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tciusa.sharepoint.com/sites/Imerys/Shared Documents/OR Lakeview/All Projects/253801.0017  CAO Call-In Support/06  Application Report/CAO Emissions Inventory/Attachment 1 - Emission Factor Calculations/"/>
    </mc:Choice>
  </mc:AlternateContent>
  <xr:revisionPtr revIDLastSave="8" documentId="8_{A096493F-1520-4B45-A182-7B99FFC60437}" xr6:coauthVersionLast="47" xr6:coauthVersionMax="47" xr10:uidLastSave="{61C40D5C-11B4-46A4-9D04-EE3A81B59D32}"/>
  <bookViews>
    <workbookView xWindow="-120" yWindow="-120" windowWidth="29040" windowHeight="15720" firstSheet="11" activeTab="14" xr2:uid="{03C84DDA-7BC7-4C02-BA75-EDB116A65DE6}"/>
  </bookViews>
  <sheets>
    <sheet name="Throughputs" sheetId="1" r:id="rId1"/>
    <sheet name="Test Data --&gt;" sheetId="24" r:id="rId2"/>
    <sheet name="Perlite Concentrations" sheetId="16" r:id="rId3"/>
    <sheet name="SDS Emissions --&gt;" sheetId="22" r:id="rId4"/>
    <sheet name="Maintenance Activities SDS" sheetId="3" r:id="rId5"/>
    <sheet name="Welding SDS Review" sheetId="4" r:id="rId6"/>
    <sheet name="Welding Emission Factors" sheetId="11" r:id="rId7"/>
    <sheet name="EU Emissions --&gt;" sheetId="23" r:id="rId8"/>
    <sheet name="Conveyors + drop points" sheetId="5" r:id="rId9"/>
    <sheet name="Baghouses" sheetId="6" r:id="rId10"/>
    <sheet name="Dryer" sheetId="9" r:id="rId11"/>
    <sheet name="Stockpiles" sheetId="10" r:id="rId12"/>
    <sheet name="Mock AQ520--&gt;" sheetId="17" r:id="rId13"/>
    <sheet name="2. Emissions Units &amp; Activities" sheetId="28" r:id="rId14"/>
    <sheet name="3. Pollutant Emissions - EF" sheetId="29" r:id="rId15"/>
    <sheet name="4. Material Balance Activities" sheetId="20" r:id="rId16"/>
    <sheet name="5. Pollutant Emissions - MB" sheetId="21" r:id="rId17"/>
    <sheet name="REF--&gt;" sheetId="8" r:id="rId18"/>
    <sheet name="DEQ Pollutant List" sheetId="7" r:id="rId19"/>
  </sheets>
  <externalReferences>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s>
  <definedNames>
    <definedName name="\P">#REF!</definedName>
    <definedName name="__________________PG9">#REF!</definedName>
    <definedName name="_________________PG9">#REF!</definedName>
    <definedName name="________________PG10">#REF!</definedName>
    <definedName name="________________PG2">#REF!</definedName>
    <definedName name="________________PG5">#REF!</definedName>
    <definedName name="________________PG8">#REF!</definedName>
    <definedName name="________________PG9">#REF!</definedName>
    <definedName name="_______________PG10">#REF!</definedName>
    <definedName name="_______________PG2">#REF!</definedName>
    <definedName name="_______________PG5">#REF!</definedName>
    <definedName name="_______________PG8">#REF!</definedName>
    <definedName name="_______________PG9">#REF!</definedName>
    <definedName name="_______________so2">#REF!</definedName>
    <definedName name="______________PG10">#REF!</definedName>
    <definedName name="______________PG2">#REF!</definedName>
    <definedName name="______________PG5">#REF!</definedName>
    <definedName name="______________PG8">#REF!</definedName>
    <definedName name="______________PG9">#REF!</definedName>
    <definedName name="______________so2">#REF!</definedName>
    <definedName name="_____________PG10">#REF!</definedName>
    <definedName name="_____________PG2">#REF!</definedName>
    <definedName name="_____________PG5">#REF!</definedName>
    <definedName name="_____________PG8">#REF!</definedName>
    <definedName name="_____________PG9">#REF!</definedName>
    <definedName name="_____________so2">#REF!</definedName>
    <definedName name="____________OP1">#REF!</definedName>
    <definedName name="____________OP10">#REF!</definedName>
    <definedName name="____________OP11">#REF!</definedName>
    <definedName name="____________OP12">#REF!</definedName>
    <definedName name="____________OP13">#REF!</definedName>
    <definedName name="____________OP14">#REF!</definedName>
    <definedName name="____________OP15">#REF!</definedName>
    <definedName name="____________OP2">#REF!</definedName>
    <definedName name="____________OP3">#REF!</definedName>
    <definedName name="____________OP4">#REF!</definedName>
    <definedName name="____________OP5">#REF!</definedName>
    <definedName name="____________OP6">#REF!</definedName>
    <definedName name="____________OP7">#REF!</definedName>
    <definedName name="____________OP8">#REF!</definedName>
    <definedName name="____________OP9">#REF!</definedName>
    <definedName name="____________PG10">#REF!</definedName>
    <definedName name="____________PG2">#REF!</definedName>
    <definedName name="____________PG5">#REF!</definedName>
    <definedName name="____________PG8">#REF!</definedName>
    <definedName name="____________PG9">#REF!</definedName>
    <definedName name="____________so2">#REF!</definedName>
    <definedName name="___________OP1">#REF!</definedName>
    <definedName name="___________OP10">#REF!</definedName>
    <definedName name="___________OP11">#REF!</definedName>
    <definedName name="___________OP12">#REF!</definedName>
    <definedName name="___________OP13">#REF!</definedName>
    <definedName name="___________OP14">#REF!</definedName>
    <definedName name="___________OP15">#REF!</definedName>
    <definedName name="___________OP2">#REF!</definedName>
    <definedName name="___________OP3">#REF!</definedName>
    <definedName name="___________OP4">#REF!</definedName>
    <definedName name="___________OP5">#REF!</definedName>
    <definedName name="___________OP6">#REF!</definedName>
    <definedName name="___________OP7">#REF!</definedName>
    <definedName name="___________OP8">#REF!</definedName>
    <definedName name="___________OP9">#REF!</definedName>
    <definedName name="___________PG10">#REF!</definedName>
    <definedName name="___________PG2">#REF!</definedName>
    <definedName name="___________PG5">#REF!</definedName>
    <definedName name="___________PG8">#REF!</definedName>
    <definedName name="___________PG9">#REF!</definedName>
    <definedName name="___________so2">#REF!</definedName>
    <definedName name="__________OP1">#REF!</definedName>
    <definedName name="__________OP10">#REF!</definedName>
    <definedName name="__________OP11">#REF!</definedName>
    <definedName name="__________OP12">#REF!</definedName>
    <definedName name="__________OP13">#REF!</definedName>
    <definedName name="__________OP14">#REF!</definedName>
    <definedName name="__________OP15">#REF!</definedName>
    <definedName name="__________OP2">#REF!</definedName>
    <definedName name="__________OP3">#REF!</definedName>
    <definedName name="__________OP4">#REF!</definedName>
    <definedName name="__________OP5">#REF!</definedName>
    <definedName name="__________OP6">#REF!</definedName>
    <definedName name="__________OP7">#REF!</definedName>
    <definedName name="__________OP8">#REF!</definedName>
    <definedName name="__________OP9">#REF!</definedName>
    <definedName name="__________PG10">#REF!</definedName>
    <definedName name="__________PG2">#REF!</definedName>
    <definedName name="__________PG5">#REF!</definedName>
    <definedName name="__________PG8">#REF!</definedName>
    <definedName name="__________PG9">#REF!</definedName>
    <definedName name="__________so2">#REF!</definedName>
    <definedName name="_________OP1">#REF!</definedName>
    <definedName name="_________OP10">#REF!</definedName>
    <definedName name="_________OP11">#REF!</definedName>
    <definedName name="_________OP12">#REF!</definedName>
    <definedName name="_________OP13">#REF!</definedName>
    <definedName name="_________OP14">#REF!</definedName>
    <definedName name="_________OP15">#REF!</definedName>
    <definedName name="_________OP2">#REF!</definedName>
    <definedName name="_________OP3">#REF!</definedName>
    <definedName name="_________OP4">#REF!</definedName>
    <definedName name="_________OP5">#REF!</definedName>
    <definedName name="_________OP6">#REF!</definedName>
    <definedName name="_________OP7">#REF!</definedName>
    <definedName name="_________OP8">#REF!</definedName>
    <definedName name="_________OP9">#REF!</definedName>
    <definedName name="_________PG10">#REF!</definedName>
    <definedName name="_________PG2">#REF!</definedName>
    <definedName name="_________PG5">#REF!</definedName>
    <definedName name="_________PG8">#REF!</definedName>
    <definedName name="_________PG9">#REF!</definedName>
    <definedName name="_________so2">#REF!</definedName>
    <definedName name="________OP1">#REF!</definedName>
    <definedName name="________OP10">#REF!</definedName>
    <definedName name="________OP11">#REF!</definedName>
    <definedName name="________OP12">#REF!</definedName>
    <definedName name="________OP13">#REF!</definedName>
    <definedName name="________OP14">#REF!</definedName>
    <definedName name="________OP15">#REF!</definedName>
    <definedName name="________OP2">#REF!</definedName>
    <definedName name="________OP3">#REF!</definedName>
    <definedName name="________OP4">#REF!</definedName>
    <definedName name="________OP5">#REF!</definedName>
    <definedName name="________OP6">#REF!</definedName>
    <definedName name="________OP7">#REF!</definedName>
    <definedName name="________OP8">#REF!</definedName>
    <definedName name="________OP9">#REF!</definedName>
    <definedName name="________PG10">#REF!</definedName>
    <definedName name="________PG2">#REF!</definedName>
    <definedName name="________PG5">#REF!</definedName>
    <definedName name="________PG8">#REF!</definedName>
    <definedName name="________PG9">#REF!</definedName>
    <definedName name="________so2">#REF!</definedName>
    <definedName name="_______key2" hidden="1">#REF!</definedName>
    <definedName name="_______OP1">#REF!</definedName>
    <definedName name="_______OP10">#REF!</definedName>
    <definedName name="_______OP11">#REF!</definedName>
    <definedName name="_______OP12">#REF!</definedName>
    <definedName name="_______OP13">#REF!</definedName>
    <definedName name="_______OP14">#REF!</definedName>
    <definedName name="_______OP15">#REF!</definedName>
    <definedName name="_______OP2">#REF!</definedName>
    <definedName name="_______OP3">#REF!</definedName>
    <definedName name="_______OP4">#REF!</definedName>
    <definedName name="_______OP5">#REF!</definedName>
    <definedName name="_______OP6">#REF!</definedName>
    <definedName name="_______OP7">#REF!</definedName>
    <definedName name="_______OP8">#REF!</definedName>
    <definedName name="_______OP9">#REF!</definedName>
    <definedName name="_______PG10">#REF!</definedName>
    <definedName name="_______PG2">#REF!</definedName>
    <definedName name="_______PG5">#REF!</definedName>
    <definedName name="_______PG8">#REF!</definedName>
    <definedName name="_______PG9">#REF!</definedName>
    <definedName name="_______so2">#REF!</definedName>
    <definedName name="______key2" hidden="1">#REF!</definedName>
    <definedName name="______OP1">#REF!</definedName>
    <definedName name="______OP10">#REF!</definedName>
    <definedName name="______OP11">#REF!</definedName>
    <definedName name="______OP12">#REF!</definedName>
    <definedName name="______OP13">#REF!</definedName>
    <definedName name="______OP14">#REF!</definedName>
    <definedName name="______OP15">#REF!</definedName>
    <definedName name="______OP2">#REF!</definedName>
    <definedName name="______OP3">#REF!</definedName>
    <definedName name="______OP4">#REF!</definedName>
    <definedName name="______OP5">#REF!</definedName>
    <definedName name="______OP6">#REF!</definedName>
    <definedName name="______OP7">#REF!</definedName>
    <definedName name="______OP8">#REF!</definedName>
    <definedName name="______OP9">#REF!</definedName>
    <definedName name="______PG10">#REF!</definedName>
    <definedName name="______PG2">#REF!</definedName>
    <definedName name="______PG5">#REF!</definedName>
    <definedName name="______PG8">#REF!</definedName>
    <definedName name="______PG9">#REF!</definedName>
    <definedName name="______so2">#REF!</definedName>
    <definedName name="_____DAT1">'[1]PF Washwater Data'!#REF!</definedName>
    <definedName name="_____DAT13">'[1]PF Washwater Data'!#REF!</definedName>
    <definedName name="_____DAT16">'[1]PF Washwater Data'!#REF!</definedName>
    <definedName name="_____DAT17">'[1]PF Washwater Data'!#REF!</definedName>
    <definedName name="_____DAT2">'[1]PF Washwater Data'!#REF!</definedName>
    <definedName name="_____DAT3">'[1]PF Washwater Data'!#REF!</definedName>
    <definedName name="_____DAT4">'[1]PF Washwater Data'!#REF!</definedName>
    <definedName name="_____DAT5">'[1]PF Washwater Data'!#REF!</definedName>
    <definedName name="_____DAT6">'[1]PF Washwater Data'!#REF!</definedName>
    <definedName name="_____DAT7">'[1]PF Washwater Data'!#REF!</definedName>
    <definedName name="_____DAT8">'[1]PF Washwater Data'!#REF!</definedName>
    <definedName name="_____key2" hidden="1">#REF!</definedName>
    <definedName name="_____OP1">#REF!</definedName>
    <definedName name="_____OP10">#REF!</definedName>
    <definedName name="_____OP11">#REF!</definedName>
    <definedName name="_____OP12">#REF!</definedName>
    <definedName name="_____OP13">#REF!</definedName>
    <definedName name="_____OP14">#REF!</definedName>
    <definedName name="_____OP15">#REF!</definedName>
    <definedName name="_____OP2">#REF!</definedName>
    <definedName name="_____OP3">#REF!</definedName>
    <definedName name="_____OP4">#REF!</definedName>
    <definedName name="_____OP5">#REF!</definedName>
    <definedName name="_____OP6">#REF!</definedName>
    <definedName name="_____OP7">#REF!</definedName>
    <definedName name="_____OP8">#REF!</definedName>
    <definedName name="_____OP9">#REF!</definedName>
    <definedName name="_____PG10">#REF!</definedName>
    <definedName name="_____PG2">#REF!</definedName>
    <definedName name="_____PG5">#REF!</definedName>
    <definedName name="_____PG8">#REF!</definedName>
    <definedName name="_____PG9">#REF!</definedName>
    <definedName name="_____so2">#REF!</definedName>
    <definedName name="____DAT1">'[1]PF Washwater Data'!#REF!</definedName>
    <definedName name="____DAT13">'[1]PF Washwater Data'!#REF!</definedName>
    <definedName name="____DAT16">'[1]PF Washwater Data'!#REF!</definedName>
    <definedName name="____DAT17">'[1]PF Washwater Data'!#REF!</definedName>
    <definedName name="____DAT2">'[1]PF Washwater Data'!#REF!</definedName>
    <definedName name="____DAT3">'[1]PF Washwater Data'!#REF!</definedName>
    <definedName name="____DAT4">'[1]PF Washwater Data'!#REF!</definedName>
    <definedName name="____DAT5">'[1]PF Washwater Data'!#REF!</definedName>
    <definedName name="____DAT6">'[1]PF Washwater Data'!#REF!</definedName>
    <definedName name="____DAT7">'[1]PF Washwater Data'!#REF!</definedName>
    <definedName name="____DAT8">'[1]PF Washwater Data'!#REF!</definedName>
    <definedName name="____key2" hidden="1">#REF!</definedName>
    <definedName name="____OP1">#REF!</definedName>
    <definedName name="____OP10">#REF!</definedName>
    <definedName name="____OP11">#REF!</definedName>
    <definedName name="____OP12">#REF!</definedName>
    <definedName name="____OP13">#REF!</definedName>
    <definedName name="____OP14">#REF!</definedName>
    <definedName name="____OP15">#REF!</definedName>
    <definedName name="____OP2">#REF!</definedName>
    <definedName name="____OP3">#REF!</definedName>
    <definedName name="____OP4">#REF!</definedName>
    <definedName name="____OP5">#REF!</definedName>
    <definedName name="____OP6">#REF!</definedName>
    <definedName name="____OP7">#REF!</definedName>
    <definedName name="____OP8">#REF!</definedName>
    <definedName name="____OP9">#REF!</definedName>
    <definedName name="____PG10">#REF!</definedName>
    <definedName name="____PG2">#REF!</definedName>
    <definedName name="____PG5">#REF!</definedName>
    <definedName name="____PG8">#REF!</definedName>
    <definedName name="____PG9">#REF!</definedName>
    <definedName name="____so2">#REF!</definedName>
    <definedName name="___DAT1">'[1]PF Washwater Data'!#REF!</definedName>
    <definedName name="___DAT13">'[1]PF Washwater Data'!#REF!</definedName>
    <definedName name="___DAT16">'[1]PF Washwater Data'!#REF!</definedName>
    <definedName name="___DAT17">'[1]PF Washwater Data'!#REF!</definedName>
    <definedName name="___DAT2">'[1]PF Washwater Data'!#REF!</definedName>
    <definedName name="___DAT3">'[1]PF Washwater Data'!#REF!</definedName>
    <definedName name="___DAT4">'[1]PF Washwater Data'!#REF!</definedName>
    <definedName name="___DAT5">'[1]PF Washwater Data'!#REF!</definedName>
    <definedName name="___DAT6">'[1]PF Washwater Data'!#REF!</definedName>
    <definedName name="___DAT7">'[1]PF Washwater Data'!#REF!</definedName>
    <definedName name="___DAT8">'[1]PF Washwater Data'!#REF!</definedName>
    <definedName name="___key2" hidden="1">#REF!</definedName>
    <definedName name="___OP1">#REF!</definedName>
    <definedName name="___OP10">#REF!</definedName>
    <definedName name="___OP11">#REF!</definedName>
    <definedName name="___OP12">#REF!</definedName>
    <definedName name="___OP13">#REF!</definedName>
    <definedName name="___OP14">#REF!</definedName>
    <definedName name="___OP15">#REF!</definedName>
    <definedName name="___OP2">#REF!</definedName>
    <definedName name="___OP3">#REF!</definedName>
    <definedName name="___OP4">#REF!</definedName>
    <definedName name="___OP5">#REF!</definedName>
    <definedName name="___OP6">#REF!</definedName>
    <definedName name="___OP7">#REF!</definedName>
    <definedName name="___OP8">#REF!</definedName>
    <definedName name="___OP9">#REF!</definedName>
    <definedName name="___PG10">#REF!</definedName>
    <definedName name="___PG2">#REF!</definedName>
    <definedName name="___PG5">#REF!</definedName>
    <definedName name="___PG8">#REF!</definedName>
    <definedName name="___PG9">#REF!</definedName>
    <definedName name="___so2">#REF!</definedName>
    <definedName name="__123Graph_X" hidden="1">'[2]Capital Costs'!#REF!</definedName>
    <definedName name="__1S" hidden="1">[3]LOAD!#REF!</definedName>
    <definedName name="__261_3000TV">#REF!</definedName>
    <definedName name="__261_5100TV">#REF!</definedName>
    <definedName name="__DAT1">'[4]PF Washwater Data'!#REF!</definedName>
    <definedName name="__DAT13">'[4]PF Washwater Data'!#REF!</definedName>
    <definedName name="__DAT16">'[4]PF Washwater Data'!#REF!</definedName>
    <definedName name="__DAT17">'[4]PF Washwater Data'!#REF!</definedName>
    <definedName name="__DAT2">'[4]PF Washwater Data'!#REF!</definedName>
    <definedName name="__DAT3">'[4]PF Washwater Data'!#REF!</definedName>
    <definedName name="__DAT4">'[4]PF Washwater Data'!#REF!</definedName>
    <definedName name="__DAT5">'[4]PF Washwater Data'!#REF!</definedName>
    <definedName name="__DAT6">'[4]PF Washwater Data'!#REF!</definedName>
    <definedName name="__DAT7">'[4]PF Washwater Data'!#REF!</definedName>
    <definedName name="__DAT8">'[4]PF Washwater Data'!#REF!</definedName>
    <definedName name="__key2" hidden="1">#REF!</definedName>
    <definedName name="__OP1">#REF!</definedName>
    <definedName name="__OP10">#REF!</definedName>
    <definedName name="__OP11">#REF!</definedName>
    <definedName name="__OP12">#REF!</definedName>
    <definedName name="__OP13">#REF!</definedName>
    <definedName name="__OP14">#REF!</definedName>
    <definedName name="__OP15">#REF!</definedName>
    <definedName name="__OP2">#REF!</definedName>
    <definedName name="__OP3">#REF!</definedName>
    <definedName name="__OP4">#REF!</definedName>
    <definedName name="__OP5">#REF!</definedName>
    <definedName name="__OP6">#REF!</definedName>
    <definedName name="__OP7">#REF!</definedName>
    <definedName name="__OP8">#REF!</definedName>
    <definedName name="__OP9">#REF!</definedName>
    <definedName name="__PG10">#REF!</definedName>
    <definedName name="__PG2">#REF!</definedName>
    <definedName name="__PG5">#REF!</definedName>
    <definedName name="__PG8">#REF!</definedName>
    <definedName name="__PG9">#REF!</definedName>
    <definedName name="__so2">#REF!</definedName>
    <definedName name="_1__123Graph_AHC_COMP" hidden="1">[5]DATA!$L$407:$S$407</definedName>
    <definedName name="_1_0_S" hidden="1">[3]LOAD!#REF!</definedName>
    <definedName name="_12_0_S" hidden="1">[3]LOAD!#REF!</definedName>
    <definedName name="_1S" hidden="1">[3]LOAD!#REF!</definedName>
    <definedName name="_2__123Graph_AHEAT_VALUE" hidden="1">[5]DATA!$W$5:$W$369</definedName>
    <definedName name="_2_0_S" hidden="1">[3]LOAD!#REF!</definedName>
    <definedName name="_24hrEF">#REF!</definedName>
    <definedName name="_261_3000TV">#REF!</definedName>
    <definedName name="_261_5100TV">#REF!</definedName>
    <definedName name="_3__123Graph_ALBS_DAY" hidden="1">[5]DATA!$AA$395:$AA$406</definedName>
    <definedName name="_3_0_S" hidden="1">[3]LOAD!#REF!</definedName>
    <definedName name="_3S" hidden="1">[3]LOAD!#REF!</definedName>
    <definedName name="_4__123Graph_BLBS_DAY" hidden="1">[5]DATA!$Z$395:$Z$406</definedName>
    <definedName name="_4S" hidden="1">[3]LOAD!#REF!</definedName>
    <definedName name="_5__123Graph_CLBS_DAY" hidden="1">[5]DATA!$Y$395:$Y$406</definedName>
    <definedName name="_6__123Graph_XCOMP_COST" hidden="1">[5]DATA!$F$394:$S$394</definedName>
    <definedName name="_6_0_S" hidden="1">[3]LOAD!#REF!</definedName>
    <definedName name="_6_9_94">'[6]Raw Material Database'!#REF!</definedName>
    <definedName name="_7__123Graph_XHC_COMP" hidden="1">[5]DATA!$L$394:$S$394</definedName>
    <definedName name="_8__123Graph_XHEAT_VALUE" hidden="1">[5]DATA!$A$5:$A$369</definedName>
    <definedName name="_9__123Graph_XLBS_DAY" hidden="1">[5]DATA!$A$395:$A$406</definedName>
    <definedName name="_DAT10">#REF!</definedName>
    <definedName name="_DAT11">#REF!</definedName>
    <definedName name="_DAT12">#REF!</definedName>
    <definedName name="_DAT15">#REF!</definedName>
    <definedName name="_DAT16">'[1]PF Washwater Data'!#REF!</definedName>
    <definedName name="_DAT17">'[1]PF Washwater Data'!#REF!</definedName>
    <definedName name="_DAT18">#REF!</definedName>
    <definedName name="_DAT19">#REF!</definedName>
    <definedName name="_DAT9">#REF!</definedName>
    <definedName name="_Fill" hidden="1">#REF!</definedName>
    <definedName name="_xlnm._FilterDatabase" localSheetId="2" hidden="1">'Perlite Concentrations'!$A$3:$K$85</definedName>
    <definedName name="_Key1" hidden="1">[7]Sheet1!#REF!</definedName>
    <definedName name="_Key2" hidden="1">#REF!</definedName>
    <definedName name="_OP1">#REF!</definedName>
    <definedName name="_OP10">#REF!</definedName>
    <definedName name="_OP11">#REF!</definedName>
    <definedName name="_OP12">#REF!</definedName>
    <definedName name="_OP13">#REF!</definedName>
    <definedName name="_OP14">#REF!</definedName>
    <definedName name="_OP15">#REF!</definedName>
    <definedName name="_OP2">#REF!</definedName>
    <definedName name="_OP3">#REF!</definedName>
    <definedName name="_OP4">#REF!</definedName>
    <definedName name="_OP5">#REF!</definedName>
    <definedName name="_OP6">#REF!</definedName>
    <definedName name="_OP7">#REF!</definedName>
    <definedName name="_OP8">#REF!</definedName>
    <definedName name="_OP9">#REF!</definedName>
    <definedName name="_Order1" localSheetId="13" hidden="1">255</definedName>
    <definedName name="_Order1" localSheetId="14" hidden="1">255</definedName>
    <definedName name="_Order1" localSheetId="15" hidden="1">255</definedName>
    <definedName name="_Order1" localSheetId="16" hidden="1">255</definedName>
    <definedName name="_Order1" hidden="1">0</definedName>
    <definedName name="_Order2" localSheetId="13" hidden="1">255</definedName>
    <definedName name="_Order2" localSheetId="14" hidden="1">255</definedName>
    <definedName name="_Order2" localSheetId="15" hidden="1">255</definedName>
    <definedName name="_Order2" localSheetId="16" hidden="1">255</definedName>
    <definedName name="_Order2" hidden="1">0</definedName>
    <definedName name="_PG10">#REF!</definedName>
    <definedName name="_PG2">#REF!</definedName>
    <definedName name="_PG5">#REF!</definedName>
    <definedName name="_PG8">#REF!</definedName>
    <definedName name="_PG9">#REF!</definedName>
    <definedName name="_Regression_Int" hidden="1">1</definedName>
    <definedName name="_Regression_Out" hidden="1">#REF!</definedName>
    <definedName name="_Regression_X" hidden="1">#REF!</definedName>
    <definedName name="_Regression_Y" hidden="1">#REF!</definedName>
    <definedName name="_so2">#REF!</definedName>
    <definedName name="_Sort" hidden="1">[8]LOAD!#REF!</definedName>
    <definedName name="_SP_GR_">'[9]PAOH Run'!#REF!</definedName>
    <definedName name="_SRC1">#REF!</definedName>
    <definedName name="_SRC10">#REF!</definedName>
    <definedName name="_SRC11">#REF!</definedName>
    <definedName name="_SRC12">#REF!</definedName>
    <definedName name="_SRC13">#REF!</definedName>
    <definedName name="_SRC17">#REF!</definedName>
    <definedName name="_SRC19">#REF!</definedName>
    <definedName name="_SRC2">#REF!</definedName>
    <definedName name="_SRC21">#REF!</definedName>
    <definedName name="_SRC24">#REF!</definedName>
    <definedName name="_SRC25">#REF!</definedName>
    <definedName name="_SRC26">#REF!</definedName>
    <definedName name="_SRC27">#REF!</definedName>
    <definedName name="_SRC28">#REF!</definedName>
    <definedName name="_SRC3">#REF!</definedName>
    <definedName name="_SRC31">#REF!</definedName>
    <definedName name="_SRC32">#REF!</definedName>
    <definedName name="_SRC33">#REF!</definedName>
    <definedName name="_SRC37">#REF!</definedName>
    <definedName name="_SRC38">#REF!</definedName>
    <definedName name="_SRC4">#REF!</definedName>
    <definedName name="_SRC44">#REF!</definedName>
    <definedName name="_SRC46">#REF!</definedName>
    <definedName name="_SRC47">#REF!</definedName>
    <definedName name="_SRC48">#REF!</definedName>
    <definedName name="_SRC49">#REF!</definedName>
    <definedName name="_SRC5">#REF!</definedName>
    <definedName name="_SRC50">#REF!</definedName>
    <definedName name="_SRC55">#REF!</definedName>
    <definedName name="_SRC56">#REF!</definedName>
    <definedName name="_SRC57">#REF!</definedName>
    <definedName name="_SRC58">#REF!</definedName>
    <definedName name="_SRC6">#REF!</definedName>
    <definedName name="_SRC60">#REF!</definedName>
    <definedName name="_SRC61">#REF!</definedName>
    <definedName name="_SRC62">#REF!</definedName>
    <definedName name="_SRC63">#REF!</definedName>
    <definedName name="_SRC64">#REF!</definedName>
    <definedName name="_SRC65">#REF!</definedName>
    <definedName name="_SRC67">#REF!</definedName>
    <definedName name="_SRC68">#REF!</definedName>
    <definedName name="_SRC69">#REF!</definedName>
    <definedName name="_SRC7">#REF!</definedName>
    <definedName name="_SRC70">#REF!</definedName>
    <definedName name="_SRC71">#REF!</definedName>
    <definedName name="_SRC72">#REF!</definedName>
    <definedName name="_SRC73">#REF!</definedName>
    <definedName name="_SRC74">#REF!</definedName>
    <definedName name="_SRC75">#REF!</definedName>
    <definedName name="_SRC76">#REF!</definedName>
    <definedName name="_SRC77">#REF!</definedName>
    <definedName name="_SRC78">#REF!</definedName>
    <definedName name="_SRC8">#REF!</definedName>
    <definedName name="_SRC81">#REF!</definedName>
    <definedName name="_SRC82">#REF!</definedName>
    <definedName name="_SRC83">#REF!</definedName>
    <definedName name="_SRC9">#REF!</definedName>
    <definedName name="_SRC90">#REF!</definedName>
    <definedName name="a" localSheetId="2" hidden="1">{#N/A,#N/A,FALSE,"Annual Summary";#N/A,#N/A,FALSE,"Hourly Summary";#N/A,#N/A,FALSE,"Flare Combustion";#N/A,#N/A,FALSE,"Shipping";#N/A,#N/A,FALSE,"Process Turnaround";#N/A,#N/A,FALSE,"Lab Samples";#N/A,#N/A,FALSE,"Product Cycles 5-4";#N/A,#N/A,FALSE,"5-4.1";#N/A,#N/A,FALSE,"5-4.2";#N/A,#N/A,FALSE,"Physical Prop Data"}</definedName>
    <definedName name="a" hidden="1">{#N/A,#N/A,FALSE,"Annual Summary";#N/A,#N/A,FALSE,"Hourly Summary";#N/A,#N/A,FALSE,"Flare Combustion";#N/A,#N/A,FALSE,"Shipping";#N/A,#N/A,FALSE,"Process Turnaround";#N/A,#N/A,FALSE,"Lab Samples";#N/A,#N/A,FALSE,"Product Cycles 5-4";#N/A,#N/A,FALSE,"5-4.1";#N/A,#N/A,FALSE,"5-4.2";#N/A,#N/A,FALSE,"Physical Prop Data"}</definedName>
    <definedName name="A16BLA3Ar"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16BLA3Ar"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Aa">#REF!</definedName>
    <definedName name="aabbcc" localSheetId="2" hidden="1">{#N/A,#N/A,FALSE,"Annual Summary";#N/A,#N/A,FALSE,"Hourly Summary";#N/A,#N/A,FALSE,"Flare Combustion";#N/A,#N/A,FALSE,"Shipping";#N/A,#N/A,FALSE,"Process Turnaround";#N/A,#N/A,FALSE,"Lab Samples";#N/A,#N/A,FALSE,"Product Cycles 5-4";#N/A,#N/A,FALSE,"5-4.1";#N/A,#N/A,FALSE,"5-4.2";#N/A,#N/A,FALSE,"Physical Prop Data"}</definedName>
    <definedName name="aabbcc" hidden="1">{#N/A,#N/A,FALSE,"Annual Summary";#N/A,#N/A,FALSE,"Hourly Summary";#N/A,#N/A,FALSE,"Flare Combustion";#N/A,#N/A,FALSE,"Shipping";#N/A,#N/A,FALSE,"Process Turnaround";#N/A,#N/A,FALSE,"Lab Samples";#N/A,#N/A,FALSE,"Product Cycles 5-4";#N/A,#N/A,FALSE,"5-4.1";#N/A,#N/A,FALSE,"5-4.2";#N/A,#N/A,FALSE,"Physical Prop Data"}</definedName>
    <definedName name="aappii" localSheetId="2" hidden="1">{#N/A,#N/A,FALSE,"Annual Summary";#N/A,#N/A,FALSE,"Hourly Summary";#N/A,#N/A,FALSE,"Flare Combustion";#N/A,#N/A,FALSE,"Shipping";#N/A,#N/A,FALSE,"Process Turnaround";#N/A,#N/A,FALSE,"Lab Samples";#N/A,#N/A,FALSE,"Product Cycles 5-4";#N/A,#N/A,FALSE,"5-4.1";#N/A,#N/A,FALSE,"5-4.2";#N/A,#N/A,FALSE,"Physical Prop Data"}</definedName>
    <definedName name="aappii" hidden="1">{#N/A,#N/A,FALSE,"Annual Summary";#N/A,#N/A,FALSE,"Hourly Summary";#N/A,#N/A,FALSE,"Flare Combustion";#N/A,#N/A,FALSE,"Shipping";#N/A,#N/A,FALSE,"Process Turnaround";#N/A,#N/A,FALSE,"Lab Samples";#N/A,#N/A,FALSE,"Product Cycles 5-4";#N/A,#N/A,FALSE,"5-4.1";#N/A,#N/A,FALSE,"5-4.2";#N/A,#N/A,FALSE,"Physical Prop Data"}</definedName>
    <definedName name="Ab">#REF!</definedName>
    <definedName name="abc" localSheetId="2" hidden="1">{#N/A,#N/A,FALSE,"Annual Summary";#N/A,#N/A,FALSE,"Hourly Summary";#N/A,#N/A,FALSE,"Flare Combustion";#N/A,#N/A,FALSE,"Shipping";#N/A,#N/A,FALSE,"Process Turnaround";#N/A,#N/A,FALSE,"Lab Samples";#N/A,#N/A,FALSE,"Product Cycles 5-4";#N/A,#N/A,FALSE,"5-4.1";#N/A,#N/A,FALSE,"5-4.2";#N/A,#N/A,FALSE,"Physical Prop Data"}</definedName>
    <definedName name="abc" hidden="1">{#N/A,#N/A,FALSE,"Annual Summary";#N/A,#N/A,FALSE,"Hourly Summary";#N/A,#N/A,FALSE,"Flare Combustion";#N/A,#N/A,FALSE,"Shipping";#N/A,#N/A,FALSE,"Process Turnaround";#N/A,#N/A,FALSE,"Lab Samples";#N/A,#N/A,FALSE,"Product Cycles 5-4";#N/A,#N/A,FALSE,"5-4.1";#N/A,#N/A,FALSE,"5-4.2";#N/A,#N/A,FALSE,"Physical Prop Data"}</definedName>
    <definedName name="Ac">#REF!</definedName>
    <definedName name="Accurate">#REF!</definedName>
    <definedName name="ACT_FUEL_USE">#REF!</definedName>
    <definedName name="ActualAnnualPlywoodProduction">[10]EU!#REF!</definedName>
    <definedName name="ActualDryerProduction">[10]EU!#REF!</definedName>
    <definedName name="ACwvu.Detailed." hidden="1">[11]RBLRDEHY1!#REF!</definedName>
    <definedName name="ACwvu.Detailed._.and._.Summary." hidden="1">[11]RBLRDEHY1!#REF!</definedName>
    <definedName name="ACwvu.Summary." hidden="1">[11]RBLRDEHY1!#REF!</definedName>
    <definedName name="ad" localSheetId="2" hidden="1">{#N/A,#N/A,FALSE,"Annual Summary";#N/A,#N/A,FALSE,"Hourly Summary";#N/A,#N/A,FALSE,"Flare Combustion";#N/A,#N/A,FALSE,"Shipping";#N/A,#N/A,FALSE,"Process Turnaround";#N/A,#N/A,FALSE,"Lab Samples";#N/A,#N/A,FALSE,"Product Cycles 5-4";#N/A,#N/A,FALSE,"5-4.1";#N/A,#N/A,FALSE,"5-4.2";#N/A,#N/A,FALSE,"Physical Prop Data"}</definedName>
    <definedName name="ad" hidden="1">{#N/A,#N/A,FALSE,"Annual Summary";#N/A,#N/A,FALSE,"Hourly Summary";#N/A,#N/A,FALSE,"Flare Combustion";#N/A,#N/A,FALSE,"Shipping";#N/A,#N/A,FALSE,"Process Turnaround";#N/A,#N/A,FALSE,"Lab Samples";#N/A,#N/A,FALSE,"Product Cycles 5-4";#N/A,#N/A,FALSE,"5-4.1";#N/A,#N/A,FALSE,"5-4.2";#N/A,#N/A,FALSE,"Physical Prop Data"}</definedName>
    <definedName name="adad">'[12]#REF'!$C$22</definedName>
    <definedName name="Additional1">"Edit Box 20"</definedName>
    <definedName name="Additional2">"Edit Box 22"</definedName>
    <definedName name="Additional3">"Edit Box 24"</definedName>
    <definedName name="All_PM10">#REF!</definedName>
    <definedName name="All_PM10_and_TSPbl">#REF!</definedName>
    <definedName name="alpha">#REF!</definedName>
    <definedName name="AnnEF">#REF!</definedName>
    <definedName name="Annual_Spec">'[13]Storage Tank Speciation'!$A$1829:$BQ$2724</definedName>
    <definedName name="AnnualSummary" localSheetId="2" hidden="1">{#N/A,#N/A,FALSE,"Annual Summary";#N/A,#N/A,FALSE,"Hourly Summary";#N/A,#N/A,FALSE,"Flare Combustion";#N/A,#N/A,FALSE,"Shipping";#N/A,#N/A,FALSE,"Process Turnaround";#N/A,#N/A,FALSE,"Lab Samples";#N/A,#N/A,FALSE,"Product Cycles 5-4";#N/A,#N/A,FALSE,"5-4.1";#N/A,#N/A,FALSE,"5-4.2";#N/A,#N/A,FALSE,"Physical Prop Data"}</definedName>
    <definedName name="AnnualSummary" hidden="1">{#N/A,#N/A,FALSE,"Annual Summary";#N/A,#N/A,FALSE,"Hourly Summary";#N/A,#N/A,FALSE,"Flare Combustion";#N/A,#N/A,FALSE,"Shipping";#N/A,#N/A,FALSE,"Process Turnaround";#N/A,#N/A,FALSE,"Lab Samples";#N/A,#N/A,FALSE,"Product Cycles 5-4";#N/A,#N/A,FALSE,"5-4.1";#N/A,#N/A,FALSE,"5-4.2";#N/A,#N/A,FALSE,"Physical Prop Data"}</definedName>
    <definedName name="anscount" hidden="1">2</definedName>
    <definedName name="api" localSheetId="2" hidden="1">{#N/A,#N/A,FALSE,"Annual Summary";#N/A,#N/A,FALSE,"Hourly Summary";#N/A,#N/A,FALSE,"Flare Combustion";#N/A,#N/A,FALSE,"Shipping";#N/A,#N/A,FALSE,"Process Turnaround";#N/A,#N/A,FALSE,"Lab Samples";#N/A,#N/A,FALSE,"Product Cycles 5-4";#N/A,#N/A,FALSE,"5-4.1";#N/A,#N/A,FALSE,"5-4.2";#N/A,#N/A,FALSE,"Physical Prop Data"}</definedName>
    <definedName name="api" hidden="1">{#N/A,#N/A,FALSE,"Annual Summary";#N/A,#N/A,FALSE,"Hourly Summary";#N/A,#N/A,FALSE,"Flare Combustion";#N/A,#N/A,FALSE,"Shipping";#N/A,#N/A,FALSE,"Process Turnaround";#N/A,#N/A,FALSE,"Lab Samples";#N/A,#N/A,FALSE,"Product Cycles 5-4";#N/A,#N/A,FALSE,"5-4.1";#N/A,#N/A,FALSE,"5-4.2";#N/A,#N/A,FALSE,"Physical Prop Data"}</definedName>
    <definedName name="asd" hidden="1">[14]LOAD!#REF!</definedName>
    <definedName name="asdf" localSheetId="2" hidden="1">{#N/A,#N/A,FALSE,"Annual Summary";#N/A,#N/A,FALSE,"Hourly Summary";#N/A,#N/A,FALSE,"Flare Combustion";#N/A,#N/A,FALSE,"Shipping";#N/A,#N/A,FALSE,"Process Turnaround";#N/A,#N/A,FALSE,"Lab Samples";#N/A,#N/A,FALSE,"Product Cycles 5-4";#N/A,#N/A,FALSE,"5-4.1";#N/A,#N/A,FALSE,"5-4.2";#N/A,#N/A,FALSE,"Physical Prop Data"}</definedName>
    <definedName name="asdf" hidden="1">{#N/A,#N/A,FALSE,"Annual Summary";#N/A,#N/A,FALSE,"Hourly Summary";#N/A,#N/A,FALSE,"Flare Combustion";#N/A,#N/A,FALSE,"Shipping";#N/A,#N/A,FALSE,"Process Turnaround";#N/A,#N/A,FALSE,"Lab Samples";#N/A,#N/A,FALSE,"Product Cycles 5-4";#N/A,#N/A,FALSE,"5-4.1";#N/A,#N/A,FALSE,"5-4.2";#N/A,#N/A,FALSE,"Physical Prop Data"}</definedName>
    <definedName name="Average_CO">'[15]L1 CO CEM (LB-HR)'!#REF!</definedName>
    <definedName name="Average_NOx">'[15]L1 NOx CEM (LB-HR)'!#REF!</definedName>
    <definedName name="Average_SOx">'[15]L1 SOx CEM (LB-HR)'!#REF!</definedName>
    <definedName name="avgdpw">#REF!</definedName>
    <definedName name="avgfuel">#REF!</definedName>
    <definedName name="avghour">#REF!</definedName>
    <definedName name="avghpd">#REF!</definedName>
    <definedName name="avgrate">#REF!</definedName>
    <definedName name="avgwpy">#REF!</definedName>
    <definedName name="B" localSheetId="2" hidden="1">{#N/A,#N/A,FALSE,"Annual Summary";#N/A,#N/A,FALSE,"Hourly Summary";#N/A,#N/A,FALSE,"Flare Combustion";#N/A,#N/A,FALSE,"Shipping";#N/A,#N/A,FALSE,"Process Turnaround";#N/A,#N/A,FALSE,"Lab Samples";#N/A,#N/A,FALSE,"Product Cycles 5-4";#N/A,#N/A,FALSE,"5-4.1";#N/A,#N/A,FALSE,"5-4.2";#N/A,#N/A,FALSE,"Physical Prop Data"}</definedName>
    <definedName name="B" hidden="1">{#N/A,#N/A,FALSE,"Annual Summary";#N/A,#N/A,FALSE,"Hourly Summary";#N/A,#N/A,FALSE,"Flare Combustion";#N/A,#N/A,FALSE,"Shipping";#N/A,#N/A,FALSE,"Process Turnaround";#N/A,#N/A,FALSE,"Lab Samples";#N/A,#N/A,FALSE,"Product Cycles 5-4";#N/A,#N/A,FALSE,"5-4.1";#N/A,#N/A,FALSE,"5-4.2";#N/A,#N/A,FALSE,"Physical Prop Data"}</definedName>
    <definedName name="B1001btu">'[16]Operational Basis'!$C$170</definedName>
    <definedName name="B1010btu">'[16]Operational Basis'!$C$171</definedName>
    <definedName name="B1011btu">'[16]Operational Basis'!$C$172</definedName>
    <definedName name="B1btu">'[16]Operational Basis'!$C$187</definedName>
    <definedName name="B3btu">'[16]Operational Basis'!$C$189</definedName>
    <definedName name="Bad_Signal">[17]Controls!$B$41</definedName>
    <definedName name="Bank">#REF!</definedName>
    <definedName name="base_avg">'[18]Batch Stripper'!#REF!</definedName>
    <definedName name="base_peak">'[19]PC-14 Batch Stripping'!#REF!</definedName>
    <definedName name="BLC">'[9]PAOH Run'!#REF!</definedName>
    <definedName name="BLD">'[9]PAOH Run'!#REF!</definedName>
    <definedName name="BOIL_SIZE_TYPE">#REF!</definedName>
    <definedName name="BoilerHAPs">'[20]2-3 Boiler-TACs'!$C$9:$H$78</definedName>
    <definedName name="CABANA1">#REF!</definedName>
    <definedName name="CABANA2">#REF!</definedName>
    <definedName name="CABANA3">#REF!</definedName>
    <definedName name="CABANA4">#REF!</definedName>
    <definedName name="CALC_FUEL_USE">#REF!</definedName>
    <definedName name="Carbons">[21]B3808F1!#REF!</definedName>
    <definedName name="CAS_numbers">'[22]DEQ Pollutant List'!$B$3:$B$607</definedName>
    <definedName name="CD">'[23]Chemical Database'!$A$4:$IU$1938</definedName>
    <definedName name="CE1H1">#REF!</definedName>
    <definedName name="CE1H10">#REF!</definedName>
    <definedName name="CE1H11">#REF!</definedName>
    <definedName name="CE1H12">#REF!</definedName>
    <definedName name="CE1H13">#REF!</definedName>
    <definedName name="CE1H14">#REF!</definedName>
    <definedName name="CE1H15">#REF!</definedName>
    <definedName name="CE1H2">#REF!</definedName>
    <definedName name="CE1H3">#REF!</definedName>
    <definedName name="CE1H4">#REF!</definedName>
    <definedName name="CE1H5">#REF!</definedName>
    <definedName name="CE1H6">#REF!</definedName>
    <definedName name="CE1H7">#REF!</definedName>
    <definedName name="CE1H8">#REF!</definedName>
    <definedName name="CE1H9">#REF!</definedName>
    <definedName name="CE1IH1">#REF!</definedName>
    <definedName name="CE1IH2">#REF!</definedName>
    <definedName name="CE1IH3">#REF!</definedName>
    <definedName name="CE1IH4">#REF!</definedName>
    <definedName name="CE1IH5">#REF!</definedName>
    <definedName name="CE2H1">#REF!</definedName>
    <definedName name="CE2H10">#REF!</definedName>
    <definedName name="CE2H11">#REF!</definedName>
    <definedName name="CE2H12">#REF!</definedName>
    <definedName name="CE2H13">#REF!</definedName>
    <definedName name="CE2H14">#REF!</definedName>
    <definedName name="CE2H15">#REF!</definedName>
    <definedName name="CE2H2">#REF!</definedName>
    <definedName name="CE2H3">#REF!</definedName>
    <definedName name="CE2H4">#REF!</definedName>
    <definedName name="CE2H5">#REF!</definedName>
    <definedName name="CE2H6">#REF!</definedName>
    <definedName name="CE2H7">#REF!</definedName>
    <definedName name="CE2H8">#REF!</definedName>
    <definedName name="CE2H9">#REF!</definedName>
    <definedName name="CE2IH1">#REF!</definedName>
    <definedName name="CE2IH2">#REF!</definedName>
    <definedName name="CE2IH3">#REF!</definedName>
    <definedName name="CE2IH4">#REF!</definedName>
    <definedName name="CE2IH5">#REF!</definedName>
    <definedName name="CEM_Downtime">[24]Controls!$B$42</definedName>
    <definedName name="Cg">'[25]PTE F1-HCHO'!$C$13</definedName>
    <definedName name="ChemData">#REF!</definedName>
    <definedName name="chemical_names">'[22]DEQ Pollutant List'!$C$3:$C$607</definedName>
    <definedName name="chems">[26]KEY!$A$2:$H$119</definedName>
    <definedName name="childNRAFc">#REF!</definedName>
    <definedName name="childNRAFnc">#REF!</definedName>
    <definedName name="Clay_max">[27]Master!$Q$129</definedName>
    <definedName name="Clay_percent">[28]Master!#REF!</definedName>
    <definedName name="cleanup">'[29]Cleanup Data'!$C$68:$F$131</definedName>
    <definedName name="Clinker_Limit">[30]Controls!$E$57</definedName>
    <definedName name="Cn">'[25]PTE F1-HCHO'!$C$12</definedName>
    <definedName name="co">#REF!</definedName>
    <definedName name="CO_Downtime">[24]Controls!$C$67</definedName>
    <definedName name="CO_EPA_K_Factor">[24]Controls!$B$56</definedName>
    <definedName name="CO_Molecular_Weight">[24]Controls!$B$50</definedName>
    <definedName name="CO_ppm_Range_Max">[24]Controls!$D$94</definedName>
    <definedName name="CO_ppm_Range_Min">[24]Controls!$D$93</definedName>
    <definedName name="CO_ppm_Table">[24]Collect_CO_ppm!$A$7:$D$774</definedName>
    <definedName name="CO_ResultTable">#REF!</definedName>
    <definedName name="CO_Tons">'[31]L1 CO CEM (LB-HR)'!#REF!</definedName>
    <definedName name="Coal">#REF!</definedName>
    <definedName name="CoalMax">[28]Master!#REF!</definedName>
    <definedName name="COBbtu">'[32]Operational Basis'!#REF!</definedName>
    <definedName name="coce">'[33]Process Heaters'!#REF!</definedName>
    <definedName name="Code" hidden="1">#REF!</definedName>
    <definedName name="COEF">#REF!</definedName>
    <definedName name="COfactor">#REF!</definedName>
    <definedName name="Combined" localSheetId="2">SUMMARY,Detailed</definedName>
    <definedName name="Combined">SUMMARY,Detailed</definedName>
    <definedName name="CompName">[21]B3808F1!#REF!</definedName>
    <definedName name="Contam">'[34]Comtam Codes'!$A$1:$D$1895</definedName>
    <definedName name="corate">#REF!</definedName>
    <definedName name="CostofGoodsMfg">#REF!</definedName>
    <definedName name="CPLEXOP1">#REF!</definedName>
    <definedName name="CPLEXOP2">#REF!</definedName>
    <definedName name="CPLOP1">#REF!</definedName>
    <definedName name="CPLOP10">#REF!</definedName>
    <definedName name="CPLOP11">#REF!</definedName>
    <definedName name="CPLOP12">#REF!</definedName>
    <definedName name="CPLOP13">#REF!</definedName>
    <definedName name="CPLOP14">#REF!</definedName>
    <definedName name="CPLOP15">#REF!</definedName>
    <definedName name="CPLOP2">#REF!</definedName>
    <definedName name="CPLOP3">#REF!</definedName>
    <definedName name="CPLOP4">#REF!</definedName>
    <definedName name="CPLOP5">#REF!</definedName>
    <definedName name="CPLOP6">#REF!</definedName>
    <definedName name="CPLOP7">#REF!</definedName>
    <definedName name="CPLOP8">#REF!</definedName>
    <definedName name="CPLOP9">#REF!</definedName>
    <definedName name="CPSEXOP1">#REF!</definedName>
    <definedName name="CPSEXOP2">#REF!</definedName>
    <definedName name="CPSOP1">#REF!</definedName>
    <definedName name="CPSOP10">#REF!</definedName>
    <definedName name="CPSOP11">#REF!</definedName>
    <definedName name="CPSOP12">#REF!</definedName>
    <definedName name="CPSOP13">#REF!</definedName>
    <definedName name="CPSOP14">#REF!</definedName>
    <definedName name="CPSOP15">#REF!</definedName>
    <definedName name="CPSOP2">#REF!</definedName>
    <definedName name="CPSOP3">#REF!</definedName>
    <definedName name="CPSOP4">#REF!</definedName>
    <definedName name="CPSOP5">#REF!</definedName>
    <definedName name="CPSOP6">#REF!</definedName>
    <definedName name="CPSOP7">#REF!</definedName>
    <definedName name="CPSOP8">#REF!</definedName>
    <definedName name="CPSOP9">#REF!</definedName>
    <definedName name="Cpsteam">#REF!</definedName>
    <definedName name="CpSVG">#REF!</definedName>
    <definedName name="_xlnm.Criteria">#REF!</definedName>
    <definedName name="CrushHrs">[28]Master!#REF!</definedName>
    <definedName name="csr"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sr"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CT_EF">'[35]PM Emission Calc''s'!#REF!</definedName>
    <definedName name="CT_ER">#REF!</definedName>
    <definedName name="CVDEXOP1">#REF!</definedName>
    <definedName name="CVDEXOP2">#REF!</definedName>
    <definedName name="CVLEXOP1">#REF!</definedName>
    <definedName name="CVLEXOP2">#REF!</definedName>
    <definedName name="CVLOP1">#REF!</definedName>
    <definedName name="CVLOP10">#REF!</definedName>
    <definedName name="CVLOP11">#REF!</definedName>
    <definedName name="CVLOP12">#REF!</definedName>
    <definedName name="CVLOP13">#REF!</definedName>
    <definedName name="CVLOP14">#REF!</definedName>
    <definedName name="CVLOP15">#REF!</definedName>
    <definedName name="CVLOP2">#REF!</definedName>
    <definedName name="CVLOP3">#REF!</definedName>
    <definedName name="CVLOP4">#REF!</definedName>
    <definedName name="CVLOP5">#REF!</definedName>
    <definedName name="CVLOP6">#REF!</definedName>
    <definedName name="CVLOP7">#REF!</definedName>
    <definedName name="CVLOP8">#REF!</definedName>
    <definedName name="CVLOP9">#REF!</definedName>
    <definedName name="CVSEXOP1">#REF!</definedName>
    <definedName name="CVSEXOP2">#REF!</definedName>
    <definedName name="CVSOP1">#REF!</definedName>
    <definedName name="CVSOP10">#REF!</definedName>
    <definedName name="CVSOP11">#REF!</definedName>
    <definedName name="CVSOP12">#REF!</definedName>
    <definedName name="CVSOP13">#REF!</definedName>
    <definedName name="CVSOP14">#REF!</definedName>
    <definedName name="CVSOP15">#REF!</definedName>
    <definedName name="CVSOP2">#REF!</definedName>
    <definedName name="CVSOP3">#REF!</definedName>
    <definedName name="CVSOP4">#REF!</definedName>
    <definedName name="CVSOP5">#REF!</definedName>
    <definedName name="CVSOP6">#REF!</definedName>
    <definedName name="CVSOP7">#REF!</definedName>
    <definedName name="CVSOP8">#REF!</definedName>
    <definedName name="CVSOP9">#REF!</definedName>
    <definedName name="D">'[25]PTE F1-HCHO'!$C$10</definedName>
    <definedName name="data1" hidden="1">#REF!</definedName>
    <definedName name="data2" hidden="1">#REF!</definedName>
    <definedName name="data3" hidden="1">#REF!</definedName>
    <definedName name="_xlnm.Database">#N/A</definedName>
    <definedName name="Days">[21]B3808F1!#REF!</definedName>
    <definedName name="Days_in_Report">#REF!</definedName>
    <definedName name="dd" localSheetId="2" hidden="1">{#N/A,#N/A,FALSE,"Rates";#N/A,#N/A,FALSE,"Summary";#N/A,#N/A,FALSE,"Boilers";#N/A,#N/A,FALSE,"Cyclones";#N/A,#N/A,FALSE,"Saws";#N/A,#N/A,FALSE,"Drops";#N/A,#N/A,FALSE,"Piles";#N/A,#N/A,FALSE,"Roads";#N/A,#N/A,FALSE,"Tanks";#N/A,#N/A,FALSE,"Kilns";#N/A,#N/A,FALSE,"Model"}</definedName>
    <definedName name="dd" hidden="1">{#N/A,#N/A,FALSE,"Rates";#N/A,#N/A,FALSE,"Summary";#N/A,#N/A,FALSE,"Boilers";#N/A,#N/A,FALSE,"Cyclones";#N/A,#N/A,FALSE,"Saws";#N/A,#N/A,FALSE,"Drops";#N/A,#N/A,FALSE,"Piles";#N/A,#N/A,FALSE,"Roads";#N/A,#N/A,FALSE,"Tanks";#N/A,#N/A,FALSE,"Kilns";#N/A,#N/A,FALSE,"Model"}</definedName>
    <definedName name="ddd" localSheetId="2" hidden="1">{#N/A,#N/A,FALSE,"Rates";#N/A,#N/A,FALSE,"Summary";#N/A,#N/A,FALSE,"Boilers";#N/A,#N/A,FALSE,"Cyclones";#N/A,#N/A,FALSE,"Saws";#N/A,#N/A,FALSE,"Drops";#N/A,#N/A,FALSE,"Piles";#N/A,#N/A,FALSE,"Roads";#N/A,#N/A,FALSE,"Tanks";#N/A,#N/A,FALSE,"Kilns";#N/A,#N/A,FALSE,"Model"}</definedName>
    <definedName name="ddd" hidden="1">{#N/A,#N/A,FALSE,"Rates";#N/A,#N/A,FALSE,"Summary";#N/A,#N/A,FALSE,"Boilers";#N/A,#N/A,FALSE,"Cyclones";#N/A,#N/A,FALSE,"Saws";#N/A,#N/A,FALSE,"Drops";#N/A,#N/A,FALSE,"Piles";#N/A,#N/A,FALSE,"Roads";#N/A,#N/A,FALSE,"Tanks";#N/A,#N/A,FALSE,"Kilns";#N/A,#N/A,FALSE,"Model"}</definedName>
    <definedName name="De">'[25]PTE F1-HCHO'!$C$42</definedName>
    <definedName name="Decrepitation_Kiln">#REF!</definedName>
    <definedName name="Density">#REF!</definedName>
    <definedName name="df"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dfa"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fa"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Di">'[25]PTE F1-HCHO'!$C$9</definedName>
    <definedName name="Diesel">#REF!</definedName>
    <definedName name="Discount" hidden="1">#REF!</definedName>
    <definedName name="display_area_2" hidden="1">#REF!</definedName>
    <definedName name="Dist_Units">[36]Resources!$F$2:$F$3</definedName>
    <definedName name="DISTILLATE">#REF!</definedName>
    <definedName name="Dome">#REF!</definedName>
    <definedName name="DPb">'[25]PTE F1-HCHO'!$C$40</definedName>
    <definedName name="DPv">'[25]PTE F1-HCHO'!$C$37</definedName>
    <definedName name="DTv">'[25]PTE F1-HCHO'!$C$27</definedName>
    <definedName name="E">#REF!</definedName>
    <definedName name="e147\">[37]Pipe!#REF!</definedName>
    <definedName name="ee" localSheetId="2" hidden="1">{#N/A,#N/A,FALSE,"Rates";#N/A,#N/A,FALSE,"Summary";#N/A,#N/A,FALSE,"Boilers";#N/A,#N/A,FALSE,"Cyclones";#N/A,#N/A,FALSE,"Saws";#N/A,#N/A,FALSE,"Drops";#N/A,#N/A,FALSE,"Piles";#N/A,#N/A,FALSE,"Roads";#N/A,#N/A,FALSE,"Tanks";#N/A,#N/A,FALSE,"Kilns";#N/A,#N/A,FALSE,"Model"}</definedName>
    <definedName name="ee" hidden="1">{#N/A,#N/A,FALSE,"Rates";#N/A,#N/A,FALSE,"Summary";#N/A,#N/A,FALSE,"Boilers";#N/A,#N/A,FALSE,"Cyclones";#N/A,#N/A,FALSE,"Saws";#N/A,#N/A,FALSE,"Drops";#N/A,#N/A,FALSE,"Piles";#N/A,#N/A,FALSE,"Roads";#N/A,#N/A,FALSE,"Tanks";#N/A,#N/A,FALSE,"Kilns";#N/A,#N/A,FALSE,"Model"}</definedName>
    <definedName name="Eff">[21]B3808F1!#REF!</definedName>
    <definedName name="EHSData1">#REF!</definedName>
    <definedName name="EHSData13">#REF!</definedName>
    <definedName name="EHSTitle1">#REF!</definedName>
    <definedName name="EHSTitle13">#REF!</definedName>
    <definedName name="EHSTitle5" xml:space="preserve">  '[38]Master Worksheet (6)'!$G$1:$CC$1</definedName>
    <definedName name="EIyear">'[39]Annual Data Input'!$E$1</definedName>
    <definedName name="ELAFnr">#REF!</definedName>
    <definedName name="ELAFr">#REF!</definedName>
    <definedName name="Emiss_Info">#REF!</definedName>
    <definedName name="emission">#REF!</definedName>
    <definedName name="Emissions_by_OPN_Freeport">#REF!</definedName>
    <definedName name="End_Date">[40]Controls!$B$37</definedName>
    <definedName name="End_of_Month">[40]Controls!$B$36</definedName>
    <definedName name="ENGINE_CALCULATIONS__Unspecified_Engine">'[41]ENG-1'!$A$44:$K$75,'[41]ENG-1'!$A$83:$K$297,'[41]ENG-1'!$A$305:$K$350,'[41]ENG-1'!$A$412:$K$470</definedName>
    <definedName name="Enter_Start_Date">[40]Controls!$B$34</definedName>
    <definedName name="EPA">#REF!</definedName>
    <definedName name="Equipment">[42]Equipment!$B$5:$G$50</definedName>
    <definedName name="ESL_LT">[43]R6!$A$87:$J$1007</definedName>
    <definedName name="ESL_ST">[43]R6!$L$12:$V$77</definedName>
    <definedName name="EU_SCC">'[20]EU_SCC_App Regs'!$A$5:$N$129</definedName>
    <definedName name="EUIndex">[44]EUIndexMaster!$A$3:$I$97</definedName>
    <definedName name="EUIndexColumns">[44]EUIndexMaster!$A$1:$I$2</definedName>
    <definedName name="EXOP1">#REF!</definedName>
    <definedName name="EXOP2">#REF!</definedName>
    <definedName name="EXOPNM1">#REF!</definedName>
    <definedName name="EXOPNM2">#REF!</definedName>
    <definedName name="_xlnm.Extract">#REF!</definedName>
    <definedName name="f"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F1602btu">'[45]Operational Basis'!$C$174</definedName>
    <definedName name="F2201btu">'[45]Operational Basis'!$C$182</definedName>
    <definedName name="F3804btu">'[45]Operational Basis'!$C$183</definedName>
    <definedName name="F3901btu">'[45]Operational Basis'!$C$181</definedName>
    <definedName name="F4131btu">'[45]Operational Basis'!$C$175</definedName>
    <definedName name="F4150btu">'[45]Operational Basis'!$C$177</definedName>
    <definedName name="F4160btu">'[45]Operational Basis'!$C$178</definedName>
    <definedName name="F4170btu">'[45]Operational Basis'!$C$179</definedName>
    <definedName name="F4180btu">'[45]Operational Basis'!$C$180</definedName>
    <definedName name="FCCUFeedbtu">'[45]Operational Basis'!$C$200</definedName>
    <definedName name="FCode" hidden="1">#REF!</definedName>
    <definedName name="FinHrs">[28]Master!#REF!</definedName>
    <definedName name="FinMax">[28]Master!#REF!</definedName>
    <definedName name="FIRING_METHOD">#REF!</definedName>
    <definedName name="five">#REF!</definedName>
    <definedName name="Flare_Chem_List">#REF!</definedName>
    <definedName name="Flare_Emission_Sum">#REF!</definedName>
    <definedName name="Flare_General">#REF!</definedName>
    <definedName name="Flare_Strm_01">#REF!</definedName>
    <definedName name="Flare_Strm_02">#REF!</definedName>
    <definedName name="Flare_Strm_03">#REF!</definedName>
    <definedName name="Flare_Strm_04">#REF!</definedName>
    <definedName name="Flare_Strm_05">#REF!</definedName>
    <definedName name="Flare_Strm_06">#REF!</definedName>
    <definedName name="Flare_Strm_07">#REF!</definedName>
    <definedName name="Flare_Strm_08">#REF!</definedName>
    <definedName name="Flare_Strm_09">#REF!</definedName>
    <definedName name="Flare_Strm_10">#REF!</definedName>
    <definedName name="Flare_Strm_11">#REF!</definedName>
    <definedName name="Flare_Strm_12">#REF!</definedName>
    <definedName name="Flare_Strm_13">#REF!</definedName>
    <definedName name="Flare_Strm_14">#REF!</definedName>
    <definedName name="Flare_Strm_15">#REF!</definedName>
    <definedName name="Flare_Strm_16">#REF!</definedName>
    <definedName name="Flare_Strm_17">#REF!</definedName>
    <definedName name="Flare_Strm_18">#REF!</definedName>
    <definedName name="Flare_Strm_19">#REF!</definedName>
    <definedName name="Flare_Strm_20">#REF!</definedName>
    <definedName name="Flare_Strm_List_Bottom">#REF!</definedName>
    <definedName name="Flare_Strm_List_Top">#REF!</definedName>
    <definedName name="Flare_top">#REF!</definedName>
    <definedName name="Flow_Range_Max">[40]Controls!$D$82</definedName>
    <definedName name="Flow_Range_Min">[40]Controls!$D$81</definedName>
    <definedName name="flowsheet_rate">'[18]Batch Stripper'!#REF!</definedName>
    <definedName name="flowsheet_vent">'[18]Batch Stripper'!#REF!</definedName>
    <definedName name="fndSigFig">[46]!fndSigFig</definedName>
    <definedName name="fnsSigFig">[46]!fnsSigFig</definedName>
    <definedName name="four">#REF!</definedName>
    <definedName name="FourCLB">#REF!</definedName>
    <definedName name="FourCRB">#REF!</definedName>
    <definedName name="FUEL">'[47]FUEL USE &amp; HOURS CY'!#REF!</definedName>
    <definedName name="FUEL_OIL_TYPE">#REF!</definedName>
    <definedName name="Fuel_Type">[36]Resources!$C$2:$C$14</definedName>
    <definedName name="Fuel_Usage">[36]Resources!$E$2:$E$3</definedName>
    <definedName name="Fugitive_Emission_Sum">#REF!</definedName>
    <definedName name="Fugitive_Strm_01">#REF!</definedName>
    <definedName name="Fugitive_Strm_01_Emissions">#REF!</definedName>
    <definedName name="Fugitive_Strm_02">#REF!</definedName>
    <definedName name="Fugitive_Strm_02_Emissions">#REF!</definedName>
    <definedName name="Fugitive_Strm_03">#REF!</definedName>
    <definedName name="Fugitive_Strm_03_Emissions">#REF!</definedName>
    <definedName name="Fugitive_Strm_04">#REF!</definedName>
    <definedName name="Fugitive_Strm_04_Emissions">#REF!</definedName>
    <definedName name="Fugitive_Strm_05">#REF!</definedName>
    <definedName name="Fugitive_Strm_05_Emissions">#REF!</definedName>
    <definedName name="Fugitive_Strm_06">#REF!</definedName>
    <definedName name="Fugitive_Strm_06_Emissions">#REF!</definedName>
    <definedName name="Fugitive_Strm_07">#REF!</definedName>
    <definedName name="Fugitive_Strm_07_Emissions">#REF!</definedName>
    <definedName name="Fugitive_Strm_08">#REF!</definedName>
    <definedName name="Fugitive_Strm_08_Emissions">#REF!</definedName>
    <definedName name="Fugitive_Strm_09">#REF!</definedName>
    <definedName name="Fugitive_Strm_09_Emissions">#REF!</definedName>
    <definedName name="Fugitive_Strm_10">#REF!</definedName>
    <definedName name="Fugitive_Strm_10_Emissions">#REF!</definedName>
    <definedName name="Fugitive_Strm_11">#REF!</definedName>
    <definedName name="Fugitive_Strm_11_Emissions">#REF!</definedName>
    <definedName name="Fugitive_Strm_12">#REF!</definedName>
    <definedName name="Fugitive_Strm_12_Emissions">#REF!</definedName>
    <definedName name="Fugitive_Strm_13">#REF!</definedName>
    <definedName name="Fugitive_Strm_13_Emissions">#REF!</definedName>
    <definedName name="Fugitive_Strm_14">#REF!</definedName>
    <definedName name="Fugitive_Strm_14_Emissions">#REF!</definedName>
    <definedName name="Fugitive_Strm_15">#REF!</definedName>
    <definedName name="Fugitive_Strm_15_Emissions">#REF!</definedName>
    <definedName name="Fugitive_Strm_16">#REF!</definedName>
    <definedName name="Fugitive_Strm_16_Emissions">#REF!</definedName>
    <definedName name="Fugitive_Strm_17">#REF!</definedName>
    <definedName name="Fugitive_Strm_17_Emissions">#REF!</definedName>
    <definedName name="Fugitive_Strm_18">#REF!</definedName>
    <definedName name="Fugitive_Strm_18_Emissions">#REF!</definedName>
    <definedName name="Fugitive_Strm_19">#REF!</definedName>
    <definedName name="Fugitive_Strm_19_Emissions">#REF!</definedName>
    <definedName name="Fugitive_Strm_20">#REF!</definedName>
    <definedName name="Fugitive_Strm_20_Emissions">#REF!</definedName>
    <definedName name="Fugitive_Strm_List">#REF!</definedName>
    <definedName name="Fugitive_Top">#REF!</definedName>
    <definedName name="future_avg">'[19]PC-14 Batch Stripping'!#REF!</definedName>
    <definedName name="future_peak">#REF!</definedName>
    <definedName name="FWPbtu">'[48]Operational Basis'!$C$128</definedName>
    <definedName name="Gals">#REF!</definedName>
    <definedName name="gas">#REF!</definedName>
    <definedName name="gh"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ghg" localSheetId="2">SUMMARY,Detailed</definedName>
    <definedName name="ghg">SUMMARY,Detailed</definedName>
    <definedName name="GO_T0_18">'[49]EPN 1 Fugitives'!#REF!</definedName>
    <definedName name="GO_TO_1">'[49]EPN 1 Fugitives'!#REF!</definedName>
    <definedName name="GO_TO_10">'[49]EPN 1 Fugitives'!#REF!</definedName>
    <definedName name="GO_TO_11">'[49]EPN 1 Fugitives'!#REF!</definedName>
    <definedName name="GO_TO_12">'[49]EPN 1 Fugitives'!#REF!</definedName>
    <definedName name="GO_TO_13">'[49]EPN 1 Fugitives'!#REF!</definedName>
    <definedName name="GO_TO_14">'[49]EPN 1 Fugitives'!#REF!</definedName>
    <definedName name="GO_TO_15">'[49]EPN 1 Fugitives'!#REF!</definedName>
    <definedName name="GO_TO_16">'[49]EPN 1 Fugitives'!#REF!</definedName>
    <definedName name="GO_TO_17">'[49]EPN 1 Fugitives'!#REF!</definedName>
    <definedName name="GO_TO_19">'[49]EPN 1 Fugitives'!#REF!</definedName>
    <definedName name="GO_TO_2">'[49]EPN 1 Fugitives'!#REF!</definedName>
    <definedName name="GO_TO_20">'[49]EPN 1 Fugitives'!#REF!</definedName>
    <definedName name="GO_TO_3">'[49]EPN 1 Fugitives'!#REF!</definedName>
    <definedName name="GO_TO_4">'[49]EPN 1 Fugitives'!#REF!</definedName>
    <definedName name="GO_TO_5">'[49]EPN 1 Fugitives'!#REF!</definedName>
    <definedName name="GO_TO_6">'[49]EPN 1 Fugitives'!#REF!</definedName>
    <definedName name="GO_TO_7">'[49]EPN 1 Fugitives'!#REF!</definedName>
    <definedName name="GO_TO_8">'[49]EPN 1 Fugitives'!#REF!</definedName>
    <definedName name="GO_TO_9">'[49]EPN 1 Fugitives'!#REF!</definedName>
    <definedName name="GOTO1">'[50]EPN 1 Fugitives'!#REF!</definedName>
    <definedName name="GotoMainMenu" localSheetId="2">'Perlite Concentrations'!GotoMainMenu</definedName>
    <definedName name="GotoMainMenu">[0]!GotoMainMenu</definedName>
    <definedName name="GotoPrintMenu" localSheetId="2">'Perlite Concentrations'!GotoPrintMenu</definedName>
    <definedName name="GotoPrintMenu">[0]!GotoPrintMenu</definedName>
    <definedName name="GotoPrintViewMenu" localSheetId="2">'Perlite Concentrations'!GotoPrintViewMenu</definedName>
    <definedName name="GotoPrintViewMenu">[0]!GotoPrintViewMenu</definedName>
    <definedName name="GotoUtilityMenu" localSheetId="2">'Perlite Concentrations'!GotoUtilityMenu</definedName>
    <definedName name="GotoUtilityMenu">[0]!GotoUtilityMenu</definedName>
    <definedName name="GRAVIMETRIC">#REF!</definedName>
    <definedName name="Gyp_percent">[28]Master!#REF!</definedName>
    <definedName name="H101Ebtu">'[45]Operational Basis'!$C$191</definedName>
    <definedName name="H102btu">'[45]Operational Basis'!$C$192</definedName>
    <definedName name="H10C1">#REF!</definedName>
    <definedName name="H10C10">#REF!</definedName>
    <definedName name="H10C11">#REF!</definedName>
    <definedName name="H10C12">#REF!</definedName>
    <definedName name="H10C13">#REF!</definedName>
    <definedName name="H10C14">#REF!</definedName>
    <definedName name="H10C15">#REF!</definedName>
    <definedName name="H10C2">#REF!</definedName>
    <definedName name="H10C3">#REF!</definedName>
    <definedName name="H10C4">#REF!</definedName>
    <definedName name="H10C5">#REF!</definedName>
    <definedName name="H10C6">#REF!</definedName>
    <definedName name="H10C7">#REF!</definedName>
    <definedName name="H10C8">#REF!</definedName>
    <definedName name="H10C9">#REF!</definedName>
    <definedName name="H1101btu">'[45]Operational Basis'!$C$195</definedName>
    <definedName name="H11C1">#REF!</definedName>
    <definedName name="H11C10">#REF!</definedName>
    <definedName name="H11C11">#REF!</definedName>
    <definedName name="H11C12">#REF!</definedName>
    <definedName name="H11C13">#REF!</definedName>
    <definedName name="H11C14">#REF!</definedName>
    <definedName name="H11C15">#REF!</definedName>
    <definedName name="H11C2">#REF!</definedName>
    <definedName name="H11C3">#REF!</definedName>
    <definedName name="H11C4">#REF!</definedName>
    <definedName name="H11C5">#REF!</definedName>
    <definedName name="H11C6">#REF!</definedName>
    <definedName name="H11C7">#REF!</definedName>
    <definedName name="H11C8">#REF!</definedName>
    <definedName name="H11C9">#REF!</definedName>
    <definedName name="H12C1">#REF!</definedName>
    <definedName name="H12C10">#REF!</definedName>
    <definedName name="H12C11">#REF!</definedName>
    <definedName name="H12C12">#REF!</definedName>
    <definedName name="H12C13">#REF!</definedName>
    <definedName name="H12C14">#REF!</definedName>
    <definedName name="H12C15">#REF!</definedName>
    <definedName name="H12C2">#REF!</definedName>
    <definedName name="H12C3">#REF!</definedName>
    <definedName name="H12C4">#REF!</definedName>
    <definedName name="H12C5">#REF!</definedName>
    <definedName name="H12C6">#REF!</definedName>
    <definedName name="H12C7">#REF!</definedName>
    <definedName name="H12C8">#REF!</definedName>
    <definedName name="H12C9">#REF!</definedName>
    <definedName name="H13C1">#REF!</definedName>
    <definedName name="H13C10">#REF!</definedName>
    <definedName name="H13C11">#REF!</definedName>
    <definedName name="H13C12">#REF!</definedName>
    <definedName name="H13C13">#REF!</definedName>
    <definedName name="H13C14">#REF!</definedName>
    <definedName name="H13C15">#REF!</definedName>
    <definedName name="H13C2">#REF!</definedName>
    <definedName name="H13C3">#REF!</definedName>
    <definedName name="H13C4">#REF!</definedName>
    <definedName name="H13C5">#REF!</definedName>
    <definedName name="H13C6">#REF!</definedName>
    <definedName name="H13C7">#REF!</definedName>
    <definedName name="H13C8">#REF!</definedName>
    <definedName name="H13C9">#REF!</definedName>
    <definedName name="H14C1">#REF!</definedName>
    <definedName name="H14C10">#REF!</definedName>
    <definedName name="H14C11">#REF!</definedName>
    <definedName name="H14C12">#REF!</definedName>
    <definedName name="H14C13">#REF!</definedName>
    <definedName name="H14C14">#REF!</definedName>
    <definedName name="H14C15">#REF!</definedName>
    <definedName name="H14C2">#REF!</definedName>
    <definedName name="H14C3">#REF!</definedName>
    <definedName name="H14C4">#REF!</definedName>
    <definedName name="H14C5">#REF!</definedName>
    <definedName name="H14C6">#REF!</definedName>
    <definedName name="H14C7">#REF!</definedName>
    <definedName name="H14C8">#REF!</definedName>
    <definedName name="H14C9">#REF!</definedName>
    <definedName name="H15C1">#REF!</definedName>
    <definedName name="H15C10">#REF!</definedName>
    <definedName name="H15C11">#REF!</definedName>
    <definedName name="H15C12">#REF!</definedName>
    <definedName name="H15C13">#REF!</definedName>
    <definedName name="H15C14">#REF!</definedName>
    <definedName name="H15C15">#REF!</definedName>
    <definedName name="H15C2">#REF!</definedName>
    <definedName name="H15C3">#REF!</definedName>
    <definedName name="H15C4">#REF!</definedName>
    <definedName name="H15C5">#REF!</definedName>
    <definedName name="H15C6">#REF!</definedName>
    <definedName name="H15C7">#REF!</definedName>
    <definedName name="H15C8">#REF!</definedName>
    <definedName name="H15C9">#REF!</definedName>
    <definedName name="H1601btu">'[45]Operational Basis'!$C$194</definedName>
    <definedName name="H1C1">#REF!</definedName>
    <definedName name="H1C10">#REF!</definedName>
    <definedName name="H1C11">#REF!</definedName>
    <definedName name="H1C12">#REF!</definedName>
    <definedName name="H1C13">#REF!</definedName>
    <definedName name="H1C14">#REF!</definedName>
    <definedName name="H1C15">#REF!</definedName>
    <definedName name="H1C2">#REF!</definedName>
    <definedName name="H1C3">#REF!</definedName>
    <definedName name="H1C4">#REF!</definedName>
    <definedName name="H1C5">#REF!</definedName>
    <definedName name="H1C6">#REF!</definedName>
    <definedName name="H1C7">#REF!</definedName>
    <definedName name="H1C8">#REF!</definedName>
    <definedName name="H1C9">#REF!</definedName>
    <definedName name="H2C1">#REF!</definedName>
    <definedName name="H2C10">#REF!</definedName>
    <definedName name="H2C11">#REF!</definedName>
    <definedName name="H2C12">#REF!</definedName>
    <definedName name="H2C13">#REF!</definedName>
    <definedName name="H2C14">#REF!</definedName>
    <definedName name="H2C15">#REF!</definedName>
    <definedName name="H2C2">#REF!</definedName>
    <definedName name="H2C3">#REF!</definedName>
    <definedName name="H2C4">#REF!</definedName>
    <definedName name="H2C5">#REF!</definedName>
    <definedName name="H2C6">#REF!</definedName>
    <definedName name="H2C7">#REF!</definedName>
    <definedName name="H2C8">#REF!</definedName>
    <definedName name="H2C9">#REF!</definedName>
    <definedName name="h2olbgal">'[51]Input Data'!#REF!</definedName>
    <definedName name="H2ventedoutFlare">[52]Input!$I$76</definedName>
    <definedName name="H3505btu">'[16]Operational Basis'!$C$196</definedName>
    <definedName name="H3C1">#REF!</definedName>
    <definedName name="H3C10">#REF!</definedName>
    <definedName name="H3C11">#REF!</definedName>
    <definedName name="H3C12">#REF!</definedName>
    <definedName name="H3C13">#REF!</definedName>
    <definedName name="H3C14">#REF!</definedName>
    <definedName name="H3C15">#REF!</definedName>
    <definedName name="H3C2">#REF!</definedName>
    <definedName name="H3C3">#REF!</definedName>
    <definedName name="H3C4">#REF!</definedName>
    <definedName name="H3C5">#REF!</definedName>
    <definedName name="H3C6">#REF!</definedName>
    <definedName name="H3C7">#REF!</definedName>
    <definedName name="H3C8">#REF!</definedName>
    <definedName name="H3C9">#REF!</definedName>
    <definedName name="H401btu">'[45]Operational Basis'!$C$197</definedName>
    <definedName name="H402btu">'[45]Operational Basis'!$C$198</definedName>
    <definedName name="H4C1">#REF!</definedName>
    <definedName name="H4C10">#REF!</definedName>
    <definedName name="H4C11">#REF!</definedName>
    <definedName name="H4C12">#REF!</definedName>
    <definedName name="H4C13">#REF!</definedName>
    <definedName name="H4C14">#REF!</definedName>
    <definedName name="H4C15">#REF!</definedName>
    <definedName name="H4C2">#REF!</definedName>
    <definedName name="H4C3">#REF!</definedName>
    <definedName name="H4C4">#REF!</definedName>
    <definedName name="H4C5">#REF!</definedName>
    <definedName name="H4C6">#REF!</definedName>
    <definedName name="H4C7">#REF!</definedName>
    <definedName name="H4C8">#REF!</definedName>
    <definedName name="H4C9">#REF!</definedName>
    <definedName name="H5C1">#REF!</definedName>
    <definedName name="H5C10">#REF!</definedName>
    <definedName name="H5C11">#REF!</definedName>
    <definedName name="H5C12">#REF!</definedName>
    <definedName name="H5C13">#REF!</definedName>
    <definedName name="H5C14">#REF!</definedName>
    <definedName name="H5C15">#REF!</definedName>
    <definedName name="H5C2">#REF!</definedName>
    <definedName name="H5C3">#REF!</definedName>
    <definedName name="H5C4">#REF!</definedName>
    <definedName name="H5C5">#REF!</definedName>
    <definedName name="H5C6">#REF!</definedName>
    <definedName name="H5C7">#REF!</definedName>
    <definedName name="H5C8">#REF!</definedName>
    <definedName name="H5C9">#REF!</definedName>
    <definedName name="H6C1">#REF!</definedName>
    <definedName name="H6C10">#REF!</definedName>
    <definedName name="H6C11">#REF!</definedName>
    <definedName name="H6C12">#REF!</definedName>
    <definedName name="H6C13">#REF!</definedName>
    <definedName name="H6C14">#REF!</definedName>
    <definedName name="H6C15">#REF!</definedName>
    <definedName name="H6C2">#REF!</definedName>
    <definedName name="H6C3">#REF!</definedName>
    <definedName name="H6C4">#REF!</definedName>
    <definedName name="H6C5">#REF!</definedName>
    <definedName name="H6C6">#REF!</definedName>
    <definedName name="H6C7">#REF!</definedName>
    <definedName name="H6C8">#REF!</definedName>
    <definedName name="H6C9">#REF!</definedName>
    <definedName name="H7C1">#REF!</definedName>
    <definedName name="H7C10">#REF!</definedName>
    <definedName name="H7C11">#REF!</definedName>
    <definedName name="H7C12">#REF!</definedName>
    <definedName name="H7C13">#REF!</definedName>
    <definedName name="H7C14">#REF!</definedName>
    <definedName name="H7C15">#REF!</definedName>
    <definedName name="H7C2">#REF!</definedName>
    <definedName name="H7C3">#REF!</definedName>
    <definedName name="H7C4">#REF!</definedName>
    <definedName name="H7C5">#REF!</definedName>
    <definedName name="H7C6">#REF!</definedName>
    <definedName name="H7C7">#REF!</definedName>
    <definedName name="H7C8">#REF!</definedName>
    <definedName name="H7C9">#REF!</definedName>
    <definedName name="H8C1">#REF!</definedName>
    <definedName name="H8C10">#REF!</definedName>
    <definedName name="H8C11">#REF!</definedName>
    <definedName name="H8C12">#REF!</definedName>
    <definedName name="H8C13">#REF!</definedName>
    <definedName name="H8C14">#REF!</definedName>
    <definedName name="H8C15">#REF!</definedName>
    <definedName name="H8C2">#REF!</definedName>
    <definedName name="H8C3">#REF!</definedName>
    <definedName name="H8C4">#REF!</definedName>
    <definedName name="H8C5">#REF!</definedName>
    <definedName name="H8C6">#REF!</definedName>
    <definedName name="H8C7">#REF!</definedName>
    <definedName name="H8C8">#REF!</definedName>
    <definedName name="H8C9">#REF!</definedName>
    <definedName name="H9C1">#REF!</definedName>
    <definedName name="H9C10">#REF!</definedName>
    <definedName name="H9C11">#REF!</definedName>
    <definedName name="H9C12">#REF!</definedName>
    <definedName name="H9C13">#REF!</definedName>
    <definedName name="H9C14">#REF!</definedName>
    <definedName name="H9C15">#REF!</definedName>
    <definedName name="H9C2">#REF!</definedName>
    <definedName name="H9C3">#REF!</definedName>
    <definedName name="H9C4">#REF!</definedName>
    <definedName name="H9C5">#REF!</definedName>
    <definedName name="H9C6">#REF!</definedName>
    <definedName name="H9C7">#REF!</definedName>
    <definedName name="H9C8">#REF!</definedName>
    <definedName name="H9C9">#REF!</definedName>
    <definedName name="HAPs">#REF!</definedName>
    <definedName name="HC_soil_HC_content">[28]Master!#REF!</definedName>
    <definedName name="HDC_Attribute">#REF!</definedName>
    <definedName name="HDC_attributes">#REF!</definedName>
    <definedName name="HDC_chart1.def">#REF!</definedName>
    <definedName name="HDC_chart2.def">#REF!</definedName>
    <definedName name="HDC_chart3.def">#REF!</definedName>
    <definedName name="HDC_chart4.def">#REF!</definedName>
    <definedName name="HDC_chartn.NoSeries">#REF!</definedName>
    <definedName name="HDC_Chartn.TagList">#REF!</definedName>
    <definedName name="HDC_Connect">#REF!</definedName>
    <definedName name="HDC_data.out">#REF!</definedName>
    <definedName name="HDC_def.float">4</definedName>
    <definedName name="HDC_def.option">1</definedName>
    <definedName name="HDC_desc">#REF!</definedName>
    <definedName name="HDC_GetData.Time">34708.5716782407</definedName>
    <definedName name="HDC_HeadFootDef">#REF!</definedName>
    <definedName name="HDC_inp.end">#REF!</definedName>
    <definedName name="HDC_inp.interval">#REF!</definedName>
    <definedName name="HDC_inp.nopnts">#REF!</definedName>
    <definedName name="HDC_inp.start">#REF!</definedName>
    <definedName name="HDC_N.Columns">#REF!</definedName>
    <definedName name="HDC_N.Rows">#REF!</definedName>
    <definedName name="HDC_NoofCharts">#REF!</definedName>
    <definedName name="HDC_nopnts">#REF!</definedName>
    <definedName name="HDC_out1">#REF!</definedName>
    <definedName name="HDC_Paper.Size">#REF!</definedName>
    <definedName name="HDC_Portrait">#REF!</definedName>
    <definedName name="HDC_PrintDef">#REF!</definedName>
    <definedName name="HDC_res.end">#REF!</definedName>
    <definedName name="HDC_res.interval">#REF!</definedName>
    <definedName name="HDC_res.nopnts">#REF!</definedName>
    <definedName name="HDC_res.start">#REF!</definedName>
    <definedName name="HDC_server.name">#REF!</definedName>
    <definedName name="HDC_tag.attr">#REF!</definedName>
    <definedName name="HDC_tag.end">#REF!</definedName>
    <definedName name="HDC_tag.names">#REF!</definedName>
    <definedName name="HDC_tag.number">8</definedName>
    <definedName name="HDC_tag.start">#REF!</definedName>
    <definedName name="HDC_time.stamp">#REF!</definedName>
    <definedName name="HDC_unit.desc">#REF!</definedName>
    <definedName name="HDC_ViewOption">#REF!</definedName>
    <definedName name="HEAD">#REF!</definedName>
    <definedName name="Header">#REF!</definedName>
    <definedName name="HEAT_VALUE">#REF!</definedName>
    <definedName name="Heater">#REF!</definedName>
    <definedName name="help2"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elp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HiddenRows" hidden="1">#REF!</definedName>
    <definedName name="Hl">'[25]PTE F1-HCHO'!$C$15</definedName>
    <definedName name="Hlx">'[25]PTE F1-HCHO'!$C$16</definedName>
    <definedName name="HOC">[21]B3808F1!#REF!</definedName>
    <definedName name="Home">'[53]Scrubber Report'!$A$3</definedName>
    <definedName name="HomeChemList">#REF!</definedName>
    <definedName name="HOT_OIL_HEATER">#REF!</definedName>
    <definedName name="HOUR_PER_YEAR">#REF!</definedName>
    <definedName name="Hourly_Spec">'[13]Storage Tank Speciation'!$A$927:$BQ$1822</definedName>
    <definedName name="Hours">#REF!</definedName>
    <definedName name="Hrd">'[25]PTE F1-HCHO'!$C$20</definedName>
    <definedName name="Hro">'[25]PTE F1-HCHO'!$C$21</definedName>
    <definedName name="Hroc">#REF!</definedName>
    <definedName name="Hrod">#REF!</definedName>
    <definedName name="Hs">'[25]PTE F1-HCHO'!$C$11</definedName>
    <definedName name="Hvo">'[25]PTE F1-HCHO'!$C$22</definedName>
    <definedName name="I">#REF!</definedName>
    <definedName name="IH1C1">#REF!</definedName>
    <definedName name="IH1C10">#REF!</definedName>
    <definedName name="IH1C11">#REF!</definedName>
    <definedName name="IH1C12">#REF!</definedName>
    <definedName name="IH1C13">#REF!</definedName>
    <definedName name="IH1C14">#REF!</definedName>
    <definedName name="IH1C15">#REF!</definedName>
    <definedName name="IH1C2">#REF!</definedName>
    <definedName name="IH1C3">#REF!</definedName>
    <definedName name="IH1C4">#REF!</definedName>
    <definedName name="IH1C5">#REF!</definedName>
    <definedName name="IH1C6">#REF!</definedName>
    <definedName name="IH1C7">#REF!</definedName>
    <definedName name="IH1C8">#REF!</definedName>
    <definedName name="IH1C9">#REF!</definedName>
    <definedName name="IH2C1">#REF!</definedName>
    <definedName name="IH2C10">#REF!</definedName>
    <definedName name="IH2C11">#REF!</definedName>
    <definedName name="IH2C12">#REF!</definedName>
    <definedName name="IH2C13">#REF!</definedName>
    <definedName name="IH2C14">#REF!</definedName>
    <definedName name="IH2C15">#REF!</definedName>
    <definedName name="IH2C2">#REF!</definedName>
    <definedName name="IH2C3">#REF!</definedName>
    <definedName name="IH2C4">#REF!</definedName>
    <definedName name="IH2C5">#REF!</definedName>
    <definedName name="IH2C6">#REF!</definedName>
    <definedName name="IH2C7">#REF!</definedName>
    <definedName name="IH2C8">#REF!</definedName>
    <definedName name="IH2C9">#REF!</definedName>
    <definedName name="IH3C1">#REF!</definedName>
    <definedName name="IH3C10">#REF!</definedName>
    <definedName name="IH3C11">#REF!</definedName>
    <definedName name="IH3C12">#REF!</definedName>
    <definedName name="IH3C13">#REF!</definedName>
    <definedName name="IH3C14">#REF!</definedName>
    <definedName name="IH3C15">#REF!</definedName>
    <definedName name="IH3C2">#REF!</definedName>
    <definedName name="IH3C3">#REF!</definedName>
    <definedName name="IH3C4">#REF!</definedName>
    <definedName name="IH3C5">#REF!</definedName>
    <definedName name="IH3C6">#REF!</definedName>
    <definedName name="IH3C7">#REF!</definedName>
    <definedName name="IH3C8">#REF!</definedName>
    <definedName name="IH3C9">#REF!</definedName>
    <definedName name="IH4C1">#REF!</definedName>
    <definedName name="IH4C10">#REF!</definedName>
    <definedName name="IH4C11">#REF!</definedName>
    <definedName name="IH4C12">#REF!</definedName>
    <definedName name="IH4C13">#REF!</definedName>
    <definedName name="IH4C14">#REF!</definedName>
    <definedName name="IH4C15">#REF!</definedName>
    <definedName name="IH4C2">#REF!</definedName>
    <definedName name="IH4C3">#REF!</definedName>
    <definedName name="IH4C4">#REF!</definedName>
    <definedName name="IH4C5">#REF!</definedName>
    <definedName name="IH4C6">#REF!</definedName>
    <definedName name="IH4C7">#REF!</definedName>
    <definedName name="IH4C8">#REF!</definedName>
    <definedName name="IH4C9">#REF!</definedName>
    <definedName name="IH5C1">#REF!</definedName>
    <definedName name="IH5C10">#REF!</definedName>
    <definedName name="IH5C11">#REF!</definedName>
    <definedName name="IH5C12">#REF!</definedName>
    <definedName name="IH5C13">#REF!</definedName>
    <definedName name="IH5C14">#REF!</definedName>
    <definedName name="IH5C15">#REF!</definedName>
    <definedName name="IH5C2">#REF!</definedName>
    <definedName name="IH5C3">#REF!</definedName>
    <definedName name="IH5C4">#REF!</definedName>
    <definedName name="IH5C5">#REF!</definedName>
    <definedName name="IH5C6">#REF!</definedName>
    <definedName name="IH5C7">#REF!</definedName>
    <definedName name="IH5C8">#REF!</definedName>
    <definedName name="IH5C9">#REF!</definedName>
    <definedName name="Input">#REF!</definedName>
    <definedName name="Input1">[54]Input!$A$1:$F$13</definedName>
    <definedName name="InputData">'[55]Input 2'!$A$2:$M$137</definedName>
    <definedName name="Inputs_are_shaded_gray_throughout">#REF!</definedName>
    <definedName name="Int">'[42]Intermediates Properties'!$B$4:$AK$1959</definedName>
    <definedName name="inter1">'[53]Scrubber Report'!$E$95</definedName>
    <definedName name="inter2">'[53]Scrubber Report'!$G$95</definedName>
    <definedName name="inter3">'[53]Scrubber Report'!$I$95</definedName>
    <definedName name="inter4">'[53]Scrubber Report'!$K$95</definedName>
    <definedName name="inter5">'[53]Scrubber Report'!$M$95</definedName>
    <definedName name="interest">'[56]BACT Data'!$B$13:$AK$33</definedName>
    <definedName name="Isobutyl">'[57]TANKS 4.09b Report'!#REF!</definedName>
    <definedName name="isopropyl">#REF!</definedName>
    <definedName name="jj" hidden="1">#REF!</definedName>
    <definedName name="jk" hidden="1">#REF!</definedName>
    <definedName name="Ke">'[25]PTE F1-HCHO'!$C$42</definedName>
    <definedName name="Kerosene">#REF!</definedName>
    <definedName name="Kiln_Down_Display">[40]Controls!$B$43</definedName>
    <definedName name="Kiln_Feed_Tag">[40]Controls!$D$79</definedName>
    <definedName name="Kiln_O2">[40]Controls!$D$97</definedName>
    <definedName name="KilnHrs">[28]Master!#REF!</definedName>
    <definedName name="KilnMinFeed">[40]Controls!$B$45</definedName>
    <definedName name="KilnText">[30]Controls!$D$31</definedName>
    <definedName name="kk" localSheetId="2" hidden="1">{#N/A,#N/A,FALSE,"Annual Summary";#N/A,#N/A,FALSE,"Hourly Summary";#N/A,#N/A,FALSE,"Flare Combustion";#N/A,#N/A,FALSE,"Shipping";#N/A,#N/A,FALSE,"Process Turnaround";#N/A,#N/A,FALSE,"Lab Samples";#N/A,#N/A,FALSE,"Product Cycles 5-4";#N/A,#N/A,FALSE,"5-4.1";#N/A,#N/A,FALSE,"5-4.2";#N/A,#N/A,FALSE,"Physical Prop Data"}</definedName>
    <definedName name="kk" hidden="1">{#N/A,#N/A,FALSE,"Annual Summary";#N/A,#N/A,FALSE,"Hourly Summary";#N/A,#N/A,FALSE,"Flare Combustion";#N/A,#N/A,FALSE,"Shipping";#N/A,#N/A,FALSE,"Process Turnaround";#N/A,#N/A,FALSE,"Lab Samples";#N/A,#N/A,FALSE,"Product Cycles 5-4";#N/A,#N/A,FALSE,"5-4.1";#N/A,#N/A,FALSE,"5-4.2";#N/A,#N/A,FALSE,"Physical Prop Data"}</definedName>
    <definedName name="KKmax">[28]Master!#REF!</definedName>
    <definedName name="Kn">'[25]PTE F1-HCHO'!$C$45</definedName>
    <definedName name="Kp">'[25]PTE F1-HCHO'!$C$46</definedName>
    <definedName name="Ks">'[25]PTE F1-HCHO'!$C$43</definedName>
    <definedName name="L1_CO_Downtime">[40]Controls!$C$67</definedName>
    <definedName name="L1_NOx_Downtime">[40]Controls!$C$69</definedName>
    <definedName name="L1_Opacity_Downtime">[40]Controls!$C$71</definedName>
    <definedName name="L1_SOx_Downtime">[40]Controls!$C$69</definedName>
    <definedName name="L1_SOx_Prior_Downtime">[40]Controls!$C$70</definedName>
    <definedName name="L2_KF_Recirculation_Gate">[40]Controls!$D$75</definedName>
    <definedName name="lbhr2gs">'[58]MOD Parameters &amp; Emissions'!$AN$2</definedName>
    <definedName name="Lbs_Hr_EPA_conversion_factor">[40]Controls!$B$52</definedName>
    <definedName name="LD_data">[59]LD!$A$8:$G$118</definedName>
    <definedName name="LDA_Dry_Annual">'[60]2007 Input'!#REF!</definedName>
    <definedName name="LDA_Dry_Aug">'[60]2007 Input'!#REF!</definedName>
    <definedName name="LDA_Dry_Jul">'[60]2007 Input'!#REF!</definedName>
    <definedName name="LDA_Dry_Jun">'[60]2007 Input'!#REF!</definedName>
    <definedName name="leah" localSheetId="2" hidden="1">{#N/A,#N/A,FALSE,"Annual Summary";#N/A,#N/A,FALSE,"Hourly Summary";#N/A,#N/A,FALSE,"Flare Combustion";#N/A,#N/A,FALSE,"Shipping";#N/A,#N/A,FALSE,"Process Turnaround";#N/A,#N/A,FALSE,"Lab Samples";#N/A,#N/A,FALSE,"Product Cycles 5-4";#N/A,#N/A,FALSE,"5-4.1";#N/A,#N/A,FALSE,"5-4.2";#N/A,#N/A,FALSE,"Physical Prop Data"}</definedName>
    <definedName name="leah" hidden="1">{#N/A,#N/A,FALSE,"Annual Summary";#N/A,#N/A,FALSE,"Hourly Summary";#N/A,#N/A,FALSE,"Flare Combustion";#N/A,#N/A,FALSE,"Shipping";#N/A,#N/A,FALSE,"Process Turnaround";#N/A,#N/A,FALSE,"Lab Samples";#N/A,#N/A,FALSE,"Product Cycles 5-4";#N/A,#N/A,FALSE,"5-4.1";#N/A,#N/A,FALSE,"5-4.2";#N/A,#N/A,FALSE,"Physical Prop Data"}</definedName>
    <definedName name="liqheight">[61]tanks!$E$1502:$R$1668</definedName>
    <definedName name="Literal_Month">[40]Controls!$D$38</definedName>
    <definedName name="Load_Emission_btm">#REF!</definedName>
    <definedName name="Load_HomeChemList">#REF!</definedName>
    <definedName name="LOAD_LOSS_">'[9]PAOH Run'!#REF!</definedName>
    <definedName name="Load_Strm_01">#REF!</definedName>
    <definedName name="Load_Strm_01_Comp">#REF!</definedName>
    <definedName name="Load_Strm_01_Emissions">#REF!</definedName>
    <definedName name="Load_Strm_02">#REF!</definedName>
    <definedName name="Load_Strm_02_Comp">#REF!</definedName>
    <definedName name="Load_Strm_02_Emissions">#REF!</definedName>
    <definedName name="Load_Strm_03">#REF!</definedName>
    <definedName name="Load_Strm_03_Comp">#REF!</definedName>
    <definedName name="Load_Strm_03_Emissions">#REF!</definedName>
    <definedName name="Load_Strm_04">#REF!</definedName>
    <definedName name="Load_Strm_04_Comp">#REF!</definedName>
    <definedName name="Load_Strm_04_Emissions">#REF!</definedName>
    <definedName name="Load_Strm_05">#REF!</definedName>
    <definedName name="Load_Strm_05_Comp">#REF!</definedName>
    <definedName name="Load_Strm_05_Emissions">#REF!</definedName>
    <definedName name="Load_Strm_06">#REF!</definedName>
    <definedName name="Load_Strm_06_Comp">#REF!</definedName>
    <definedName name="Load_Strm_06_Emissions">#REF!</definedName>
    <definedName name="Load_Strm_07">#REF!</definedName>
    <definedName name="Load_Strm_07_Comp">#REF!</definedName>
    <definedName name="Load_Strm_07_Emissions">#REF!</definedName>
    <definedName name="Load_Strm_08">#REF!</definedName>
    <definedName name="Load_Strm_08_Comp">#REF!</definedName>
    <definedName name="Load_Strm_08_Emissions">#REF!</definedName>
    <definedName name="Load_Strm_09">#REF!</definedName>
    <definedName name="Load_Strm_09_Comp">#REF!</definedName>
    <definedName name="Load_Strm_09_Emissions">#REF!</definedName>
    <definedName name="Load_Strm_10">#REF!</definedName>
    <definedName name="Load_Strm_10_Comp">#REF!</definedName>
    <definedName name="Load_Strm_10_Emissions">#REF!</definedName>
    <definedName name="Load_Strm_11">#REF!</definedName>
    <definedName name="Load_Strm_11_Comp">#REF!</definedName>
    <definedName name="Load_Strm_11_Emissions">#REF!</definedName>
    <definedName name="Load_Strm_12">#REF!</definedName>
    <definedName name="Load_Strm_12_Comp">#REF!</definedName>
    <definedName name="Load_Strm_12_Emissions">#REF!</definedName>
    <definedName name="Load_Strm_13">#REF!</definedName>
    <definedName name="Load_Strm_13_Comp">#REF!</definedName>
    <definedName name="Load_Strm_13_Emissions">#REF!</definedName>
    <definedName name="Load_Strm_14">#REF!</definedName>
    <definedName name="Load_Strm_14_Comp">#REF!</definedName>
    <definedName name="Load_Strm_14_Emissions">#REF!</definedName>
    <definedName name="Load_Strm_15">#REF!</definedName>
    <definedName name="Load_Strm_15_Comp">#REF!</definedName>
    <definedName name="Load_Strm_15_Emissions">#REF!</definedName>
    <definedName name="Load_Strm_16">#REF!</definedName>
    <definedName name="Load_Strm_16_Comp">#REF!</definedName>
    <definedName name="Load_Strm_16_Emissions">#REF!</definedName>
    <definedName name="Load_Strm_17">#REF!</definedName>
    <definedName name="Load_Strm_17_Comp">#REF!</definedName>
    <definedName name="Load_Strm_17_Emissions">#REF!</definedName>
    <definedName name="Load_Strm_18">#REF!</definedName>
    <definedName name="Load_Strm_18_Comp">#REF!</definedName>
    <definedName name="Load_Strm_18_Emissions">#REF!</definedName>
    <definedName name="Load_Strm_19">#REF!</definedName>
    <definedName name="Load_Strm_19_Comp">#REF!</definedName>
    <definedName name="Load_Strm_19_Emissions">#REF!</definedName>
    <definedName name="Load_Strm_20">#REF!</definedName>
    <definedName name="Load_Strm_20_Comp">#REF!</definedName>
    <definedName name="Load_Strm_20_Emissions">#REF!</definedName>
    <definedName name="Load_Strm_Lis_Btm">#REF!</definedName>
    <definedName name="Load_Strm_List">#REF!</definedName>
    <definedName name="Load_Top">#REF!</definedName>
    <definedName name="location">'[62]Process Heaters'!#REF!</definedName>
    <definedName name="Ls">'[25]PTE F1-HCHO'!$C$47</definedName>
    <definedName name="LTAP_Standards">#REF!</definedName>
    <definedName name="Lw">'[25]PTE F1-HCHO'!$C$48</definedName>
    <definedName name="m">#REF!</definedName>
    <definedName name="ManualXAxis">"Check Box 12"</definedName>
    <definedName name="ManualYAxis">"Check Box 17"</definedName>
    <definedName name="match">#REF!</definedName>
    <definedName name="Max">'[63]EMISSION FACTORS'!$C$1</definedName>
    <definedName name="Max_Ann_Avg_FG">#REF!</definedName>
    <definedName name="Max_HC_soil_HC_content">[28]Master!#REF!</definedName>
    <definedName name="MAX_HEAT_INPUT">#REF!</definedName>
    <definedName name="MaxAnnHrs">'[64]Operational Basis'!$C$10</definedName>
    <definedName name="MAXCOLBHOUR">'[62]Process Heaters'!#REF!</definedName>
    <definedName name="maxdpw">#REF!</definedName>
    <definedName name="maxfuel">#REF!</definedName>
    <definedName name="maxhour">#REF!</definedName>
    <definedName name="maxhpd">#REF!</definedName>
    <definedName name="MaximumDryerProduction">[10]EU!#REF!</definedName>
    <definedName name="MAXNOXLBHOUR">'[62]Process Heaters'!#REF!</definedName>
    <definedName name="maxrate">#REF!</definedName>
    <definedName name="maxwpy">#REF!</definedName>
    <definedName name="MaxXAxis">"Edit Box 14"</definedName>
    <definedName name="MaxYAxis">"Edit Box 19"</definedName>
    <definedName name="MethaneUse">[52]Input!$I$74</definedName>
    <definedName name="Mineral_Oil">#REF!</definedName>
    <definedName name="MinXAxis">"Edit Box 13"</definedName>
    <definedName name="MinYAxis">"Edit Box 18"</definedName>
    <definedName name="MITI" localSheetId="2">'Perlite Concentrations'!MITI</definedName>
    <definedName name="MITI">[0]!MITI</definedName>
    <definedName name="MODINPUT_H2SO4" localSheetId="2" hidden="1">{"Detailed",#N/A,FALSE,"GAS-COMB";"Summary",#N/A,FALSE,"GAS-COMB"}</definedName>
    <definedName name="MODINPUT_H2SO4" hidden="1">{"Detailed",#N/A,FALSE,"GAS-COMB";"Summary",#N/A,FALSE,"GAS-COMB"}</definedName>
    <definedName name="Moisture">#REF!</definedName>
    <definedName name="Month">"SRU"</definedName>
    <definedName name="Month_Has_29?">[40]Calc_Timekeys!$B$37</definedName>
    <definedName name="Month_Has_30?">[40]Calc_Timekeys!$B$38</definedName>
    <definedName name="Month_Has_31?">[40]Calc_Timekeys!$B$39</definedName>
    <definedName name="Month_of_Interest">[40]Calc_Timekeys!$B$36</definedName>
    <definedName name="msw" localSheetId="2" hidden="1">{#N/A,#N/A,FALSE,"Rates";#N/A,#N/A,FALSE,"Summary";#N/A,#N/A,FALSE,"Boilers";#N/A,#N/A,FALSE,"Cyclones";#N/A,#N/A,FALSE,"Saws";#N/A,#N/A,FALSE,"Drops";#N/A,#N/A,FALSE,"Piles";#N/A,#N/A,FALSE,"Roads";#N/A,#N/A,FALSE,"Tanks";#N/A,#N/A,FALSE,"Kilns";#N/A,#N/A,FALSE,"Model"}</definedName>
    <definedName name="msw" hidden="1">{#N/A,#N/A,FALSE,"Rates";#N/A,#N/A,FALSE,"Summary";#N/A,#N/A,FALSE,"Boilers";#N/A,#N/A,FALSE,"Cyclones";#N/A,#N/A,FALSE,"Saws";#N/A,#N/A,FALSE,"Drops";#N/A,#N/A,FALSE,"Piles";#N/A,#N/A,FALSE,"Roads";#N/A,#N/A,FALSE,"Tanks";#N/A,#N/A,FALSE,"Kilns";#N/A,#N/A,FALSE,"Model"}</definedName>
    <definedName name="Mv">'[25]PTE F1-HCHO'!$C$32</definedName>
    <definedName name="mw">'[62]Process Heaters'!#REF!</definedName>
    <definedName name="MW_67">#REF!</definedName>
    <definedName name="MW_data">[59]MW!$A$8:$B$118</definedName>
    <definedName name="MW_HCN">#REF!</definedName>
    <definedName name="mwC">#REF!</definedName>
    <definedName name="MWCO2">#REF!</definedName>
    <definedName name="MWt">#REF!</definedName>
    <definedName name="N">'[25]PTE F1-HCHO'!$C$44</definedName>
    <definedName name="Name">"Aromatics and Dienes"</definedName>
    <definedName name="nametable">#REF!</definedName>
    <definedName name="nametable1">#REF!</definedName>
    <definedName name="NATGASSUM">[65]NATGAS!$D$35</definedName>
    <definedName name="Natural_Gas">#REF!</definedName>
    <definedName name="NetHOC">#REF!</definedName>
    <definedName name="New.Allowables">'[66]New Allowables'!$A$4:$N$103</definedName>
    <definedName name="NG_HV">[67]Combustion!$G$15</definedName>
    <definedName name="ngheatcontent">#REF!</definedName>
    <definedName name="NH3_conc">'[18]Batch Stripper'!#REF!</definedName>
    <definedName name="No_6">#REF!</definedName>
    <definedName name="NoData">[40]Controls!$B$40</definedName>
    <definedName name="NormalPrintRange">#REF!</definedName>
    <definedName name="nox">#REF!</definedName>
    <definedName name="NOx_Downtime">[40]Controls!$C$69</definedName>
    <definedName name="NOx_EPA_K_Factor">[40]Controls!$B$55</definedName>
    <definedName name="NOx_Molecular_Weight">[40]Controls!$B$49</definedName>
    <definedName name="NOx_ppm_Range_Max">[40]Controls!$D$90</definedName>
    <definedName name="NOx_ppm_Range_Min">[40]Controls!$D$89</definedName>
    <definedName name="NOx_ppm_Table">[40]Collect_NOx_ppm!$A$7:$D$774</definedName>
    <definedName name="NOx_ResultTable">#REF!</definedName>
    <definedName name="NOx_Tons">'[68]L1 NOx CEM (LB-HR)'!#REF!</definedName>
    <definedName name="noxce">#REF!</definedName>
    <definedName name="NOXEF">#REF!</definedName>
    <definedName name="NOxFactor">#REF!</definedName>
    <definedName name="noxrate">#REF!</definedName>
    <definedName name="NSRUIncin">'[45]Operational Basis'!$C$184</definedName>
    <definedName name="NT">#REF!</definedName>
    <definedName name="num">'[62]Process Heaters'!#REF!</definedName>
    <definedName name="O2_Table">[40]Collect_Kiln_O2!$A$7:$D$774</definedName>
    <definedName name="Old">#REF!</definedName>
    <definedName name="one">#REF!</definedName>
    <definedName name="One_Hour">[40]Controls!$B$61</definedName>
    <definedName name="OneHour_CO">[40]Controls!$E$54</definedName>
    <definedName name="OneHour_NOx">[40]Controls!$E$56</definedName>
    <definedName name="OneHour_SOx">[40]Controls!$E$58</definedName>
    <definedName name="Opacity_Downtime">[40]Controls!$C$71</definedName>
    <definedName name="Operating_Days">#REF!</definedName>
    <definedName name="OPNM1">#REF!</definedName>
    <definedName name="OPNM10">#REF!</definedName>
    <definedName name="OPNM11">#REF!</definedName>
    <definedName name="OPNM12">#REF!</definedName>
    <definedName name="OPNM13">#REF!</definedName>
    <definedName name="OPNM14">#REF!</definedName>
    <definedName name="OPNM15">#REF!</definedName>
    <definedName name="OPNM2">#REF!</definedName>
    <definedName name="OPNM3">#REF!</definedName>
    <definedName name="OPNM4">#REF!</definedName>
    <definedName name="OPNM5">#REF!</definedName>
    <definedName name="OPNM6">#REF!</definedName>
    <definedName name="OPNM7">#REF!</definedName>
    <definedName name="OPNM8">#REF!</definedName>
    <definedName name="OPNM9">#REF!</definedName>
    <definedName name="OrderTable" hidden="1">#REF!</definedName>
    <definedName name="Ore">#REF!</definedName>
    <definedName name="OUTPUT">#REF!</definedName>
    <definedName name="p">#REF!</definedName>
    <definedName name="Pa">'[25]PTE F1-HCHO'!$C$41</definedName>
    <definedName name="Pbp">'[25]PTE F1-HCHO'!$C$38</definedName>
    <definedName name="PBR" localSheetId="2"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R" hidden="1">{#N/A,#N/A,FALSE,"Reconciled Sources";#N/A,#N/A,FALSE,"Process Rates";#N/A,#N/A,FALSE,"Emission Factors";#N/A,#N/A,FALSE,"Derived Emission Factors";#N/A,#N/A,FALSE,"VOC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Pbv">'[25]PTE F1-HCHO'!$C$39</definedName>
    <definedName name="PD_25_hours">#REF!</definedName>
    <definedName name="Phase">#REF!</definedName>
    <definedName name="Physprops">[69]Physprops!$A$5:$M$10</definedName>
    <definedName name="pm">#REF!</definedName>
    <definedName name="PM_CONT_EFF">#REF!</definedName>
    <definedName name="PM_EF">#REF!</definedName>
    <definedName name="PM10_CONT_EFF">#REF!</definedName>
    <definedName name="PM2.5_CONT_EFF">#REF!</definedName>
    <definedName name="pmce">#REF!</definedName>
    <definedName name="PMEF">#REF!</definedName>
    <definedName name="pmrate">#REF!</definedName>
    <definedName name="ppyCO">#REF!</definedName>
    <definedName name="ppyCO2">#REF!</definedName>
    <definedName name="ppyEmit">#REF!</definedName>
    <definedName name="ppyNOx">#REF!</definedName>
    <definedName name="Prange">#REF!</definedName>
    <definedName name="PRINT_AREA_MI">#REF!</definedName>
    <definedName name="_xlnm.Print_Titles">#N/A</definedName>
    <definedName name="PRINTSUMMARY">#REF!</definedName>
    <definedName name="PROD">'[70]Vapor Phase-Diesel'!#REF!</definedName>
    <definedName name="PRODEF">'[70]Vapor Phase-Diesel'!#REF!</definedName>
    <definedName name="ProdForm" hidden="1">#REF!</definedName>
    <definedName name="Product" hidden="1">#REF!</definedName>
    <definedName name="Propane">#REF!</definedName>
    <definedName name="PT_SOURCE">'[20]Model Point Source Parameters'!$B$10:$J$41</definedName>
    <definedName name="PT_SOURCE_Columns">'[20]Model Point Source Parameters'!$B$6:$J$8</definedName>
    <definedName name="PT_SRC">'[20]Model Point Source Parameters'!$B$10:$K$41</definedName>
    <definedName name="Ptitle_Fugi_1">#REF!,#REF!</definedName>
    <definedName name="Ptitle_Fugi_2">#REF!,#REF!</definedName>
    <definedName name="PUMP">'[9]PAOH Run'!#REF!</definedName>
    <definedName name="Pva">'[25]PTE F1-HCHO'!$C$33</definedName>
    <definedName name="Pvap">#REF!</definedName>
    <definedName name="Pvn">'[25]PTE F1-HCHO'!$C$34</definedName>
    <definedName name="Pvx">'[25]PTE F1-HCHO'!$C$35</definedName>
    <definedName name="Q">#REF!</definedName>
    <definedName name="Qg">'[25]PTE F1-HCHO'!$C$14</definedName>
    <definedName name="Query1">#REF!</definedName>
    <definedName name="rated">#REF!</definedName>
    <definedName name="Ratio">'[63]EMISSION FACTORS'!$C$3</definedName>
    <definedName name="RawActual">[28]Master!#REF!</definedName>
    <definedName name="RawHrs">[28]Master!#REF!</definedName>
    <definedName name="Rawmax">[28]Master!#REF!</definedName>
    <definedName name="RCArea" hidden="1">#REF!</definedName>
    <definedName name="RCO_capture">'[71]#REF'!$E$28</definedName>
    <definedName name="RCO_CO_control">'[71]#REF'!$E$22</definedName>
    <definedName name="RCO_NOx_control">'[71]#REF'!$C$22</definedName>
    <definedName name="RCO_PM_control">'[71]#REF'!$A$22</definedName>
    <definedName name="RCO_SO2_control">'[71]#REF'!$I$22</definedName>
    <definedName name="RCO_VOC_control">'[71]#REF'!$G$22</definedName>
    <definedName name="_xlnm.Recorder">#REF!</definedName>
    <definedName name="References">#REF!</definedName>
    <definedName name="Reg_No">#N/A</definedName>
    <definedName name="repeat">'[72]RV11 Prod.'!#REF!</definedName>
    <definedName name="ReportingYear">#REF!</definedName>
    <definedName name="RESIDUAL">#REF!</definedName>
    <definedName name="ResultsSummary">#REF!</definedName>
    <definedName name="Rr">'[25]PTE F1-HCHO'!$C$19</definedName>
    <definedName name="Run1Input">#REF!</definedName>
    <definedName name="Run2Input">#REF!</definedName>
    <definedName name="Run3Input">#REF!</definedName>
    <definedName name="RunTime_days">#REF!</definedName>
    <definedName name="sand_only">[12]Cool!$F$68:$F$72,[12]Cool!$F$63,[12]Cool!$F$44,[12]Cool!$F$37</definedName>
    <definedName name="SAPBEXrevision" hidden="1">10</definedName>
    <definedName name="SAPBEXsysID" hidden="1">"BWP"</definedName>
    <definedName name="SAPBEXwbID" hidden="1">"6BE1CVLWKVY9BYDN5RVHT5N3P"</definedName>
    <definedName name="SAT_FAC">'[9]PAOH Run'!#REF!</definedName>
    <definedName name="scc">#REF!</definedName>
    <definedName name="Select1">#REF!</definedName>
    <definedName name="silt">'[73]Storage Piles - Curr'!#REF!</definedName>
    <definedName name="SixMinuteOpacity">[40]Controls!$E$52</definedName>
    <definedName name="slope1">'[53]Scrubber Report'!$D$95</definedName>
    <definedName name="slope2">'[53]Scrubber Report'!$F$95</definedName>
    <definedName name="slope3">'[53]Scrubber Report'!$H$95</definedName>
    <definedName name="slope4">'[53]Scrubber Report'!$J$95</definedName>
    <definedName name="slope5">'[53]Scrubber Report'!$L$95</definedName>
    <definedName name="so2ce">#REF!</definedName>
    <definedName name="SO2EF">#REF!</definedName>
    <definedName name="so2rate">#REF!</definedName>
    <definedName name="SOx_Downtime">[40]Controls!$C$69</definedName>
    <definedName name="SOx_EPA_K_Factor">[40]Controls!$B$54</definedName>
    <definedName name="SOx_Molecular_Weight">[40]Controls!$B$48</definedName>
    <definedName name="SOx_ppm_Range_Max">[40]Controls!$D$86</definedName>
    <definedName name="SOx_ppm_Range_Min">[40]Controls!$D$85</definedName>
    <definedName name="SOx_ppm_Table">[40]Collect_SOx_ppm!$A$7:$D$774</definedName>
    <definedName name="SOx_Prior_Downtime">[40]Controls!$C$70</definedName>
    <definedName name="SOx_ResultTable">#REF!</definedName>
    <definedName name="SOx_Tons">'[68]L1 SOx CEM (LB-HR)'!#REF!</definedName>
    <definedName name="spec">[74]Spec.!$A$5:$AY$42</definedName>
    <definedName name="SpecialPrice" hidden="1">#REF!</definedName>
    <definedName name="specm">[74]Spec.!$A$3:$AK$3</definedName>
    <definedName name="SPLASHC">#REF!</definedName>
    <definedName name="SPLASHD">#REF!</definedName>
    <definedName name="SPLASHD_5">'[13]#5 VPH PROH'!#REF!</definedName>
    <definedName name="Sr">'[25]PTE F1-HCHO'!$C$18</definedName>
    <definedName name="SRUIbtu">'[45]Operational Basis'!$C$199</definedName>
    <definedName name="St">#REF!</definedName>
    <definedName name="Stack_CO_Tag">[40]Controls!$D$95</definedName>
    <definedName name="Stack_Flow_Tag">[40]Controls!$D$83</definedName>
    <definedName name="Stack_NOx_Tag">[40]Controls!$D$91</definedName>
    <definedName name="Stack_SOx_Tag">[40]Controls!$D$87</definedName>
    <definedName name="StackFlowTable">[40]Collect_StackFlow!$A$7:$D$774</definedName>
    <definedName name="STACKS">'[20]AERMOD PM10 MSL Inputs'!$B$10:$K$39</definedName>
    <definedName name="Start_Date">[40]Controls!$B$35</definedName>
    <definedName name="Start10">'[75]SN-04 Bulk Solids Loading'!#REF!</definedName>
    <definedName name="Start101">#REF!</definedName>
    <definedName name="Start102">#REF!</definedName>
    <definedName name="Start108">#REF!</definedName>
    <definedName name="Start11">'[76]SN-05 Emission - 2011'!#REF!</definedName>
    <definedName name="Start111">#REF!</definedName>
    <definedName name="Start112">#REF!</definedName>
    <definedName name="Start113">#REF!</definedName>
    <definedName name="Start114">#REF!</definedName>
    <definedName name="Start115">#REF!</definedName>
    <definedName name="Start116">#REF!</definedName>
    <definedName name="Start117">#REF!</definedName>
    <definedName name="Start118">#REF!</definedName>
    <definedName name="Start16">#REF!</definedName>
    <definedName name="Start18">#REF!</definedName>
    <definedName name="Start19">#REF!</definedName>
    <definedName name="Start2">'[77]Table1(a)'!#REF!</definedName>
    <definedName name="Start20">'[78]Truck Loading'!#REF!</definedName>
    <definedName name="Start21">#REF!</definedName>
    <definedName name="Start22">#REF!</definedName>
    <definedName name="Start23">#REF!</definedName>
    <definedName name="Start24">#REF!</definedName>
    <definedName name="Start26">#REF!</definedName>
    <definedName name="Start27">#REF!</definedName>
    <definedName name="Start29">#REF!</definedName>
    <definedName name="Start3">'[77]Table1(a)pg2'!#REF!</definedName>
    <definedName name="Start31">#REF!</definedName>
    <definedName name="Start37">#REF!</definedName>
    <definedName name="Start38">#REF!</definedName>
    <definedName name="Start39">#REF!</definedName>
    <definedName name="Start40">#REF!</definedName>
    <definedName name="Start41">#REF!</definedName>
    <definedName name="Start42">#REF!</definedName>
    <definedName name="Start5">'[79]Formaldehyde Plant Flow Diagram'!#REF!</definedName>
    <definedName name="Start54">#REF!</definedName>
    <definedName name="Start56">#REF!</definedName>
    <definedName name="Start63">#REF!</definedName>
    <definedName name="Start64">#REF!</definedName>
    <definedName name="Start7">'[75]SN-01 Fume Scrubber'!#REF!</definedName>
    <definedName name="Start87">#REF!</definedName>
    <definedName name="Start88">#REF!</definedName>
    <definedName name="Start89">#REF!</definedName>
    <definedName name="Start91">#REF!</definedName>
    <definedName name="status">'[62]Process Heaters'!#REF!</definedName>
    <definedName name="Step">#REF!</definedName>
    <definedName name="Step_Name">[42]Legend!$B$3:$C$32</definedName>
    <definedName name="SU">'[13]#5 VPH PROH'!#REF!</definedName>
    <definedName name="SUBC">#REF!</definedName>
    <definedName name="SUBD">#REF!</definedName>
    <definedName name="SUBD_5">'[13]#5 VPH PROH'!#REF!</definedName>
    <definedName name="sulfur">[80]Input!$C$20</definedName>
    <definedName name="SULFUR_CONTENT">#REF!</definedName>
    <definedName name="SUMMARY">#REF!</definedName>
    <definedName name="SVGCp">#REF!</definedName>
    <definedName name="Swvu.Detailed." hidden="1">[11]RBLRDEHY1!#REF!</definedName>
    <definedName name="Swvu.Detailed._.and._.Summary." hidden="1">[11]RBLRDEHY1!#REF!</definedName>
    <definedName name="Swvu.Summary." hidden="1">[11]RBLRDEHY1!#REF!</definedName>
    <definedName name="T">#REF!</definedName>
    <definedName name="T10H2545Max">#REF!</definedName>
    <definedName name="T250_3003">#REF!</definedName>
    <definedName name="T250_3003_O3_Season">#REF!</definedName>
    <definedName name="T260_3013">#REF!</definedName>
    <definedName name="T260_3013_O3_Season">#REF!</definedName>
    <definedName name="T260_3014">#REF!</definedName>
    <definedName name="T260_3014_O3_Season">#REF!</definedName>
    <definedName name="T261_5100_O3_Season">#REF!</definedName>
    <definedName name="T450_3007_VP02">#REF!</definedName>
    <definedName name="T450_3008_VP02">#REF!</definedName>
    <definedName name="T450_3008_VP03_O3_Season">#REF!</definedName>
    <definedName name="T450_3008_VP12_">#REF!</definedName>
    <definedName name="T450_307_VP12">#REF!</definedName>
    <definedName name="T454_3000">#REF!</definedName>
    <definedName name="T4543000_O3_Season">#REF!</definedName>
    <definedName name="Taa">'[25]PTE F1-HCHO'!$C$26</definedName>
    <definedName name="TABLE">#REF!</definedName>
    <definedName name="Table_1_a">#REF!</definedName>
    <definedName name="Table1a">[81]EIDOXO_VERP!$A$1:$A$156</definedName>
    <definedName name="Table2">[82]PPP!#REF!</definedName>
    <definedName name="Tan">'[25]PTE F1-HCHO'!$C$24</definedName>
    <definedName name="tank">#REF!</definedName>
    <definedName name="Tank_Emis">'[83]Tank Emissions Summary'!$A$6:$F$85</definedName>
    <definedName name="Tank_Emis_Summary">'[83]Tank Emissions Summary'!$6:$85</definedName>
    <definedName name="Tank_Emission">#REF!</definedName>
    <definedName name="Tax">'[25]PTE F1-HCHO'!$C$25</definedName>
    <definedName name="Tb">#REF!</definedName>
    <definedName name="tbl_ProdInfo" hidden="1">#REF!</definedName>
    <definedName name="TEMP">#REF!</definedName>
    <definedName name="TEMP_67">#REF!</definedName>
    <definedName name="test">'[62]Process Heaters'!#REF!</definedName>
    <definedName name="TEST0">#REF!</definedName>
    <definedName name="test1"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1"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estAverages">#REF!</definedName>
    <definedName name="TESTHKEY">#REF!</definedName>
    <definedName name="testing" localSheetId="2" hidden="1">{"Detailed",#N/A,FALSE,"GAS-COMB";"Summary",#N/A,FALSE,"GAS-COMB"}</definedName>
    <definedName name="testing" hidden="1">{"Detailed",#N/A,FALSE,"GAS-COMB";"Summary",#N/A,FALSE,"GAS-COMB"}</definedName>
    <definedName name="TESTKEYS">#REF!</definedName>
    <definedName name="tests2" hidden="1">#REF!</definedName>
    <definedName name="TESTVKEY">#REF!</definedName>
    <definedName name="Tf">#REF!</definedName>
    <definedName name="three">#REF!</definedName>
    <definedName name="ThreeHour_SOx">[40]Controls!$E$59</definedName>
    <definedName name="Title">#REF!</definedName>
    <definedName name="TITLE1">#REF!</definedName>
    <definedName name="TITLE2">#REF!</definedName>
    <definedName name="Tla">'[25]PTE F1-HCHO'!$C$28</definedName>
    <definedName name="Tln">'[25]PTE F1-HCHO'!$C$29</definedName>
    <definedName name="Tlx">'[25]PTE F1-HCHO'!$C$30</definedName>
    <definedName name="ton_lb">'[84]Conversions &amp; Constants'!$C$18</definedName>
    <definedName name="TOT_P_">'[9]PAOH Run'!$N$70</definedName>
    <definedName name="TOT_P_67">#REF!</definedName>
    <definedName name="TOT_P2_">#REF!</definedName>
    <definedName name="Total">#REF!</definedName>
    <definedName name="TotalCO_ppy">[21]B3808F1!#REF!</definedName>
    <definedName name="TotalCO2_ppy">[21]B3808F1!#REF!</definedName>
    <definedName name="tote2"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e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TotFlow">'[35]PM Emission Calc''s'!#REF!</definedName>
    <definedName name="TOXICS">'[85]Appendix B:App B cont.'!$B$15:$G$89</definedName>
    <definedName name="TP">'[9]PAOH Run'!#REF!</definedName>
    <definedName name="TPH_Range_Max">[40]Controls!$D$78</definedName>
    <definedName name="TPH_Range_Min">[40]Controls!$D$77</definedName>
    <definedName name="TPH_Table">[40]Collect_Kiln_TPH!$A$7:$D$774</definedName>
    <definedName name="TPYFeed">#REF!</definedName>
    <definedName name="TPYFlow">[21]B3808F1!#REF!</definedName>
    <definedName name="Tr">'[25]PTE F1-HCHO'!$C$17</definedName>
    <definedName name="Trange">#REF!</definedName>
    <definedName name="Ts">'[25]PTE F1-HCHO'!$C$31</definedName>
    <definedName name="Tsteam">#REF!</definedName>
    <definedName name="Tsvg">#REF!</definedName>
    <definedName name="ttttt" localSheetId="2">'Perlite Concentrations'!ttttt</definedName>
    <definedName name="ttttt">[0]!ttttt</definedName>
    <definedName name="Turbine">#REF!</definedName>
    <definedName name="TwentyFourHour_SOx">[40]Controls!$E$60</definedName>
    <definedName name="two">#REF!</definedName>
    <definedName name="TwoCLB">#REF!</definedName>
    <definedName name="Type">'[25]PTE F1-HCHO'!$C$8</definedName>
    <definedName name="U10H1">#REF!</definedName>
    <definedName name="U10H10">#REF!</definedName>
    <definedName name="U10H11">#REF!</definedName>
    <definedName name="U10H12">#REF!</definedName>
    <definedName name="U10H13">#REF!</definedName>
    <definedName name="U10H14">#REF!</definedName>
    <definedName name="U10H15">#REF!</definedName>
    <definedName name="U10H2">#REF!</definedName>
    <definedName name="U10H3">#REF!</definedName>
    <definedName name="U10H4">#REF!</definedName>
    <definedName name="U10H5">#REF!</definedName>
    <definedName name="U10H6">#REF!</definedName>
    <definedName name="U10H7">#REF!</definedName>
    <definedName name="U10H8">#REF!</definedName>
    <definedName name="U10H9">#REF!</definedName>
    <definedName name="U10IH1">#REF!</definedName>
    <definedName name="U10IH2">#REF!</definedName>
    <definedName name="U10IH3">#REF!</definedName>
    <definedName name="U10IH4">#REF!</definedName>
    <definedName name="U10IH5">#REF!</definedName>
    <definedName name="U11H1">#REF!</definedName>
    <definedName name="U11H10">#REF!</definedName>
    <definedName name="U11H11">#REF!</definedName>
    <definedName name="U11H12">#REF!</definedName>
    <definedName name="U11H13">#REF!</definedName>
    <definedName name="U11H14">#REF!</definedName>
    <definedName name="U11H15">#REF!</definedName>
    <definedName name="U11H2">#REF!</definedName>
    <definedName name="U11H3">#REF!</definedName>
    <definedName name="U11H4">#REF!</definedName>
    <definedName name="U11H5">#REF!</definedName>
    <definedName name="U11H6">#REF!</definedName>
    <definedName name="U11H7">#REF!</definedName>
    <definedName name="U11H8">#REF!</definedName>
    <definedName name="U11H9">#REF!</definedName>
    <definedName name="U11IH1">#REF!</definedName>
    <definedName name="U11IH2">#REF!</definedName>
    <definedName name="U11IH3">#REF!</definedName>
    <definedName name="U11IH4">#REF!</definedName>
    <definedName name="U11IH5">#REF!</definedName>
    <definedName name="U12H1">#REF!</definedName>
    <definedName name="U12H10">#REF!</definedName>
    <definedName name="U12H11">#REF!</definedName>
    <definedName name="U12H12">#REF!</definedName>
    <definedName name="U12H13">#REF!</definedName>
    <definedName name="U12H14">#REF!</definedName>
    <definedName name="U12H15">#REF!</definedName>
    <definedName name="U12H2">#REF!</definedName>
    <definedName name="U12H3">#REF!</definedName>
    <definedName name="U12H4">#REF!</definedName>
    <definedName name="U12H5">#REF!</definedName>
    <definedName name="U12H6">#REF!</definedName>
    <definedName name="U12H7">#REF!</definedName>
    <definedName name="U12H8">#REF!</definedName>
    <definedName name="U12H9">#REF!</definedName>
    <definedName name="U12IH1">#REF!</definedName>
    <definedName name="U12IH2">#REF!</definedName>
    <definedName name="U12IH3">#REF!</definedName>
    <definedName name="U12IH4">#REF!</definedName>
    <definedName name="U12IH5">#REF!</definedName>
    <definedName name="U13H1">#REF!</definedName>
    <definedName name="U13H10">#REF!</definedName>
    <definedName name="U13H11">#REF!</definedName>
    <definedName name="U13H12">#REF!</definedName>
    <definedName name="U13H13">#REF!</definedName>
    <definedName name="U13H14">#REF!</definedName>
    <definedName name="U13H15">#REF!</definedName>
    <definedName name="U13H2">#REF!</definedName>
    <definedName name="U13H3">#REF!</definedName>
    <definedName name="U13H4">#REF!</definedName>
    <definedName name="U13H5">#REF!</definedName>
    <definedName name="U13H6">#REF!</definedName>
    <definedName name="U13H7">#REF!</definedName>
    <definedName name="U13H8">#REF!</definedName>
    <definedName name="U13H9">#REF!</definedName>
    <definedName name="U13IH1">#REF!</definedName>
    <definedName name="U13IH2">#REF!</definedName>
    <definedName name="U13IH3">#REF!</definedName>
    <definedName name="U13IH4">#REF!</definedName>
    <definedName name="U13IH5">#REF!</definedName>
    <definedName name="U14H1">#REF!</definedName>
    <definedName name="U14H10">#REF!</definedName>
    <definedName name="U14H11">#REF!</definedName>
    <definedName name="U14H12">#REF!</definedName>
    <definedName name="U14H13">#REF!</definedName>
    <definedName name="U14H14">#REF!</definedName>
    <definedName name="U14H15">#REF!</definedName>
    <definedName name="U14H2">#REF!</definedName>
    <definedName name="U14H3">#REF!</definedName>
    <definedName name="U14H4">#REF!</definedName>
    <definedName name="U14H5">#REF!</definedName>
    <definedName name="U14H6">#REF!</definedName>
    <definedName name="U14H7">#REF!</definedName>
    <definedName name="U14H8">#REF!</definedName>
    <definedName name="U14H9">#REF!</definedName>
    <definedName name="U14IH1">#REF!</definedName>
    <definedName name="U14IH2">#REF!</definedName>
    <definedName name="U14IH3">#REF!</definedName>
    <definedName name="U14IH4">#REF!</definedName>
    <definedName name="U14IH5">#REF!</definedName>
    <definedName name="U15H1">#REF!</definedName>
    <definedName name="U15H10">#REF!</definedName>
    <definedName name="U15H11">#REF!</definedName>
    <definedName name="U15H12">#REF!</definedName>
    <definedName name="U15H13">#REF!</definedName>
    <definedName name="U15H14">#REF!</definedName>
    <definedName name="U15H15">#REF!</definedName>
    <definedName name="U15H2">#REF!</definedName>
    <definedName name="U15H3">#REF!</definedName>
    <definedName name="U15H4">#REF!</definedName>
    <definedName name="U15H5">#REF!</definedName>
    <definedName name="U15H6">#REF!</definedName>
    <definedName name="U15H7">#REF!</definedName>
    <definedName name="U15H8">#REF!</definedName>
    <definedName name="U15H9">#REF!</definedName>
    <definedName name="U15IH1">#REF!</definedName>
    <definedName name="U15IH2">#REF!</definedName>
    <definedName name="U15IH3">#REF!</definedName>
    <definedName name="U15IH4">#REF!</definedName>
    <definedName name="U15IH5">#REF!</definedName>
    <definedName name="U1H1">#REF!</definedName>
    <definedName name="U1H10">#REF!</definedName>
    <definedName name="U1H11">#REF!</definedName>
    <definedName name="U1H12">#REF!</definedName>
    <definedName name="U1H13">#REF!</definedName>
    <definedName name="U1H14">#REF!</definedName>
    <definedName name="U1H15">#REF!</definedName>
    <definedName name="U1H2">#REF!</definedName>
    <definedName name="U1H3">#REF!</definedName>
    <definedName name="U1H4">#REF!</definedName>
    <definedName name="U1H5">#REF!</definedName>
    <definedName name="U1H6">#REF!</definedName>
    <definedName name="U1H7">#REF!</definedName>
    <definedName name="U1H8">#REF!</definedName>
    <definedName name="U1H9">#REF!</definedName>
    <definedName name="U1IH1">#REF!</definedName>
    <definedName name="U1IH2">#REF!</definedName>
    <definedName name="U1IH3">#REF!</definedName>
    <definedName name="U1IH4">#REF!</definedName>
    <definedName name="U1IH5">#REF!</definedName>
    <definedName name="U2H1">#REF!</definedName>
    <definedName name="U2H10">#REF!</definedName>
    <definedName name="U2H11">#REF!</definedName>
    <definedName name="U2H12">#REF!</definedName>
    <definedName name="U2H13">#REF!</definedName>
    <definedName name="U2H14">#REF!</definedName>
    <definedName name="U2H15">#REF!</definedName>
    <definedName name="U2H2">#REF!</definedName>
    <definedName name="U2H3">#REF!</definedName>
    <definedName name="U2H4">#REF!</definedName>
    <definedName name="U2H5">#REF!</definedName>
    <definedName name="U2H6">#REF!</definedName>
    <definedName name="U2H7">#REF!</definedName>
    <definedName name="U2H8">#REF!</definedName>
    <definedName name="U2H9">#REF!</definedName>
    <definedName name="U2IH1">#REF!</definedName>
    <definedName name="U2IH2">#REF!</definedName>
    <definedName name="U2IH3">#REF!</definedName>
    <definedName name="U2IH4">#REF!</definedName>
    <definedName name="U2IH5">#REF!</definedName>
    <definedName name="U3H1">#REF!</definedName>
    <definedName name="U3H10">#REF!</definedName>
    <definedName name="U3H11">#REF!</definedName>
    <definedName name="U3H12">#REF!</definedName>
    <definedName name="U3H13">#REF!</definedName>
    <definedName name="U3H14">#REF!</definedName>
    <definedName name="U3H15">#REF!</definedName>
    <definedName name="U3H2">#REF!</definedName>
    <definedName name="U3H3">#REF!</definedName>
    <definedName name="U3H4">#REF!</definedName>
    <definedName name="U3H5">#REF!</definedName>
    <definedName name="U3H6">#REF!</definedName>
    <definedName name="U3H7">#REF!</definedName>
    <definedName name="U3H8">#REF!</definedName>
    <definedName name="U3H9">#REF!</definedName>
    <definedName name="U3IH1">#REF!</definedName>
    <definedName name="U3IH2">#REF!</definedName>
    <definedName name="U3IH3">#REF!</definedName>
    <definedName name="U3IH4">#REF!</definedName>
    <definedName name="U3IH5">#REF!</definedName>
    <definedName name="U4H1">#REF!</definedName>
    <definedName name="U4H10">#REF!</definedName>
    <definedName name="U4H11">#REF!</definedName>
    <definedName name="U4H12">#REF!</definedName>
    <definedName name="U4H13">#REF!</definedName>
    <definedName name="U4H14">#REF!</definedName>
    <definedName name="U4H15">#REF!</definedName>
    <definedName name="U4H2">#REF!</definedName>
    <definedName name="U4H3">#REF!</definedName>
    <definedName name="U4H4">#REF!</definedName>
    <definedName name="U4H5">#REF!</definedName>
    <definedName name="U4H6">#REF!</definedName>
    <definedName name="U4H7">#REF!</definedName>
    <definedName name="U4H8">#REF!</definedName>
    <definedName name="U4H9">#REF!</definedName>
    <definedName name="U4IH1">#REF!</definedName>
    <definedName name="U4IH2">#REF!</definedName>
    <definedName name="U4IH3">#REF!</definedName>
    <definedName name="U4IH4">#REF!</definedName>
    <definedName name="U4IH5">#REF!</definedName>
    <definedName name="U5H1">#REF!</definedName>
    <definedName name="U5H10">#REF!</definedName>
    <definedName name="U5H11">#REF!</definedName>
    <definedName name="U5H12">#REF!</definedName>
    <definedName name="U5H13">#REF!</definedName>
    <definedName name="U5H14">#REF!</definedName>
    <definedName name="U5H15">#REF!</definedName>
    <definedName name="U5H2">#REF!</definedName>
    <definedName name="U5H3">#REF!</definedName>
    <definedName name="U5H4">#REF!</definedName>
    <definedName name="U5H5">#REF!</definedName>
    <definedName name="U5H6">#REF!</definedName>
    <definedName name="U5H7">#REF!</definedName>
    <definedName name="U5H8">#REF!</definedName>
    <definedName name="U5H9">#REF!</definedName>
    <definedName name="U5IH1">#REF!</definedName>
    <definedName name="U5IH2">#REF!</definedName>
    <definedName name="U5IH3">#REF!</definedName>
    <definedName name="U5IH4">#REF!</definedName>
    <definedName name="U5IH5">#REF!</definedName>
    <definedName name="U6H1">#REF!</definedName>
    <definedName name="U6H10">#REF!</definedName>
    <definedName name="U6H11">#REF!</definedName>
    <definedName name="U6H12">#REF!</definedName>
    <definedName name="U6H13">#REF!</definedName>
    <definedName name="U6H14">#REF!</definedName>
    <definedName name="U6H15">#REF!</definedName>
    <definedName name="U6H2">#REF!</definedName>
    <definedName name="U6H3">#REF!</definedName>
    <definedName name="U6H4">#REF!</definedName>
    <definedName name="U6H5">#REF!</definedName>
    <definedName name="U6H6">#REF!</definedName>
    <definedName name="U6H7">#REF!</definedName>
    <definedName name="U6H8">#REF!</definedName>
    <definedName name="U6H9">#REF!</definedName>
    <definedName name="U6IH1">#REF!</definedName>
    <definedName name="U6IH2">#REF!</definedName>
    <definedName name="U6IH3">#REF!</definedName>
    <definedName name="U6IH4">#REF!</definedName>
    <definedName name="U6IH5">#REF!</definedName>
    <definedName name="U7H1">#REF!</definedName>
    <definedName name="U7H10">#REF!</definedName>
    <definedName name="U7H11">#REF!</definedName>
    <definedName name="U7H12">#REF!</definedName>
    <definedName name="U7H13">#REF!</definedName>
    <definedName name="U7H14">#REF!</definedName>
    <definedName name="U7H15">#REF!</definedName>
    <definedName name="U7H2">#REF!</definedName>
    <definedName name="U7H3">#REF!</definedName>
    <definedName name="U7H4">#REF!</definedName>
    <definedName name="U7H5">#REF!</definedName>
    <definedName name="U7H6">#REF!</definedName>
    <definedName name="U7H7">#REF!</definedName>
    <definedName name="U7H8">#REF!</definedName>
    <definedName name="U7H9">#REF!</definedName>
    <definedName name="U7IH1">#REF!</definedName>
    <definedName name="U7IH2">#REF!</definedName>
    <definedName name="U7IH3">#REF!</definedName>
    <definedName name="U7IH4">#REF!</definedName>
    <definedName name="U7IH5">#REF!</definedName>
    <definedName name="U8H1">#REF!</definedName>
    <definedName name="U8H10">#REF!</definedName>
    <definedName name="U8H11">#REF!</definedName>
    <definedName name="U8H12">#REF!</definedName>
    <definedName name="U8H13">#REF!</definedName>
    <definedName name="U8H14">#REF!</definedName>
    <definedName name="U8H15">#REF!</definedName>
    <definedName name="U8H2">#REF!</definedName>
    <definedName name="U8H3">#REF!</definedName>
    <definedName name="U8H4">#REF!</definedName>
    <definedName name="U8H5">#REF!</definedName>
    <definedName name="U8H6">#REF!</definedName>
    <definedName name="U8H7">#REF!</definedName>
    <definedName name="U8H8">#REF!</definedName>
    <definedName name="U8H9">#REF!</definedName>
    <definedName name="U8IH1">#REF!</definedName>
    <definedName name="U8IH2">#REF!</definedName>
    <definedName name="U8IH3">#REF!</definedName>
    <definedName name="U8IH4">#REF!</definedName>
    <definedName name="U8IH5">#REF!</definedName>
    <definedName name="U9H1">#REF!</definedName>
    <definedName name="U9H10">#REF!</definedName>
    <definedName name="U9H11">#REF!</definedName>
    <definedName name="U9H12">#REF!</definedName>
    <definedName name="U9H13">#REF!</definedName>
    <definedName name="U9H14">#REF!</definedName>
    <definedName name="U9H15">#REF!</definedName>
    <definedName name="U9H2">#REF!</definedName>
    <definedName name="U9H3">#REF!</definedName>
    <definedName name="U9H4">#REF!</definedName>
    <definedName name="U9H5">#REF!</definedName>
    <definedName name="U9H6">#REF!</definedName>
    <definedName name="U9H7">#REF!</definedName>
    <definedName name="U9H8">#REF!</definedName>
    <definedName name="U9H9">#REF!</definedName>
    <definedName name="U9IH1">#REF!</definedName>
    <definedName name="U9IH2">#REF!</definedName>
    <definedName name="U9IH3">#REF!</definedName>
    <definedName name="U9IH4">#REF!</definedName>
    <definedName name="U9IH5">#REF!</definedName>
    <definedName name="UE1H1">#REF!</definedName>
    <definedName name="UE1H10">#REF!</definedName>
    <definedName name="UE1H11">#REF!</definedName>
    <definedName name="UE1H12">#REF!</definedName>
    <definedName name="UE1H13">#REF!</definedName>
    <definedName name="UE1H14">#REF!</definedName>
    <definedName name="UE1H15">#REF!</definedName>
    <definedName name="UE1H2">#REF!</definedName>
    <definedName name="UE1H3">#REF!</definedName>
    <definedName name="UE1H4">#REF!</definedName>
    <definedName name="UE1H5">#REF!</definedName>
    <definedName name="UE1H6">#REF!</definedName>
    <definedName name="UE1H7">#REF!</definedName>
    <definedName name="UE1H8">#REF!</definedName>
    <definedName name="UE1H9">#REF!</definedName>
    <definedName name="UE1IH1">#REF!</definedName>
    <definedName name="UE1IH2">#REF!</definedName>
    <definedName name="UE1IH3">#REF!</definedName>
    <definedName name="UE1IH4">#REF!</definedName>
    <definedName name="UE1IH5">#REF!</definedName>
    <definedName name="UE2H1">#REF!</definedName>
    <definedName name="UE2H10">#REF!</definedName>
    <definedName name="UE2H11">#REF!</definedName>
    <definedName name="UE2H12">#REF!</definedName>
    <definedName name="UE2H13">#REF!</definedName>
    <definedName name="UE2H14">#REF!</definedName>
    <definedName name="UE2H15">#REF!</definedName>
    <definedName name="UE2H2">#REF!</definedName>
    <definedName name="UE2H3">#REF!</definedName>
    <definedName name="UE2H4">#REF!</definedName>
    <definedName name="UE2H5">#REF!</definedName>
    <definedName name="UE2H6">#REF!</definedName>
    <definedName name="UE2H7">#REF!</definedName>
    <definedName name="UE2H8">#REF!</definedName>
    <definedName name="UE2H9">#REF!</definedName>
    <definedName name="UE2IH1">#REF!</definedName>
    <definedName name="UE2IH2">#REF!</definedName>
    <definedName name="UE2IH3">#REF!</definedName>
    <definedName name="UE2IH4">#REF!</definedName>
    <definedName name="UE2IH5">#REF!</definedName>
    <definedName name="UNI_AA_VERSION" hidden="1">"150.2.0"</definedName>
    <definedName name="UNI_FILT_END" hidden="1">8</definedName>
    <definedName name="UNI_FILT_OFFSPEC" hidden="1">2</definedName>
    <definedName name="UNI_FILT_ONSPEC" hidden="1">1</definedName>
    <definedName name="UNI_FILT_START" hidden="1">4</definedName>
    <definedName name="UNI_NOTHING" hidden="1">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OUTLIERS" hidden="1">32</definedName>
    <definedName name="UNI_PRES_POST" hidden="1">256</definedName>
    <definedName name="UNI_PRES_PRIOR" hidden="1">2048</definedName>
    <definedName name="UNI_PRES_RECENT" hidden="1">1024</definedName>
    <definedName name="UNI_PRES_STATIC" hidden="1">128</definedName>
    <definedName name="UNI_RET_ATTRIB" hidden="1">64</definedName>
    <definedName name="UNI_RET_CONF" hidden="1">32</definedName>
    <definedName name="UNI_RET_DESC" hidden="1">4</definedName>
    <definedName name="UNI_RET_END" hidden="1">16384</definedName>
    <definedName name="UNI_RET_EQUIP" hidden="1">32768</definedName>
    <definedName name="UNI_RET_EVENT" hidden="1">4096</definedName>
    <definedName name="UNI_RET_OFFSPEC" hidden="1">512</definedName>
    <definedName name="UNI_RET_ONSPEC" hidden="1">256</definedName>
    <definedName name="UNI_RET_PROP" hidden="1">131072</definedName>
    <definedName name="UNI_RET_PROPDESC" hidden="1">262144</definedName>
    <definedName name="UNI_RET_SMPLPNT" hidden="1">65536</definedName>
    <definedName name="UNI_RET_SPECMAX" hidden="1">2048</definedName>
    <definedName name="UNI_RET_SPECMIN" hidden="1">1024</definedName>
    <definedName name="UNI_RET_START" hidden="1">8192</definedName>
    <definedName name="UNI_RET_TAG" hidden="1">1</definedName>
    <definedName name="UNI_RET_TESTTIME" hidden="1">128</definedName>
    <definedName name="UNI_RET_TIME" hidden="1">8</definedName>
    <definedName name="UNI_RET_UNIT" hidden="1">2</definedName>
    <definedName name="UNI_RET_VALUE" hidden="1">16</definedName>
    <definedName name="UNIFORMANCES1R7C1" hidden="1">#REF!</definedName>
    <definedName name="UNIFORMANCES1R7C13" hidden="1">#REF!</definedName>
    <definedName name="UNIFORMANCES1R7C17" hidden="1">#REF!</definedName>
    <definedName name="UNIFORMANCES1R7C21" hidden="1">#REF!</definedName>
    <definedName name="UNIFORMANCES1R7C25" hidden="1">#REF!</definedName>
    <definedName name="UNIFORMANCES1R7C29" hidden="1">#REF!</definedName>
    <definedName name="UNIFORMANCES1R7C33" hidden="1">#REF!</definedName>
    <definedName name="UNIFORMANCES1R7C37" hidden="1">#REF!</definedName>
    <definedName name="UNIFORMANCES1R7C41" hidden="1">#REF!</definedName>
    <definedName name="UNIFORMANCES1R7C45" hidden="1">#REF!</definedName>
    <definedName name="UNIFORMANCES1R7C5" hidden="1">#REF!</definedName>
    <definedName name="UNIFORMANCES1R7C9" hidden="1">#REF!</definedName>
    <definedName name="UNIFORMANCES2R7C1" hidden="1">#REF!</definedName>
    <definedName name="UNIFORMANCES2R7C13" hidden="1">#REF!</definedName>
    <definedName name="UNIFORMANCES2R7C17" hidden="1">#REF!</definedName>
    <definedName name="UNIFORMANCES2R7C21" hidden="1">#REF!</definedName>
    <definedName name="UNIFORMANCES2R7C25" hidden="1">#REF!</definedName>
    <definedName name="UNIFORMANCES2R7C29" hidden="1">#REF!</definedName>
    <definedName name="UNIFORMANCES2R7C33" hidden="1">#REF!</definedName>
    <definedName name="UNIFORMANCES2R7C37" hidden="1">#REF!</definedName>
    <definedName name="UNIFORMANCES2R7C41" hidden="1">#REF!</definedName>
    <definedName name="UNIFORMANCES2R7C45" hidden="1">#REF!</definedName>
    <definedName name="UNIFORMANCES2R7C5" hidden="1">#REF!</definedName>
    <definedName name="UNIFORMANCES2R7C9" hidden="1">#REF!</definedName>
    <definedName name="UNIFORMANCES3R15C10" hidden="1">#REF!</definedName>
    <definedName name="UNIFORMANCES3R15C11" hidden="1">#REF!</definedName>
    <definedName name="UNIFORMANCES3R15C12" hidden="1">#REF!</definedName>
    <definedName name="UNIFORMANCES3R15C13" hidden="1">#REF!</definedName>
    <definedName name="UNIFORMANCES3R15C14" hidden="1">#REF!</definedName>
    <definedName name="UNIFORMANCES3R15C15" hidden="1">#REF!</definedName>
    <definedName name="UNIFORMANCES3R15C16" hidden="1">#REF!</definedName>
    <definedName name="UNIFORMANCES3R15C17" hidden="1">#REF!</definedName>
    <definedName name="UNIFORMANCES3R15C18" hidden="1">#REF!</definedName>
    <definedName name="UNIFORMANCES3R15C19" hidden="1">#REF!</definedName>
    <definedName name="UNIFORMANCES3R15C2" hidden="1">#REF!</definedName>
    <definedName name="UNIFORMANCES3R15C20" hidden="1">#REF!</definedName>
    <definedName name="UNIFORMANCES3R15C21" hidden="1">#REF!</definedName>
    <definedName name="UNIFORMANCES3R15C22" hidden="1">#REF!</definedName>
    <definedName name="UNIFORMANCES3R15C23" hidden="1">#REF!</definedName>
    <definedName name="UNIFORMANCES3R15C24" hidden="1">#REF!</definedName>
    <definedName name="UNIFORMANCES3R15C25" hidden="1">#REF!</definedName>
    <definedName name="UNIFORMANCES3R15C26" hidden="1">#REF!</definedName>
    <definedName name="UNIFORMANCES3R15C27" hidden="1">#REF!</definedName>
    <definedName name="UNIFORMANCES3R15C28" hidden="1">#REF!</definedName>
    <definedName name="UNIFORMANCES3R15C29" hidden="1">#REF!</definedName>
    <definedName name="UNIFORMANCES3R15C30" hidden="1">#REF!</definedName>
    <definedName name="UNIFORMANCES3R15C31" hidden="1">#REF!</definedName>
    <definedName name="UNIFORMANCES3R15C32" hidden="1">#REF!</definedName>
    <definedName name="UNIFORMANCES3R15C33" hidden="1">#REF!</definedName>
    <definedName name="UNIFORMANCES3R15C34" hidden="1">#REF!</definedName>
    <definedName name="UNIFORMANCES3R15C35" hidden="1">#REF!</definedName>
    <definedName name="UNIFORMANCES3R15C36" hidden="1">#REF!</definedName>
    <definedName name="UNIFORMANCES3R15C37" hidden="1">#REF!</definedName>
    <definedName name="UNIFORMANCES3R15C38" hidden="1">#REF!</definedName>
    <definedName name="UNIFORMANCES3R15C39" hidden="1">#REF!</definedName>
    <definedName name="UNIFORMANCES3R15C4" hidden="1">#REF!</definedName>
    <definedName name="UNIFORMANCES3R15C40" hidden="1">#REF!</definedName>
    <definedName name="UNIFORMANCES3R15C41" hidden="1">#REF!</definedName>
    <definedName name="UNIFORMANCES3R15C42" hidden="1">#REF!</definedName>
    <definedName name="UNIFORMANCES3R15C43" hidden="1">#REF!</definedName>
    <definedName name="UNIFORMANCES3R15C44" hidden="1">#REF!</definedName>
    <definedName name="UNIFORMANCES3R15C45" hidden="1">#REF!</definedName>
    <definedName name="UNIFORMANCES3R15C46" hidden="1">#REF!</definedName>
    <definedName name="UNIFORMANCES3R15C47" hidden="1">#REF!</definedName>
    <definedName name="UNIFORMANCES3R15C48" hidden="1">#REF!</definedName>
    <definedName name="UNIFORMANCES3R15C49" hidden="1">#REF!</definedName>
    <definedName name="UNIFORMANCES3R15C5" hidden="1">#REF!</definedName>
    <definedName name="UNIFORMANCES3R15C52" hidden="1">#REF!</definedName>
    <definedName name="UNIFORMANCES3R15C53" hidden="1">#REF!</definedName>
    <definedName name="UNIFORMANCES3R15C54" hidden="1">#REF!</definedName>
    <definedName name="UNIFORMANCES3R15C55" hidden="1">#REF!</definedName>
    <definedName name="UNIFORMANCES3R15C56" hidden="1">#REF!</definedName>
    <definedName name="UNIFORMANCES3R15C57" hidden="1">#REF!</definedName>
    <definedName name="UNIFORMANCES3R15C58" hidden="1">#REF!</definedName>
    <definedName name="UNIFORMANCES3R15C59" hidden="1">#REF!</definedName>
    <definedName name="UNIFORMANCES3R15C6" hidden="1">#REF!</definedName>
    <definedName name="UNIFORMANCES3R15C60" hidden="1">#REF!</definedName>
    <definedName name="UNIFORMANCES3R15C61" hidden="1">#REF!</definedName>
    <definedName name="UNIFORMANCES3R15C62" hidden="1">#REF!</definedName>
    <definedName name="UNIFORMANCES3R15C63" hidden="1">#REF!</definedName>
    <definedName name="UNIFORMANCES3R15C64" hidden="1">#REF!</definedName>
    <definedName name="UNIFORMANCES3R15C65" hidden="1">#REF!</definedName>
    <definedName name="UNIFORMANCES3R15C66" hidden="1">#REF!</definedName>
    <definedName name="UNIFORMANCES3R15C67" hidden="1">#REF!</definedName>
    <definedName name="UNIFORMANCES3R15C68" hidden="1">#REF!</definedName>
    <definedName name="UNIFORMANCES3R15C69" hidden="1">#REF!</definedName>
    <definedName name="UNIFORMANCES3R15C7" hidden="1">#REF!</definedName>
    <definedName name="UNIFORMANCES3R15C70" hidden="1">#REF!</definedName>
    <definedName name="UNIFORMANCES3R15C8" hidden="1">#REF!</definedName>
    <definedName name="UNIFORMANCES3R15C9" hidden="1">#REF!</definedName>
    <definedName name="UNIFORMANCES4R5C11" hidden="1">#REF!</definedName>
    <definedName name="UNIFORMANCES4R5C22" hidden="1">#REF!</definedName>
    <definedName name="UNIT_LBHR">"(lb/hr)"</definedName>
    <definedName name="UNIT_LBTON">"(lb/ton)"</definedName>
    <definedName name="UPLEXOP1">#REF!</definedName>
    <definedName name="UPLEXOP2">#REF!</definedName>
    <definedName name="UPLOP1">#REF!</definedName>
    <definedName name="UPLOP10">#REF!</definedName>
    <definedName name="UPLOP11">#REF!</definedName>
    <definedName name="UPLOP12">#REF!</definedName>
    <definedName name="UPLOP13">#REF!</definedName>
    <definedName name="UPLOP14">#REF!</definedName>
    <definedName name="UPLOP15">#REF!</definedName>
    <definedName name="UPLOP2">#REF!</definedName>
    <definedName name="UPLOP3">#REF!</definedName>
    <definedName name="UPLOP4">#REF!</definedName>
    <definedName name="UPLOP5">#REF!</definedName>
    <definedName name="UPLOP6">#REF!</definedName>
    <definedName name="UPLOP7">#REF!</definedName>
    <definedName name="UPLOP8">#REF!</definedName>
    <definedName name="UPLOP9">#REF!</definedName>
    <definedName name="UPSEXOP1">#REF!</definedName>
    <definedName name="UPSEXOP2">#REF!</definedName>
    <definedName name="UPSOP1">#REF!</definedName>
    <definedName name="UPSOP10">#REF!</definedName>
    <definedName name="UPSOP11">#REF!</definedName>
    <definedName name="UPSOP12">#REF!</definedName>
    <definedName name="UPSOP13">#REF!</definedName>
    <definedName name="UPSOP14">#REF!</definedName>
    <definedName name="UPSOP15">#REF!</definedName>
    <definedName name="UPSOP2">#REF!</definedName>
    <definedName name="UPSOP3">#REF!</definedName>
    <definedName name="UPSOP4">#REF!</definedName>
    <definedName name="UPSOP5">#REF!</definedName>
    <definedName name="UPSOP6">#REF!</definedName>
    <definedName name="UPSOP7">#REF!</definedName>
    <definedName name="UPSOP8">#REF!</definedName>
    <definedName name="UPSOP9">#REF!</definedName>
    <definedName name="Uptime">#REF!</definedName>
    <definedName name="UVDEXOP1">#REF!</definedName>
    <definedName name="UVDEXOP2">#REF!</definedName>
    <definedName name="UVLEXOP1">#REF!</definedName>
    <definedName name="UVLEXOP2">#REF!</definedName>
    <definedName name="UVLOP1">#REF!</definedName>
    <definedName name="UVLOP10">#REF!</definedName>
    <definedName name="UVLOP11">#REF!</definedName>
    <definedName name="UVLOP12">#REF!</definedName>
    <definedName name="UVLOP13">#REF!</definedName>
    <definedName name="UVLOP14">#REF!</definedName>
    <definedName name="UVLOP15">#REF!</definedName>
    <definedName name="UVLOP2">#REF!</definedName>
    <definedName name="UVLOP3">#REF!</definedName>
    <definedName name="UVLOP4">#REF!</definedName>
    <definedName name="UVLOP5">#REF!</definedName>
    <definedName name="UVLOP6">#REF!</definedName>
    <definedName name="UVLOP7">#REF!</definedName>
    <definedName name="UVLOP8">#REF!</definedName>
    <definedName name="UVLOP9">#REF!</definedName>
    <definedName name="UVSEXOP1">#REF!</definedName>
    <definedName name="UVSEXOP2">#REF!</definedName>
    <definedName name="UVSOP1">#REF!</definedName>
    <definedName name="UVSOP10">#REF!</definedName>
    <definedName name="UVSOP11">#REF!</definedName>
    <definedName name="UVSOP12">#REF!</definedName>
    <definedName name="UVSOP13">#REF!</definedName>
    <definedName name="UVSOP14">#REF!</definedName>
    <definedName name="UVSOP15">#REF!</definedName>
    <definedName name="UVSOP2">#REF!</definedName>
    <definedName name="UVSOP3">#REF!</definedName>
    <definedName name="UVSOP4">#REF!</definedName>
    <definedName name="UVSOP5">#REF!</definedName>
    <definedName name="UVSOP6">#REF!</definedName>
    <definedName name="UVSOP7">#REF!</definedName>
    <definedName name="UVSOP8">#REF!</definedName>
    <definedName name="UVSOP9">#REF!</definedName>
    <definedName name="V">#REF!</definedName>
    <definedName name="V_MW_">'[9]PAOH Run'!$P$70</definedName>
    <definedName name="V_MW_67">#REF!</definedName>
    <definedName name="V_MW2_">#REF!</definedName>
    <definedName name="valve_ct">#REF!</definedName>
    <definedName name="VAP_P_67">#REF!</definedName>
    <definedName name="VEL">#REF!</definedName>
    <definedName name="Vlx">#REF!</definedName>
    <definedName name="VOC">'[53]Scrubber Report'!$B$95</definedName>
    <definedName name="VOCfuel">#REF!</definedName>
    <definedName name="VOLUMES">'[20]AERMOD PM10 MSL Inputs'!$B$49:$J$69</definedName>
    <definedName name="vom">#REF!</definedName>
    <definedName name="vomce">'[33]Process Heaters'!#REF!</definedName>
    <definedName name="VOMEF">#REF!</definedName>
    <definedName name="vomrate">#REF!</definedName>
    <definedName name="VP_data">[59]VP!$A$8:$H$118</definedName>
    <definedName name="Vv">'[25]PTE F1-HCHO'!$C$23</definedName>
    <definedName name="Vvv">#REF!</definedName>
    <definedName name="WhichKiln">[24]Controls!$B$9</definedName>
    <definedName name="Without_PM_NH3_HAP">'[41]ENG-1'!$A$44:$L$75,'[41]ENG-1'!$A$83:$L$297,'[41]ENG-1'!$A$305:$K$350,'[41]ENG-1'!$A$412:$K$470</definedName>
    <definedName name="workNRAFc">#REF!</definedName>
    <definedName name="workNRAFnc">#REF!</definedName>
    <definedName name="wrn.1995._.TEDI._.Calcs." localSheetId="2" hidden="1">{#N/A,#N/A,TRUE,"TEDI Calc's (Summary)";#N/A,#N/A,TRUE,"TEDI Calc's (Detailed)"}</definedName>
    <definedName name="wrn.1995._.TEDI._.Calcs." hidden="1">{#N/A,#N/A,TRUE,"TEDI Calc's (Summary)";#N/A,#N/A,TRUE,"TEDI Calc's (Detailed)"}</definedName>
    <definedName name="wrn.1996._.EIS._.Report." localSheetId="2"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IS._.Report." hidden="1">{#N/A,#N/A,TRUE,"1996 Emission Summary";#N/A,#N/A,TRUE,"Process Rates (1996)";#N/A,#N/A,TRUE,"Natural Gas Usage Analysis";#N/A,#N/A,TRUE,"Hogged Fuel Boiler (B1)";#N/A,#N/A,TRUE,"Hogged Fuel Boiler (nat. gas)";#N/A,#N/A,TRUE,"VOC Toxics from Combustion";#N/A,#N/A,TRUE,"Package Boiler (B2)";#N/A,#N/A,TRUE,"Cyclones (all)";#N/A,#N/A,TRUE,"Dryers (D1-D4)";#N/A,#N/A,TRUE,"Press Vents (PV)"}</definedName>
    <definedName name="wrn.1996._.Emission._.Inventory." localSheetId="2"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1996._.Emission._.Inventory." hidden="1">{#N/A,#N/A,FALSE,"Summary";#N/A,#N/A,FALSE,"Production";#N/A,#N/A,FALSE,"Boiler";#N/A,#N/A,FALSE,"RTO";#N/A,#N/A,FALSE,"Dryers";#N/A,#N/A,FALSE,"Presses";#N/A,#N/A,FALSE,"Kilns";#N/A,#N/A,FALSE,"Cyclones";#N/A,#N/A,FALSE,"Storage Area Fu";#N/A,#N/A,FALSE,"Proc TSP Fug";#N/A,#N/A,FALSE,"Load Fug";#N/A,#N/A,FALSE,"VOC Fug";#N/A,#N/A,FALSE,"Storage Tanks";#N/A,#N/A,FALSE,"Road Fugitives"}</definedName>
    <definedName name="wrn.all." localSheetId="2" hidden="1">{#N/A,#N/A,FALSE,"Results";#N/A,#N/A,FALSE,"Composition";#N/A,#N/A,FALSE,"Speciation"}</definedName>
    <definedName name="wrn.all." hidden="1">{#N/A,#N/A,FALSE,"Results";#N/A,#N/A,FALSE,"Composition";#N/A,#N/A,FALSE,"Speciation"}</definedName>
    <definedName name="wrn.COMPLETEPRINT." localSheetId="2" hidden="1">{#N/A,#N/A,FALSE,"Rates";#N/A,#N/A,FALSE,"Summary";#N/A,#N/A,FALSE,"Boilers";#N/A,#N/A,FALSE,"Cyclones";#N/A,#N/A,FALSE,"Saws";#N/A,#N/A,FALSE,"Drops";#N/A,#N/A,FALSE,"Piles";#N/A,#N/A,FALSE,"Roads";#N/A,#N/A,FALSE,"Tanks";#N/A,#N/A,FALSE,"Kilns";#N/A,#N/A,FALSE,"Model"}</definedName>
    <definedName name="wrn.COMPLETEPRINT." hidden="1">{#N/A,#N/A,FALSE,"Rates";#N/A,#N/A,FALSE,"Summary";#N/A,#N/A,FALSE,"Boilers";#N/A,#N/A,FALSE,"Cyclones";#N/A,#N/A,FALSE,"Saws";#N/A,#N/A,FALSE,"Drops";#N/A,#N/A,FALSE,"Piles";#N/A,#N/A,FALSE,"Roads";#N/A,#N/A,FALSE,"Tanks";#N/A,#N/A,FALSE,"Kilns";#N/A,#N/A,FALSE,"Model"}</definedName>
    <definedName name="wrn.Compositions." localSheetId="2" hidden="1">{"Compositions",#N/A,FALSE,"TTU Summary"}</definedName>
    <definedName name="wrn.Compositions." hidden="1">{"Compositions",#N/A,FALSE,"TTU Summary"}</definedName>
    <definedName name="wrn.Confidential." localSheetId="13"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4"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5"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1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2"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riteria._.Summary." localSheetId="2" hidden="1">{"CO",#N/A,FALSE,"Criteria Summary";"H2S",#N/A,FALSE,"Criteria Summary";"NOx",#N/A,FALSE,"Criteria Summary";"Other TRS",#N/A,FALSE,"Criteria Summary";"PM10",#N/A,FALSE,"Criteria Summary";"SO2",#N/A,FALSE,"Criteria Summary";"VOC",#N/A,FALSE,"Criteria Summary";#N/A,#N/A,FALSE,"VOC Summary";#N/A,#N/A,FALSE,"Other Toxics"}</definedName>
    <definedName name="wrn.Criteria._.Summary." hidden="1">{"CO",#N/A,FALSE,"Criteria Summary";"H2S",#N/A,FALSE,"Criteria Summary";"NOx",#N/A,FALSE,"Criteria Summary";"Other TRS",#N/A,FALSE,"Criteria Summary";"PM10",#N/A,FALSE,"Criteria Summary";"SO2",#N/A,FALSE,"Criteria Summary";"VOC",#N/A,FALSE,"Criteria Summary";#N/A,#N/A,FALSE,"VOC Summary";#N/A,#N/A,FALSE,"Other Toxics"}</definedName>
    <definedName name="wrn.Crosby._.Modeling._.Summary." localSheetId="2" hidden="1">{#N/A,#N/A,FALSE,"Modeled Emissions";#N/A,#N/A,FALSE,"Modeling Results"}</definedName>
    <definedName name="wrn.Crosby._.Modeling._.Summary." hidden="1">{#N/A,#N/A,FALSE,"Modeled Emissions";#N/A,#N/A,FALSE,"Modeling Results"}</definedName>
    <definedName name="wrn.Data._.Reduction." localSheetId="2" hidden="1">{"Inputs",#N/A,FALSE,"Data Reduction";"Outputs",#N/A,FALSE,"Data Reduction";"Cycle Deck Comparison",#N/A,FALSE,"Data Reduction"}</definedName>
    <definedName name="wrn.Data._.Reduction." hidden="1">{"Inputs",#N/A,FALSE,"Data Reduction";"Outputs",#N/A,FALSE,"Data Reduction";"Cycle Deck Comparison",#N/A,FALSE,"Data Reduction"}</definedName>
    <definedName name="wrn.Detailed._.and._.Summary._.Report." localSheetId="2" hidden="1">{"Detailed",#N/A,FALSE,"GAS-COMB";"Summary",#N/A,FALSE,"GAS-COMB"}</definedName>
    <definedName name="wrn.Detailed._.and._.Summary._.Report." hidden="1">{"Detailed",#N/A,FALSE,"GAS-COMB";"Summary",#N/A,FALSE,"GAS-COMB"}</definedName>
    <definedName name="wrn.Detailed._.Report." localSheetId="2" hidden="1">{"Detailed",#N/A,FALSE,"GAS-COMB"}</definedName>
    <definedName name="wrn.Detailed._.Report." hidden="1">{"Detailed",#N/A,FALSE,"GAS-COMB"}</definedName>
    <definedName name="wrn.EPNs." localSheetId="2"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EPNs." hidden="1">{#N/A,#N/A,TRUE,"EPN 500";#N/A,#N/A,TRUE,"EPN 505 (Trains I-III Stippers)";#N/A,#N/A,TRUE,"EPN 505 (Trains I-III Dryers)";#N/A,#N/A,TRUE,"EPN 505 (Tr I-III Water Wash)";#N/A,#N/A,TRUE,"EPN 505 (Train IV)";#N/A,#N/A,TRUE,"EPN 505 Summary";#N/A,#N/A,TRUE,"EPN 514";#N/A,#N/A,TRUE,"EPN 517";#N/A,#N/A,TRUE,"EPN 518";#N/A,#N/A,TRUE,"EPN 520";#N/A,#N/A,TRUE,"EPN 523";#N/A,#N/A,TRUE,"EPN 524 Summary";#N/A,#N/A,TRUE,"EPN 525 &amp; 526";#N/A,#N/A,TRUE,"EPN 534";#N/A,#N/A,TRUE,"EPN 536 Summary";#N/A,#N/A,TRUE,"EPN 538";#N/A,#N/A,TRUE,"EPN 605";#N/A,#N/A,TRUE,"EPN 606";#N/A,#N/A,TRUE,"EPN's 607, 608, 609, 610, 611";#N/A,#N/A,TRUE,"EPN 612";#N/A,#N/A,TRUE,"EPN 900"}</definedName>
    <definedName name="wrn.Flare._.Permit._.Tables." localSheetId="2" hidden="1">{#N/A,#N/A,FALSE,"Annual Summary";#N/A,#N/A,FALSE,"Hourly Summary";#N/A,#N/A,FALSE,"Flare Combustion";#N/A,#N/A,FALSE,"Shipping";#N/A,#N/A,FALSE,"Process Turnaround";#N/A,#N/A,FALSE,"Lab Samples";#N/A,#N/A,FALSE,"Product Cycles 5-4";#N/A,#N/A,FALSE,"5-4.1";#N/A,#N/A,FALSE,"5-4.2";#N/A,#N/A,FALSE,"Physical Prop Data"}</definedName>
    <definedName name="wrn.Flare._.Permit._.Tables." hidden="1">{#N/A,#N/A,FALSE,"Annual Summary";#N/A,#N/A,FALSE,"Hourly Summary";#N/A,#N/A,FALSE,"Flare Combustion";#N/A,#N/A,FALSE,"Shipping";#N/A,#N/A,FALSE,"Process Turnaround";#N/A,#N/A,FALSE,"Lab Samples";#N/A,#N/A,FALSE,"Product Cycles 5-4";#N/A,#N/A,FALSE,"5-4.1";#N/A,#N/A,FALSE,"5-4.2";#N/A,#N/A,FALSE,"Physical Prop Data"}</definedName>
    <definedName name="wrn.Input._.Section." localSheetId="2" hidden="1">{"Input Section",#N/A,FALSE,"TTU Summary"}</definedName>
    <definedName name="wrn.Input._.Section." hidden="1">{"Input Section",#N/A,FALSE,"TTU Summary"}</definedName>
    <definedName name="wrn.Instructions." localSheetId="2" hidden="1">{"Instructions",#N/A,FALSE,"TTU Summary"}</definedName>
    <definedName name="wrn.Instructions." hidden="1">{"Instructions",#N/A,FALSE,"TTU Summary"}</definedName>
    <definedName name="wrn.NSR._.Calculations._.Report." localSheetId="2" hidden="1">{#N/A,#N/A,FALSE,"PSD";"boiler criteria",#N/A,FALSE,"Boiler (T5)";"boiler toxic",#N/A,FALSE,"Boiler (T5)";#N/A,#N/A,FALSE,"Boiler (1994)";#N/A,#N/A,FALSE,"Boiler (1995)";#N/A,#N/A,FALSE,"Cyclones";"title v",#N/A,FALSE,"DRYERS1";"actual",#N/A,FALSE,"DRYERS1";"title v",#N/A,FALSE,"DRYERS2";"actual",#N/A,FALSE,"DRYERS2";#N/A,#N/A,FALSE,"Press"}</definedName>
    <definedName name="wrn.NSR._.Calculations._.Report." hidden="1">{#N/A,#N/A,FALSE,"PSD";"boiler criteria",#N/A,FALSE,"Boiler (T5)";"boiler toxic",#N/A,FALSE,"Boiler (T5)";#N/A,#N/A,FALSE,"Boiler (1994)";#N/A,#N/A,FALSE,"Boiler (1995)";#N/A,#N/A,FALSE,"Cyclones";"title v",#N/A,FALSE,"DRYERS1";"actual",#N/A,FALSE,"DRYERS1";"title v",#N/A,FALSE,"DRYERS2";"actual",#N/A,FALSE,"DRYERS2";#N/A,#N/A,FALSE,"Press"}</definedName>
    <definedName name="wrn.Output._.Reports." localSheetId="2" hidden="1">{"Total TTU Output",#N/A,FALSE,"TTU Summary";"B_68 OPN Output",#N/A,FALSE,"TTU Summary";"B_19 OPN Output",#N/A,FALSE,"TTU Summary"}</definedName>
    <definedName name="wrn.Output._.Reports." hidden="1">{"Total TTU Output",#N/A,FALSE,"TTU Summary";"B_68 OPN Output",#N/A,FALSE,"TTU Summary";"B_19 OPN Output",#N/A,FALSE,"TTU Summary"}</definedName>
    <definedName name="wrn.Permit._.Mod." localSheetId="2"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ermit._.Mod." hidden="1">{#N/A,#N/A,TRUE,"Title V Emission Summary";#N/A,#N/A,TRUE,"Title V Toxic Emissions Summary";#N/A,#N/A,TRUE,"Hogged Fuel Boiler (B1)";#N/A,#N/A,TRUE,"Hogged Fuel Boiler Toxics (B1)";#N/A,#N/A,TRUE,"Hogged Fuel Boiler (nat. gas)";#N/A,#N/A,TRUE,"Package Boiler (B2)";#N/A,#N/A,TRUE,"Cyclones (all)";#N/A,#N/A,TRUE,"Dryers (D1-D4)";#N/A,#N/A,TRUE,"Panel Assembly Fugitives (PAF)";#N/A,#N/A,TRUE,"Veneer Composer";#N/A,#N/A,TRUE,"Gasoline Tank";#N/A,#N/A,TRUE,"PA Modifications NSR (94-95)";#N/A,#N/A,TRUE,"Dryers NSR (94-95)";#N/A,#N/A,TRUE,"Cyclones (1994-1995)"}</definedName>
    <definedName name="wrn.Print._.All." localSheetId="2"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All." hidden="1">{"Instructions",#N/A,FALSE,"TTU Summary";"Reporting Responsibilities",#N/A,FALSE,"TTU Summary";"Input Section",#N/A,FALSE,"TTU Summary";"Compositions",#N/A,FALSE,"TTU Summary";"Total TTU Output",#N/A,FALSE,"TTU Summary";"B_19 OPN Output",#N/A,FALSE,"TTU Summary";"B_68 OPN Output",#N/A,FALSE,"TTU Summary";"MAER Comparision",#N/A,FALSE,"TTU Summary"}</definedName>
    <definedName name="wrn.Print._.B19._.Detail." localSheetId="2" hidden="1">{"F210 detailed output",#N/A,FALSE,"F-210 TTU";"F11 detailed output",#N/A,FALSE,"F-11 TTU"}</definedName>
    <definedName name="wrn.Print._.B19._.Detail." hidden="1">{"F210 detailed output",#N/A,FALSE,"F-210 TTU";"F11 detailed output",#N/A,FALSE,"F-11 TTU"}</definedName>
    <definedName name="wrn.Print._.B68._.Details." localSheetId="2" hidden="1">{"f-603 detailed output",#N/A,FALSE,"FTB-603 TTU";"f-2 detailed output",#N/A,FALSE,"F-2 TTU"}</definedName>
    <definedName name="wrn.Print._.B68._.Details." hidden="1">{"f-603 detailed output",#N/A,FALSE,"FTB-603 TTU";"f-2 detailed output",#N/A,FALSE,"F-2 TTU"}</definedName>
    <definedName name="wrn.r1." localSheetId="2" hidden="1">{"boiler",#N/A,TRUE,"Hogged Fuel Boiler (B1)";"boiltox",#N/A,TRUE,"Hogged Fuel Boiler (B1)";"natgas",#N/A,TRUE,"Nat. Gas Package Boiler (B2)";"cyclones",#N/A,TRUE,"Cyclones";"dryview1",#N/A,TRUE,"Dryers (1-4)";"dryview2",#N/A,TRUE,"Dryers (1-4)";"glue",#N/A,TRUE,"Press Vents (PV)";"vc",#N/A,TRUE,"Press Vents (PV)"}</definedName>
    <definedName name="wrn.r1." hidden="1">{"boiler",#N/A,TRUE,"Hogged Fuel Boiler (B1)";"boiltox",#N/A,TRUE,"Hogged Fuel Boiler (B1)";"natgas",#N/A,TRUE,"Nat. Gas Package Boiler (B2)";"cyclones",#N/A,TRUE,"Cyclones";"dryview1",#N/A,TRUE,"Dryers (1-4)";"dryview2",#N/A,TRUE,"Dryers (1-4)";"glue",#N/A,TRUE,"Press Vents (PV)";"vc",#N/A,TRUE,"Press Vents (PV)"}</definedName>
    <definedName name="wrn.Redacted." localSheetId="13"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4"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5"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1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2"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port" localSheetId="2" hidden="1">{"Page1",#N/A,FALSE,"Flare1"}</definedName>
    <definedName name="wrn.report" hidden="1">{"Page1",#N/A,FALSE,"Flare1"}</definedName>
    <definedName name="wrn.report." localSheetId="2" hidden="1">{#N/A,#N/A,FALSE,"F1-Currrent";#N/A,#N/A,FALSE,"F2-Current";#N/A,#N/A,FALSE,"F2-Proposed";#N/A,#N/A,FALSE,"F3-Current";#N/A,#N/A,FALSE,"F4-Current";#N/A,#N/A,FALSE,"F4-Proposed";#N/A,#N/A,FALSE,"Controls"}</definedName>
    <definedName name="wrn.report." hidden="1">{#N/A,#N/A,FALSE,"F1-Currrent";#N/A,#N/A,FALSE,"F2-Current";#N/A,#N/A,FALSE,"F2-Proposed";#N/A,#N/A,FALSE,"F3-Current";#N/A,#N/A,FALSE,"F4-Current";#N/A,#N/A,FALSE,"F4-Proposed";#N/A,#N/A,FALSE,"Controls"}</definedName>
    <definedName name="wrn.report1." localSheetId="2" hidden="1">{"Page1",#N/A,FALSE,"Flare1"}</definedName>
    <definedName name="wrn.report1." hidden="1">{"Page1",#N/A,FALSE,"Flare1"}</definedName>
    <definedName name="wrn.Report2." localSheetId="2" hidden="1">{"page2",#N/A,FALSE,"Flare1"}</definedName>
    <definedName name="wrn.Report2." hidden="1">{"page2",#N/A,FALSE,"Flare1"}</definedName>
    <definedName name="wrn.Reporting._.Responsibilites." localSheetId="2" hidden="1">{"Reporting Responsibilities",#N/A,FALSE,"TTU Summary"}</definedName>
    <definedName name="wrn.Reporting._.Responsibilites." hidden="1">{"Reporting Responsibilities",#N/A,FALSE,"TTU Summary"}</definedName>
    <definedName name="wrn.rp1." localSheetId="2" hidden="1">{"sum1",#N/A,TRUE,"Summary";"boil",#N/A,TRUE,"Boilers";"paints95",#N/A,TRUE,"Paints";"tanks95",#N/A,TRUE,"TANKINBD";"dock1",#N/A,TRUE,"DOCKS";"tcars1",#N/A,TRUE,"TCARS";"trucks1",#N/A,TRUE,"TTRUCKS";"sol1",#N/A,TRUE,"Solvents";"wwt1",#N/A,TRUE,"WWT";"fug",#N/A,TRUE,"Fugitives"}</definedName>
    <definedName name="wrn.rp1." hidden="1">{"sum1",#N/A,TRUE,"Summary";"boil",#N/A,TRUE,"Boilers";"paints95",#N/A,TRUE,"Paints";"tanks95",#N/A,TRUE,"TANKINBD";"dock1",#N/A,TRUE,"DOCKS";"tcars1",#N/A,TRUE,"TCARS";"trucks1",#N/A,TRUE,"TTRUCKS";"sol1",#N/A,TRUE,"Solvents";"wwt1",#N/A,TRUE,"WWT";"fug",#N/A,TRUE,"Fugitives"}</definedName>
    <definedName name="wrn.State._.Permit._.Modification." localSheetId="2"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tate._.Permit._.Modification." hidden="1">{"nsr",#N/A,FALSE,"NSR";"b1prop",#N/A,FALSE,"Boiler (B1) - Proposed";"b1_1994",#N/A,FALSE,"B1 - 1994,95";"b1_1995",#N/A,FALSE,"B1 - 1994,95";"b2_t5",#N/A,FALSE,"B2 - T5";"cyc_t5",#N/A,FALSE,"Cyclones - T5, 1994,95";"cyc_2yr",#N/A,FALSE,"Cyclones - T5, 1994,95";"dry_1",#N/A,FALSE,"Dryers - T5, 1994,95";"dry_1",#N/A,FALSE,"Dryers - 2 yr summary";"dry_2",#N/A,FALSE,"Dryers - 2 yr summary";"press_1",#N/A,FALSE,"Press Vents";"press_3",#N/A,FALSE,"Press Vents";"press_2",#N/A,FALSE,"Press Vents";"veneer",#N/A,FALSE,"Veneer Composers"}</definedName>
    <definedName name="wrn.SUBMIT." localSheetId="2" hidden="1">{"MODELING",#N/A,TRUE,"BPIP"}</definedName>
    <definedName name="wrn.SUBMIT." hidden="1">{"MODELING",#N/A,TRUE,"BPIP"}</definedName>
    <definedName name="wrn.Summary." localSheetId="2" hidden="1">{"CO",#N/A,FALSE,"Summary Sheet";"H2S",#N/A,FALSE,"Summary Sheet";"NOx",#N/A,FALSE,"Summary Sheet";"SO2",#N/A,FALSE,"Summary Sheet";"PM",#N/A,FALSE,"Summary Sheet";"TRS",#N/A,FALSE,"Summary Sheet";"VOCs",#N/A,FALSE,"Summary Sheet"}</definedName>
    <definedName name="wrn.Summary." hidden="1">{"CO",#N/A,FALSE,"Summary Sheet";"H2S",#N/A,FALSE,"Summary Sheet";"NOx",#N/A,FALSE,"Summary Sheet";"SO2",#N/A,FALSE,"Summary Sheet";"PM",#N/A,FALSE,"Summary Sheet";"TRS",#N/A,FALSE,"Summary Sheet";"VOCs",#N/A,FALSE,"Summary Sheet"}</definedName>
    <definedName name="wrn.Summary._.Report." localSheetId="2" hidden="1">{"Summary",#N/A,FALSE,"GAS-COMB"}</definedName>
    <definedName name="wrn.Summary._.Report." hidden="1">{"Summary",#N/A,FALSE,"GAS-COMB"}</definedName>
    <definedName name="wrn.T5COMBO._.Report." localSheetId="2" hidden="1">{#N/A,#N/A,FALSE,"Reconciled Quantified Sources";#N/A,#N/A,FALSE,"Source Group Splitting";#N/A,#N/A,FALSE,"CO";#N/A,#N/A,FALSE,"H2S";#N/A,#N/A,FALSE,"NOx";#N/A,#N/A,FALSE,"Other TRS";#N/A,#N/A,FALSE,"SO2";#N/A,#N/A,FALSE,"PM";#N/A,#N/A,FALSE,"VOC";#N/A,#N/A,FALSE,"Other Toxics"}</definedName>
    <definedName name="wrn.T5COMBO._.Report." hidden="1">{#N/A,#N/A,FALSE,"Reconciled Quantified Sources";#N/A,#N/A,FALSE,"Source Group Splitting";#N/A,#N/A,FALSE,"CO";#N/A,#N/A,FALSE,"H2S";#N/A,#N/A,FALSE,"NOx";#N/A,#N/A,FALSE,"Other TRS";#N/A,#N/A,FALSE,"SO2";#N/A,#N/A,FALSE,"PM";#N/A,#N/A,FALSE,"VOC";#N/A,#N/A,FALSE,"Other Toxics"}</definedName>
    <definedName name="wrn.Tank._.Emissions." localSheetId="2"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ank._.Emissions." hidden="1">{#N/A,#N/A,FALSE,"21164";#N/A,#N/A,FALSE,"21166";#N/A,#N/A,FALSE,"25539";#N/A,#N/A,FALSE,"25540";#N/A,#N/A,FALSE,"25541";#N/A,#N/A,FALSE,"25542";#N/A,#N/A,FALSE,"25564";#N/A,#N/A,FALSE,"25565";#N/A,#N/A,FALSE,"25566";#N/A,#N/A,FALSE,"25567";#N/A,#N/A,FALSE,"25635";#N/A,#N/A,FALSE,"31514";#N/A,#N/A,FALSE,"31899";#N/A,#N/A,FALSE,"boiler";#N/A,#N/A,FALSE,"loadrack";#N/A,#N/A,FALSE,"25536";#N/A,#N/A,FALSE,"TOTALS"}</definedName>
    <definedName name="wrn.Title._.V._.Emissions._.Report." localSheetId="2"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itle._.V._.Emissions._.Report." hidden="1">{#N/A,#N/A,FALSE,"Reconciled Sources";#N/A,#N/A,FALSE,"Process Rates";#N/A,#N/A,FALSE,"Emission Factors";#N/A,#N/A,FALSE,"Derived Emission Factors";#N/A,#N/A,FALSE,"Emission Summary";#N/A,#N/A,FALSE,"VOC Summary";#N/A,#N/A,FALSE,"Other Toxics";#N/A,#N/A,FALSE,"No. 20 Smelt Diss. Tank (04)";#N/A,#N/A,FALSE,"Lime Kiln (05)";#N/A,#N/A,FALSE,"No. 10c Hogged Fuel Boiler (06)";#N/A,#N/A,FALSE,"No. 20 Recovery Furnace (19,20)";#N/A,#N/A,FALSE,"No. 12 Hogged Fuel Boiler (21)";#N/A,#N/A,FALSE,"No. 21 Recovery Furnace (22)";#N/A,#N/A,FALSE,"No. 21 Smelt Diss. Tank (23)";#N/A,#N/A,FALSE,"No. 11 Package Boiler (24)";#N/A,#N/A,FALSE,"BLO Tanks (25)";#N/A,#N/A,FALSE,"Paper Machines (26)";#N/A,#N/A,FALSE,"Wastewater Treatment Sys. (27)";#N/A,#N/A,FALSE,"Batch Tall Oil Reactors (28)";#N/A,#N/A,FALSE,"Atm. Diff. Washer System (29)";#N/A,#N/A,FALSE,"Strong BL Storage Tanks (40)";#N/A,#N/A,FALSE,"Slaker-Causticizer System (43)";#N/A,#N/A,FALSE,"Green Liquor Clarifiers (44)";#N/A,#N/A,FALSE,"HD Pulp Storage Tanks (45)";#N/A,#N/A,FALSE,"Deckers (46)";#N/A,#N/A,FALSE,"Lime Mud Precoat Filter (47)";#N/A,#N/A,FALSE,"No. 20 Salt Cake Mix Tank (49)";#N/A,#N/A,FALSE,"No. 21 Salt Cake Mix Tank (50)";#N/A,#N/A,FALSE,"Semi-Chem Drum Washer Sys. (57)";#N/A,#N/A,FALSE,"Weak BL Storage Tanks (58)";#N/A,#N/A,FALSE,"Woodyard Sources (61)";#N/A,#N/A,FALSE,"Box Plant (65)";#N/A,#N/A,FALSE,"Pulp Mill Fugitives (66)";#N/A,#N/A,FALSE,"GC17"}</definedName>
    <definedName name="wrn.TTU._.Detail." localSheetId="2" hidden="1">{"B68 TTU Detail",#N/A,FALSE,"TTU Summary";"B19 TTU Detail",#N/A,FALSE,"TTU Summary"}</definedName>
    <definedName name="wrn.TTU._.Detail." hidden="1">{"B68 TTU Detail",#N/A,FALSE,"TTU Summary";"B19 TTU Detail",#N/A,FALSE,"TTU Summary"}</definedName>
    <definedName name="ws3_EU_ID_blank">[22]constants!$A$5</definedName>
    <definedName name="ws3_matching_error_msg">[22]constants!$A$4</definedName>
    <definedName name="wSheet.Name101">#REF!</definedName>
    <definedName name="wSheet.Name102">#REF!</definedName>
    <definedName name="wSheet.Name108">#REF!</definedName>
    <definedName name="wSheet.Name111">#REF!</definedName>
    <definedName name="wSheet.Name112">#REF!</definedName>
    <definedName name="wSheet.Name113">#REF!</definedName>
    <definedName name="wSheet.Name114">#REF!</definedName>
    <definedName name="wSheet.Name115">#REF!</definedName>
    <definedName name="wSheet.Name116">#REF!</definedName>
    <definedName name="wSheet.Name117">#REF!</definedName>
    <definedName name="wSheet.Name118">#REF!</definedName>
    <definedName name="wSheet.Name25">#REF!</definedName>
    <definedName name="wSheet.Name26">#REF!</definedName>
    <definedName name="wSheet.Name27">#REF!</definedName>
    <definedName name="wSheet.Name28">#REF!</definedName>
    <definedName name="wSheet.Name29">#REF!</definedName>
    <definedName name="wSheet.Name30">#REF!</definedName>
    <definedName name="wSheet.Name32">#REF!</definedName>
    <definedName name="wSheet.Name33">#REF!</definedName>
    <definedName name="wSheet.Name34">#REF!</definedName>
    <definedName name="wSheet.Name35">#REF!</definedName>
    <definedName name="wSheet.Name39">#REF!</definedName>
    <definedName name="wSheet.Name4">#REF!</definedName>
    <definedName name="wSheet.Name42">#REF!</definedName>
    <definedName name="wSheet.Name48">#REF!</definedName>
    <definedName name="wSheet.Name49">#REF!</definedName>
    <definedName name="wSheet.Name50">#REF!</definedName>
    <definedName name="wSheet.Name51">#REF!</definedName>
    <definedName name="wSheet.Name52">#REF!</definedName>
    <definedName name="wSheet.Name53">#REF!</definedName>
    <definedName name="wSheet.Name54">#REF!</definedName>
    <definedName name="wSheet.Name55">#REF!</definedName>
    <definedName name="wSheet.Name56">#REF!</definedName>
    <definedName name="wSheet.Name57">#REF!</definedName>
    <definedName name="wSheet.Name58">#REF!</definedName>
    <definedName name="wSheet.Name59">#REF!</definedName>
    <definedName name="wSheet.Name6">#REF!</definedName>
    <definedName name="wSheet.Name60">#REF!</definedName>
    <definedName name="wSheet.Name61">#REF!</definedName>
    <definedName name="wSheet.Name64">#REF!</definedName>
    <definedName name="wSheet.Name68">#REF!</definedName>
    <definedName name="wSheet.Name7">#REF!</definedName>
    <definedName name="wSheet.Name77">#REF!</definedName>
    <definedName name="wSheet.Name87">#REF!</definedName>
    <definedName name="wSheet.Name88">#REF!</definedName>
    <definedName name="wSheet.Name89">#REF!</definedName>
    <definedName name="wSheet.Name91">#REF!</definedName>
    <definedName name="Wv">'[25]PTE F1-HCHO'!$C$36</definedName>
    <definedName name="wvu.Detailed." localSheetId="2"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 hidden="1">{TRUE,TRUE,-1.25,-15.5,759.75,457.5,FALSE,FALSE,TRUE,TRUE,0,1,#N/A,394,#N/A,26.515625,37.4666666666667,1,FALSE,FALSE,3,TRUE,1,FALSE,100,"Swvu.Detailed.","ACwvu.Detailed.",0,FALSE,FALSE,0.67,0.4,1,0.75,1,"&amp;L&amp;8COMPANY
PROJECT/SITE","&amp;L&amp;8&amp;F![&amp;A]&amp;R&amp;8&amp;D
&amp;T",TRUE,FALSE,FALSE,FALSE,1,100,#N/A,#N/A,"=R55C1:R429C11",FALSE,"Rwvu.Detailed.",#N/A,FALSE,FALSE,TRUE,1,300,300,FALSE,FALSE,TRUE,TRUE,TRUE}</definedName>
    <definedName name="wvu.Detailed._.and._.Summary." localSheetId="2"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Detailed._.and._.Summary." hidden="1">{TRUE,TRUE,-1.25,-15.5,759.75,457.5,FALSE,FALSE,TRUE,TRUE,0,1,#N/A,47,#N/A,26.515625,39.6428571428571,1,FALSE,FALSE,3,TRUE,1,FALSE,100,"Swvu.Detailed._.and._.Summary.","ACwvu.Detailed._.and._.Summary.",0,FALSE,FALSE,0.67,0.4,1,0.75,1,"&amp;L&amp;8COMPANY
PROJECT/SITE","&amp;L&amp;8&amp;F![&amp;A]&amp;R&amp;8&amp;D
&amp;T",TRUE,FALSE,FALSE,FALSE,1,100,#N/A,#N/A,"=R55C1:R488C11",FALSE,"Rwvu.Detailed._.and._.Summary.",#N/A,FALSE,FALSE,TRUE,1,300,300,FALSE,FALSE,TRUE,TRUE,TRUE}</definedName>
    <definedName name="wvu.Summary." localSheetId="2"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vu.Summary." hidden="1">{TRUE,TRUE,-1.25,-15.5,759.75,457.5,FALSE,FALSE,TRUE,TRUE,0,1,#N/A,461,#N/A,26.515625,36.7857142857143,1,FALSE,FALSE,3,TRUE,1,FALSE,100,"Swvu.Summary.","ACwvu.Summary.",0,FALSE,FALSE,0.67,0.4,1,0.75,1,"&amp;L&amp;8COMPANY
PROJECT/SITE","&amp;L&amp;8&amp;F![&amp;A]&amp;R&amp;8&amp;D
&amp;T",TRUE,FALSE,FALSE,FALSE,1,100,#N/A,#N/A,"=R430C1:R488C11",FALSE,"Rwvu.Summary.",#N/A,FALSE,FALSE,TRUE,1,300,300,FALSE,FALSE,TRUE,TRUE,TRUE}</definedName>
    <definedName name="WWTP">#REF!</definedName>
    <definedName name="XAxisTitle">"Edit Box 32"</definedName>
    <definedName name="xxx" localSheetId="2" hidden="1">{#N/A,#N/A,FALSE,"Annual Summary";#N/A,#N/A,FALSE,"Hourly Summary";#N/A,#N/A,FALSE,"Flare Combustion";#N/A,#N/A,FALSE,"Shipping";#N/A,#N/A,FALSE,"Process Turnaround";#N/A,#N/A,FALSE,"Lab Samples";#N/A,#N/A,FALSE,"Product Cycles 5-4";#N/A,#N/A,FALSE,"5-4.1";#N/A,#N/A,FALSE,"5-4.2";#N/A,#N/A,FALSE,"Physical Prop Data"}</definedName>
    <definedName name="xxx" hidden="1">{#N/A,#N/A,FALSE,"Annual Summary";#N/A,#N/A,FALSE,"Hourly Summary";#N/A,#N/A,FALSE,"Flare Combustion";#N/A,#N/A,FALSE,"Shipping";#N/A,#N/A,FALSE,"Process Turnaround";#N/A,#N/A,FALSE,"Lab Samples";#N/A,#N/A,FALSE,"Product Cycles 5-4";#N/A,#N/A,FALSE,"5-4.1";#N/A,#N/A,FALSE,"5-4.2";#N/A,#N/A,FALSE,"Physical Prop Data"}</definedName>
    <definedName name="xxxx">[86]Sheet2!$C$13</definedName>
    <definedName name="xxxxxx" localSheetId="2" hidden="1">{"Detailed",#N/A,FALSE,"GAS-COMB";"Summary",#N/A,FALSE,"GAS-COMB"}</definedName>
    <definedName name="xxxxxx" hidden="1">{"Detailed",#N/A,FALSE,"GAS-COMB";"Summary",#N/A,FALSE,"GAS-COMB"}</definedName>
    <definedName name="YAxisTitle">"Edit Box 33"</definedName>
    <definedName name="yr_hr">'[84]Conversions &amp; Constants'!$C$7</definedName>
    <definedName name="z" localSheetId="2" hidden="1">{#N/A,#N/A,FALSE,"Annual Summary";#N/A,#N/A,FALSE,"Hourly Summary";#N/A,#N/A,FALSE,"Flare Combustion";#N/A,#N/A,FALSE,"Shipping";#N/A,#N/A,FALSE,"Process Turnaround";#N/A,#N/A,FALSE,"Lab Samples";#N/A,#N/A,FALSE,"Product Cycles 5-4";#N/A,#N/A,FALSE,"5-4.1";#N/A,#N/A,FALSE,"5-4.2";#N/A,#N/A,FALSE,"Physical Prop Data"}</definedName>
    <definedName name="z" hidden="1">{#N/A,#N/A,FALSE,"Annual Summary";#N/A,#N/A,FALSE,"Hourly Summary";#N/A,#N/A,FALSE,"Flare Combustion";#N/A,#N/A,FALSE,"Shipping";#N/A,#N/A,FALSE,"Process Turnaround";#N/A,#N/A,FALSE,"Lab Samples";#N/A,#N/A,FALSE,"Product Cycles 5-4";#N/A,#N/A,FALSE,"5-4.1";#N/A,#N/A,FALSE,"5-4.2";#N/A,#N/A,FALSE,"Physical Prop Data"}</definedName>
    <definedName name="Zero">#REF!</definedName>
    <definedName name="zzzzz" localSheetId="2">'Perlite Concentrations'!zzzzz</definedName>
    <definedName name="zzzzz">[0]!zzzzz</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1" l="1"/>
  <c r="C9" i="11" s="1"/>
  <c r="D30" i="11"/>
  <c r="F30" i="11"/>
  <c r="H30" i="11"/>
  <c r="D31" i="11"/>
  <c r="E31" i="11"/>
  <c r="F31" i="11"/>
  <c r="G31" i="11"/>
  <c r="H31" i="11"/>
  <c r="F8" i="9"/>
  <c r="F7" i="9"/>
  <c r="F6" i="9"/>
  <c r="F5" i="9"/>
  <c r="E27" i="16"/>
  <c r="G27" i="16"/>
  <c r="H27" i="16" s="1"/>
  <c r="J27" i="16"/>
  <c r="K27" i="16" s="1"/>
  <c r="E29" i="16"/>
  <c r="G29" i="16"/>
  <c r="H29" i="16" s="1"/>
  <c r="J29" i="16"/>
  <c r="K29" i="16"/>
  <c r="E30" i="16"/>
  <c r="G30" i="16"/>
  <c r="H30" i="16" s="1"/>
  <c r="J30" i="16"/>
  <c r="K30" i="16" s="1"/>
  <c r="E31" i="16"/>
  <c r="G31" i="16"/>
  <c r="H31" i="16" s="1"/>
  <c r="J31" i="16"/>
  <c r="K31" i="16" s="1"/>
  <c r="E32" i="16"/>
  <c r="G32" i="16"/>
  <c r="H32" i="16"/>
  <c r="J32" i="16"/>
  <c r="K32" i="16" s="1"/>
  <c r="E33" i="16"/>
  <c r="G33" i="16"/>
  <c r="H33" i="16" s="1"/>
  <c r="J33" i="16"/>
  <c r="K33" i="16" s="1"/>
  <c r="E34" i="16"/>
  <c r="G34" i="16"/>
  <c r="H34" i="16" s="1"/>
  <c r="J34" i="16"/>
  <c r="K34" i="16" s="1"/>
  <c r="E35" i="16"/>
  <c r="G35" i="16"/>
  <c r="H35" i="16" s="1"/>
  <c r="J35" i="16"/>
  <c r="K35" i="16" s="1"/>
  <c r="E36" i="16"/>
  <c r="G36" i="16"/>
  <c r="H36" i="16" s="1"/>
  <c r="J36" i="16"/>
  <c r="K36" i="16" s="1"/>
  <c r="E37" i="16"/>
  <c r="G37" i="16"/>
  <c r="H37" i="16" s="1"/>
  <c r="J37" i="16"/>
  <c r="K37" i="16" s="1"/>
  <c r="E38" i="16"/>
  <c r="G38" i="16"/>
  <c r="H38" i="16" s="1"/>
  <c r="J38" i="16"/>
  <c r="K38" i="16" s="1"/>
  <c r="E39" i="16"/>
  <c r="G39" i="16"/>
  <c r="H39" i="16" s="1"/>
  <c r="J39" i="16"/>
  <c r="K39" i="16" s="1"/>
  <c r="E40" i="16"/>
  <c r="G40" i="16"/>
  <c r="H40" i="16" s="1"/>
  <c r="J40" i="16"/>
  <c r="K40" i="16" s="1"/>
  <c r="E41" i="16"/>
  <c r="G41" i="16"/>
  <c r="H41" i="16" s="1"/>
  <c r="J41" i="16"/>
  <c r="K41" i="16" s="1"/>
  <c r="E42" i="16"/>
  <c r="G42" i="16"/>
  <c r="H42" i="16" s="1"/>
  <c r="J42" i="16"/>
  <c r="K42" i="16" s="1"/>
  <c r="E43" i="16"/>
  <c r="G43" i="16"/>
  <c r="H43" i="16" s="1"/>
  <c r="J43" i="16"/>
  <c r="K43" i="16" s="1"/>
  <c r="E44" i="16"/>
  <c r="G44" i="16"/>
  <c r="H44" i="16" s="1"/>
  <c r="J44" i="16"/>
  <c r="K44" i="16" s="1"/>
  <c r="E45" i="16"/>
  <c r="G45" i="16"/>
  <c r="H45" i="16" s="1"/>
  <c r="J45" i="16"/>
  <c r="K45" i="16" s="1"/>
  <c r="E46" i="16"/>
  <c r="G46" i="16"/>
  <c r="H46" i="16" s="1"/>
  <c r="J46" i="16"/>
  <c r="K46" i="16" s="1"/>
  <c r="E47" i="16"/>
  <c r="G47" i="16"/>
  <c r="H47" i="16" s="1"/>
  <c r="J47" i="16"/>
  <c r="K47" i="16" s="1"/>
  <c r="E48" i="16"/>
  <c r="G48" i="16"/>
  <c r="H48" i="16"/>
  <c r="J48" i="16"/>
  <c r="K48" i="16" s="1"/>
  <c r="E49" i="16"/>
  <c r="G49" i="16"/>
  <c r="H49" i="16" s="1"/>
  <c r="J49" i="16"/>
  <c r="K49" i="16" s="1"/>
  <c r="E50" i="16"/>
  <c r="G50" i="16"/>
  <c r="H50" i="16" s="1"/>
  <c r="J50" i="16"/>
  <c r="K50" i="16" s="1"/>
  <c r="E51" i="16"/>
  <c r="G51" i="16"/>
  <c r="H51" i="16" s="1"/>
  <c r="J51" i="16"/>
  <c r="K51" i="16" s="1"/>
  <c r="E52" i="16"/>
  <c r="G52" i="16"/>
  <c r="H52" i="16"/>
  <c r="J52" i="16"/>
  <c r="K52" i="16" s="1"/>
  <c r="E53" i="16"/>
  <c r="G53" i="16"/>
  <c r="H53" i="16" s="1"/>
  <c r="J53" i="16"/>
  <c r="K53" i="16" s="1"/>
  <c r="E54" i="16"/>
  <c r="G54" i="16"/>
  <c r="H54" i="16" s="1"/>
  <c r="J54" i="16"/>
  <c r="K54" i="16" s="1"/>
  <c r="E55" i="16"/>
  <c r="G55" i="16"/>
  <c r="H55" i="16" s="1"/>
  <c r="J55" i="16"/>
  <c r="K55" i="16" s="1"/>
  <c r="E56" i="16"/>
  <c r="G56" i="16"/>
  <c r="H56" i="16"/>
  <c r="J56" i="16"/>
  <c r="K56" i="16" s="1"/>
  <c r="E57" i="16"/>
  <c r="G57" i="16"/>
  <c r="H57" i="16" s="1"/>
  <c r="J57" i="16"/>
  <c r="K57" i="16" s="1"/>
  <c r="E58" i="16"/>
  <c r="G58" i="16"/>
  <c r="H58" i="16" s="1"/>
  <c r="J58" i="16"/>
  <c r="K58" i="16" s="1"/>
  <c r="E59" i="16"/>
  <c r="G59" i="16"/>
  <c r="H59" i="16" s="1"/>
  <c r="J59" i="16"/>
  <c r="K59" i="16" s="1"/>
  <c r="E60" i="16"/>
  <c r="G60" i="16"/>
  <c r="H60" i="16" s="1"/>
  <c r="J60" i="16"/>
  <c r="K60" i="16" s="1"/>
  <c r="E61" i="16"/>
  <c r="G61" i="16"/>
  <c r="H61" i="16" s="1"/>
  <c r="J61" i="16"/>
  <c r="K61" i="16" s="1"/>
  <c r="E62" i="16"/>
  <c r="G62" i="16"/>
  <c r="H62" i="16" s="1"/>
  <c r="J62" i="16"/>
  <c r="K62" i="16" s="1"/>
  <c r="E63" i="16"/>
  <c r="G63" i="16"/>
  <c r="H63" i="16" s="1"/>
  <c r="J63" i="16"/>
  <c r="K63" i="16" s="1"/>
  <c r="E64" i="16"/>
  <c r="G64" i="16"/>
  <c r="H64" i="16" s="1"/>
  <c r="J64" i="16"/>
  <c r="K64" i="16" s="1"/>
  <c r="E65" i="16"/>
  <c r="G65" i="16"/>
  <c r="H65" i="16" s="1"/>
  <c r="J65" i="16"/>
  <c r="K65" i="16" s="1"/>
  <c r="E66" i="16"/>
  <c r="G66" i="16"/>
  <c r="H66" i="16" s="1"/>
  <c r="J66" i="16"/>
  <c r="K66" i="16" s="1"/>
  <c r="E67" i="16"/>
  <c r="G67" i="16"/>
  <c r="H67" i="16" s="1"/>
  <c r="J67" i="16"/>
  <c r="K67" i="16" s="1"/>
  <c r="E68" i="16"/>
  <c r="G68" i="16"/>
  <c r="H68" i="16" s="1"/>
  <c r="J68" i="16"/>
  <c r="K68" i="16" s="1"/>
  <c r="E69" i="16"/>
  <c r="G69" i="16"/>
  <c r="H69" i="16" s="1"/>
  <c r="J69" i="16"/>
  <c r="K69" i="16" s="1"/>
  <c r="E70" i="16"/>
  <c r="G70" i="16"/>
  <c r="H70" i="16" s="1"/>
  <c r="J70" i="16"/>
  <c r="K70" i="16" s="1"/>
  <c r="E71" i="16"/>
  <c r="G71" i="16"/>
  <c r="H71" i="16" s="1"/>
  <c r="J71" i="16"/>
  <c r="K71" i="16" s="1"/>
  <c r="E72" i="16"/>
  <c r="G72" i="16"/>
  <c r="H72" i="16" s="1"/>
  <c r="J72" i="16"/>
  <c r="K72" i="16" s="1"/>
  <c r="E73" i="16"/>
  <c r="G73" i="16"/>
  <c r="H73" i="16" s="1"/>
  <c r="J73" i="16"/>
  <c r="K73" i="16" s="1"/>
  <c r="E74" i="16"/>
  <c r="G74" i="16"/>
  <c r="H74" i="16" s="1"/>
  <c r="J74" i="16"/>
  <c r="K74" i="16" s="1"/>
  <c r="E75" i="16"/>
  <c r="G75" i="16"/>
  <c r="H75" i="16" s="1"/>
  <c r="J75" i="16"/>
  <c r="K75" i="16" s="1"/>
  <c r="E76" i="16"/>
  <c r="G76" i="16"/>
  <c r="H76" i="16" s="1"/>
  <c r="J76" i="16"/>
  <c r="K76" i="16" s="1"/>
  <c r="E77" i="16"/>
  <c r="G77" i="16"/>
  <c r="H77" i="16" s="1"/>
  <c r="J77" i="16"/>
  <c r="K77" i="16" s="1"/>
  <c r="E78" i="16"/>
  <c r="G78" i="16"/>
  <c r="H78" i="16" s="1"/>
  <c r="J78" i="16"/>
  <c r="K78" i="16" s="1"/>
  <c r="E79" i="16"/>
  <c r="G79" i="16"/>
  <c r="H79" i="16" s="1"/>
  <c r="J79" i="16"/>
  <c r="K79" i="16" s="1"/>
  <c r="C10" i="1"/>
  <c r="L36" i="16" l="1"/>
  <c r="L48" i="16"/>
  <c r="L62" i="16"/>
  <c r="L40" i="16"/>
  <c r="L74" i="16"/>
  <c r="L58" i="16"/>
  <c r="L52" i="16"/>
  <c r="L64" i="16"/>
  <c r="L70" i="16"/>
  <c r="L76" i="16"/>
  <c r="L60" i="16"/>
  <c r="L72" i="16"/>
  <c r="L50" i="16"/>
  <c r="L38" i="16"/>
  <c r="L56" i="16"/>
  <c r="L32" i="16"/>
  <c r="L34" i="16"/>
  <c r="L54" i="16"/>
  <c r="L42" i="16"/>
  <c r="L46" i="16"/>
  <c r="L78" i="16"/>
  <c r="L66" i="16"/>
  <c r="L27" i="16"/>
  <c r="L30" i="16"/>
  <c r="L68" i="16"/>
  <c r="L44" i="16"/>
  <c r="L73" i="16"/>
  <c r="L75" i="16"/>
  <c r="L63" i="16"/>
  <c r="L51" i="16"/>
  <c r="L39" i="16"/>
  <c r="L77" i="16"/>
  <c r="L65" i="16"/>
  <c r="L41" i="16"/>
  <c r="L29" i="16"/>
  <c r="L79" i="16"/>
  <c r="L67" i="16"/>
  <c r="L55" i="16"/>
  <c r="L43" i="16"/>
  <c r="L31" i="16"/>
  <c r="L61" i="16"/>
  <c r="L49" i="16"/>
  <c r="L53" i="16"/>
  <c r="L69" i="16"/>
  <c r="L57" i="16"/>
  <c r="L45" i="16"/>
  <c r="L33" i="16"/>
  <c r="L37" i="16"/>
  <c r="L71" i="16"/>
  <c r="L59" i="16"/>
  <c r="L47" i="16"/>
  <c r="L35" i="16"/>
  <c r="G21" i="21"/>
  <c r="J21" i="21" s="1"/>
  <c r="G20" i="21"/>
  <c r="I20" i="21" s="1"/>
  <c r="G19" i="21"/>
  <c r="L19" i="21" s="1"/>
  <c r="F161" i="29"/>
  <c r="G161" i="29" s="1"/>
  <c r="C161" i="29"/>
  <c r="L22" i="28"/>
  <c r="K22" i="28"/>
  <c r="L23" i="28"/>
  <c r="K23" i="28"/>
  <c r="F166" i="29"/>
  <c r="G166" i="29" s="1"/>
  <c r="F164" i="29"/>
  <c r="F163" i="29"/>
  <c r="F162" i="29"/>
  <c r="C163" i="29"/>
  <c r="D163" i="29"/>
  <c r="C164" i="29"/>
  <c r="C166" i="29"/>
  <c r="D166" i="29"/>
  <c r="F28" i="29"/>
  <c r="F29" i="29"/>
  <c r="F30" i="29"/>
  <c r="F31" i="29"/>
  <c r="F32" i="29"/>
  <c r="F33" i="29"/>
  <c r="F34" i="29"/>
  <c r="F24" i="29"/>
  <c r="F25" i="29"/>
  <c r="F26" i="29"/>
  <c r="F27" i="29"/>
  <c r="F22" i="29"/>
  <c r="F19" i="29"/>
  <c r="F20" i="29"/>
  <c r="F21" i="29"/>
  <c r="F18" i="29"/>
  <c r="L19" i="28"/>
  <c r="L20" i="28"/>
  <c r="K20" i="28"/>
  <c r="K19" i="28"/>
  <c r="K25" i="28"/>
  <c r="K15" i="28"/>
  <c r="I25" i="28"/>
  <c r="H25" i="28"/>
  <c r="H20" i="28"/>
  <c r="I20" i="28"/>
  <c r="I19" i="28"/>
  <c r="H19" i="28"/>
  <c r="J22" i="28"/>
  <c r="M22" i="28" s="1"/>
  <c r="J23" i="28"/>
  <c r="M23" i="28" s="1"/>
  <c r="I17" i="28"/>
  <c r="J17" i="28" s="1"/>
  <c r="I18" i="28"/>
  <c r="J18" i="28" s="1"/>
  <c r="I16" i="28"/>
  <c r="J16" i="28" s="1"/>
  <c r="H17" i="28"/>
  <c r="H18" i="28"/>
  <c r="H16" i="28"/>
  <c r="I15" i="28"/>
  <c r="J15" i="28" s="1"/>
  <c r="H15" i="28"/>
  <c r="C5" i="10"/>
  <c r="C4" i="10"/>
  <c r="D15" i="9"/>
  <c r="F16" i="29" s="1"/>
  <c r="C6" i="6"/>
  <c r="C5" i="6"/>
  <c r="C4" i="6"/>
  <c r="C17" i="5"/>
  <c r="C36" i="5"/>
  <c r="J6" i="11"/>
  <c r="H6" i="11"/>
  <c r="H7" i="11" s="1"/>
  <c r="E5" i="4"/>
  <c r="E12" i="4"/>
  <c r="E15" i="4"/>
  <c r="E9" i="4"/>
  <c r="H8" i="3"/>
  <c r="I8" i="3" s="1"/>
  <c r="D20" i="21" s="1"/>
  <c r="F6" i="3"/>
  <c r="L6" i="3" s="1"/>
  <c r="H10" i="3"/>
  <c r="I10" i="3" s="1"/>
  <c r="D21" i="21" s="1"/>
  <c r="F4" i="3"/>
  <c r="L4" i="3" s="1"/>
  <c r="G10" i="1"/>
  <c r="F10" i="1" s="1"/>
  <c r="G5" i="1"/>
  <c r="L16" i="28" s="1"/>
  <c r="M16" i="28" s="1"/>
  <c r="G6" i="1"/>
  <c r="G7" i="1"/>
  <c r="G4" i="1"/>
  <c r="F4" i="1" s="1"/>
  <c r="D26" i="9"/>
  <c r="F23" i="29" s="1"/>
  <c r="D5" i="6" l="1"/>
  <c r="F6" i="1"/>
  <c r="K17" i="28" s="1"/>
  <c r="L17" i="28"/>
  <c r="M17" i="28" s="1"/>
  <c r="L25" i="28"/>
  <c r="D6" i="6"/>
  <c r="F7" i="1"/>
  <c r="K18" i="28" s="1"/>
  <c r="D4" i="6"/>
  <c r="F5" i="1"/>
  <c r="K16" i="28" s="1"/>
  <c r="L18" i="28"/>
  <c r="M18" i="28" s="1"/>
  <c r="G163" i="29"/>
  <c r="M19" i="21"/>
  <c r="N19" i="21"/>
  <c r="L20" i="21"/>
  <c r="K19" i="21"/>
  <c r="M20" i="21"/>
  <c r="N20" i="21"/>
  <c r="K20" i="21"/>
  <c r="M21" i="21"/>
  <c r="I21" i="21"/>
  <c r="N21" i="21"/>
  <c r="J19" i="21"/>
  <c r="L21" i="21"/>
  <c r="J20" i="21"/>
  <c r="K21" i="21"/>
  <c r="I19" i="21"/>
  <c r="G164" i="29"/>
  <c r="J18" i="29"/>
  <c r="G18" i="29"/>
  <c r="J21" i="29"/>
  <c r="G21" i="29"/>
  <c r="J20" i="29"/>
  <c r="G20" i="29"/>
  <c r="J19" i="29"/>
  <c r="G19" i="29"/>
  <c r="J22" i="29"/>
  <c r="G22" i="29"/>
  <c r="J27" i="29"/>
  <c r="G27" i="29"/>
  <c r="J26" i="29"/>
  <c r="G26" i="29"/>
  <c r="J25" i="29"/>
  <c r="G25" i="29"/>
  <c r="J24" i="29"/>
  <c r="G24" i="29"/>
  <c r="J23" i="29"/>
  <c r="G23" i="29"/>
  <c r="J34" i="29"/>
  <c r="G34" i="29"/>
  <c r="J33" i="29"/>
  <c r="G33" i="29"/>
  <c r="J32" i="29"/>
  <c r="G32" i="29"/>
  <c r="J31" i="29"/>
  <c r="G31" i="29"/>
  <c r="J30" i="29"/>
  <c r="G30" i="29"/>
  <c r="J29" i="29"/>
  <c r="G29" i="29"/>
  <c r="J28" i="29"/>
  <c r="G28" i="29"/>
  <c r="L15" i="28"/>
  <c r="M15" i="28" s="1"/>
  <c r="C167" i="29"/>
  <c r="J9" i="11"/>
  <c r="F167" i="29" s="1"/>
  <c r="C16" i="29"/>
  <c r="C17" i="29"/>
  <c r="D17" i="9"/>
  <c r="F17" i="29" s="1"/>
  <c r="G17" i="29" s="1"/>
  <c r="D18" i="9"/>
  <c r="J167" i="29" l="1"/>
  <c r="J17" i="29"/>
  <c r="G167" i="29"/>
  <c r="J16" i="29"/>
  <c r="G16" i="29"/>
  <c r="G4" i="16"/>
  <c r="H21" i="28"/>
  <c r="C172" i="29"/>
  <c r="G5" i="11"/>
  <c r="G6" i="11"/>
  <c r="C6" i="11"/>
  <c r="C7" i="11" s="1"/>
  <c r="J163" i="29" l="1"/>
  <c r="J166" i="29"/>
  <c r="J164" i="29"/>
  <c r="J161" i="29"/>
  <c r="J162" i="29" l="1"/>
  <c r="C34" i="29"/>
  <c r="C18" i="29"/>
  <c r="C19" i="29"/>
  <c r="C20" i="29"/>
  <c r="C21" i="29"/>
  <c r="C22" i="29"/>
  <c r="C23" i="29"/>
  <c r="C24" i="29"/>
  <c r="C25" i="29"/>
  <c r="C26" i="29"/>
  <c r="C27" i="29"/>
  <c r="C28" i="29"/>
  <c r="C29" i="29"/>
  <c r="C30" i="29"/>
  <c r="C31" i="29"/>
  <c r="C32" i="29"/>
  <c r="C33" i="29"/>
  <c r="M20" i="28"/>
  <c r="M19" i="28"/>
  <c r="C437" i="29"/>
  <c r="D437" i="29" s="1"/>
  <c r="C436" i="29"/>
  <c r="D436" i="29" s="1"/>
  <c r="C435" i="29"/>
  <c r="D435" i="29" s="1"/>
  <c r="C434" i="29"/>
  <c r="D434" i="29" s="1"/>
  <c r="C433" i="29"/>
  <c r="D433" i="29" s="1"/>
  <c r="C432" i="29"/>
  <c r="D432" i="29" s="1"/>
  <c r="C431" i="29"/>
  <c r="D431" i="29" s="1"/>
  <c r="C430" i="29"/>
  <c r="D430" i="29" s="1"/>
  <c r="C429" i="29"/>
  <c r="D429" i="29" s="1"/>
  <c r="C428" i="29"/>
  <c r="D428" i="29" s="1"/>
  <c r="C427" i="29"/>
  <c r="D427" i="29" s="1"/>
  <c r="C426" i="29"/>
  <c r="D426" i="29" s="1"/>
  <c r="C425" i="29"/>
  <c r="D425" i="29" s="1"/>
  <c r="C424" i="29"/>
  <c r="D424" i="29" s="1"/>
  <c r="C423" i="29"/>
  <c r="D423" i="29" s="1"/>
  <c r="C422" i="29"/>
  <c r="D422" i="29" s="1"/>
  <c r="C421" i="29"/>
  <c r="D421" i="29" s="1"/>
  <c r="C420" i="29"/>
  <c r="D420" i="29" s="1"/>
  <c r="C419" i="29"/>
  <c r="D419" i="29" s="1"/>
  <c r="C418" i="29"/>
  <c r="D418" i="29" s="1"/>
  <c r="C417" i="29"/>
  <c r="D417" i="29" s="1"/>
  <c r="C416" i="29"/>
  <c r="D416" i="29" s="1"/>
  <c r="C415" i="29"/>
  <c r="D415" i="29" s="1"/>
  <c r="C414" i="29"/>
  <c r="D414" i="29" s="1"/>
  <c r="C413" i="29"/>
  <c r="D413" i="29" s="1"/>
  <c r="C412" i="29"/>
  <c r="D412" i="29" s="1"/>
  <c r="C411" i="29"/>
  <c r="D411" i="29" s="1"/>
  <c r="C410" i="29"/>
  <c r="D410" i="29" s="1"/>
  <c r="C409" i="29"/>
  <c r="D409" i="29" s="1"/>
  <c r="C408" i="29"/>
  <c r="D408" i="29" s="1"/>
  <c r="C407" i="29"/>
  <c r="D407" i="29" s="1"/>
  <c r="C406" i="29"/>
  <c r="D406" i="29" s="1"/>
  <c r="C405" i="29"/>
  <c r="D405" i="29" s="1"/>
  <c r="C404" i="29"/>
  <c r="D404" i="29" s="1"/>
  <c r="C403" i="29"/>
  <c r="D403" i="29" s="1"/>
  <c r="C402" i="29"/>
  <c r="D402" i="29" s="1"/>
  <c r="C401" i="29"/>
  <c r="D401" i="29" s="1"/>
  <c r="C400" i="29"/>
  <c r="D400" i="29" s="1"/>
  <c r="C399" i="29"/>
  <c r="D399" i="29" s="1"/>
  <c r="C398" i="29"/>
  <c r="D398" i="29" s="1"/>
  <c r="C397" i="29"/>
  <c r="D397" i="29" s="1"/>
  <c r="C396" i="29"/>
  <c r="D396" i="29" s="1"/>
  <c r="C395" i="29"/>
  <c r="D395" i="29" s="1"/>
  <c r="C394" i="29"/>
  <c r="D394" i="29" s="1"/>
  <c r="C393" i="29"/>
  <c r="D393" i="29" s="1"/>
  <c r="C392" i="29"/>
  <c r="D392" i="29" s="1"/>
  <c r="C391" i="29"/>
  <c r="D391" i="29" s="1"/>
  <c r="C390" i="29"/>
  <c r="D390" i="29" s="1"/>
  <c r="C389" i="29"/>
  <c r="D389" i="29" s="1"/>
  <c r="C388" i="29"/>
  <c r="D388" i="29" s="1"/>
  <c r="C387" i="29"/>
  <c r="D387" i="29" s="1"/>
  <c r="C386" i="29"/>
  <c r="D386" i="29" s="1"/>
  <c r="C385" i="29"/>
  <c r="D385" i="29" s="1"/>
  <c r="C384" i="29"/>
  <c r="D384" i="29" s="1"/>
  <c r="C383" i="29"/>
  <c r="D383" i="29" s="1"/>
  <c r="C382" i="29"/>
  <c r="D382" i="29" s="1"/>
  <c r="C381" i="29"/>
  <c r="D381" i="29" s="1"/>
  <c r="C380" i="29"/>
  <c r="D380" i="29" s="1"/>
  <c r="C379" i="29"/>
  <c r="D379" i="29" s="1"/>
  <c r="C378" i="29"/>
  <c r="D378" i="29" s="1"/>
  <c r="C377" i="29"/>
  <c r="D377" i="29" s="1"/>
  <c r="C376" i="29"/>
  <c r="D376" i="29" s="1"/>
  <c r="C375" i="29"/>
  <c r="D375" i="29" s="1"/>
  <c r="C374" i="29"/>
  <c r="D374" i="29" s="1"/>
  <c r="C373" i="29"/>
  <c r="D373" i="29" s="1"/>
  <c r="C372" i="29"/>
  <c r="D372" i="29" s="1"/>
  <c r="C371" i="29"/>
  <c r="D371" i="29" s="1"/>
  <c r="C370" i="29"/>
  <c r="D370" i="29" s="1"/>
  <c r="C369" i="29"/>
  <c r="D369" i="29" s="1"/>
  <c r="C368" i="29"/>
  <c r="D368" i="29" s="1"/>
  <c r="C367" i="29"/>
  <c r="D367" i="29" s="1"/>
  <c r="C366" i="29"/>
  <c r="D366" i="29" s="1"/>
  <c r="C365" i="29"/>
  <c r="D365" i="29" s="1"/>
  <c r="C364" i="29"/>
  <c r="D364" i="29" s="1"/>
  <c r="C363" i="29"/>
  <c r="D363" i="29" s="1"/>
  <c r="C362" i="29"/>
  <c r="D362" i="29" s="1"/>
  <c r="C361" i="29"/>
  <c r="D361" i="29" s="1"/>
  <c r="C360" i="29"/>
  <c r="D360" i="29" s="1"/>
  <c r="C359" i="29"/>
  <c r="D359" i="29" s="1"/>
  <c r="C358" i="29"/>
  <c r="D358" i="29" s="1"/>
  <c r="C357" i="29"/>
  <c r="D357" i="29" s="1"/>
  <c r="C356" i="29"/>
  <c r="D356" i="29" s="1"/>
  <c r="C355" i="29"/>
  <c r="D355" i="29" s="1"/>
  <c r="C354" i="29"/>
  <c r="D354" i="29" s="1"/>
  <c r="C353" i="29"/>
  <c r="D353" i="29" s="1"/>
  <c r="C352" i="29"/>
  <c r="D352" i="29" s="1"/>
  <c r="C351" i="29"/>
  <c r="D351" i="29" s="1"/>
  <c r="C350" i="29"/>
  <c r="D350" i="29" s="1"/>
  <c r="C349" i="29"/>
  <c r="D349" i="29" s="1"/>
  <c r="C348" i="29"/>
  <c r="D348" i="29" s="1"/>
  <c r="C347" i="29"/>
  <c r="D347" i="29" s="1"/>
  <c r="C346" i="29"/>
  <c r="D346" i="29" s="1"/>
  <c r="C345" i="29"/>
  <c r="D345" i="29" s="1"/>
  <c r="C344" i="29"/>
  <c r="D344" i="29" s="1"/>
  <c r="C343" i="29"/>
  <c r="D343" i="29" s="1"/>
  <c r="C342" i="29"/>
  <c r="D342" i="29" s="1"/>
  <c r="C341" i="29"/>
  <c r="D341" i="29" s="1"/>
  <c r="C340" i="29"/>
  <c r="D340" i="29" s="1"/>
  <c r="C339" i="29"/>
  <c r="D339" i="29" s="1"/>
  <c r="C338" i="29"/>
  <c r="D338" i="29" s="1"/>
  <c r="C337" i="29"/>
  <c r="D337" i="29" s="1"/>
  <c r="C336" i="29"/>
  <c r="D336" i="29" s="1"/>
  <c r="C335" i="29"/>
  <c r="D335" i="29" s="1"/>
  <c r="C334" i="29"/>
  <c r="D334" i="29" s="1"/>
  <c r="C333" i="29"/>
  <c r="D333" i="29" s="1"/>
  <c r="C332" i="29"/>
  <c r="D332" i="29" s="1"/>
  <c r="C331" i="29"/>
  <c r="D331" i="29" s="1"/>
  <c r="C330" i="29"/>
  <c r="D330" i="29" s="1"/>
  <c r="C329" i="29"/>
  <c r="D329" i="29" s="1"/>
  <c r="C328" i="29"/>
  <c r="D328" i="29" s="1"/>
  <c r="C327" i="29"/>
  <c r="D327" i="29" s="1"/>
  <c r="C326" i="29"/>
  <c r="D326" i="29" s="1"/>
  <c r="C325" i="29"/>
  <c r="D325" i="29" s="1"/>
  <c r="C324" i="29"/>
  <c r="D324" i="29" s="1"/>
  <c r="C323" i="29"/>
  <c r="D323" i="29" s="1"/>
  <c r="C322" i="29"/>
  <c r="D322" i="29" s="1"/>
  <c r="C321" i="29"/>
  <c r="D321" i="29" s="1"/>
  <c r="C320" i="29"/>
  <c r="D320" i="29" s="1"/>
  <c r="C319" i="29"/>
  <c r="D319" i="29" s="1"/>
  <c r="C318" i="29"/>
  <c r="D318" i="29" s="1"/>
  <c r="C317" i="29"/>
  <c r="D317" i="29" s="1"/>
  <c r="C316" i="29"/>
  <c r="D316" i="29" s="1"/>
  <c r="C315" i="29"/>
  <c r="D315" i="29" s="1"/>
  <c r="C314" i="29"/>
  <c r="D314" i="29" s="1"/>
  <c r="C313" i="29"/>
  <c r="D313" i="29" s="1"/>
  <c r="C312" i="29"/>
  <c r="D312" i="29" s="1"/>
  <c r="C311" i="29"/>
  <c r="D311" i="29" s="1"/>
  <c r="C310" i="29"/>
  <c r="D310" i="29" s="1"/>
  <c r="C309" i="29"/>
  <c r="D309" i="29" s="1"/>
  <c r="C308" i="29"/>
  <c r="D308" i="29" s="1"/>
  <c r="C307" i="29"/>
  <c r="D307" i="29" s="1"/>
  <c r="C306" i="29"/>
  <c r="D306" i="29" s="1"/>
  <c r="C305" i="29"/>
  <c r="D305" i="29" s="1"/>
  <c r="C304" i="29"/>
  <c r="D304" i="29" s="1"/>
  <c r="C303" i="29"/>
  <c r="D303" i="29" s="1"/>
  <c r="C302" i="29"/>
  <c r="D302" i="29" s="1"/>
  <c r="C301" i="29"/>
  <c r="D301" i="29" s="1"/>
  <c r="C300" i="29"/>
  <c r="D300" i="29" s="1"/>
  <c r="C299" i="29"/>
  <c r="D299" i="29" s="1"/>
  <c r="C298" i="29"/>
  <c r="D298" i="29" s="1"/>
  <c r="C297" i="29"/>
  <c r="D297" i="29" s="1"/>
  <c r="C296" i="29"/>
  <c r="D296" i="29" s="1"/>
  <c r="C295" i="29"/>
  <c r="D295" i="29" s="1"/>
  <c r="C294" i="29"/>
  <c r="D294" i="29" s="1"/>
  <c r="C293" i="29"/>
  <c r="D293" i="29" s="1"/>
  <c r="C292" i="29"/>
  <c r="D292" i="29" s="1"/>
  <c r="C291" i="29"/>
  <c r="D291" i="29" s="1"/>
  <c r="C290" i="29"/>
  <c r="D290" i="29" s="1"/>
  <c r="C289" i="29"/>
  <c r="D289" i="29" s="1"/>
  <c r="C288" i="29"/>
  <c r="D288" i="29" s="1"/>
  <c r="C287" i="29"/>
  <c r="D287" i="29" s="1"/>
  <c r="C286" i="29"/>
  <c r="D286" i="29" s="1"/>
  <c r="C285" i="29"/>
  <c r="D285" i="29" s="1"/>
  <c r="C284" i="29"/>
  <c r="D284" i="29" s="1"/>
  <c r="C283" i="29"/>
  <c r="D283" i="29" s="1"/>
  <c r="C282" i="29"/>
  <c r="D282" i="29" s="1"/>
  <c r="C281" i="29"/>
  <c r="D281" i="29" s="1"/>
  <c r="C280" i="29"/>
  <c r="D280" i="29" s="1"/>
  <c r="C279" i="29"/>
  <c r="D279" i="29" s="1"/>
  <c r="C278" i="29"/>
  <c r="D278" i="29" s="1"/>
  <c r="C277" i="29"/>
  <c r="D277" i="29" s="1"/>
  <c r="C276" i="29"/>
  <c r="D276" i="29" s="1"/>
  <c r="C275" i="29"/>
  <c r="D275" i="29" s="1"/>
  <c r="C274" i="29"/>
  <c r="D274" i="29" s="1"/>
  <c r="C273" i="29"/>
  <c r="D273" i="29" s="1"/>
  <c r="C272" i="29"/>
  <c r="D272" i="29" s="1"/>
  <c r="C271" i="29"/>
  <c r="D271" i="29" s="1"/>
  <c r="C270" i="29"/>
  <c r="D270" i="29" s="1"/>
  <c r="C269" i="29"/>
  <c r="D269" i="29" s="1"/>
  <c r="C268" i="29"/>
  <c r="D268" i="29" s="1"/>
  <c r="C267" i="29"/>
  <c r="D267" i="29" s="1"/>
  <c r="C266" i="29"/>
  <c r="D266" i="29" s="1"/>
  <c r="C265" i="29"/>
  <c r="D265" i="29" s="1"/>
  <c r="C264" i="29"/>
  <c r="D264" i="29" s="1"/>
  <c r="C263" i="29"/>
  <c r="D263" i="29" s="1"/>
  <c r="C262" i="29"/>
  <c r="D262" i="29" s="1"/>
  <c r="C261" i="29"/>
  <c r="D261" i="29" s="1"/>
  <c r="C260" i="29"/>
  <c r="D260" i="29" s="1"/>
  <c r="C259" i="29"/>
  <c r="D259" i="29" s="1"/>
  <c r="C258" i="29"/>
  <c r="D258" i="29" s="1"/>
  <c r="C257" i="29"/>
  <c r="D257" i="29" s="1"/>
  <c r="C256" i="29"/>
  <c r="D256" i="29" s="1"/>
  <c r="C255" i="29"/>
  <c r="D255" i="29" s="1"/>
  <c r="C254" i="29"/>
  <c r="D254" i="29" s="1"/>
  <c r="C253" i="29"/>
  <c r="D253" i="29" s="1"/>
  <c r="C252" i="29"/>
  <c r="D252" i="29" s="1"/>
  <c r="C251" i="29"/>
  <c r="D251" i="29" s="1"/>
  <c r="C250" i="29"/>
  <c r="D250" i="29" s="1"/>
  <c r="C249" i="29"/>
  <c r="D249" i="29" s="1"/>
  <c r="C248" i="29"/>
  <c r="D248" i="29" s="1"/>
  <c r="C247" i="29"/>
  <c r="D247" i="29" s="1"/>
  <c r="C246" i="29"/>
  <c r="D246" i="29" s="1"/>
  <c r="C245" i="29"/>
  <c r="D245" i="29" s="1"/>
  <c r="C244" i="29"/>
  <c r="D244" i="29" s="1"/>
  <c r="C243" i="29"/>
  <c r="D243" i="29" s="1"/>
  <c r="C242" i="29"/>
  <c r="D242" i="29" s="1"/>
  <c r="C241" i="29"/>
  <c r="D241" i="29" s="1"/>
  <c r="C240" i="29"/>
  <c r="D240" i="29" s="1"/>
  <c r="C239" i="29"/>
  <c r="D239" i="29" s="1"/>
  <c r="C238" i="29"/>
  <c r="D238" i="29" s="1"/>
  <c r="C237" i="29"/>
  <c r="D237" i="29" s="1"/>
  <c r="C236" i="29"/>
  <c r="D236" i="29" s="1"/>
  <c r="C235" i="29"/>
  <c r="D235" i="29" s="1"/>
  <c r="C234" i="29"/>
  <c r="D234" i="29" s="1"/>
  <c r="C233" i="29"/>
  <c r="D233" i="29" s="1"/>
  <c r="C232" i="29"/>
  <c r="D232" i="29" s="1"/>
  <c r="C231" i="29"/>
  <c r="D231" i="29" s="1"/>
  <c r="C230" i="29"/>
  <c r="D230" i="29" s="1"/>
  <c r="C229" i="29"/>
  <c r="D229" i="29" s="1"/>
  <c r="C228" i="29"/>
  <c r="D228" i="29" s="1"/>
  <c r="C227" i="29"/>
  <c r="D227" i="29" s="1"/>
  <c r="D226" i="29"/>
  <c r="D225" i="29"/>
  <c r="D224" i="29"/>
  <c r="D223" i="29"/>
  <c r="D222" i="29"/>
  <c r="D221" i="29"/>
  <c r="D220" i="29"/>
  <c r="D219" i="29"/>
  <c r="D218" i="29"/>
  <c r="D217" i="29"/>
  <c r="D216" i="29"/>
  <c r="D215" i="29"/>
  <c r="D214" i="29"/>
  <c r="D213" i="29"/>
  <c r="D212" i="29"/>
  <c r="D211" i="29"/>
  <c r="D210" i="29"/>
  <c r="D209" i="29"/>
  <c r="D208" i="29"/>
  <c r="D207" i="29"/>
  <c r="D206" i="29"/>
  <c r="D205" i="29"/>
  <c r="D204" i="29"/>
  <c r="D203" i="29"/>
  <c r="D202" i="29"/>
  <c r="D201" i="29"/>
  <c r="D200" i="29"/>
  <c r="D199" i="29"/>
  <c r="D198" i="29"/>
  <c r="D197" i="29"/>
  <c r="D196" i="29"/>
  <c r="D195" i="29"/>
  <c r="D194" i="29"/>
  <c r="D193" i="29"/>
  <c r="D192" i="29"/>
  <c r="D191" i="29"/>
  <c r="D190" i="29"/>
  <c r="D189" i="29"/>
  <c r="D188" i="29"/>
  <c r="D187" i="29"/>
  <c r="D186" i="29"/>
  <c r="D185" i="29"/>
  <c r="D184" i="29"/>
  <c r="D183" i="29"/>
  <c r="D182" i="29"/>
  <c r="D181" i="29"/>
  <c r="D180" i="29"/>
  <c r="D179" i="29"/>
  <c r="D178" i="29"/>
  <c r="D177" i="29"/>
  <c r="D176" i="29"/>
  <c r="D175" i="29"/>
  <c r="D174" i="29"/>
  <c r="D171" i="29"/>
  <c r="D170" i="29"/>
  <c r="D169" i="29"/>
  <c r="D168" i="29"/>
  <c r="D165" i="29"/>
  <c r="D162" i="29"/>
  <c r="D160" i="29"/>
  <c r="D159" i="29"/>
  <c r="D158" i="29"/>
  <c r="D157" i="29"/>
  <c r="D156" i="29"/>
  <c r="D155" i="29"/>
  <c r="D154" i="29"/>
  <c r="D153" i="29"/>
  <c r="D152" i="29"/>
  <c r="D151" i="29"/>
  <c r="D150" i="29"/>
  <c r="D149" i="29"/>
  <c r="D148" i="29"/>
  <c r="D147" i="29"/>
  <c r="D146" i="29"/>
  <c r="D145" i="29"/>
  <c r="D144" i="29"/>
  <c r="D143" i="29"/>
  <c r="D142" i="29"/>
  <c r="D141" i="29"/>
  <c r="D140" i="29"/>
  <c r="D139" i="29"/>
  <c r="D138" i="29"/>
  <c r="D137" i="29"/>
  <c r="D136" i="29"/>
  <c r="D135" i="29"/>
  <c r="D134" i="29"/>
  <c r="D133" i="29"/>
  <c r="D132" i="29"/>
  <c r="D131" i="29"/>
  <c r="D130" i="29"/>
  <c r="D129" i="29"/>
  <c r="D128" i="29"/>
  <c r="D127" i="29"/>
  <c r="D126" i="29"/>
  <c r="D125" i="29"/>
  <c r="D124" i="29"/>
  <c r="D123" i="29"/>
  <c r="D122" i="29"/>
  <c r="D121" i="29"/>
  <c r="D120" i="29"/>
  <c r="D119" i="29"/>
  <c r="D118" i="29"/>
  <c r="D117" i="29"/>
  <c r="D116" i="29"/>
  <c r="D115" i="29"/>
  <c r="D114" i="29"/>
  <c r="D113" i="29"/>
  <c r="D112" i="29"/>
  <c r="D111" i="29"/>
  <c r="D110" i="29"/>
  <c r="D109" i="29"/>
  <c r="D108" i="29"/>
  <c r="D107" i="29"/>
  <c r="D106" i="29"/>
  <c r="D105" i="29"/>
  <c r="D104" i="29"/>
  <c r="D103" i="29"/>
  <c r="D102" i="29"/>
  <c r="D101" i="29"/>
  <c r="D100" i="29"/>
  <c r="D99" i="29"/>
  <c r="D98" i="29"/>
  <c r="D97" i="29"/>
  <c r="D96" i="29"/>
  <c r="D95" i="29"/>
  <c r="D94" i="29"/>
  <c r="D93" i="29"/>
  <c r="D92" i="29"/>
  <c r="D91" i="29"/>
  <c r="D90" i="29"/>
  <c r="D89" i="29"/>
  <c r="D88" i="29"/>
  <c r="D87" i="29"/>
  <c r="D86" i="29"/>
  <c r="D85" i="29"/>
  <c r="D84" i="29"/>
  <c r="D83" i="29"/>
  <c r="D82" i="29"/>
  <c r="D81" i="29"/>
  <c r="D80" i="29"/>
  <c r="D79" i="29"/>
  <c r="D78" i="29"/>
  <c r="D77" i="29"/>
  <c r="D76" i="29"/>
  <c r="D75" i="29"/>
  <c r="D74" i="29"/>
  <c r="D73" i="29"/>
  <c r="D72" i="29"/>
  <c r="D71" i="29"/>
  <c r="D70" i="29"/>
  <c r="D69" i="29"/>
  <c r="D68" i="29"/>
  <c r="D67" i="29"/>
  <c r="D66" i="29"/>
  <c r="D65" i="29"/>
  <c r="D64" i="29"/>
  <c r="D63" i="29"/>
  <c r="D62" i="29"/>
  <c r="D61" i="29"/>
  <c r="D60" i="29"/>
  <c r="D59" i="29"/>
  <c r="D58" i="29"/>
  <c r="D57" i="29"/>
  <c r="D56" i="29"/>
  <c r="D55" i="29"/>
  <c r="D54" i="29"/>
  <c r="D53" i="29"/>
  <c r="D52" i="29"/>
  <c r="D51" i="29"/>
  <c r="D50" i="29"/>
  <c r="D49" i="29"/>
  <c r="D48" i="29"/>
  <c r="D47" i="29"/>
  <c r="D46" i="29"/>
  <c r="D45" i="29"/>
  <c r="D44" i="29"/>
  <c r="D43" i="29"/>
  <c r="D42" i="29"/>
  <c r="D41" i="29"/>
  <c r="D40" i="29"/>
  <c r="D39" i="29"/>
  <c r="D38" i="29"/>
  <c r="D37" i="29"/>
  <c r="D36" i="29"/>
  <c r="D35" i="29"/>
  <c r="D33" i="29"/>
  <c r="D32" i="29"/>
  <c r="D31" i="29"/>
  <c r="D30" i="29"/>
  <c r="D29" i="29"/>
  <c r="D28" i="29"/>
  <c r="D27" i="29"/>
  <c r="D26" i="29"/>
  <c r="D25" i="29"/>
  <c r="D24" i="29"/>
  <c r="D23" i="29"/>
  <c r="D22" i="29"/>
  <c r="D21" i="29"/>
  <c r="D20" i="29"/>
  <c r="D19" i="29"/>
  <c r="D18" i="29"/>
  <c r="O14" i="29"/>
  <c r="N14" i="29"/>
  <c r="M14" i="29"/>
  <c r="L14" i="29"/>
  <c r="K14" i="29"/>
  <c r="J14" i="29"/>
  <c r="D14" i="29"/>
  <c r="C14" i="29"/>
  <c r="O13" i="29"/>
  <c r="N13" i="29"/>
  <c r="M13" i="29"/>
  <c r="L13" i="29"/>
  <c r="K13" i="29"/>
  <c r="J13" i="29"/>
  <c r="D13" i="29"/>
  <c r="C13" i="29"/>
  <c r="D495" i="21"/>
  <c r="E495" i="21" s="1"/>
  <c r="D494" i="21"/>
  <c r="E494" i="21" s="1"/>
  <c r="D493" i="21"/>
  <c r="E493" i="21" s="1"/>
  <c r="D492" i="21"/>
  <c r="E492" i="21" s="1"/>
  <c r="D491" i="21"/>
  <c r="E491" i="21" s="1"/>
  <c r="D490" i="21"/>
  <c r="E490" i="21" s="1"/>
  <c r="D489" i="21"/>
  <c r="E489" i="21" s="1"/>
  <c r="D488" i="21"/>
  <c r="E488" i="21" s="1"/>
  <c r="D487" i="21"/>
  <c r="E487" i="21" s="1"/>
  <c r="D486" i="21"/>
  <c r="E486" i="21" s="1"/>
  <c r="D485" i="21"/>
  <c r="E485" i="21" s="1"/>
  <c r="D484" i="21"/>
  <c r="E484" i="21" s="1"/>
  <c r="D483" i="21"/>
  <c r="E483" i="21" s="1"/>
  <c r="D482" i="21"/>
  <c r="E482" i="21" s="1"/>
  <c r="D481" i="21"/>
  <c r="E481" i="21" s="1"/>
  <c r="D480" i="21"/>
  <c r="E480" i="21" s="1"/>
  <c r="D479" i="21"/>
  <c r="E479" i="21" s="1"/>
  <c r="D478" i="21"/>
  <c r="E478" i="21" s="1"/>
  <c r="D477" i="21"/>
  <c r="E477" i="21" s="1"/>
  <c r="D476" i="21"/>
  <c r="E476" i="21" s="1"/>
  <c r="D475" i="21"/>
  <c r="E475" i="21" s="1"/>
  <c r="D474" i="21"/>
  <c r="E474" i="21" s="1"/>
  <c r="D473" i="21"/>
  <c r="E473" i="21" s="1"/>
  <c r="D472" i="21"/>
  <c r="E472" i="21" s="1"/>
  <c r="D471" i="21"/>
  <c r="E471" i="21" s="1"/>
  <c r="D470" i="21"/>
  <c r="E470" i="21" s="1"/>
  <c r="D469" i="21"/>
  <c r="E469" i="21" s="1"/>
  <c r="D468" i="21"/>
  <c r="E468" i="21" s="1"/>
  <c r="D467" i="21"/>
  <c r="E467" i="21" s="1"/>
  <c r="D466" i="21"/>
  <c r="E466" i="21" s="1"/>
  <c r="D465" i="21"/>
  <c r="E465" i="21" s="1"/>
  <c r="D464" i="21"/>
  <c r="E464" i="21" s="1"/>
  <c r="D463" i="21"/>
  <c r="E463" i="21" s="1"/>
  <c r="D462" i="21"/>
  <c r="E462" i="21" s="1"/>
  <c r="D461" i="21"/>
  <c r="E461" i="21" s="1"/>
  <c r="D460" i="21"/>
  <c r="E460" i="21" s="1"/>
  <c r="D459" i="21"/>
  <c r="E459" i="21" s="1"/>
  <c r="D458" i="21"/>
  <c r="E458" i="21" s="1"/>
  <c r="D457" i="21"/>
  <c r="E457" i="21" s="1"/>
  <c r="D456" i="21"/>
  <c r="E456" i="21" s="1"/>
  <c r="D455" i="21"/>
  <c r="E455" i="21" s="1"/>
  <c r="D454" i="21"/>
  <c r="E454" i="21" s="1"/>
  <c r="D453" i="21"/>
  <c r="E453" i="21" s="1"/>
  <c r="D452" i="21"/>
  <c r="E452" i="21" s="1"/>
  <c r="D451" i="21"/>
  <c r="E451" i="21" s="1"/>
  <c r="D450" i="21"/>
  <c r="E450" i="21" s="1"/>
  <c r="D449" i="21"/>
  <c r="E449" i="21" s="1"/>
  <c r="D448" i="21"/>
  <c r="E448" i="21" s="1"/>
  <c r="D447" i="21"/>
  <c r="E447" i="21" s="1"/>
  <c r="D446" i="21"/>
  <c r="E446" i="21" s="1"/>
  <c r="D445" i="21"/>
  <c r="E445" i="21" s="1"/>
  <c r="D444" i="21"/>
  <c r="E444" i="21" s="1"/>
  <c r="D443" i="21"/>
  <c r="E443" i="21" s="1"/>
  <c r="D442" i="21"/>
  <c r="E442" i="21" s="1"/>
  <c r="D441" i="21"/>
  <c r="E441" i="21" s="1"/>
  <c r="D440" i="21"/>
  <c r="E440" i="21" s="1"/>
  <c r="D439" i="21"/>
  <c r="E439" i="21" s="1"/>
  <c r="D438" i="21"/>
  <c r="E438" i="21" s="1"/>
  <c r="D437" i="21"/>
  <c r="E437" i="21" s="1"/>
  <c r="D436" i="21"/>
  <c r="E436" i="21" s="1"/>
  <c r="D435" i="21"/>
  <c r="E435" i="21" s="1"/>
  <c r="D434" i="21"/>
  <c r="E434" i="21" s="1"/>
  <c r="D433" i="21"/>
  <c r="E433" i="21" s="1"/>
  <c r="D432" i="21"/>
  <c r="E432" i="21" s="1"/>
  <c r="D431" i="21"/>
  <c r="E431" i="21" s="1"/>
  <c r="D430" i="21"/>
  <c r="E430" i="21" s="1"/>
  <c r="D429" i="21"/>
  <c r="E429" i="21" s="1"/>
  <c r="D428" i="21"/>
  <c r="E428" i="21" s="1"/>
  <c r="D427" i="21"/>
  <c r="E427" i="21" s="1"/>
  <c r="D426" i="21"/>
  <c r="E426" i="21" s="1"/>
  <c r="D425" i="21"/>
  <c r="E425" i="21" s="1"/>
  <c r="D424" i="21"/>
  <c r="E424" i="21" s="1"/>
  <c r="D423" i="21"/>
  <c r="E423" i="21" s="1"/>
  <c r="D422" i="21"/>
  <c r="E422" i="21" s="1"/>
  <c r="D421" i="21"/>
  <c r="E421" i="21" s="1"/>
  <c r="D420" i="21"/>
  <c r="E420" i="21" s="1"/>
  <c r="D419" i="21"/>
  <c r="E419" i="21" s="1"/>
  <c r="D418" i="21"/>
  <c r="E418" i="21" s="1"/>
  <c r="D417" i="21"/>
  <c r="E417" i="21" s="1"/>
  <c r="D416" i="21"/>
  <c r="E416" i="21" s="1"/>
  <c r="D415" i="21"/>
  <c r="E415" i="21" s="1"/>
  <c r="D414" i="21"/>
  <c r="E414" i="21" s="1"/>
  <c r="D413" i="21"/>
  <c r="E413" i="21" s="1"/>
  <c r="D412" i="21"/>
  <c r="E412" i="21" s="1"/>
  <c r="D411" i="21"/>
  <c r="E411" i="21" s="1"/>
  <c r="D410" i="21"/>
  <c r="E410" i="21" s="1"/>
  <c r="D409" i="21"/>
  <c r="E409" i="21" s="1"/>
  <c r="D408" i="21"/>
  <c r="E408" i="21" s="1"/>
  <c r="D407" i="21"/>
  <c r="E407" i="21" s="1"/>
  <c r="D406" i="21"/>
  <c r="E406" i="21" s="1"/>
  <c r="D405" i="21"/>
  <c r="E405" i="21" s="1"/>
  <c r="D404" i="21"/>
  <c r="E404" i="21" s="1"/>
  <c r="D403" i="21"/>
  <c r="E403" i="21" s="1"/>
  <c r="D402" i="21"/>
  <c r="E402" i="21" s="1"/>
  <c r="D401" i="21"/>
  <c r="E401" i="21" s="1"/>
  <c r="D400" i="21"/>
  <c r="E400" i="21" s="1"/>
  <c r="D399" i="21"/>
  <c r="E399" i="21" s="1"/>
  <c r="D398" i="21"/>
  <c r="E398" i="21" s="1"/>
  <c r="D397" i="21"/>
  <c r="E397" i="21" s="1"/>
  <c r="D396" i="21"/>
  <c r="E396" i="21" s="1"/>
  <c r="D395" i="21"/>
  <c r="E395" i="21" s="1"/>
  <c r="D394" i="21"/>
  <c r="E394" i="21" s="1"/>
  <c r="D393" i="21"/>
  <c r="E393" i="21" s="1"/>
  <c r="D392" i="21"/>
  <c r="E392" i="21" s="1"/>
  <c r="D391" i="21"/>
  <c r="E391" i="21" s="1"/>
  <c r="D390" i="21"/>
  <c r="E390" i="21" s="1"/>
  <c r="D389" i="21"/>
  <c r="E389" i="21" s="1"/>
  <c r="D388" i="21"/>
  <c r="E388" i="21" s="1"/>
  <c r="D387" i="21"/>
  <c r="E387" i="21" s="1"/>
  <c r="D386" i="21"/>
  <c r="E386" i="21" s="1"/>
  <c r="D385" i="21"/>
  <c r="E385" i="21" s="1"/>
  <c r="D384" i="21"/>
  <c r="E384" i="21" s="1"/>
  <c r="D383" i="21"/>
  <c r="E383" i="21" s="1"/>
  <c r="D382" i="21"/>
  <c r="E382" i="21" s="1"/>
  <c r="D381" i="21"/>
  <c r="E381" i="21" s="1"/>
  <c r="D380" i="21"/>
  <c r="E380" i="21" s="1"/>
  <c r="D379" i="21"/>
  <c r="E379" i="21" s="1"/>
  <c r="D378" i="21"/>
  <c r="E378" i="21" s="1"/>
  <c r="D377" i="21"/>
  <c r="E377" i="21" s="1"/>
  <c r="D376" i="21"/>
  <c r="E376" i="21" s="1"/>
  <c r="D375" i="21"/>
  <c r="E375" i="21" s="1"/>
  <c r="D374" i="21"/>
  <c r="E374" i="21" s="1"/>
  <c r="D373" i="21"/>
  <c r="E373" i="21" s="1"/>
  <c r="D372" i="21"/>
  <c r="E372" i="21" s="1"/>
  <c r="D371" i="21"/>
  <c r="E371" i="21" s="1"/>
  <c r="D370" i="21"/>
  <c r="E370" i="21" s="1"/>
  <c r="D369" i="21"/>
  <c r="E369" i="21" s="1"/>
  <c r="D368" i="21"/>
  <c r="E368" i="21" s="1"/>
  <c r="D367" i="21"/>
  <c r="E367" i="21" s="1"/>
  <c r="D366" i="21"/>
  <c r="E366" i="21" s="1"/>
  <c r="D365" i="21"/>
  <c r="E365" i="21" s="1"/>
  <c r="D364" i="21"/>
  <c r="E364" i="21" s="1"/>
  <c r="D363" i="21"/>
  <c r="E363" i="21" s="1"/>
  <c r="D362" i="21"/>
  <c r="E362" i="21" s="1"/>
  <c r="D361" i="21"/>
  <c r="E361" i="21" s="1"/>
  <c r="D360" i="21"/>
  <c r="E360" i="21" s="1"/>
  <c r="D359" i="21"/>
  <c r="E359" i="21" s="1"/>
  <c r="D358" i="21"/>
  <c r="E358" i="21" s="1"/>
  <c r="D357" i="21"/>
  <c r="E357" i="21" s="1"/>
  <c r="D356" i="21"/>
  <c r="E356" i="21" s="1"/>
  <c r="D355" i="21"/>
  <c r="E355" i="21" s="1"/>
  <c r="D354" i="21"/>
  <c r="E354" i="21" s="1"/>
  <c r="D353" i="21"/>
  <c r="E353" i="21" s="1"/>
  <c r="D352" i="21"/>
  <c r="E352" i="21" s="1"/>
  <c r="D351" i="21"/>
  <c r="E351" i="21" s="1"/>
  <c r="D350" i="21"/>
  <c r="E350" i="21" s="1"/>
  <c r="D349" i="21"/>
  <c r="E349" i="21" s="1"/>
  <c r="D348" i="21"/>
  <c r="E348" i="21" s="1"/>
  <c r="D347" i="21"/>
  <c r="E347" i="21" s="1"/>
  <c r="D346" i="21"/>
  <c r="E346" i="21" s="1"/>
  <c r="D345" i="21"/>
  <c r="E345" i="21" s="1"/>
  <c r="D344" i="21"/>
  <c r="E344" i="21" s="1"/>
  <c r="D343" i="21"/>
  <c r="E343" i="21" s="1"/>
  <c r="D342" i="21"/>
  <c r="E342" i="21" s="1"/>
  <c r="D341" i="21"/>
  <c r="E341" i="21" s="1"/>
  <c r="D340" i="21"/>
  <c r="E340" i="21" s="1"/>
  <c r="D339" i="21"/>
  <c r="E339" i="21" s="1"/>
  <c r="D338" i="21"/>
  <c r="E338" i="21" s="1"/>
  <c r="D337" i="21"/>
  <c r="E337" i="21" s="1"/>
  <c r="D336" i="21"/>
  <c r="E336" i="21" s="1"/>
  <c r="D335" i="21"/>
  <c r="E335" i="21" s="1"/>
  <c r="D334" i="21"/>
  <c r="E334" i="21" s="1"/>
  <c r="D333" i="21"/>
  <c r="E333" i="21" s="1"/>
  <c r="D332" i="21"/>
  <c r="E332" i="21" s="1"/>
  <c r="D331" i="21"/>
  <c r="E331" i="21" s="1"/>
  <c r="D330" i="21"/>
  <c r="E330" i="21" s="1"/>
  <c r="D329" i="21"/>
  <c r="E329" i="21" s="1"/>
  <c r="D328" i="21"/>
  <c r="E328" i="21" s="1"/>
  <c r="D327" i="21"/>
  <c r="E327" i="21" s="1"/>
  <c r="D326" i="21"/>
  <c r="E326" i="21" s="1"/>
  <c r="D325" i="21"/>
  <c r="E325" i="21" s="1"/>
  <c r="D324" i="21"/>
  <c r="E324" i="21" s="1"/>
  <c r="D323" i="21"/>
  <c r="E323" i="21" s="1"/>
  <c r="D322" i="21"/>
  <c r="E322" i="21" s="1"/>
  <c r="D321" i="21"/>
  <c r="E321" i="21" s="1"/>
  <c r="D320" i="21"/>
  <c r="E320" i="21" s="1"/>
  <c r="D319" i="21"/>
  <c r="E319" i="21" s="1"/>
  <c r="D318" i="21"/>
  <c r="E318" i="21" s="1"/>
  <c r="D317" i="21"/>
  <c r="E317" i="21" s="1"/>
  <c r="D316" i="21"/>
  <c r="E316" i="21" s="1"/>
  <c r="D315" i="21"/>
  <c r="E315" i="21" s="1"/>
  <c r="D314" i="21"/>
  <c r="E314" i="21" s="1"/>
  <c r="D313" i="21"/>
  <c r="E313" i="21" s="1"/>
  <c r="D312" i="21"/>
  <c r="E312" i="21" s="1"/>
  <c r="D311" i="21"/>
  <c r="E311" i="21" s="1"/>
  <c r="D310" i="21"/>
  <c r="E310" i="21" s="1"/>
  <c r="D309" i="21"/>
  <c r="E309" i="21" s="1"/>
  <c r="D308" i="21"/>
  <c r="E308" i="21" s="1"/>
  <c r="D307" i="21"/>
  <c r="E307" i="21" s="1"/>
  <c r="D306" i="21"/>
  <c r="E306" i="21" s="1"/>
  <c r="D305" i="21"/>
  <c r="E305" i="21" s="1"/>
  <c r="D304" i="21"/>
  <c r="E304" i="21" s="1"/>
  <c r="D303" i="21"/>
  <c r="E303" i="21" s="1"/>
  <c r="D302" i="21"/>
  <c r="E302" i="21" s="1"/>
  <c r="D301" i="21"/>
  <c r="E301" i="21" s="1"/>
  <c r="D300" i="21"/>
  <c r="E300" i="21" s="1"/>
  <c r="D299" i="21"/>
  <c r="E299" i="21" s="1"/>
  <c r="D298" i="21"/>
  <c r="E298" i="21" s="1"/>
  <c r="D297" i="21"/>
  <c r="E297" i="21" s="1"/>
  <c r="D296" i="21"/>
  <c r="E296" i="21" s="1"/>
  <c r="D295" i="21"/>
  <c r="E295" i="21" s="1"/>
  <c r="D294" i="21"/>
  <c r="E294" i="21" s="1"/>
  <c r="D293" i="21"/>
  <c r="E293" i="21" s="1"/>
  <c r="D292" i="21"/>
  <c r="E292" i="21" s="1"/>
  <c r="D291" i="21"/>
  <c r="E291" i="21" s="1"/>
  <c r="D290" i="21"/>
  <c r="E290" i="21" s="1"/>
  <c r="D289" i="21"/>
  <c r="E289" i="21" s="1"/>
  <c r="D288" i="21"/>
  <c r="E288" i="21" s="1"/>
  <c r="D287" i="21"/>
  <c r="E287" i="21" s="1"/>
  <c r="D286" i="21"/>
  <c r="E286" i="21" s="1"/>
  <c r="D285" i="21"/>
  <c r="E285" i="21" s="1"/>
  <c r="D284" i="21"/>
  <c r="E284" i="21" s="1"/>
  <c r="D283" i="21"/>
  <c r="E283" i="21" s="1"/>
  <c r="D282" i="21"/>
  <c r="E282" i="21" s="1"/>
  <c r="D281" i="21"/>
  <c r="E281" i="21" s="1"/>
  <c r="D280" i="21"/>
  <c r="E280" i="21" s="1"/>
  <c r="D279" i="21"/>
  <c r="E279" i="21" s="1"/>
  <c r="D278" i="21"/>
  <c r="E278" i="21" s="1"/>
  <c r="D277" i="21"/>
  <c r="E277" i="21" s="1"/>
  <c r="D276" i="21"/>
  <c r="E276" i="21" s="1"/>
  <c r="D275" i="21"/>
  <c r="E275" i="21" s="1"/>
  <c r="D274" i="21"/>
  <c r="E274" i="21" s="1"/>
  <c r="D273" i="21"/>
  <c r="E273" i="21" s="1"/>
  <c r="D272" i="21"/>
  <c r="E272" i="21" s="1"/>
  <c r="D271" i="21"/>
  <c r="E271" i="21" s="1"/>
  <c r="D270" i="21"/>
  <c r="E270" i="21" s="1"/>
  <c r="D269" i="21"/>
  <c r="E269" i="21" s="1"/>
  <c r="D268" i="21"/>
  <c r="E268" i="21" s="1"/>
  <c r="D267" i="21"/>
  <c r="E267" i="21" s="1"/>
  <c r="D266" i="21"/>
  <c r="E266" i="21" s="1"/>
  <c r="D265" i="21"/>
  <c r="E265" i="21" s="1"/>
  <c r="D264" i="21"/>
  <c r="E264" i="21" s="1"/>
  <c r="D263" i="21"/>
  <c r="E263" i="21" s="1"/>
  <c r="D262" i="21"/>
  <c r="E262" i="21" s="1"/>
  <c r="D261" i="21"/>
  <c r="E261" i="21" s="1"/>
  <c r="D260" i="21"/>
  <c r="E260" i="21" s="1"/>
  <c r="D259" i="21"/>
  <c r="E259" i="21" s="1"/>
  <c r="D258" i="21"/>
  <c r="E258" i="21" s="1"/>
  <c r="D257" i="21"/>
  <c r="E257" i="21" s="1"/>
  <c r="D256" i="21"/>
  <c r="E256" i="21" s="1"/>
  <c r="D255" i="21"/>
  <c r="E255" i="21" s="1"/>
  <c r="D254" i="21"/>
  <c r="E254" i="21" s="1"/>
  <c r="D253" i="21"/>
  <c r="E253" i="21" s="1"/>
  <c r="D252" i="21"/>
  <c r="E252" i="21" s="1"/>
  <c r="D251" i="21"/>
  <c r="E251" i="21" s="1"/>
  <c r="D250" i="21"/>
  <c r="E250" i="21" s="1"/>
  <c r="D249" i="21"/>
  <c r="E249" i="21" s="1"/>
  <c r="D248" i="21"/>
  <c r="E248" i="21" s="1"/>
  <c r="D247" i="21"/>
  <c r="E247" i="21" s="1"/>
  <c r="D246" i="21"/>
  <c r="E246" i="21" s="1"/>
  <c r="D245" i="21"/>
  <c r="E245" i="21" s="1"/>
  <c r="D244" i="21"/>
  <c r="E244" i="21" s="1"/>
  <c r="D243" i="21"/>
  <c r="E243" i="21" s="1"/>
  <c r="D242" i="21"/>
  <c r="E242" i="21" s="1"/>
  <c r="D241" i="21"/>
  <c r="E241" i="21" s="1"/>
  <c r="D240" i="21"/>
  <c r="E240" i="21" s="1"/>
  <c r="D239" i="21"/>
  <c r="E239" i="21" s="1"/>
  <c r="D238" i="21"/>
  <c r="E238" i="21" s="1"/>
  <c r="D237" i="21"/>
  <c r="E237" i="21" s="1"/>
  <c r="D236" i="21"/>
  <c r="E236" i="21" s="1"/>
  <c r="D235" i="21"/>
  <c r="E235" i="21" s="1"/>
  <c r="D234" i="21"/>
  <c r="E234" i="21" s="1"/>
  <c r="D233" i="21"/>
  <c r="E233" i="21" s="1"/>
  <c r="D232" i="21"/>
  <c r="E232" i="21" s="1"/>
  <c r="D231" i="21"/>
  <c r="E231" i="21" s="1"/>
  <c r="D230" i="21"/>
  <c r="E230" i="21" s="1"/>
  <c r="D229" i="21"/>
  <c r="E229" i="21" s="1"/>
  <c r="D228" i="21"/>
  <c r="E228" i="21" s="1"/>
  <c r="D227" i="21"/>
  <c r="E227" i="21" s="1"/>
  <c r="D226" i="21"/>
  <c r="E226" i="21" s="1"/>
  <c r="D225" i="21"/>
  <c r="E225" i="21" s="1"/>
  <c r="D224" i="21"/>
  <c r="E224" i="21" s="1"/>
  <c r="D223" i="21"/>
  <c r="E223" i="21" s="1"/>
  <c r="D222" i="21"/>
  <c r="E222" i="21" s="1"/>
  <c r="D221" i="21"/>
  <c r="E221" i="21" s="1"/>
  <c r="D220" i="21"/>
  <c r="E220" i="21" s="1"/>
  <c r="D219" i="21"/>
  <c r="E219" i="21" s="1"/>
  <c r="D218" i="21"/>
  <c r="E218" i="21" s="1"/>
  <c r="D217" i="21"/>
  <c r="E217" i="21" s="1"/>
  <c r="D216" i="21"/>
  <c r="E216" i="21" s="1"/>
  <c r="D215" i="21"/>
  <c r="E215" i="21" s="1"/>
  <c r="D214" i="21"/>
  <c r="E214" i="21" s="1"/>
  <c r="D213" i="21"/>
  <c r="E213" i="21" s="1"/>
  <c r="D212" i="21"/>
  <c r="E212" i="21" s="1"/>
  <c r="D211" i="21"/>
  <c r="E211" i="21" s="1"/>
  <c r="D210" i="21"/>
  <c r="E210" i="21" s="1"/>
  <c r="D209" i="21"/>
  <c r="E209" i="21" s="1"/>
  <c r="D208" i="21"/>
  <c r="E208" i="21" s="1"/>
  <c r="D207" i="21"/>
  <c r="E207" i="21" s="1"/>
  <c r="D206" i="21"/>
  <c r="E206" i="21" s="1"/>
  <c r="D205" i="21"/>
  <c r="E205" i="21" s="1"/>
  <c r="D204" i="21"/>
  <c r="E204" i="21" s="1"/>
  <c r="D203" i="21"/>
  <c r="E203" i="21" s="1"/>
  <c r="D202" i="21"/>
  <c r="E202" i="21" s="1"/>
  <c r="D201" i="21"/>
  <c r="E201" i="21" s="1"/>
  <c r="D200" i="21"/>
  <c r="E200" i="21" s="1"/>
  <c r="D199" i="21"/>
  <c r="E199" i="21" s="1"/>
  <c r="D198" i="21"/>
  <c r="E198" i="21" s="1"/>
  <c r="D197" i="21"/>
  <c r="E197" i="21" s="1"/>
  <c r="D196" i="21"/>
  <c r="E196" i="21" s="1"/>
  <c r="D195" i="21"/>
  <c r="E195" i="21" s="1"/>
  <c r="D194" i="21"/>
  <c r="E194" i="21" s="1"/>
  <c r="D193" i="21"/>
  <c r="E193" i="21" s="1"/>
  <c r="D192" i="21"/>
  <c r="E192" i="21" s="1"/>
  <c r="D191" i="21"/>
  <c r="E191" i="21" s="1"/>
  <c r="D190" i="21"/>
  <c r="E190" i="21" s="1"/>
  <c r="D189" i="21"/>
  <c r="E189" i="21" s="1"/>
  <c r="D188" i="21"/>
  <c r="E188" i="21" s="1"/>
  <c r="D187" i="21"/>
  <c r="E187" i="21" s="1"/>
  <c r="D186" i="21"/>
  <c r="E186" i="21" s="1"/>
  <c r="D185" i="21"/>
  <c r="E185" i="21" s="1"/>
  <c r="D184" i="21"/>
  <c r="E184" i="21" s="1"/>
  <c r="D183" i="21"/>
  <c r="E183" i="21" s="1"/>
  <c r="D182" i="21"/>
  <c r="E182" i="21" s="1"/>
  <c r="D181" i="21"/>
  <c r="E181" i="21" s="1"/>
  <c r="D180" i="21"/>
  <c r="E180" i="21" s="1"/>
  <c r="D179" i="21"/>
  <c r="E179" i="21" s="1"/>
  <c r="D178" i="21"/>
  <c r="E178" i="21" s="1"/>
  <c r="D177" i="21"/>
  <c r="E177" i="21" s="1"/>
  <c r="D176" i="21"/>
  <c r="E176" i="21" s="1"/>
  <c r="D175" i="21"/>
  <c r="E175" i="21" s="1"/>
  <c r="D174" i="21"/>
  <c r="E174" i="21" s="1"/>
  <c r="D173" i="21"/>
  <c r="E173" i="21" s="1"/>
  <c r="D172" i="21"/>
  <c r="E172" i="21" s="1"/>
  <c r="D171" i="21"/>
  <c r="E171" i="21" s="1"/>
  <c r="D170" i="21"/>
  <c r="E170" i="21" s="1"/>
  <c r="D169" i="21"/>
  <c r="E169" i="21" s="1"/>
  <c r="D168" i="21"/>
  <c r="E168" i="21" s="1"/>
  <c r="D167" i="21"/>
  <c r="E167" i="21" s="1"/>
  <c r="D166" i="21"/>
  <c r="E166" i="21" s="1"/>
  <c r="D165" i="21"/>
  <c r="E165" i="21" s="1"/>
  <c r="D164" i="21"/>
  <c r="E164" i="21" s="1"/>
  <c r="D163" i="21"/>
  <c r="E163" i="21" s="1"/>
  <c r="D162" i="21"/>
  <c r="E162" i="21" s="1"/>
  <c r="D161" i="21"/>
  <c r="E161" i="21" s="1"/>
  <c r="D160" i="21"/>
  <c r="E160" i="21" s="1"/>
  <c r="D159" i="21"/>
  <c r="E159" i="21" s="1"/>
  <c r="D158" i="21"/>
  <c r="E158" i="21" s="1"/>
  <c r="D157" i="21"/>
  <c r="E157" i="21" s="1"/>
  <c r="D156" i="21"/>
  <c r="E156" i="21" s="1"/>
  <c r="D155" i="21"/>
  <c r="E155" i="21" s="1"/>
  <c r="D154" i="21"/>
  <c r="E154" i="21" s="1"/>
  <c r="D153" i="21"/>
  <c r="E153" i="21" s="1"/>
  <c r="D152" i="21"/>
  <c r="E152" i="21" s="1"/>
  <c r="D151" i="21"/>
  <c r="E151" i="21" s="1"/>
  <c r="D150" i="21"/>
  <c r="E150" i="21" s="1"/>
  <c r="D149" i="21"/>
  <c r="E149" i="21" s="1"/>
  <c r="D148" i="21"/>
  <c r="E148" i="21" s="1"/>
  <c r="D147" i="21"/>
  <c r="E147" i="21" s="1"/>
  <c r="D146" i="21"/>
  <c r="E146" i="21" s="1"/>
  <c r="D145" i="21"/>
  <c r="E145" i="21" s="1"/>
  <c r="D144" i="21"/>
  <c r="E144" i="21" s="1"/>
  <c r="D143" i="21"/>
  <c r="E143" i="21" s="1"/>
  <c r="D142" i="21"/>
  <c r="E142" i="21" s="1"/>
  <c r="D141" i="21"/>
  <c r="E141" i="21" s="1"/>
  <c r="D140" i="21"/>
  <c r="E140" i="21" s="1"/>
  <c r="D139" i="21"/>
  <c r="E139" i="21" s="1"/>
  <c r="D138" i="21"/>
  <c r="E138" i="21" s="1"/>
  <c r="D137" i="21"/>
  <c r="E137" i="21" s="1"/>
  <c r="D136" i="21"/>
  <c r="E136" i="21" s="1"/>
  <c r="D135" i="21"/>
  <c r="E135" i="21" s="1"/>
  <c r="D134" i="21"/>
  <c r="E134" i="21" s="1"/>
  <c r="D133" i="21"/>
  <c r="E133" i="21" s="1"/>
  <c r="D132" i="21"/>
  <c r="E132" i="21" s="1"/>
  <c r="D131" i="21"/>
  <c r="E131" i="21" s="1"/>
  <c r="D130" i="21"/>
  <c r="E130" i="21" s="1"/>
  <c r="D129" i="21"/>
  <c r="E129" i="21" s="1"/>
  <c r="D128" i="21"/>
  <c r="E128" i="21" s="1"/>
  <c r="D127" i="21"/>
  <c r="E127" i="21" s="1"/>
  <c r="D126" i="21"/>
  <c r="E126" i="21" s="1"/>
  <c r="D125" i="21"/>
  <c r="E125" i="21" s="1"/>
  <c r="D124" i="21"/>
  <c r="E124" i="21" s="1"/>
  <c r="D123" i="21"/>
  <c r="E123" i="21" s="1"/>
  <c r="D122" i="21"/>
  <c r="E122" i="21" s="1"/>
  <c r="D121" i="21"/>
  <c r="E121" i="21" s="1"/>
  <c r="D120" i="21"/>
  <c r="E120" i="21" s="1"/>
  <c r="D119" i="21"/>
  <c r="E119" i="21" s="1"/>
  <c r="D118" i="21"/>
  <c r="E118" i="21" s="1"/>
  <c r="D117" i="21"/>
  <c r="E117" i="21" s="1"/>
  <c r="D116" i="21"/>
  <c r="E116" i="21" s="1"/>
  <c r="D115" i="21"/>
  <c r="E115" i="21" s="1"/>
  <c r="D114" i="21"/>
  <c r="E114" i="21" s="1"/>
  <c r="D113" i="21"/>
  <c r="E113" i="21" s="1"/>
  <c r="D112" i="21"/>
  <c r="E112" i="21" s="1"/>
  <c r="D111" i="21"/>
  <c r="E111" i="21" s="1"/>
  <c r="D110" i="21"/>
  <c r="E110" i="21" s="1"/>
  <c r="D109" i="21"/>
  <c r="E109" i="21" s="1"/>
  <c r="D108" i="21"/>
  <c r="E108" i="21" s="1"/>
  <c r="D107" i="21"/>
  <c r="E107" i="21" s="1"/>
  <c r="D106" i="21"/>
  <c r="E106" i="21" s="1"/>
  <c r="D105" i="21"/>
  <c r="E105" i="21" s="1"/>
  <c r="D104" i="21"/>
  <c r="E104" i="21" s="1"/>
  <c r="D103" i="21"/>
  <c r="E103" i="21" s="1"/>
  <c r="D102" i="21"/>
  <c r="E102" i="21" s="1"/>
  <c r="D101" i="21"/>
  <c r="E101" i="21" s="1"/>
  <c r="D100" i="21"/>
  <c r="E100" i="21" s="1"/>
  <c r="D99" i="21"/>
  <c r="E99" i="21" s="1"/>
  <c r="D98" i="21"/>
  <c r="E98" i="21" s="1"/>
  <c r="D97" i="21"/>
  <c r="E97" i="21" s="1"/>
  <c r="D96" i="21"/>
  <c r="E96" i="21" s="1"/>
  <c r="D95" i="21"/>
  <c r="E95" i="21" s="1"/>
  <c r="D94" i="21"/>
  <c r="E94" i="21" s="1"/>
  <c r="D93" i="21"/>
  <c r="E93" i="21" s="1"/>
  <c r="D92" i="21"/>
  <c r="E92" i="21" s="1"/>
  <c r="D91" i="21"/>
  <c r="E91" i="21" s="1"/>
  <c r="D90" i="21"/>
  <c r="E90" i="21" s="1"/>
  <c r="D89" i="21"/>
  <c r="E89" i="21" s="1"/>
  <c r="D88" i="21"/>
  <c r="E88" i="21" s="1"/>
  <c r="D87" i="21"/>
  <c r="E87" i="21" s="1"/>
  <c r="D86" i="21"/>
  <c r="E86" i="21" s="1"/>
  <c r="D85" i="21"/>
  <c r="E85" i="21" s="1"/>
  <c r="D84" i="21"/>
  <c r="E84" i="21" s="1"/>
  <c r="D83" i="21"/>
  <c r="E83" i="21" s="1"/>
  <c r="D82" i="21"/>
  <c r="E82" i="21" s="1"/>
  <c r="D81" i="21"/>
  <c r="E81" i="21" s="1"/>
  <c r="D80" i="21"/>
  <c r="E80" i="21" s="1"/>
  <c r="D79" i="21"/>
  <c r="E79" i="21" s="1"/>
  <c r="D78" i="21"/>
  <c r="E78" i="21" s="1"/>
  <c r="D77" i="21"/>
  <c r="E77" i="21" s="1"/>
  <c r="D76" i="21"/>
  <c r="E76" i="21" s="1"/>
  <c r="D75" i="21"/>
  <c r="E75" i="21" s="1"/>
  <c r="D74" i="21"/>
  <c r="E74" i="21" s="1"/>
  <c r="D73" i="21"/>
  <c r="E73" i="21" s="1"/>
  <c r="D72" i="21"/>
  <c r="E72" i="21" s="1"/>
  <c r="D71" i="21"/>
  <c r="E71" i="21" s="1"/>
  <c r="D70" i="21"/>
  <c r="E70" i="21" s="1"/>
  <c r="D69" i="21"/>
  <c r="E69" i="21" s="1"/>
  <c r="D68" i="21"/>
  <c r="E68" i="21" s="1"/>
  <c r="D67" i="21"/>
  <c r="E67" i="21" s="1"/>
  <c r="D66" i="21"/>
  <c r="E66" i="21" s="1"/>
  <c r="D65" i="21"/>
  <c r="E65" i="21" s="1"/>
  <c r="D64" i="21"/>
  <c r="E64" i="21" s="1"/>
  <c r="D63" i="21"/>
  <c r="E63" i="21" s="1"/>
  <c r="D62" i="21"/>
  <c r="E62" i="21" s="1"/>
  <c r="D61" i="21"/>
  <c r="E61" i="21" s="1"/>
  <c r="E60" i="21"/>
  <c r="E18" i="21"/>
  <c r="E17" i="21"/>
  <c r="D17" i="21"/>
  <c r="N16" i="21"/>
  <c r="M16" i="21"/>
  <c r="L16" i="21"/>
  <c r="K16" i="21"/>
  <c r="J16" i="21"/>
  <c r="I16" i="21"/>
  <c r="E16" i="21"/>
  <c r="D16" i="21"/>
  <c r="N15" i="21"/>
  <c r="M15" i="21"/>
  <c r="L15" i="21"/>
  <c r="K15" i="21"/>
  <c r="J15" i="21"/>
  <c r="I15" i="21"/>
  <c r="E15" i="21"/>
  <c r="D15" i="21"/>
  <c r="E14" i="21"/>
  <c r="D14" i="21"/>
  <c r="N13" i="21"/>
  <c r="M13" i="21"/>
  <c r="L13" i="21"/>
  <c r="K13" i="21"/>
  <c r="J13" i="21"/>
  <c r="I13" i="21"/>
  <c r="E13" i="21"/>
  <c r="D13" i="21"/>
  <c r="N12" i="21"/>
  <c r="M12" i="21"/>
  <c r="L12" i="21"/>
  <c r="K12" i="21"/>
  <c r="J12" i="21"/>
  <c r="I12" i="21"/>
  <c r="E12" i="21"/>
  <c r="D12" i="21"/>
  <c r="D172" i="29"/>
  <c r="C173" i="29"/>
  <c r="D173" i="29" s="1"/>
  <c r="K21" i="28"/>
  <c r="K24" i="28"/>
  <c r="C35" i="29"/>
  <c r="C36" i="29"/>
  <c r="C37" i="29"/>
  <c r="C38" i="29"/>
  <c r="C39" i="29"/>
  <c r="C40" i="29"/>
  <c r="C41" i="29"/>
  <c r="C42" i="29"/>
  <c r="C43" i="29"/>
  <c r="C44" i="29"/>
  <c r="C45" i="29"/>
  <c r="C46" i="29"/>
  <c r="C47" i="29"/>
  <c r="C48" i="29"/>
  <c r="C49" i="29"/>
  <c r="C50" i="29"/>
  <c r="C51" i="29"/>
  <c r="C52" i="29"/>
  <c r="C53" i="29"/>
  <c r="C54" i="29"/>
  <c r="C55" i="29"/>
  <c r="C56" i="29"/>
  <c r="C57" i="29"/>
  <c r="C58" i="29"/>
  <c r="C59" i="29"/>
  <c r="C60" i="29"/>
  <c r="C61" i="29"/>
  <c r="C62" i="29"/>
  <c r="C63" i="29"/>
  <c r="C64" i="29"/>
  <c r="C65" i="29"/>
  <c r="C66" i="29"/>
  <c r="C67" i="29"/>
  <c r="C68" i="29"/>
  <c r="C69" i="29"/>
  <c r="C70" i="29"/>
  <c r="C71" i="29"/>
  <c r="C72" i="29"/>
  <c r="C73" i="29"/>
  <c r="C74" i="29"/>
  <c r="C75" i="29"/>
  <c r="C76" i="29"/>
  <c r="C77" i="29"/>
  <c r="C78" i="29"/>
  <c r="C79" i="29"/>
  <c r="C80" i="29"/>
  <c r="C81" i="29"/>
  <c r="C82" i="29"/>
  <c r="C83" i="29"/>
  <c r="C84" i="29"/>
  <c r="C85" i="29"/>
  <c r="C86" i="29"/>
  <c r="C87" i="29"/>
  <c r="C88" i="29"/>
  <c r="C89" i="29"/>
  <c r="C90" i="29"/>
  <c r="C91" i="29"/>
  <c r="C92" i="29"/>
  <c r="C93" i="29"/>
  <c r="C94" i="29"/>
  <c r="C95" i="29"/>
  <c r="C96" i="29"/>
  <c r="C97" i="29"/>
  <c r="C98" i="29"/>
  <c r="C99" i="29"/>
  <c r="C100" i="29"/>
  <c r="C101" i="29"/>
  <c r="C102" i="29"/>
  <c r="C103" i="29"/>
  <c r="C104" i="29"/>
  <c r="C105" i="29"/>
  <c r="C106" i="29"/>
  <c r="C107" i="29"/>
  <c r="C108" i="29"/>
  <c r="C109" i="29"/>
  <c r="C110" i="29"/>
  <c r="C111" i="29"/>
  <c r="C112" i="29"/>
  <c r="C113" i="29"/>
  <c r="C114" i="29"/>
  <c r="C115" i="29"/>
  <c r="C116" i="29"/>
  <c r="C117" i="29"/>
  <c r="C118" i="29"/>
  <c r="C119" i="29"/>
  <c r="C120" i="29"/>
  <c r="C121" i="29"/>
  <c r="C122" i="29"/>
  <c r="C123" i="29"/>
  <c r="C124" i="29"/>
  <c r="C125" i="29"/>
  <c r="C126" i="29"/>
  <c r="C127" i="29"/>
  <c r="C128" i="29"/>
  <c r="C129" i="29"/>
  <c r="C130" i="29"/>
  <c r="C131" i="29"/>
  <c r="C132" i="29"/>
  <c r="C133" i="29"/>
  <c r="C134" i="29"/>
  <c r="C135" i="29"/>
  <c r="C136" i="29"/>
  <c r="C137" i="29"/>
  <c r="C138" i="29"/>
  <c r="C139" i="29"/>
  <c r="C140" i="29"/>
  <c r="C141" i="29"/>
  <c r="C142" i="29"/>
  <c r="C143" i="29"/>
  <c r="C144" i="29"/>
  <c r="C145" i="29"/>
  <c r="C146" i="29"/>
  <c r="C147" i="29"/>
  <c r="C148" i="29"/>
  <c r="C149" i="29"/>
  <c r="C150" i="29"/>
  <c r="C151" i="29"/>
  <c r="C152" i="29"/>
  <c r="C153" i="29"/>
  <c r="C154" i="29"/>
  <c r="C155" i="29"/>
  <c r="C156" i="29"/>
  <c r="C157" i="29"/>
  <c r="C158" i="29"/>
  <c r="C159" i="29"/>
  <c r="C160" i="29"/>
  <c r="C162" i="29"/>
  <c r="C165" i="29"/>
  <c r="C168" i="29"/>
  <c r="C169" i="29"/>
  <c r="C170" i="29"/>
  <c r="C171" i="29"/>
  <c r="M161" i="29" l="1"/>
  <c r="M166" i="29"/>
  <c r="M163" i="29"/>
  <c r="M164" i="29"/>
  <c r="M167" i="29"/>
  <c r="G162" i="29"/>
  <c r="C26" i="9"/>
  <c r="C15" i="29" l="1"/>
  <c r="D15" i="29" s="1"/>
  <c r="M25" i="28"/>
  <c r="J25" i="28"/>
  <c r="L24" i="28"/>
  <c r="M24" i="28" s="1"/>
  <c r="I24" i="28"/>
  <c r="J24" i="28" s="1"/>
  <c r="L21" i="28"/>
  <c r="N162" i="29" s="1"/>
  <c r="O162" i="29" s="1"/>
  <c r="I21" i="28"/>
  <c r="J20" i="28"/>
  <c r="J19" i="28"/>
  <c r="D4" i="16"/>
  <c r="E4" i="16" s="1"/>
  <c r="J21" i="28" l="1"/>
  <c r="K163" i="29"/>
  <c r="L163" i="29" s="1"/>
  <c r="K162" i="29"/>
  <c r="L162" i="29" s="1"/>
  <c r="K166" i="29"/>
  <c r="L166" i="29" s="1"/>
  <c r="K164" i="29"/>
  <c r="L164" i="29" s="1"/>
  <c r="K161" i="29"/>
  <c r="L161" i="29" s="1"/>
  <c r="K167" i="29"/>
  <c r="L167" i="29" s="1"/>
  <c r="M21" i="28"/>
  <c r="N161" i="29"/>
  <c r="O161" i="29" s="1"/>
  <c r="N166" i="29"/>
  <c r="O166" i="29" s="1"/>
  <c r="N163" i="29"/>
  <c r="O163" i="29" s="1"/>
  <c r="N164" i="29"/>
  <c r="O164" i="29" s="1"/>
  <c r="N167" i="29"/>
  <c r="O167" i="29" s="1"/>
  <c r="K16" i="29"/>
  <c r="K17" i="29"/>
  <c r="K21" i="29"/>
  <c r="K20" i="29"/>
  <c r="K19" i="29"/>
  <c r="K22" i="29"/>
  <c r="K34" i="29"/>
  <c r="K33" i="29"/>
  <c r="K32" i="29"/>
  <c r="K31" i="29"/>
  <c r="K30" i="29"/>
  <c r="K29" i="29"/>
  <c r="K28" i="29"/>
  <c r="K27" i="29"/>
  <c r="K26" i="29"/>
  <c r="K25" i="29"/>
  <c r="K24" i="29"/>
  <c r="K18" i="29"/>
  <c r="K23" i="29"/>
  <c r="M16" i="29"/>
  <c r="M17" i="29"/>
  <c r="M26" i="29"/>
  <c r="M22" i="29"/>
  <c r="M34" i="29"/>
  <c r="M29" i="29"/>
  <c r="M30" i="29"/>
  <c r="M20" i="29"/>
  <c r="M28" i="29"/>
  <c r="M19" i="29"/>
  <c r="M31" i="29"/>
  <c r="M27" i="29"/>
  <c r="M32" i="29"/>
  <c r="M18" i="29"/>
  <c r="M33" i="29"/>
  <c r="M21" i="29"/>
  <c r="M24" i="29"/>
  <c r="M25" i="29"/>
  <c r="M23" i="29"/>
  <c r="M162" i="29"/>
  <c r="L21" i="29" l="1"/>
  <c r="L29" i="29"/>
  <c r="L18" i="29"/>
  <c r="L22" i="29"/>
  <c r="L26" i="29"/>
  <c r="L30" i="29"/>
  <c r="L31" i="29"/>
  <c r="L34" i="29"/>
  <c r="L24" i="29"/>
  <c r="L19" i="29"/>
  <c r="L25" i="29"/>
  <c r="L20" i="29"/>
  <c r="L27" i="29"/>
  <c r="L32" i="29"/>
  <c r="L17" i="29"/>
  <c r="L28" i="29"/>
  <c r="L33" i="29"/>
  <c r="L23" i="29"/>
  <c r="N16" i="29"/>
  <c r="N17" i="29"/>
  <c r="N26" i="29"/>
  <c r="N22" i="29"/>
  <c r="N34" i="29"/>
  <c r="N29" i="29"/>
  <c r="N30" i="29"/>
  <c r="N20" i="29"/>
  <c r="N28" i="29"/>
  <c r="N19" i="29"/>
  <c r="N31" i="29"/>
  <c r="N27" i="29"/>
  <c r="N32" i="29"/>
  <c r="N18" i="29"/>
  <c r="N33" i="29"/>
  <c r="N21" i="29"/>
  <c r="N24" i="29"/>
  <c r="N25" i="29"/>
  <c r="N23" i="29"/>
  <c r="L16" i="29"/>
  <c r="C38" i="9"/>
  <c r="C37" i="9"/>
  <c r="D36" i="5"/>
  <c r="O21" i="29" l="1"/>
  <c r="O22" i="29"/>
  <c r="O20" i="29"/>
  <c r="O30" i="29"/>
  <c r="O25" i="29"/>
  <c r="O29" i="29"/>
  <c r="O24" i="29"/>
  <c r="O34" i="29"/>
  <c r="O33" i="29"/>
  <c r="O26" i="29"/>
  <c r="O18" i="29"/>
  <c r="O17" i="29"/>
  <c r="O32" i="29"/>
  <c r="O16" i="29"/>
  <c r="O27" i="29"/>
  <c r="O31" i="29"/>
  <c r="O28" i="29"/>
  <c r="O19" i="29"/>
  <c r="O23" i="29"/>
  <c r="F17" i="21"/>
  <c r="F14" i="21"/>
  <c r="L19" i="20"/>
  <c r="K19" i="20"/>
  <c r="J19" i="20"/>
  <c r="L18" i="20"/>
  <c r="K18" i="20"/>
  <c r="J18" i="20"/>
  <c r="L17" i="20"/>
  <c r="K17" i="20"/>
  <c r="J17" i="20"/>
  <c r="L16" i="20"/>
  <c r="K16" i="20"/>
  <c r="J16" i="20"/>
  <c r="D23" i="16"/>
  <c r="C15" i="9"/>
  <c r="C16" i="9"/>
  <c r="C17" i="9"/>
  <c r="C19" i="9"/>
  <c r="C20" i="9"/>
  <c r="C21" i="9"/>
  <c r="C22" i="9"/>
  <c r="C23" i="9"/>
  <c r="C24" i="9"/>
  <c r="C25" i="9"/>
  <c r="C27" i="9"/>
  <c r="C28" i="9"/>
  <c r="C29" i="9"/>
  <c r="C30" i="9"/>
  <c r="C31" i="9"/>
  <c r="C32" i="9"/>
  <c r="C33" i="9"/>
  <c r="C34" i="9"/>
  <c r="C35" i="9"/>
  <c r="C36" i="9"/>
  <c r="C14" i="9"/>
  <c r="H5" i="4"/>
  <c r="L5" i="4" s="1"/>
  <c r="H6" i="4"/>
  <c r="L6" i="4" s="1"/>
  <c r="H7" i="4"/>
  <c r="L7" i="4" s="1"/>
  <c r="H8" i="4"/>
  <c r="L8" i="4" s="1"/>
  <c r="H9" i="4"/>
  <c r="L9" i="4" s="1"/>
  <c r="H10" i="4"/>
  <c r="L10" i="4" s="1"/>
  <c r="H11" i="4"/>
  <c r="L11" i="4" s="1"/>
  <c r="H12" i="4"/>
  <c r="L12" i="4" s="1"/>
  <c r="H13" i="4"/>
  <c r="L13" i="4" s="1"/>
  <c r="H14" i="4"/>
  <c r="L14" i="4" s="1"/>
  <c r="H15" i="4"/>
  <c r="L15" i="4" s="1"/>
  <c r="H16" i="4"/>
  <c r="L16" i="4" s="1"/>
  <c r="H17" i="4"/>
  <c r="L17" i="4" s="1"/>
  <c r="H18" i="4"/>
  <c r="L18" i="4" s="1"/>
  <c r="F4" i="10"/>
  <c r="J17" i="21" l="1"/>
  <c r="I17" i="21"/>
  <c r="M17" i="21"/>
  <c r="N17" i="21"/>
  <c r="L17" i="21"/>
  <c r="K17" i="21"/>
  <c r="J14" i="21"/>
  <c r="I14" i="21"/>
  <c r="L14" i="21"/>
  <c r="M14" i="21"/>
  <c r="N14" i="21"/>
  <c r="K14" i="21"/>
  <c r="D8" i="16" l="1"/>
  <c r="E8" i="16" s="1"/>
  <c r="D26" i="16"/>
  <c r="E26" i="16" s="1"/>
  <c r="D7" i="16"/>
  <c r="E7" i="16" s="1"/>
  <c r="D25" i="16"/>
  <c r="E25" i="16" s="1"/>
  <c r="D24" i="16"/>
  <c r="E24" i="16" s="1"/>
  <c r="D6" i="16"/>
  <c r="E6" i="16" s="1"/>
  <c r="D22" i="16"/>
  <c r="E22" i="16" s="1"/>
  <c r="D21" i="16"/>
  <c r="E21" i="16" s="1"/>
  <c r="D20" i="16"/>
  <c r="E20" i="16" s="1"/>
  <c r="D5" i="16"/>
  <c r="D19" i="16"/>
  <c r="E19" i="16" s="1"/>
  <c r="D18" i="16"/>
  <c r="E18" i="16" s="1"/>
  <c r="D17" i="16"/>
  <c r="E17" i="16" s="1"/>
  <c r="D16" i="16"/>
  <c r="E16" i="16" s="1"/>
  <c r="D15" i="16"/>
  <c r="E15" i="16" s="1"/>
  <c r="D14" i="16"/>
  <c r="E14" i="16" s="1"/>
  <c r="D13" i="16"/>
  <c r="E13" i="16" s="1"/>
  <c r="D12" i="16"/>
  <c r="E12" i="16" s="1"/>
  <c r="D11" i="16"/>
  <c r="E11" i="16" s="1"/>
  <c r="D10" i="16"/>
  <c r="E10" i="16" s="1"/>
  <c r="D9" i="16"/>
  <c r="E9" i="16" s="1"/>
  <c r="G10" i="16"/>
  <c r="H10" i="16" s="1"/>
  <c r="J4" i="16"/>
  <c r="K4" i="16" s="1"/>
  <c r="E80" i="16"/>
  <c r="J80" i="16"/>
  <c r="K80" i="16" s="1"/>
  <c r="G80" i="16"/>
  <c r="H80" i="16" s="1"/>
  <c r="J26" i="16"/>
  <c r="K26" i="16" s="1"/>
  <c r="G26" i="16"/>
  <c r="H26" i="16" s="1"/>
  <c r="J25" i="16"/>
  <c r="K25" i="16" s="1"/>
  <c r="G25" i="16"/>
  <c r="H25" i="16" s="1"/>
  <c r="J24" i="16"/>
  <c r="K24" i="16" s="1"/>
  <c r="G24" i="16"/>
  <c r="H24" i="16" s="1"/>
  <c r="J23" i="16"/>
  <c r="K23" i="16" s="1"/>
  <c r="G23" i="16"/>
  <c r="H23" i="16" s="1"/>
  <c r="E23" i="16"/>
  <c r="J22" i="16"/>
  <c r="K22" i="16" s="1"/>
  <c r="G22" i="16"/>
  <c r="H22" i="16" s="1"/>
  <c r="J28" i="16"/>
  <c r="K28" i="16" s="1"/>
  <c r="G28" i="16"/>
  <c r="H28" i="16" s="1"/>
  <c r="J21" i="16"/>
  <c r="K21" i="16" s="1"/>
  <c r="G21" i="16"/>
  <c r="H21" i="16" s="1"/>
  <c r="J20" i="16"/>
  <c r="K20" i="16" s="1"/>
  <c r="G20" i="16"/>
  <c r="H20" i="16" s="1"/>
  <c r="J19" i="16"/>
  <c r="K19" i="16" s="1"/>
  <c r="G19" i="16"/>
  <c r="H19" i="16" s="1"/>
  <c r="J18" i="16"/>
  <c r="K18" i="16" s="1"/>
  <c r="G18" i="16"/>
  <c r="H18" i="16" s="1"/>
  <c r="J17" i="16"/>
  <c r="K17" i="16" s="1"/>
  <c r="G17" i="16"/>
  <c r="H17" i="16" s="1"/>
  <c r="J16" i="16"/>
  <c r="K16" i="16" s="1"/>
  <c r="G16" i="16"/>
  <c r="H16" i="16" s="1"/>
  <c r="J15" i="16"/>
  <c r="K15" i="16" s="1"/>
  <c r="G15" i="16"/>
  <c r="H15" i="16" s="1"/>
  <c r="J14" i="16"/>
  <c r="K14" i="16" s="1"/>
  <c r="G14" i="16"/>
  <c r="H14" i="16" s="1"/>
  <c r="J13" i="16"/>
  <c r="K13" i="16" s="1"/>
  <c r="G13" i="16"/>
  <c r="H13" i="16" s="1"/>
  <c r="J12" i="16"/>
  <c r="K12" i="16" s="1"/>
  <c r="G12" i="16"/>
  <c r="H12" i="16" s="1"/>
  <c r="J11" i="16"/>
  <c r="K11" i="16" s="1"/>
  <c r="G11" i="16"/>
  <c r="H11" i="16" s="1"/>
  <c r="J10" i="16"/>
  <c r="K10" i="16" s="1"/>
  <c r="J9" i="16"/>
  <c r="K9" i="16" s="1"/>
  <c r="G9" i="16"/>
  <c r="H9" i="16" s="1"/>
  <c r="J8" i="16"/>
  <c r="K8" i="16" s="1"/>
  <c r="G8" i="16"/>
  <c r="H8" i="16" s="1"/>
  <c r="J7" i="16"/>
  <c r="K7" i="16" s="1"/>
  <c r="G7" i="16"/>
  <c r="H7" i="16" s="1"/>
  <c r="J6" i="16"/>
  <c r="K6" i="16" s="1"/>
  <c r="G6" i="16"/>
  <c r="H6" i="16" s="1"/>
  <c r="J5" i="16"/>
  <c r="K5" i="16" s="1"/>
  <c r="G5" i="16"/>
  <c r="H5" i="16" s="1"/>
  <c r="H4" i="16"/>
  <c r="J81" i="16"/>
  <c r="K81" i="16" s="1"/>
  <c r="G81" i="16"/>
  <c r="H81" i="16" s="1"/>
  <c r="L26" i="16" l="1"/>
  <c r="L28" i="16"/>
  <c r="L19" i="16"/>
  <c r="D17" i="10"/>
  <c r="E17" i="10" s="1"/>
  <c r="L8" i="16"/>
  <c r="D22" i="10"/>
  <c r="E22" i="10" s="1"/>
  <c r="L13" i="16"/>
  <c r="D30" i="10"/>
  <c r="E30" i="10" s="1"/>
  <c r="L22" i="16"/>
  <c r="D14" i="10"/>
  <c r="E14" i="10" s="1"/>
  <c r="L5" i="16"/>
  <c r="D33" i="10"/>
  <c r="E33" i="10" s="1"/>
  <c r="L25" i="16"/>
  <c r="D27" i="10"/>
  <c r="E27" i="10" s="1"/>
  <c r="L18" i="16"/>
  <c r="D23" i="10"/>
  <c r="E23" i="10" s="1"/>
  <c r="L14" i="16"/>
  <c r="D21" i="10"/>
  <c r="E21" i="10" s="1"/>
  <c r="L12" i="16"/>
  <c r="D31" i="10"/>
  <c r="E31" i="10" s="1"/>
  <c r="L23" i="16"/>
  <c r="D13" i="10"/>
  <c r="E13" i="10" s="1"/>
  <c r="L4" i="16"/>
  <c r="D15" i="10"/>
  <c r="E15" i="10" s="1"/>
  <c r="L6" i="16"/>
  <c r="D18" i="10"/>
  <c r="E18" i="10" s="1"/>
  <c r="L9" i="16"/>
  <c r="D20" i="10"/>
  <c r="E20" i="10" s="1"/>
  <c r="L11" i="16"/>
  <c r="D16" i="10"/>
  <c r="E16" i="10" s="1"/>
  <c r="L7" i="16"/>
  <c r="D24" i="10"/>
  <c r="E24" i="10" s="1"/>
  <c r="L15" i="16"/>
  <c r="D26" i="10"/>
  <c r="E26" i="10" s="1"/>
  <c r="L17" i="16"/>
  <c r="D25" i="10"/>
  <c r="E25" i="10" s="1"/>
  <c r="L16" i="16"/>
  <c r="D28" i="10"/>
  <c r="E28" i="10" s="1"/>
  <c r="L20" i="16"/>
  <c r="D29" i="10"/>
  <c r="E29" i="10" s="1"/>
  <c r="L21" i="16"/>
  <c r="D32" i="10"/>
  <c r="E32" i="10" s="1"/>
  <c r="L24" i="16"/>
  <c r="D19" i="10"/>
  <c r="E19" i="10" s="1"/>
  <c r="L10" i="16"/>
  <c r="E5" i="16"/>
  <c r="F32" i="10" l="1"/>
  <c r="F117" i="29"/>
  <c r="F24" i="10"/>
  <c r="F109" i="29"/>
  <c r="J31" i="6"/>
  <c r="K31" i="6" s="1"/>
  <c r="F74" i="29" s="1"/>
  <c r="D31" i="6"/>
  <c r="E31" i="6" s="1"/>
  <c r="F53" i="29" s="1"/>
  <c r="P31" i="6"/>
  <c r="Q31" i="6" s="1"/>
  <c r="F95" i="29" s="1"/>
  <c r="D60" i="5"/>
  <c r="E60" i="5" s="1"/>
  <c r="F158" i="29" s="1"/>
  <c r="J31" i="10"/>
  <c r="K31" i="10" s="1"/>
  <c r="D29" i="6"/>
  <c r="E29" i="6" s="1"/>
  <c r="F51" i="29" s="1"/>
  <c r="J29" i="6"/>
  <c r="K29" i="6" s="1"/>
  <c r="F72" i="29" s="1"/>
  <c r="D58" i="5"/>
  <c r="E58" i="5" s="1"/>
  <c r="F156" i="29" s="1"/>
  <c r="J29" i="10"/>
  <c r="K29" i="10" s="1"/>
  <c r="P29" i="6"/>
  <c r="Q29" i="6" s="1"/>
  <c r="F93" i="29" s="1"/>
  <c r="F31" i="10"/>
  <c r="F116" i="29"/>
  <c r="F114" i="29"/>
  <c r="F29" i="10"/>
  <c r="P16" i="6"/>
  <c r="Q16" i="6" s="1"/>
  <c r="F80" i="29" s="1"/>
  <c r="D45" i="5"/>
  <c r="E45" i="5" s="1"/>
  <c r="F143" i="29" s="1"/>
  <c r="J16" i="6"/>
  <c r="K16" i="6" s="1"/>
  <c r="F59" i="29" s="1"/>
  <c r="D16" i="6"/>
  <c r="E16" i="6" s="1"/>
  <c r="F38" i="29" s="1"/>
  <c r="J16" i="10"/>
  <c r="K16" i="10" s="1"/>
  <c r="D50" i="5"/>
  <c r="E50" i="5" s="1"/>
  <c r="F148" i="29" s="1"/>
  <c r="P21" i="6"/>
  <c r="Q21" i="6" s="1"/>
  <c r="F85" i="29" s="1"/>
  <c r="D21" i="6"/>
  <c r="E21" i="6" s="1"/>
  <c r="F43" i="29" s="1"/>
  <c r="J21" i="6"/>
  <c r="K21" i="6" s="1"/>
  <c r="F64" i="29" s="1"/>
  <c r="J21" i="10"/>
  <c r="K21" i="10" s="1"/>
  <c r="J14" i="10"/>
  <c r="K14" i="10" s="1"/>
  <c r="D14" i="6"/>
  <c r="E14" i="6" s="1"/>
  <c r="F36" i="29" s="1"/>
  <c r="P14" i="6"/>
  <c r="Q14" i="6" s="1"/>
  <c r="F78" i="29" s="1"/>
  <c r="D43" i="5"/>
  <c r="E43" i="5" s="1"/>
  <c r="F141" i="29" s="1"/>
  <c r="J14" i="6"/>
  <c r="K14" i="6" s="1"/>
  <c r="F57" i="29" s="1"/>
  <c r="J32" i="6"/>
  <c r="K32" i="6" s="1"/>
  <c r="F75" i="29" s="1"/>
  <c r="D61" i="5"/>
  <c r="E61" i="5" s="1"/>
  <c r="F159" i="29" s="1"/>
  <c r="D32" i="6"/>
  <c r="E32" i="6" s="1"/>
  <c r="F54" i="29" s="1"/>
  <c r="P32" i="6"/>
  <c r="Q32" i="6" s="1"/>
  <c r="F96" i="29" s="1"/>
  <c r="J32" i="10"/>
  <c r="K32" i="10" s="1"/>
  <c r="F28" i="10"/>
  <c r="F113" i="29"/>
  <c r="J20" i="6"/>
  <c r="K20" i="6" s="1"/>
  <c r="F63" i="29" s="1"/>
  <c r="D20" i="6"/>
  <c r="E20" i="6" s="1"/>
  <c r="F42" i="29" s="1"/>
  <c r="P20" i="6"/>
  <c r="Q20" i="6" s="1"/>
  <c r="F84" i="29" s="1"/>
  <c r="J20" i="10"/>
  <c r="K20" i="10" s="1"/>
  <c r="D49" i="5"/>
  <c r="E49" i="5" s="1"/>
  <c r="F147" i="29" s="1"/>
  <c r="P23" i="6"/>
  <c r="Q23" i="6" s="1"/>
  <c r="F87" i="29" s="1"/>
  <c r="J23" i="10"/>
  <c r="K23" i="10" s="1"/>
  <c r="D52" i="5"/>
  <c r="E52" i="5" s="1"/>
  <c r="F150" i="29" s="1"/>
  <c r="J23" i="6"/>
  <c r="K23" i="6" s="1"/>
  <c r="F66" i="29" s="1"/>
  <c r="D23" i="6"/>
  <c r="E23" i="6" s="1"/>
  <c r="F45" i="29" s="1"/>
  <c r="D30" i="6"/>
  <c r="E30" i="6" s="1"/>
  <c r="F52" i="29" s="1"/>
  <c r="J30" i="6"/>
  <c r="K30" i="6" s="1"/>
  <c r="F73" i="29" s="1"/>
  <c r="J30" i="10"/>
  <c r="K30" i="10" s="1"/>
  <c r="D59" i="5"/>
  <c r="E59" i="5" s="1"/>
  <c r="F157" i="29" s="1"/>
  <c r="P30" i="6"/>
  <c r="Q30" i="6" s="1"/>
  <c r="F94" i="29" s="1"/>
  <c r="F104" i="29"/>
  <c r="F19" i="10"/>
  <c r="F20" i="10"/>
  <c r="F105" i="29"/>
  <c r="F23" i="10"/>
  <c r="F108" i="29"/>
  <c r="F115" i="29"/>
  <c r="F30" i="10"/>
  <c r="F111" i="29"/>
  <c r="F26" i="10"/>
  <c r="F16" i="10"/>
  <c r="F101" i="29"/>
  <c r="D18" i="6"/>
  <c r="E18" i="6" s="1"/>
  <c r="F40" i="29" s="1"/>
  <c r="J18" i="6"/>
  <c r="K18" i="6" s="1"/>
  <c r="F61" i="29" s="1"/>
  <c r="D47" i="5"/>
  <c r="E47" i="5" s="1"/>
  <c r="F145" i="29" s="1"/>
  <c r="P18" i="6"/>
  <c r="Q18" i="6" s="1"/>
  <c r="F82" i="29" s="1"/>
  <c r="J18" i="10"/>
  <c r="K18" i="10" s="1"/>
  <c r="P27" i="6"/>
  <c r="Q27" i="6" s="1"/>
  <c r="F91" i="29" s="1"/>
  <c r="D27" i="6"/>
  <c r="E27" i="6" s="1"/>
  <c r="F49" i="29" s="1"/>
  <c r="J27" i="10"/>
  <c r="K27" i="10" s="1"/>
  <c r="J27" i="6"/>
  <c r="K27" i="6" s="1"/>
  <c r="F70" i="29" s="1"/>
  <c r="D56" i="5"/>
  <c r="E56" i="5" s="1"/>
  <c r="F154" i="29" s="1"/>
  <c r="J22" i="10"/>
  <c r="K22" i="10" s="1"/>
  <c r="P22" i="6"/>
  <c r="Q22" i="6" s="1"/>
  <c r="F86" i="29" s="1"/>
  <c r="D51" i="5"/>
  <c r="E51" i="5" s="1"/>
  <c r="F149" i="29" s="1"/>
  <c r="D22" i="6"/>
  <c r="E22" i="6" s="1"/>
  <c r="F44" i="29" s="1"/>
  <c r="J22" i="6"/>
  <c r="K22" i="6" s="1"/>
  <c r="F65" i="29" s="1"/>
  <c r="J28" i="6"/>
  <c r="K28" i="6" s="1"/>
  <c r="F71" i="29" s="1"/>
  <c r="D28" i="6"/>
  <c r="E28" i="6" s="1"/>
  <c r="F50" i="29" s="1"/>
  <c r="J28" i="10"/>
  <c r="K28" i="10" s="1"/>
  <c r="P28" i="6"/>
  <c r="Q28" i="6" s="1"/>
  <c r="F92" i="29" s="1"/>
  <c r="D57" i="5"/>
  <c r="E57" i="5" s="1"/>
  <c r="F155" i="29" s="1"/>
  <c r="F99" i="29"/>
  <c r="F14" i="10"/>
  <c r="P25" i="6"/>
  <c r="Q25" i="6" s="1"/>
  <c r="F89" i="29" s="1"/>
  <c r="J25" i="10"/>
  <c r="K25" i="10" s="1"/>
  <c r="D54" i="5"/>
  <c r="E54" i="5" s="1"/>
  <c r="F152" i="29" s="1"/>
  <c r="J25" i="6"/>
  <c r="K25" i="6" s="1"/>
  <c r="F68" i="29" s="1"/>
  <c r="D25" i="6"/>
  <c r="E25" i="6" s="1"/>
  <c r="F47" i="29" s="1"/>
  <c r="F103" i="29"/>
  <c r="F18" i="10"/>
  <c r="F27" i="10"/>
  <c r="F112" i="29"/>
  <c r="F22" i="10"/>
  <c r="F107" i="29"/>
  <c r="D42" i="5"/>
  <c r="E42" i="5" s="1"/>
  <c r="J13" i="10"/>
  <c r="K13" i="10" s="1"/>
  <c r="D13" i="6"/>
  <c r="E13" i="6" s="1"/>
  <c r="F35" i="29" s="1"/>
  <c r="J13" i="6"/>
  <c r="K13" i="6" s="1"/>
  <c r="F56" i="29" s="1"/>
  <c r="P13" i="6"/>
  <c r="Q13" i="6" s="1"/>
  <c r="F77" i="29" s="1"/>
  <c r="F13" i="10"/>
  <c r="F98" i="29"/>
  <c r="F21" i="10"/>
  <c r="F106" i="29"/>
  <c r="F25" i="10"/>
  <c r="F110" i="29"/>
  <c r="D15" i="6"/>
  <c r="E15" i="6" s="1"/>
  <c r="F37" i="29" s="1"/>
  <c r="P15" i="6"/>
  <c r="Q15" i="6" s="1"/>
  <c r="F79" i="29" s="1"/>
  <c r="J15" i="10"/>
  <c r="K15" i="10" s="1"/>
  <c r="J15" i="6"/>
  <c r="K15" i="6" s="1"/>
  <c r="F58" i="29" s="1"/>
  <c r="D44" i="5"/>
  <c r="E44" i="5" s="1"/>
  <c r="F142" i="29" s="1"/>
  <c r="D62" i="5"/>
  <c r="E62" i="5" s="1"/>
  <c r="F160" i="29" s="1"/>
  <c r="P33" i="6"/>
  <c r="Q33" i="6" s="1"/>
  <c r="F97" i="29" s="1"/>
  <c r="D33" i="6"/>
  <c r="E33" i="6" s="1"/>
  <c r="F55" i="29" s="1"/>
  <c r="J33" i="10"/>
  <c r="K33" i="10" s="1"/>
  <c r="J33" i="6"/>
  <c r="K33" i="6" s="1"/>
  <c r="F76" i="29" s="1"/>
  <c r="J17" i="6"/>
  <c r="K17" i="6" s="1"/>
  <c r="F60" i="29" s="1"/>
  <c r="D46" i="5"/>
  <c r="E46" i="5" s="1"/>
  <c r="F144" i="29" s="1"/>
  <c r="D17" i="6"/>
  <c r="E17" i="6" s="1"/>
  <c r="F39" i="29" s="1"/>
  <c r="P17" i="6"/>
  <c r="Q17" i="6" s="1"/>
  <c r="F81" i="29" s="1"/>
  <c r="J17" i="10"/>
  <c r="K17" i="10" s="1"/>
  <c r="J24" i="10"/>
  <c r="K24" i="10" s="1"/>
  <c r="D53" i="5"/>
  <c r="E53" i="5" s="1"/>
  <c r="F151" i="29" s="1"/>
  <c r="J24" i="6"/>
  <c r="K24" i="6" s="1"/>
  <c r="F67" i="29" s="1"/>
  <c r="P24" i="6"/>
  <c r="Q24" i="6" s="1"/>
  <c r="F88" i="29" s="1"/>
  <c r="D24" i="6"/>
  <c r="E24" i="6" s="1"/>
  <c r="F46" i="29" s="1"/>
  <c r="J19" i="6"/>
  <c r="K19" i="6" s="1"/>
  <c r="F62" i="29" s="1"/>
  <c r="D19" i="6"/>
  <c r="E19" i="6" s="1"/>
  <c r="F41" i="29" s="1"/>
  <c r="P19" i="6"/>
  <c r="Q19" i="6" s="1"/>
  <c r="F83" i="29" s="1"/>
  <c r="D48" i="5"/>
  <c r="E48" i="5" s="1"/>
  <c r="F146" i="29" s="1"/>
  <c r="J19" i="10"/>
  <c r="K19" i="10" s="1"/>
  <c r="D26" i="6"/>
  <c r="E26" i="6" s="1"/>
  <c r="F48" i="29" s="1"/>
  <c r="P26" i="6"/>
  <c r="Q26" i="6" s="1"/>
  <c r="F90" i="29" s="1"/>
  <c r="J26" i="10"/>
  <c r="K26" i="10" s="1"/>
  <c r="D55" i="5"/>
  <c r="E55" i="5" s="1"/>
  <c r="F153" i="29" s="1"/>
  <c r="J26" i="6"/>
  <c r="K26" i="6" s="1"/>
  <c r="F69" i="29" s="1"/>
  <c r="F100" i="29"/>
  <c r="F15" i="10"/>
  <c r="F33" i="10"/>
  <c r="F118" i="29"/>
  <c r="F102" i="29"/>
  <c r="F17" i="10"/>
  <c r="K148" i="29" l="1"/>
  <c r="J148" i="29"/>
  <c r="G148" i="29"/>
  <c r="K82" i="29"/>
  <c r="G82" i="29"/>
  <c r="J82" i="29"/>
  <c r="K100" i="29"/>
  <c r="G100" i="29"/>
  <c r="J100" i="29"/>
  <c r="K88" i="29"/>
  <c r="G88" i="29"/>
  <c r="J88" i="29"/>
  <c r="K97" i="29"/>
  <c r="J97" i="29"/>
  <c r="G97" i="29"/>
  <c r="G47" i="29"/>
  <c r="J47" i="29"/>
  <c r="K65" i="29"/>
  <c r="G65" i="29"/>
  <c r="J65" i="29"/>
  <c r="K145" i="29"/>
  <c r="J145" i="29"/>
  <c r="G145" i="29"/>
  <c r="K87" i="29"/>
  <c r="G87" i="29"/>
  <c r="J87" i="29"/>
  <c r="K75" i="29"/>
  <c r="J75" i="29"/>
  <c r="G75" i="29"/>
  <c r="G38" i="29"/>
  <c r="J38" i="29"/>
  <c r="G51" i="29"/>
  <c r="J51" i="29"/>
  <c r="K69" i="29"/>
  <c r="J69" i="29"/>
  <c r="G69" i="29"/>
  <c r="K67" i="29"/>
  <c r="G67" i="29"/>
  <c r="J67" i="29"/>
  <c r="K160" i="29"/>
  <c r="G160" i="29"/>
  <c r="J160" i="29"/>
  <c r="K77" i="29"/>
  <c r="J77" i="29"/>
  <c r="G77" i="29"/>
  <c r="K68" i="29"/>
  <c r="J68" i="29"/>
  <c r="G68" i="29"/>
  <c r="G44" i="29"/>
  <c r="J44" i="29"/>
  <c r="K61" i="29"/>
  <c r="J61" i="29"/>
  <c r="G61" i="29"/>
  <c r="K147" i="29"/>
  <c r="J147" i="29"/>
  <c r="G147" i="29"/>
  <c r="K57" i="29"/>
  <c r="J57" i="29"/>
  <c r="G57" i="29"/>
  <c r="K59" i="29"/>
  <c r="G59" i="29"/>
  <c r="J59" i="29"/>
  <c r="F137" i="29"/>
  <c r="L31" i="10"/>
  <c r="K62" i="29"/>
  <c r="J62" i="29"/>
  <c r="G62" i="29"/>
  <c r="K159" i="29"/>
  <c r="G159" i="29"/>
  <c r="J159" i="29"/>
  <c r="J104" i="29"/>
  <c r="K104" i="29"/>
  <c r="G104" i="29"/>
  <c r="L24" i="10"/>
  <c r="F130" i="29"/>
  <c r="K86" i="29"/>
  <c r="G86" i="29"/>
  <c r="J86" i="29"/>
  <c r="K94" i="29"/>
  <c r="G94" i="29"/>
  <c r="J94" i="29"/>
  <c r="F123" i="29"/>
  <c r="L17" i="10"/>
  <c r="F139" i="29"/>
  <c r="L33" i="10"/>
  <c r="F124" i="29"/>
  <c r="L18" i="10"/>
  <c r="F129" i="29"/>
  <c r="L23" i="10"/>
  <c r="K141" i="29"/>
  <c r="G141" i="29"/>
  <c r="J141" i="29"/>
  <c r="K58" i="29"/>
  <c r="J58" i="29"/>
  <c r="G58" i="29"/>
  <c r="G35" i="29"/>
  <c r="J35" i="29"/>
  <c r="L25" i="10"/>
  <c r="F131" i="29"/>
  <c r="G101" i="29"/>
  <c r="K101" i="29"/>
  <c r="J101" i="29"/>
  <c r="K84" i="29"/>
  <c r="G84" i="29"/>
  <c r="J84" i="29"/>
  <c r="K80" i="29"/>
  <c r="G80" i="29"/>
  <c r="J80" i="29"/>
  <c r="K95" i="29"/>
  <c r="J95" i="29"/>
  <c r="G95" i="29"/>
  <c r="K90" i="29"/>
  <c r="J90" i="29"/>
  <c r="G90" i="29"/>
  <c r="L15" i="10"/>
  <c r="F121" i="29"/>
  <c r="L13" i="10"/>
  <c r="F119" i="29"/>
  <c r="F128" i="29"/>
  <c r="L22" i="10"/>
  <c r="G48" i="29"/>
  <c r="J48" i="29"/>
  <c r="K81" i="29"/>
  <c r="J81" i="29"/>
  <c r="G81" i="29"/>
  <c r="K79" i="29"/>
  <c r="G79" i="29"/>
  <c r="J79" i="29"/>
  <c r="F42" i="5"/>
  <c r="F140" i="29"/>
  <c r="K154" i="29"/>
  <c r="G154" i="29"/>
  <c r="J154" i="29"/>
  <c r="F136" i="29"/>
  <c r="L30" i="10"/>
  <c r="K63" i="29"/>
  <c r="G63" i="29"/>
  <c r="J63" i="29"/>
  <c r="F120" i="29"/>
  <c r="L14" i="10"/>
  <c r="K114" i="29"/>
  <c r="G114" i="29"/>
  <c r="J114" i="29"/>
  <c r="K74" i="29"/>
  <c r="J74" i="29"/>
  <c r="G74" i="29"/>
  <c r="G54" i="29"/>
  <c r="J54" i="29"/>
  <c r="J46" i="29"/>
  <c r="G46" i="29"/>
  <c r="K151" i="29"/>
  <c r="G151" i="29"/>
  <c r="J151" i="29"/>
  <c r="G40" i="29"/>
  <c r="J40" i="29"/>
  <c r="F126" i="29"/>
  <c r="L20" i="10"/>
  <c r="K78" i="29"/>
  <c r="G78" i="29"/>
  <c r="J78" i="29"/>
  <c r="K89" i="29"/>
  <c r="G89" i="29"/>
  <c r="J89" i="29"/>
  <c r="K157" i="29"/>
  <c r="G157" i="29"/>
  <c r="J157" i="29"/>
  <c r="G42" i="29"/>
  <c r="J42" i="29"/>
  <c r="G36" i="29"/>
  <c r="J36" i="29"/>
  <c r="G53" i="29"/>
  <c r="J53" i="29"/>
  <c r="F125" i="29"/>
  <c r="L19" i="10"/>
  <c r="G39" i="29"/>
  <c r="J39" i="29"/>
  <c r="J37" i="29"/>
  <c r="G37" i="29"/>
  <c r="J107" i="29"/>
  <c r="G107" i="29"/>
  <c r="K107" i="29"/>
  <c r="K99" i="29"/>
  <c r="G99" i="29"/>
  <c r="J99" i="29"/>
  <c r="K70" i="29"/>
  <c r="J70" i="29"/>
  <c r="G70" i="29"/>
  <c r="K111" i="29"/>
  <c r="G111" i="29"/>
  <c r="J111" i="29"/>
  <c r="K73" i="29"/>
  <c r="G73" i="29"/>
  <c r="J73" i="29"/>
  <c r="G113" i="29"/>
  <c r="J113" i="29"/>
  <c r="K113" i="29"/>
  <c r="F127" i="29"/>
  <c r="L21" i="10"/>
  <c r="K116" i="29"/>
  <c r="G116" i="29"/>
  <c r="J116" i="29"/>
  <c r="J109" i="29"/>
  <c r="G109" i="29"/>
  <c r="K109" i="29"/>
  <c r="G50" i="29"/>
  <c r="J50" i="29"/>
  <c r="K156" i="29"/>
  <c r="J156" i="29"/>
  <c r="G156" i="29"/>
  <c r="K71" i="29"/>
  <c r="J71" i="29"/>
  <c r="G71" i="29"/>
  <c r="L16" i="10"/>
  <c r="F122" i="29"/>
  <c r="K153" i="29"/>
  <c r="G153" i="29"/>
  <c r="J153" i="29"/>
  <c r="K56" i="29"/>
  <c r="J56" i="29"/>
  <c r="G56" i="29"/>
  <c r="K152" i="29"/>
  <c r="G152" i="29"/>
  <c r="J152" i="29"/>
  <c r="K158" i="29"/>
  <c r="G158" i="29"/>
  <c r="J158" i="29"/>
  <c r="L26" i="10"/>
  <c r="F132" i="29"/>
  <c r="K144" i="29"/>
  <c r="G144" i="29"/>
  <c r="J144" i="29"/>
  <c r="G110" i="29"/>
  <c r="K110" i="29"/>
  <c r="J110" i="29"/>
  <c r="J52" i="29"/>
  <c r="G52" i="29"/>
  <c r="J105" i="29"/>
  <c r="G105" i="29"/>
  <c r="K105" i="29"/>
  <c r="K142" i="29"/>
  <c r="G142" i="29"/>
  <c r="J142" i="29"/>
  <c r="K143" i="29"/>
  <c r="J143" i="29"/>
  <c r="G143" i="29"/>
  <c r="K146" i="29"/>
  <c r="J146" i="29"/>
  <c r="G146" i="29"/>
  <c r="K155" i="29"/>
  <c r="G155" i="29"/>
  <c r="J155" i="29"/>
  <c r="L27" i="10"/>
  <c r="F133" i="29"/>
  <c r="K64" i="29"/>
  <c r="G64" i="29"/>
  <c r="J64" i="29"/>
  <c r="J102" i="29"/>
  <c r="G102" i="29"/>
  <c r="K102" i="29"/>
  <c r="K83" i="29"/>
  <c r="J83" i="29"/>
  <c r="G83" i="29"/>
  <c r="K60" i="29"/>
  <c r="J60" i="29"/>
  <c r="G60" i="29"/>
  <c r="K112" i="29"/>
  <c r="G112" i="29"/>
  <c r="J112" i="29"/>
  <c r="K92" i="29"/>
  <c r="G92" i="29"/>
  <c r="J92" i="29"/>
  <c r="G49" i="29"/>
  <c r="J49" i="29"/>
  <c r="G115" i="29"/>
  <c r="J115" i="29"/>
  <c r="K115" i="29"/>
  <c r="G45" i="29"/>
  <c r="J45" i="29"/>
  <c r="F138" i="29"/>
  <c r="L32" i="10"/>
  <c r="G43" i="29"/>
  <c r="J43" i="29"/>
  <c r="K93" i="29"/>
  <c r="J93" i="29"/>
  <c r="G93" i="29"/>
  <c r="G117" i="29"/>
  <c r="K117" i="29"/>
  <c r="J117" i="29"/>
  <c r="K150" i="29"/>
  <c r="G150" i="29"/>
  <c r="J150" i="29"/>
  <c r="G55" i="29"/>
  <c r="J55" i="29"/>
  <c r="J98" i="29"/>
  <c r="G98" i="29"/>
  <c r="K98" i="29"/>
  <c r="J103" i="29"/>
  <c r="K103" i="29"/>
  <c r="G103" i="29"/>
  <c r="K72" i="29"/>
  <c r="J72" i="29"/>
  <c r="G72" i="29"/>
  <c r="K149" i="29"/>
  <c r="J149" i="29"/>
  <c r="G149" i="29"/>
  <c r="G118" i="29"/>
  <c r="J118" i="29"/>
  <c r="K118" i="29"/>
  <c r="G41" i="29"/>
  <c r="J41" i="29"/>
  <c r="K76" i="29"/>
  <c r="J76" i="29"/>
  <c r="G76" i="29"/>
  <c r="G106" i="29"/>
  <c r="K106" i="29"/>
  <c r="J106" i="29"/>
  <c r="F134" i="29"/>
  <c r="L28" i="10"/>
  <c r="K91" i="29"/>
  <c r="G91" i="29"/>
  <c r="J91" i="29"/>
  <c r="G108" i="29"/>
  <c r="K108" i="29"/>
  <c r="J108" i="29"/>
  <c r="K66" i="29"/>
  <c r="G66" i="29"/>
  <c r="J66" i="29"/>
  <c r="K96" i="29"/>
  <c r="G96" i="29"/>
  <c r="J96" i="29"/>
  <c r="K85" i="29"/>
  <c r="G85" i="29"/>
  <c r="J85" i="29"/>
  <c r="F135" i="29"/>
  <c r="L29" i="10"/>
  <c r="J7" i="11"/>
  <c r="I6" i="11"/>
  <c r="I7" i="11" s="1"/>
  <c r="G7" i="11"/>
  <c r="F6" i="11"/>
  <c r="F7" i="11" s="1"/>
  <c r="K135" i="29" l="1"/>
  <c r="G135" i="29"/>
  <c r="J135" i="29"/>
  <c r="N108" i="29"/>
  <c r="M108" i="29"/>
  <c r="L103" i="29"/>
  <c r="N117" i="29"/>
  <c r="M117" i="29"/>
  <c r="N115" i="29"/>
  <c r="M115" i="29"/>
  <c r="N155" i="29"/>
  <c r="M155" i="29"/>
  <c r="N105" i="29"/>
  <c r="M105" i="29"/>
  <c r="G122" i="29"/>
  <c r="J122" i="29"/>
  <c r="K122" i="29"/>
  <c r="M37" i="29"/>
  <c r="N37" i="29"/>
  <c r="K37" i="29"/>
  <c r="K40" i="29"/>
  <c r="M40" i="29"/>
  <c r="N40" i="29"/>
  <c r="N114" i="29"/>
  <c r="M114" i="29"/>
  <c r="K140" i="29"/>
  <c r="G140" i="29"/>
  <c r="J140" i="29"/>
  <c r="G119" i="29"/>
  <c r="K119" i="29"/>
  <c r="J119" i="29"/>
  <c r="L80" i="29"/>
  <c r="J123" i="29"/>
  <c r="K123" i="29"/>
  <c r="G123" i="29"/>
  <c r="L68" i="29"/>
  <c r="L69" i="29"/>
  <c r="M88" i="29"/>
  <c r="N88" i="29"/>
  <c r="N111" i="29"/>
  <c r="M111" i="29"/>
  <c r="M85" i="29"/>
  <c r="N85" i="29"/>
  <c r="M91" i="29"/>
  <c r="N91" i="29"/>
  <c r="L118" i="29"/>
  <c r="L98" i="29"/>
  <c r="K49" i="29"/>
  <c r="M49" i="29"/>
  <c r="N49" i="29"/>
  <c r="L83" i="29"/>
  <c r="M146" i="29"/>
  <c r="N146" i="29"/>
  <c r="M52" i="29"/>
  <c r="N52" i="29"/>
  <c r="K52" i="29"/>
  <c r="L158" i="29"/>
  <c r="M71" i="29"/>
  <c r="N71" i="29"/>
  <c r="M116" i="29"/>
  <c r="N116" i="29"/>
  <c r="L111" i="29"/>
  <c r="L157" i="29"/>
  <c r="M151" i="29"/>
  <c r="N151" i="29"/>
  <c r="G121" i="29"/>
  <c r="J121" i="29"/>
  <c r="K121" i="29"/>
  <c r="N84" i="29"/>
  <c r="M84" i="29"/>
  <c r="N94" i="29"/>
  <c r="M94" i="29"/>
  <c r="L159" i="29"/>
  <c r="M147" i="29"/>
  <c r="N147" i="29"/>
  <c r="K51" i="29"/>
  <c r="N51" i="29"/>
  <c r="M51" i="29"/>
  <c r="L85" i="29"/>
  <c r="L91" i="29"/>
  <c r="N98" i="29"/>
  <c r="M98" i="29"/>
  <c r="L93" i="29"/>
  <c r="L102" i="29"/>
  <c r="L116" i="29"/>
  <c r="N70" i="29"/>
  <c r="M70" i="29"/>
  <c r="M39" i="29"/>
  <c r="N39" i="29"/>
  <c r="K39" i="29"/>
  <c r="L151" i="29"/>
  <c r="G120" i="29"/>
  <c r="J120" i="29"/>
  <c r="K120" i="29"/>
  <c r="M79" i="29"/>
  <c r="N79" i="29"/>
  <c r="L84" i="29"/>
  <c r="M141" i="29"/>
  <c r="N141" i="29"/>
  <c r="L94" i="29"/>
  <c r="M62" i="29"/>
  <c r="N62" i="29"/>
  <c r="L77" i="29"/>
  <c r="M65" i="29"/>
  <c r="N65" i="29"/>
  <c r="N100" i="29"/>
  <c r="M100" i="29"/>
  <c r="N118" i="29"/>
  <c r="M118" i="29"/>
  <c r="M92" i="29"/>
  <c r="N92" i="29"/>
  <c r="N102" i="29"/>
  <c r="M102" i="29"/>
  <c r="L146" i="29"/>
  <c r="M152" i="29"/>
  <c r="N152" i="29"/>
  <c r="L71" i="29"/>
  <c r="M89" i="29"/>
  <c r="N89" i="29"/>
  <c r="M46" i="29"/>
  <c r="K46" i="29"/>
  <c r="N46" i="29"/>
  <c r="L79" i="29"/>
  <c r="M90" i="29"/>
  <c r="N90" i="29"/>
  <c r="L141" i="29"/>
  <c r="L147" i="29"/>
  <c r="N38" i="29"/>
  <c r="M38" i="29"/>
  <c r="K38" i="29"/>
  <c r="L65" i="29"/>
  <c r="L100" i="29"/>
  <c r="L88" i="29"/>
  <c r="N96" i="29"/>
  <c r="M96" i="29"/>
  <c r="G134" i="29"/>
  <c r="K134" i="29"/>
  <c r="J134" i="29"/>
  <c r="M149" i="29"/>
  <c r="N149" i="29"/>
  <c r="K43" i="29"/>
  <c r="N43" i="29"/>
  <c r="M43" i="29"/>
  <c r="L92" i="29"/>
  <c r="M143" i="29"/>
  <c r="N143" i="29"/>
  <c r="L110" i="29"/>
  <c r="L152" i="29"/>
  <c r="M156" i="29"/>
  <c r="N156" i="29"/>
  <c r="G127" i="29"/>
  <c r="J127" i="29"/>
  <c r="K127" i="29"/>
  <c r="L70" i="29"/>
  <c r="G125" i="29"/>
  <c r="K125" i="29"/>
  <c r="J125" i="29"/>
  <c r="L89" i="29"/>
  <c r="M63" i="29"/>
  <c r="N63" i="29"/>
  <c r="M81" i="29"/>
  <c r="N81" i="29"/>
  <c r="L101" i="29"/>
  <c r="M86" i="29"/>
  <c r="N86" i="29"/>
  <c r="L62" i="29"/>
  <c r="M61" i="29"/>
  <c r="N61" i="29"/>
  <c r="M160" i="29"/>
  <c r="N160" i="29"/>
  <c r="M75" i="29"/>
  <c r="N75" i="29"/>
  <c r="L96" i="29"/>
  <c r="M55" i="29"/>
  <c r="N55" i="29"/>
  <c r="K55" i="29"/>
  <c r="N110" i="29"/>
  <c r="M110" i="29"/>
  <c r="M56" i="29"/>
  <c r="N56" i="29"/>
  <c r="L113" i="29"/>
  <c r="L63" i="29"/>
  <c r="L90" i="29"/>
  <c r="N101" i="29"/>
  <c r="M101" i="29"/>
  <c r="J129" i="29"/>
  <c r="G129" i="29"/>
  <c r="K129" i="29"/>
  <c r="L86" i="29"/>
  <c r="L160" i="29"/>
  <c r="N47" i="29"/>
  <c r="K47" i="29"/>
  <c r="M47" i="29"/>
  <c r="N82" i="29"/>
  <c r="M82" i="29"/>
  <c r="L108" i="29"/>
  <c r="L76" i="29"/>
  <c r="N103" i="29"/>
  <c r="M103" i="29"/>
  <c r="L117" i="29"/>
  <c r="L60" i="29"/>
  <c r="L105" i="29"/>
  <c r="L153" i="29"/>
  <c r="N109" i="29"/>
  <c r="M109" i="29"/>
  <c r="L73" i="29"/>
  <c r="M42" i="29"/>
  <c r="N42" i="29"/>
  <c r="K42" i="29"/>
  <c r="L154" i="29"/>
  <c r="J128" i="29"/>
  <c r="G128" i="29"/>
  <c r="K128" i="29"/>
  <c r="N80" i="29"/>
  <c r="M80" i="29"/>
  <c r="M58" i="29"/>
  <c r="N58" i="29"/>
  <c r="N57" i="29"/>
  <c r="M57" i="29"/>
  <c r="M145" i="29"/>
  <c r="N145" i="29"/>
  <c r="N83" i="29"/>
  <c r="M83" i="29"/>
  <c r="N41" i="29"/>
  <c r="M41" i="29"/>
  <c r="K41" i="29"/>
  <c r="M93" i="29"/>
  <c r="N93" i="29"/>
  <c r="L155" i="29"/>
  <c r="N158" i="29"/>
  <c r="M158" i="29"/>
  <c r="N157" i="29"/>
  <c r="M157" i="29"/>
  <c r="L114" i="29"/>
  <c r="L58" i="29"/>
  <c r="M159" i="29"/>
  <c r="N159" i="29"/>
  <c r="L57" i="29"/>
  <c r="M77" i="29"/>
  <c r="N77" i="29"/>
  <c r="L145" i="29"/>
  <c r="L106" i="29"/>
  <c r="L149" i="29"/>
  <c r="J138" i="29"/>
  <c r="K138" i="29"/>
  <c r="G138" i="29"/>
  <c r="N112" i="29"/>
  <c r="M112" i="29"/>
  <c r="M64" i="29"/>
  <c r="N64" i="29"/>
  <c r="L143" i="29"/>
  <c r="L156" i="29"/>
  <c r="N99" i="29"/>
  <c r="M99" i="29"/>
  <c r="K53" i="29"/>
  <c r="N53" i="29"/>
  <c r="M53" i="29"/>
  <c r="M78" i="29"/>
  <c r="N78" i="29"/>
  <c r="K54" i="29"/>
  <c r="M54" i="29"/>
  <c r="N54" i="29"/>
  <c r="L81" i="29"/>
  <c r="M95" i="29"/>
  <c r="N95" i="29"/>
  <c r="J131" i="29"/>
  <c r="G131" i="29"/>
  <c r="K131" i="29"/>
  <c r="K130" i="29"/>
  <c r="J130" i="29"/>
  <c r="G130" i="29"/>
  <c r="G137" i="29"/>
  <c r="K137" i="29"/>
  <c r="J137" i="29"/>
  <c r="L61" i="29"/>
  <c r="L75" i="29"/>
  <c r="L82" i="29"/>
  <c r="M66" i="29"/>
  <c r="N66" i="29"/>
  <c r="N106" i="29"/>
  <c r="M106" i="29"/>
  <c r="M72" i="29"/>
  <c r="N72" i="29"/>
  <c r="M150" i="29"/>
  <c r="N150" i="29"/>
  <c r="L112" i="29"/>
  <c r="L64" i="29"/>
  <c r="M144" i="29"/>
  <c r="N144" i="29"/>
  <c r="L56" i="29"/>
  <c r="N113" i="29"/>
  <c r="M113" i="29"/>
  <c r="L99" i="29"/>
  <c r="L78" i="29"/>
  <c r="N74" i="29"/>
  <c r="M74" i="29"/>
  <c r="J136" i="29"/>
  <c r="G136" i="29"/>
  <c r="K136" i="29"/>
  <c r="J124" i="29"/>
  <c r="K124" i="29"/>
  <c r="G124" i="29"/>
  <c r="M67" i="29"/>
  <c r="N67" i="29"/>
  <c r="M97" i="29"/>
  <c r="N97" i="29"/>
  <c r="M148" i="29"/>
  <c r="N148" i="29"/>
  <c r="L66" i="29"/>
  <c r="M76" i="29"/>
  <c r="N76" i="29"/>
  <c r="L150" i="29"/>
  <c r="K45" i="29"/>
  <c r="N45" i="29"/>
  <c r="M45" i="29"/>
  <c r="M60" i="29"/>
  <c r="N60" i="29"/>
  <c r="G133" i="29"/>
  <c r="J133" i="29"/>
  <c r="K133" i="29"/>
  <c r="M142" i="29"/>
  <c r="N142" i="29"/>
  <c r="L144" i="29"/>
  <c r="K50" i="29"/>
  <c r="M50" i="29"/>
  <c r="N50" i="29"/>
  <c r="L107" i="29"/>
  <c r="M36" i="29"/>
  <c r="N36" i="29"/>
  <c r="K36" i="29"/>
  <c r="M48" i="29"/>
  <c r="N48" i="29"/>
  <c r="K48" i="29"/>
  <c r="L95" i="29"/>
  <c r="N104" i="29"/>
  <c r="M104" i="29"/>
  <c r="M59" i="29"/>
  <c r="N59" i="29"/>
  <c r="M44" i="29"/>
  <c r="N44" i="29"/>
  <c r="K44" i="29"/>
  <c r="L67" i="29"/>
  <c r="N87" i="29"/>
  <c r="M87" i="29"/>
  <c r="L72" i="29"/>
  <c r="L115" i="29"/>
  <c r="L142" i="29"/>
  <c r="K132" i="29"/>
  <c r="G132" i="29"/>
  <c r="J132" i="29"/>
  <c r="M153" i="29"/>
  <c r="N153" i="29"/>
  <c r="L109" i="29"/>
  <c r="M73" i="29"/>
  <c r="N73" i="29"/>
  <c r="N107" i="29"/>
  <c r="M107" i="29"/>
  <c r="G126" i="29"/>
  <c r="K126" i="29"/>
  <c r="J126" i="29"/>
  <c r="L74" i="29"/>
  <c r="N154" i="29"/>
  <c r="M154" i="29"/>
  <c r="M35" i="29"/>
  <c r="N35" i="29"/>
  <c r="K35" i="29"/>
  <c r="J139" i="29"/>
  <c r="G139" i="29"/>
  <c r="K139" i="29"/>
  <c r="L104" i="29"/>
  <c r="L59" i="29"/>
  <c r="N68" i="29"/>
  <c r="M68" i="29"/>
  <c r="M69" i="29"/>
  <c r="N69" i="29"/>
  <c r="L87" i="29"/>
  <c r="L97" i="29"/>
  <c r="L148" i="29"/>
  <c r="O69" i="29" l="1"/>
  <c r="O45" i="29"/>
  <c r="O150" i="29"/>
  <c r="O35" i="29"/>
  <c r="O104" i="29"/>
  <c r="O67" i="29"/>
  <c r="O99" i="29"/>
  <c r="N124" i="29"/>
  <c r="M124" i="29"/>
  <c r="O72" i="29"/>
  <c r="O48" i="29"/>
  <c r="O76" i="29"/>
  <c r="N137" i="29"/>
  <c r="M137" i="29"/>
  <c r="O49" i="29"/>
  <c r="L136" i="29"/>
  <c r="O106" i="29"/>
  <c r="N130" i="29"/>
  <c r="M130" i="29"/>
  <c r="L54" i="29"/>
  <c r="O64" i="29"/>
  <c r="O83" i="29"/>
  <c r="O82" i="29"/>
  <c r="O101" i="29"/>
  <c r="O55" i="29"/>
  <c r="O86" i="29"/>
  <c r="N125" i="29"/>
  <c r="M125" i="29"/>
  <c r="O143" i="29"/>
  <c r="O142" i="29"/>
  <c r="L55" i="29"/>
  <c r="N134" i="29"/>
  <c r="M134" i="29"/>
  <c r="O37" i="29"/>
  <c r="L125" i="29"/>
  <c r="O111" i="29"/>
  <c r="O118" i="29"/>
  <c r="O117" i="29"/>
  <c r="O146" i="29"/>
  <c r="L123" i="29"/>
  <c r="O40" i="29"/>
  <c r="O155" i="29"/>
  <c r="O56" i="29"/>
  <c r="O149" i="29"/>
  <c r="O46" i="29"/>
  <c r="O102" i="29"/>
  <c r="L50" i="29"/>
  <c r="L45" i="29"/>
  <c r="L41" i="29"/>
  <c r="O80" i="29"/>
  <c r="O109" i="29"/>
  <c r="L129" i="29"/>
  <c r="O61" i="29"/>
  <c r="L38" i="29"/>
  <c r="L46" i="29"/>
  <c r="O92" i="29"/>
  <c r="O85" i="29"/>
  <c r="L39" i="29"/>
  <c r="O98" i="29"/>
  <c r="L40" i="29"/>
  <c r="O115" i="29"/>
  <c r="L128" i="29"/>
  <c r="N129" i="29"/>
  <c r="M129" i="29"/>
  <c r="O68" i="29"/>
  <c r="O154" i="29"/>
  <c r="O153" i="29"/>
  <c r="O87" i="29"/>
  <c r="L48" i="29"/>
  <c r="L124" i="29"/>
  <c r="O113" i="29"/>
  <c r="L137" i="29"/>
  <c r="O54" i="29"/>
  <c r="O41" i="29"/>
  <c r="N128" i="29"/>
  <c r="M128" i="29"/>
  <c r="O110" i="29"/>
  <c r="L134" i="29"/>
  <c r="O38" i="29"/>
  <c r="O89" i="29"/>
  <c r="O141" i="29"/>
  <c r="O39" i="29"/>
  <c r="O94" i="29"/>
  <c r="O116" i="29"/>
  <c r="L37" i="29"/>
  <c r="M132" i="29"/>
  <c r="N132" i="29"/>
  <c r="L44" i="29"/>
  <c r="L36" i="29"/>
  <c r="L133" i="29"/>
  <c r="N136" i="29"/>
  <c r="M136" i="29"/>
  <c r="O144" i="29"/>
  <c r="O66" i="29"/>
  <c r="O78" i="29"/>
  <c r="O77" i="29"/>
  <c r="O157" i="29"/>
  <c r="O145" i="29"/>
  <c r="O96" i="29"/>
  <c r="O100" i="29"/>
  <c r="O70" i="29"/>
  <c r="L121" i="29"/>
  <c r="L49" i="29"/>
  <c r="N119" i="29"/>
  <c r="M119" i="29"/>
  <c r="L122" i="29"/>
  <c r="O84" i="29"/>
  <c r="O71" i="29"/>
  <c r="O88" i="29"/>
  <c r="L119" i="29"/>
  <c r="L126" i="29"/>
  <c r="L132" i="29"/>
  <c r="O44" i="29"/>
  <c r="O36" i="29"/>
  <c r="L130" i="29"/>
  <c r="L42" i="29"/>
  <c r="L47" i="29"/>
  <c r="O152" i="29"/>
  <c r="O65" i="29"/>
  <c r="O79" i="29"/>
  <c r="L139" i="29"/>
  <c r="N126" i="29"/>
  <c r="M126" i="29"/>
  <c r="N133" i="29"/>
  <c r="M133" i="29"/>
  <c r="O148" i="29"/>
  <c r="L131" i="29"/>
  <c r="O112" i="29"/>
  <c r="O158" i="29"/>
  <c r="O42" i="29"/>
  <c r="O47" i="29"/>
  <c r="L127" i="29"/>
  <c r="O90" i="29"/>
  <c r="O51" i="29"/>
  <c r="N121" i="29"/>
  <c r="M121" i="29"/>
  <c r="M140" i="29"/>
  <c r="N140" i="29"/>
  <c r="N122" i="29"/>
  <c r="M122" i="29"/>
  <c r="O108" i="29"/>
  <c r="L120" i="29"/>
  <c r="L51" i="29"/>
  <c r="O151" i="29"/>
  <c r="L52" i="29"/>
  <c r="L140" i="29"/>
  <c r="O57" i="29"/>
  <c r="O147" i="29"/>
  <c r="O52" i="29"/>
  <c r="O105" i="29"/>
  <c r="N135" i="29"/>
  <c r="M135" i="29"/>
  <c r="N139" i="29"/>
  <c r="M139" i="29"/>
  <c r="O59" i="29"/>
  <c r="O60" i="29"/>
  <c r="O74" i="29"/>
  <c r="N131" i="29"/>
  <c r="M131" i="29"/>
  <c r="O53" i="29"/>
  <c r="N138" i="29"/>
  <c r="M138" i="29"/>
  <c r="O75" i="29"/>
  <c r="O81" i="29"/>
  <c r="O107" i="29"/>
  <c r="O97" i="29"/>
  <c r="L53" i="29"/>
  <c r="L138" i="29"/>
  <c r="O159" i="29"/>
  <c r="O58" i="29"/>
  <c r="N127" i="29"/>
  <c r="M127" i="29"/>
  <c r="O43" i="29"/>
  <c r="L35" i="29"/>
  <c r="O73" i="29"/>
  <c r="O50" i="29"/>
  <c r="O95" i="29"/>
  <c r="O93" i="29"/>
  <c r="O103" i="29"/>
  <c r="O160" i="29"/>
  <c r="O63" i="29"/>
  <c r="O156" i="29"/>
  <c r="L43" i="29"/>
  <c r="O62" i="29"/>
  <c r="N120" i="29"/>
  <c r="M120" i="29"/>
  <c r="O91" i="29"/>
  <c r="N123" i="29"/>
  <c r="M123" i="29"/>
  <c r="O114" i="29"/>
  <c r="L135" i="29"/>
  <c r="O119" i="29" l="1"/>
  <c r="O120" i="29"/>
  <c r="O127" i="29"/>
  <c r="O140" i="29"/>
  <c r="O132" i="29"/>
  <c r="O138" i="29"/>
  <c r="O129" i="29"/>
  <c r="O130" i="29"/>
  <c r="O122" i="29"/>
  <c r="O136" i="29"/>
  <c r="O139" i="29"/>
  <c r="O128" i="29"/>
  <c r="O134" i="29"/>
  <c r="O125" i="29"/>
  <c r="O133" i="29"/>
  <c r="O135" i="29"/>
  <c r="O123" i="29"/>
  <c r="O131" i="29"/>
  <c r="O126" i="29"/>
  <c r="O121" i="29"/>
  <c r="O137" i="29"/>
  <c r="O124" i="29"/>
  <c r="R13" i="6"/>
  <c r="C11" i="11"/>
  <c r="H9" i="11"/>
  <c r="F165" i="29" s="1"/>
  <c r="K165" i="29" s="1"/>
  <c r="L165" i="29" s="1"/>
  <c r="I11" i="11"/>
  <c r="H11" i="11"/>
  <c r="G11" i="11"/>
  <c r="F11" i="11"/>
  <c r="F5" i="10"/>
  <c r="H5" i="6"/>
  <c r="H4" i="3"/>
  <c r="I4" i="3" s="1"/>
  <c r="D19" i="21" s="1"/>
  <c r="H5" i="3"/>
  <c r="I5" i="3" s="1"/>
  <c r="H6" i="3"/>
  <c r="I6" i="3" s="1"/>
  <c r="H9" i="3"/>
  <c r="I9" i="3" s="1"/>
  <c r="H11" i="3"/>
  <c r="I11" i="3" s="1"/>
  <c r="H7" i="3"/>
  <c r="I7" i="3" s="1"/>
  <c r="F7" i="3"/>
  <c r="F5" i="3"/>
  <c r="L5" i="3" s="1"/>
  <c r="L11" i="3" l="1"/>
  <c r="L9" i="3"/>
  <c r="L8" i="3"/>
  <c r="L10" i="3"/>
  <c r="L7" i="3"/>
  <c r="F62" i="5"/>
  <c r="F61" i="5"/>
  <c r="F60" i="5"/>
  <c r="F59" i="5"/>
  <c r="F58" i="5"/>
  <c r="F57" i="5"/>
  <c r="F56" i="5"/>
  <c r="F55" i="5"/>
  <c r="F54" i="5"/>
  <c r="F53" i="5"/>
  <c r="F52" i="5"/>
  <c r="F51" i="5"/>
  <c r="F50" i="5"/>
  <c r="F49" i="5"/>
  <c r="F48" i="5"/>
  <c r="F47" i="5"/>
  <c r="F46" i="5"/>
  <c r="F45" i="5"/>
  <c r="F44" i="5"/>
  <c r="F43" i="5"/>
  <c r="J11" i="11"/>
  <c r="F172" i="29" s="1"/>
  <c r="J165" i="29"/>
  <c r="F168" i="29"/>
  <c r="K168" i="29" s="1"/>
  <c r="F169" i="29"/>
  <c r="K169" i="29" s="1"/>
  <c r="F170" i="29"/>
  <c r="K170" i="29" s="1"/>
  <c r="F171" i="29"/>
  <c r="K171" i="29" s="1"/>
  <c r="F22" i="6"/>
  <c r="R24" i="6"/>
  <c r="R14" i="6"/>
  <c r="F21" i="6"/>
  <c r="R23" i="6"/>
  <c r="F32" i="6"/>
  <c r="R33" i="6"/>
  <c r="R28" i="6"/>
  <c r="F13" i="6"/>
  <c r="R27" i="6"/>
  <c r="R18" i="6"/>
  <c r="F14" i="6"/>
  <c r="F30" i="6"/>
  <c r="F31" i="6"/>
  <c r="F28" i="6"/>
  <c r="F18" i="6"/>
  <c r="F25" i="6"/>
  <c r="F19" i="6"/>
  <c r="F23" i="6"/>
  <c r="F17" i="6"/>
  <c r="F27" i="6"/>
  <c r="R31" i="6"/>
  <c r="R29" i="6"/>
  <c r="F15" i="6"/>
  <c r="F33" i="6"/>
  <c r="R21" i="6"/>
  <c r="R19" i="6"/>
  <c r="R26" i="6"/>
  <c r="R17" i="6"/>
  <c r="R16" i="6"/>
  <c r="F29" i="6"/>
  <c r="R15" i="6"/>
  <c r="R20" i="6"/>
  <c r="F24" i="6"/>
  <c r="F16" i="6"/>
  <c r="R30" i="6"/>
  <c r="F20" i="6"/>
  <c r="R25" i="6"/>
  <c r="R22" i="6"/>
  <c r="F26" i="6"/>
  <c r="R32" i="6"/>
  <c r="L22" i="6"/>
  <c r="L32" i="6"/>
  <c r="L14" i="6"/>
  <c r="L19" i="6"/>
  <c r="L13" i="6"/>
  <c r="L27" i="6"/>
  <c r="L28" i="6"/>
  <c r="L16" i="6"/>
  <c r="L18" i="6"/>
  <c r="L24" i="6"/>
  <c r="L30" i="6"/>
  <c r="L26" i="6"/>
  <c r="L20" i="6"/>
  <c r="L15" i="6"/>
  <c r="L33" i="6"/>
  <c r="L25" i="6"/>
  <c r="L23" i="6"/>
  <c r="L17" i="6"/>
  <c r="L29" i="6"/>
  <c r="L31" i="6"/>
  <c r="L21" i="6"/>
  <c r="F36" i="5"/>
  <c r="E36" i="5" s="1"/>
  <c r="G5" i="6"/>
  <c r="H4" i="6"/>
  <c r="F6" i="10"/>
  <c r="G4" i="6"/>
  <c r="G6" i="6"/>
  <c r="H6" i="6"/>
  <c r="I14" i="4"/>
  <c r="I13" i="4"/>
  <c r="I12" i="4"/>
  <c r="I11" i="4"/>
  <c r="F5" i="11" s="1"/>
  <c r="I10" i="4"/>
  <c r="I9" i="4"/>
  <c r="I8" i="4"/>
  <c r="C5" i="11" s="1"/>
  <c r="I7" i="4"/>
  <c r="H5" i="11" s="1"/>
  <c r="I6" i="4"/>
  <c r="I5" i="4"/>
  <c r="I18" i="4"/>
  <c r="I5" i="11" s="1"/>
  <c r="I17" i="4"/>
  <c r="I16" i="4"/>
  <c r="I15" i="4"/>
  <c r="J5" i="11" s="1"/>
  <c r="H7" i="6" l="1"/>
  <c r="L169" i="29"/>
  <c r="J172" i="29"/>
  <c r="K172" i="29"/>
  <c r="L171" i="29"/>
  <c r="L170" i="29"/>
  <c r="L168" i="29"/>
  <c r="G172" i="29"/>
  <c r="G165" i="29"/>
  <c r="J169" i="29"/>
  <c r="G169" i="29"/>
  <c r="G168" i="29"/>
  <c r="J168" i="29"/>
  <c r="G171" i="29"/>
  <c r="J171" i="29"/>
  <c r="J170" i="29"/>
  <c r="G170" i="29"/>
  <c r="G7" i="6"/>
  <c r="M171" i="29" l="1"/>
  <c r="N171" i="29"/>
  <c r="M168" i="29"/>
  <c r="O168" i="29" s="1"/>
  <c r="N168" i="29"/>
  <c r="L172" i="29"/>
  <c r="M169" i="29"/>
  <c r="N169" i="29"/>
  <c r="M172" i="29"/>
  <c r="O172" i="29" s="1"/>
  <c r="N172" i="29"/>
  <c r="M170" i="29"/>
  <c r="N170" i="29"/>
  <c r="N165" i="29"/>
  <c r="M165" i="29"/>
  <c r="O171" i="29" l="1"/>
  <c r="O169" i="29"/>
  <c r="O170" i="29"/>
  <c r="O165"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tc={259BFD5C-D436-4503-AA37-148C1E27405D}</author>
    <author>tc={F8F32DCC-8546-4180-AAE5-E19E3222319D}</author>
    <author>tc={0EBF77B3-C384-42D1-9B01-997299C8EB36}</author>
    <author>tc={814735B0-0123-49EA-B8A2-B922E8A7D1D4}</author>
  </authors>
  <commentList>
    <comment ref="E28" authorId="0" shapeId="0" xr:uid="{259BFD5C-D436-4503-AA37-148C1E27405D}">
      <text>
        <t>[Threaded comment]
Your version of Excel allows you to read this threaded comment; however, any edits to it will get removed if the file is opened in a newer version of Excel. Learn more: https://go.microsoft.com/fwlink/?linkid=870924
Comment:
    Even thought this CAS# shows up in the pollutant list, we should not consider aluminum oxide as a yes because it is not in fibrous forms</t>
      </text>
    </comment>
    <comment ref="C32" authorId="1" shapeId="0" xr:uid="{F8F32DCC-8546-4180-AAE5-E19E3222319D}">
      <text>
        <t>[Threaded comment]
Your version of Excel allows you to read this threaded comment; however, any edits to it will get removed if the file is opened in a newer version of Excel. Learn more: https://go.microsoft.com/fwlink/?linkid=870924
Comment:
    Should we consider Chromium 6 at all?</t>
      </text>
    </comment>
    <comment ref="C49" authorId="2" shapeId="0" xr:uid="{0EBF77B3-C384-42D1-9B01-997299C8EB36}">
      <text>
        <t xml:space="preserve">[Threaded comment]
Your version of Excel allows you to read this threaded comment; however, any edits to it will get removed if the file is opened in a newer version of Excel. Learn more: https://go.microsoft.com/fwlink/?linkid=870924
Comment:
    Molybdenum trioxide? </t>
      </text>
    </comment>
    <comment ref="C73" authorId="3" shapeId="0" xr:uid="{814735B0-0123-49EA-B8A2-B922E8A7D1D4}">
      <text>
        <t>[Threaded comment]
Your version of Excel allows you to read this threaded comment; however, any edits to it will get removed if the file is opened in a newer version of Excel. Learn more: https://go.microsoft.com/fwlink/?linkid=870924
Comment:
    This is included in newer pollutant lists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C12" authorId="0" shapeId="0" xr:uid="{1949E764-B6A9-46D9-91B8-BE40C28BAEE9}">
      <text>
        <r>
          <rPr>
            <b/>
            <sz val="9"/>
            <color indexed="81"/>
            <rFont val="Tahoma"/>
            <family val="2"/>
          </rPr>
          <t>GISKA Jonathan:</t>
        </r>
        <r>
          <rPr>
            <sz val="9"/>
            <color indexed="81"/>
            <rFont val="Tahoma"/>
            <family val="2"/>
          </rPr>
          <t xml:space="preserve">
EPA HAP compounds - cells shaded orange.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F487932E-658F-4B26-92C7-CF1080D32104}">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AD76E0A1-9180-413D-8B56-F0915ED7509E}">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<sst xmlns="http://schemas.openxmlformats.org/spreadsheetml/2006/main" count="3057" uniqueCount="1760">
  <si>
    <t xml:space="preserve">Table 1. Facility Throughputs </t>
  </si>
  <si>
    <t>Source</t>
  </si>
  <si>
    <r>
      <t>Actual</t>
    </r>
    <r>
      <rPr>
        <b/>
        <vertAlign val="superscript"/>
        <sz val="11"/>
        <rFont val="Arial Narrow"/>
        <family val="2"/>
      </rPr>
      <t>1</t>
    </r>
  </si>
  <si>
    <t>PTE (Annual)</t>
  </si>
  <si>
    <t>Units</t>
  </si>
  <si>
    <t>Actual (Short Term)</t>
  </si>
  <si>
    <t xml:space="preserve">PTE (Short Term) </t>
  </si>
  <si>
    <t xml:space="preserve">Rotary Dryer (Used Oil) </t>
  </si>
  <si>
    <t>gal/year</t>
  </si>
  <si>
    <t>gal/day</t>
  </si>
  <si>
    <t xml:space="preserve">Dryer Baghouse </t>
  </si>
  <si>
    <t>tpy</t>
  </si>
  <si>
    <t>ton/day</t>
  </si>
  <si>
    <t xml:space="preserve">Main Baghouse </t>
  </si>
  <si>
    <t xml:space="preserve">New Baghouse </t>
  </si>
  <si>
    <t xml:space="preserve">Active Stockpile </t>
  </si>
  <si>
    <t>acre/year</t>
  </si>
  <si>
    <t>Inctive Stockpile</t>
  </si>
  <si>
    <t>Ore Drop Points</t>
  </si>
  <si>
    <t xml:space="preserve">Actual throughputs are taken from the 2024 Annual Air Report for this facility </t>
  </si>
  <si>
    <t>Table 2. Raw &amp; Process Ore Perlite Sample Results</t>
  </si>
  <si>
    <t>Sample</t>
  </si>
  <si>
    <t>Pollutant</t>
  </si>
  <si>
    <t>CAS#</t>
  </si>
  <si>
    <t>DEQ Pollutant</t>
  </si>
  <si>
    <r>
      <t>Raw Ore Perlite</t>
    </r>
    <r>
      <rPr>
        <b/>
        <vertAlign val="superscript"/>
        <sz val="11"/>
        <color rgb="FF000000"/>
        <rFont val="Arial Narrow"/>
        <family val="2"/>
      </rPr>
      <t>1</t>
    </r>
  </si>
  <si>
    <t>Raw Ore Perlite results</t>
  </si>
  <si>
    <t>Raw Ore weight %</t>
  </si>
  <si>
    <r>
      <t>Process Ore Perlite</t>
    </r>
    <r>
      <rPr>
        <b/>
        <vertAlign val="superscript"/>
        <sz val="11"/>
        <color rgb="FF000000"/>
        <rFont val="Arial Narrow"/>
        <family val="2"/>
      </rPr>
      <t>1</t>
    </r>
  </si>
  <si>
    <t>Process Ore results</t>
  </si>
  <si>
    <t>Process Ore weight %</t>
  </si>
  <si>
    <t>Maximum Ore Percent Weight</t>
  </si>
  <si>
    <t>Ag</t>
  </si>
  <si>
    <t>ppm</t>
  </si>
  <si>
    <t>Silver and compounds</t>
  </si>
  <si>
    <t>&lt;0.05</t>
  </si>
  <si>
    <t>Al</t>
  </si>
  <si>
    <t>Aluminum and compounds</t>
  </si>
  <si>
    <t>As</t>
  </si>
  <si>
    <t>Arsenic and compounds</t>
  </si>
  <si>
    <t>Ba</t>
  </si>
  <si>
    <t>Barium and compounds</t>
  </si>
  <si>
    <t>Be</t>
  </si>
  <si>
    <t>Beryllium and compounds</t>
  </si>
  <si>
    <t>Cd</t>
  </si>
  <si>
    <t>Cadmium and compounds</t>
  </si>
  <si>
    <t>Co</t>
  </si>
  <si>
    <t>Cobalt and compounds</t>
  </si>
  <si>
    <t>&lt;0.2</t>
  </si>
  <si>
    <t>Cu</t>
  </si>
  <si>
    <t>Copper and compounds</t>
  </si>
  <si>
    <t>Hg</t>
  </si>
  <si>
    <t>Mercury and compounds</t>
  </si>
  <si>
    <t>&lt;0.01</t>
  </si>
  <si>
    <t>Mn</t>
  </si>
  <si>
    <t>Manganese and compounds</t>
  </si>
  <si>
    <t>Ni</t>
  </si>
  <si>
    <t>Nickel and compounds</t>
  </si>
  <si>
    <t>P</t>
  </si>
  <si>
    <t>Phosphorus and compounds</t>
  </si>
  <si>
    <t>Pb</t>
  </si>
  <si>
    <t>Lead and compounds</t>
  </si>
  <si>
    <t>Sb</t>
  </si>
  <si>
    <t>Antimony and compounds</t>
  </si>
  <si>
    <t>Se</t>
  </si>
  <si>
    <t>Selenium and compounds</t>
  </si>
  <si>
    <t>Tl</t>
  </si>
  <si>
    <t>Thallium and Compounds</t>
  </si>
  <si>
    <t>V</t>
  </si>
  <si>
    <t>Vanadium (fume or dust)</t>
  </si>
  <si>
    <t>&lt;3</t>
  </si>
  <si>
    <t>Zn</t>
  </si>
  <si>
    <t>Zinc and compounds</t>
  </si>
  <si>
    <t>BaO</t>
  </si>
  <si>
    <t>pct</t>
  </si>
  <si>
    <t>P2O5</t>
  </si>
  <si>
    <t>Phosphorus Pentoxide</t>
  </si>
  <si>
    <t>&lt;0.005</t>
  </si>
  <si>
    <t>SiO2</t>
  </si>
  <si>
    <t>Silica, crystalline (respirable)</t>
  </si>
  <si>
    <t>SO3</t>
  </si>
  <si>
    <t>Sulfur trioxide</t>
  </si>
  <si>
    <t>V2O5</t>
  </si>
  <si>
    <t>Vanadium pentoxide</t>
  </si>
  <si>
    <t>MnO</t>
  </si>
  <si>
    <t>Manganese Oxide</t>
  </si>
  <si>
    <t>1344-43-0</t>
  </si>
  <si>
    <t>Al2O3</t>
  </si>
  <si>
    <t xml:space="preserve">Aluminum Oxide </t>
  </si>
  <si>
    <t>1344-28-1</t>
  </si>
  <si>
    <t>No</t>
  </si>
  <si>
    <t>Bi</t>
  </si>
  <si>
    <t>Bismuth</t>
  </si>
  <si>
    <t>7440-69-9</t>
  </si>
  <si>
    <t>&lt;0.02</t>
  </si>
  <si>
    <t>Ca</t>
  </si>
  <si>
    <t>Calcium</t>
  </si>
  <si>
    <t>7440-70-2</t>
  </si>
  <si>
    <t>Ce</t>
  </si>
  <si>
    <t xml:space="preserve">Cerium </t>
  </si>
  <si>
    <t>7440-45-1</t>
  </si>
  <si>
    <t>Cr</t>
  </si>
  <si>
    <t>Chromium</t>
  </si>
  <si>
    <t>7440-47-3</t>
  </si>
  <si>
    <t>Cs</t>
  </si>
  <si>
    <t>Caesium</t>
  </si>
  <si>
    <t>7440-46-2</t>
  </si>
  <si>
    <t>Dy</t>
  </si>
  <si>
    <t xml:space="preserve">Dysprosium </t>
  </si>
  <si>
    <t>7429-91-6</t>
  </si>
  <si>
    <t>Er</t>
  </si>
  <si>
    <t>Erbium</t>
  </si>
  <si>
    <t>7440-52-0</t>
  </si>
  <si>
    <t>Eu</t>
  </si>
  <si>
    <t>Europium</t>
  </si>
  <si>
    <t>7440-53-1</t>
  </si>
  <si>
    <t>Fe</t>
  </si>
  <si>
    <t>Iron</t>
  </si>
  <si>
    <t>7439-89-6</t>
  </si>
  <si>
    <t>Ga</t>
  </si>
  <si>
    <t>Gallium</t>
  </si>
  <si>
    <t>7440-55-3</t>
  </si>
  <si>
    <t>Gd</t>
  </si>
  <si>
    <t>Gadolinium</t>
  </si>
  <si>
    <t>7440-54-2</t>
  </si>
  <si>
    <t>Ge</t>
  </si>
  <si>
    <t>Germanium</t>
  </si>
  <si>
    <t>7440-56-4</t>
  </si>
  <si>
    <t>Hf</t>
  </si>
  <si>
    <t>Hafnium</t>
  </si>
  <si>
    <t>7440-58-6</t>
  </si>
  <si>
    <t>Ho</t>
  </si>
  <si>
    <t>Holmium</t>
  </si>
  <si>
    <t>7440-60-0</t>
  </si>
  <si>
    <t>In</t>
  </si>
  <si>
    <t>Indium</t>
  </si>
  <si>
    <t>7440-74-6</t>
  </si>
  <si>
    <t>K</t>
  </si>
  <si>
    <t>Potassium</t>
  </si>
  <si>
    <t>7440-09-7</t>
  </si>
  <si>
    <t>La</t>
  </si>
  <si>
    <t>Lanthanum</t>
  </si>
  <si>
    <t>7439-91-0</t>
  </si>
  <si>
    <t>Li</t>
  </si>
  <si>
    <t>Lithium</t>
  </si>
  <si>
    <t>7439-93-2</t>
  </si>
  <si>
    <t>Lu</t>
  </si>
  <si>
    <t>Lutetium</t>
  </si>
  <si>
    <t>7439-94-3</t>
  </si>
  <si>
    <t>Mg</t>
  </si>
  <si>
    <t>Magnesium</t>
  </si>
  <si>
    <t>7439-95-4</t>
  </si>
  <si>
    <t>Mo</t>
  </si>
  <si>
    <t>Molybdenum</t>
  </si>
  <si>
    <t>7439-98-7</t>
  </si>
  <si>
    <t>Na</t>
  </si>
  <si>
    <t>Sodium</t>
  </si>
  <si>
    <t>7440-23-5</t>
  </si>
  <si>
    <t>Nb</t>
  </si>
  <si>
    <t>Niobium</t>
  </si>
  <si>
    <t>7440-03-1</t>
  </si>
  <si>
    <t>Nd</t>
  </si>
  <si>
    <t>Neodymium</t>
  </si>
  <si>
    <t>7440-00-8</t>
  </si>
  <si>
    <t>Pr</t>
  </si>
  <si>
    <t>Praseodymium</t>
  </si>
  <si>
    <t>7440-10-0</t>
  </si>
  <si>
    <t>Rb</t>
  </si>
  <si>
    <t>Rubidium</t>
  </si>
  <si>
    <t>7440-17-7</t>
  </si>
  <si>
    <t>Re</t>
  </si>
  <si>
    <t>Rhenium</t>
  </si>
  <si>
    <t>7440-15-5</t>
  </si>
  <si>
    <t>&lt;0.003</t>
  </si>
  <si>
    <t>S</t>
  </si>
  <si>
    <t>Sulfur</t>
  </si>
  <si>
    <t>7440-34-9</t>
  </si>
  <si>
    <t>&lt;30</t>
  </si>
  <si>
    <t>Sc</t>
  </si>
  <si>
    <t>Scandium</t>
  </si>
  <si>
    <t>7440-20-2</t>
  </si>
  <si>
    <t>Sm</t>
  </si>
  <si>
    <t>Samarium</t>
  </si>
  <si>
    <t>7440-19-9</t>
  </si>
  <si>
    <t>Sn</t>
  </si>
  <si>
    <t>Tin</t>
  </si>
  <si>
    <t>7440-31-5</t>
  </si>
  <si>
    <t>Sr</t>
  </si>
  <si>
    <t>Strontium</t>
  </si>
  <si>
    <t>7440-24-6</t>
  </si>
  <si>
    <t>Ta</t>
  </si>
  <si>
    <t>Tantalum</t>
  </si>
  <si>
    <t>7440-25-7</t>
  </si>
  <si>
    <t>Tb</t>
  </si>
  <si>
    <t>Terbium</t>
  </si>
  <si>
    <t>7440-27-9</t>
  </si>
  <si>
    <t>Te</t>
  </si>
  <si>
    <t>Tellurium</t>
  </si>
  <si>
    <t>13494-80-9</t>
  </si>
  <si>
    <t>&lt;0.03</t>
  </si>
  <si>
    <t>Th</t>
  </si>
  <si>
    <t>Thorium</t>
  </si>
  <si>
    <t>7440-29-1</t>
  </si>
  <si>
    <t>Ti</t>
  </si>
  <si>
    <t>Titanium and compounds</t>
  </si>
  <si>
    <t>7440-32-6</t>
  </si>
  <si>
    <t>Tm</t>
  </si>
  <si>
    <t>Thulium</t>
  </si>
  <si>
    <t>7440-30-4</t>
  </si>
  <si>
    <t>U</t>
  </si>
  <si>
    <t>Uranium</t>
  </si>
  <si>
    <t>7440-61-1</t>
  </si>
  <si>
    <t>W</t>
  </si>
  <si>
    <t>Tungsten</t>
  </si>
  <si>
    <t>7440-33-7</t>
  </si>
  <si>
    <t>Y</t>
  </si>
  <si>
    <t>Yittrium</t>
  </si>
  <si>
    <t>7440-65-5</t>
  </si>
  <si>
    <t>Yb</t>
  </si>
  <si>
    <t>Ytterbium</t>
  </si>
  <si>
    <t>7440-64-4</t>
  </si>
  <si>
    <t>Zr</t>
  </si>
  <si>
    <t>Zirconium</t>
  </si>
  <si>
    <t>7440-67-7</t>
  </si>
  <si>
    <t>CaO</t>
  </si>
  <si>
    <t>Calcium Oxide</t>
  </si>
  <si>
    <t>1305-78-8</t>
  </si>
  <si>
    <t>Cr2O3</t>
  </si>
  <si>
    <t>Chromium III</t>
  </si>
  <si>
    <t>Fe2O3</t>
  </si>
  <si>
    <t>Iron Oxide</t>
  </si>
  <si>
    <t>12259-21-1</t>
  </si>
  <si>
    <t>K2O</t>
  </si>
  <si>
    <t>Potassium Oxide</t>
  </si>
  <si>
    <t>12136-45-7</t>
  </si>
  <si>
    <t>MgO</t>
  </si>
  <si>
    <t>Magnesium Oxide</t>
  </si>
  <si>
    <t>1309-48-4</t>
  </si>
  <si>
    <t>Na2O</t>
  </si>
  <si>
    <t>Sodium Oxide</t>
  </si>
  <si>
    <t>1313-59-3</t>
  </si>
  <si>
    <t>SrO</t>
  </si>
  <si>
    <t xml:space="preserve">Strontium Oxide </t>
  </si>
  <si>
    <t>1314-11-0</t>
  </si>
  <si>
    <t>TiO2</t>
  </si>
  <si>
    <t>Titanium Dioxide</t>
  </si>
  <si>
    <t>13463-67-7</t>
  </si>
  <si>
    <t>LOI-1000</t>
  </si>
  <si>
    <t>Loss of Ignition</t>
  </si>
  <si>
    <t>N/A</t>
  </si>
  <si>
    <t>Wt</t>
  </si>
  <si>
    <t>Kg</t>
  </si>
  <si>
    <t>All Samples</t>
  </si>
  <si>
    <t xml:space="preserve"> Undetects are treated as half as detection limit.</t>
  </si>
  <si>
    <t>1%=</t>
  </si>
  <si>
    <t>Vanadium not inlcuded in final models. as the elemental fraction is incorporated wihin Vanadium Pentoxide</t>
  </si>
  <si>
    <t>Table 3. Maintenance Activities SDS Information</t>
  </si>
  <si>
    <t>File Name</t>
  </si>
  <si>
    <t>SDS Name</t>
  </si>
  <si>
    <t>Constituent Name</t>
  </si>
  <si>
    <t xml:space="preserve">Material Usage
(cans/yr) </t>
  </si>
  <si>
    <t>Material Usage
(lbs/yr)</t>
  </si>
  <si>
    <t>Pollutant Information</t>
  </si>
  <si>
    <r>
      <t>CAS or DEQID</t>
    </r>
    <r>
      <rPr>
        <b/>
        <vertAlign val="superscript"/>
        <sz val="11"/>
        <rFont val="Arial Narrow"/>
        <family val="2"/>
      </rPr>
      <t>1,2</t>
    </r>
  </si>
  <si>
    <t>TAC</t>
  </si>
  <si>
    <t>Chemical Name</t>
  </si>
  <si>
    <t>Minimum Weight Percent</t>
  </si>
  <si>
    <t>Maximum Weight Percent</t>
  </si>
  <si>
    <t>Pollutant Usage
(lbs/yr)</t>
  </si>
  <si>
    <t>Pollutant Threshold 
(lb/yr)</t>
  </si>
  <si>
    <t>Exceeds Threshold?</t>
  </si>
  <si>
    <t>Barnes Distribution PB Blast 2</t>
  </si>
  <si>
    <t>B’laster PB Penetrating Lithium Grease</t>
  </si>
  <si>
    <t>Zinc oxide</t>
  </si>
  <si>
    <t>1314-13-2</t>
  </si>
  <si>
    <t>Not Listed</t>
  </si>
  <si>
    <t>Lectra Motive Electric Parts Cleaner</t>
  </si>
  <si>
    <t>tetrachloroethylene</t>
  </si>
  <si>
    <t>127-18-4</t>
  </si>
  <si>
    <t>&gt;100</t>
  </si>
  <si>
    <t>Motor Medic Thrust Fluid SDS</t>
  </si>
  <si>
    <t xml:space="preserve">MOTOR MEDIC® THRUST™ STARTING FLUID </t>
  </si>
  <si>
    <t>Chloroethane</t>
  </si>
  <si>
    <t>75-00-3</t>
  </si>
  <si>
    <t>&gt;1,000</t>
  </si>
  <si>
    <t>Rustoleum Spray Paint</t>
  </si>
  <si>
    <t>STRUST +SSPR 6PK GLOSS BLACK SAFETY DATA SHEET</t>
  </si>
  <si>
    <t>Acetone</t>
  </si>
  <si>
    <t>67-64-1</t>
  </si>
  <si>
    <t>Barium Sulfate</t>
  </si>
  <si>
    <t>7440-39-3</t>
  </si>
  <si>
    <t>Xylenes (o-, m-, p-	Isomers)</t>
  </si>
  <si>
    <t>1330-20-7</t>
  </si>
  <si>
    <t>Carbon Black</t>
  </si>
  <si>
    <t>Ethylbenzene</t>
  </si>
  <si>
    <t>100-41-4</t>
  </si>
  <si>
    <t>&gt;10</t>
  </si>
  <si>
    <t>Barium Sulfate (CAS: 7727-43-7)  listed in the Rustoleum Spray Paint SDS was conservatively assumed to be Barium and Compounds (CAS: 7440-39-3) as presented on the DEQ Pollutant List</t>
  </si>
  <si>
    <t>Carbon Black (CAS: 1333-86-4)  listed in the Rustoleum Spray Paint SDS was conservatively assumed to be Carbon Black Extracts (CAS: 89) as presented on the DEQ Pollutant List</t>
  </si>
  <si>
    <t>Table 4. Welding SDS Information</t>
  </si>
  <si>
    <r>
      <t>Constituent Name</t>
    </r>
    <r>
      <rPr>
        <b/>
        <vertAlign val="superscript"/>
        <sz val="10"/>
        <rFont val="Arial Narrow"/>
        <family val="2"/>
      </rPr>
      <t>2</t>
    </r>
  </si>
  <si>
    <t>Material Usage
(1000 lbs/yr)</t>
  </si>
  <si>
    <t>Use</t>
  </si>
  <si>
    <t>Exemption Threshold
(lbs/yr)</t>
  </si>
  <si>
    <t>Exempt?</t>
  </si>
  <si>
    <r>
      <t>CAS or DEQID</t>
    </r>
    <r>
      <rPr>
        <b/>
        <vertAlign val="superscript"/>
        <sz val="10"/>
        <rFont val="Arial Narrow"/>
        <family val="2"/>
      </rPr>
      <t>1</t>
    </r>
  </si>
  <si>
    <t>Pollutant Usage
(1000 lbs/yr)</t>
  </si>
  <si>
    <t>Lincoln 7018 Rod</t>
  </si>
  <si>
    <t>Excalibur 7018 MR</t>
  </si>
  <si>
    <t>Calcium fluoride</t>
  </si>
  <si>
    <t>SMAW</t>
  </si>
  <si>
    <t>&gt;50</t>
  </si>
  <si>
    <t>Manganese</t>
  </si>
  <si>
    <t>7439-96-5</t>
  </si>
  <si>
    <t>Silicon dioxide (amorphous)</t>
  </si>
  <si>
    <t>7631-86-9</t>
  </si>
  <si>
    <t xml:space="preserve">Aluminum oxide </t>
  </si>
  <si>
    <t>Lincoln Innershield NR 212</t>
  </si>
  <si>
    <t xml:space="preserve">Innershield NR-211-MP </t>
  </si>
  <si>
    <t>Barium flouride</t>
  </si>
  <si>
    <t>FCAW</t>
  </si>
  <si>
    <t>&gt;500</t>
  </si>
  <si>
    <t>Yes</t>
  </si>
  <si>
    <t>7429-90-5</t>
  </si>
  <si>
    <t>Lincoln 6011 Rod SDS</t>
  </si>
  <si>
    <t>Lincoln 6011</t>
  </si>
  <si>
    <t>Copper and/or copper alloys and compounds (as Cu)</t>
  </si>
  <si>
    <t>7440-50-8</t>
  </si>
  <si>
    <t>Rocketmount Orion Flux Core Flux Core Wire FCAW SDS</t>
  </si>
  <si>
    <t>Orion Flux Core</t>
  </si>
  <si>
    <t>Fluorides (as F)</t>
  </si>
  <si>
    <t>Manganese (Mn)</t>
  </si>
  <si>
    <t>Nickel (Ni)</t>
  </si>
  <si>
    <t>7440-02-0</t>
  </si>
  <si>
    <t>Vanadium (V)</t>
  </si>
  <si>
    <t>7440-62-2</t>
  </si>
  <si>
    <t>For conservatency Barium Flouride (7887-32-8) and Calcium Flouride (7789-75-5) were both included as Flourides (239) as presented in the DEQ Pollutant List</t>
  </si>
  <si>
    <t>Flourides (as F) were listed three (3) times in the Orin Flux Core SDS, for consistancy these three consitituents have been added together into one Flourides (as F) line item in this tabel, this includes their wt % being added together as well</t>
  </si>
  <si>
    <t>Table 5. Welding Rod Emission Factors</t>
  </si>
  <si>
    <t> </t>
  </si>
  <si>
    <t>Cr(VI)</t>
  </si>
  <si>
    <t>Fluorides</t>
  </si>
  <si>
    <t>Cobalt and Compounds</t>
  </si>
  <si>
    <t>Chromium VI, chromate and dichromate particulate</t>
  </si>
  <si>
    <t xml:space="preserve">CAS# </t>
  </si>
  <si>
    <t>7440-48-4</t>
  </si>
  <si>
    <t>18540-29-9</t>
  </si>
  <si>
    <t>TEU-ID</t>
  </si>
  <si>
    <t>DEQ Pollutant?</t>
  </si>
  <si>
    <t>WELD1</t>
  </si>
  <si>
    <t>WELD4</t>
  </si>
  <si>
    <t xml:space="preserve">Some emission factors have been calculated utilizing the DEQ Cleaner Air Oregon Welding Emissions Calculations Tool 										
</t>
  </si>
  <si>
    <t xml:space="preserve">Emission factor obtained from AP-42 section 12-19 </t>
  </si>
  <si>
    <t>Emission factors not obtained from one of the previously listed sources have been calculated using guidance from the San Diego County Air Pollution Control District website. The emission factor is determined by the equation EF = FGR x FCF x Ci.  The Fume Generation Rate (FGR), or Total Fume Emission Factor, is used when available in AP-42 Section 12.19 (Table 12.19-1). The Fume Correction Factor (FCF) was developed through San Diego Air Pollution Control District Engineering discussions with the welding industry (refer to footnote 6 for values), and lastly the Constituent weight percent (Ci) is obtained from the welding Material Safety Data Sheet (SDS). These three values are multiplied to find an equivalent emission factor for the remaining pollutants without emission factors identified elsewhere. When no FGR is available in AP-42 Section 12.19 for the specific welding process and material, a district default FGR is used that has been determined and provided by California Air Resource Board Greenhouse Gas Emission Inventory Chief, Richard Bode.</t>
  </si>
  <si>
    <t>All silicon as listed is conservatively assumed to be crystalline silica (respirable)</t>
  </si>
  <si>
    <t>Categorized based on recommended welding method as listed in the SDS or found online for the specific welding product.</t>
  </si>
  <si>
    <t>Type of Welding⁶ ⁷</t>
  </si>
  <si>
    <t>Total Fume Generation Rate</t>
  </si>
  <si>
    <r>
      <t>AP-42 (g/kg [lb/1000 lb] Of Electrode Consumed)</t>
    </r>
    <r>
      <rPr>
        <b/>
        <vertAlign val="superscript"/>
        <sz val="11"/>
        <color rgb="FF000000"/>
        <rFont val="Arial Narrow"/>
        <family val="2"/>
      </rPr>
      <t>3</t>
    </r>
  </si>
  <si>
    <r>
      <t>ARB, Richard Bode (lb/1000 lb electrode consumed)</t>
    </r>
    <r>
      <rPr>
        <b/>
        <vertAlign val="superscript"/>
        <sz val="11"/>
        <color rgb="FF000000"/>
        <rFont val="Arial Narrow"/>
        <family val="2"/>
      </rPr>
      <t>3</t>
    </r>
  </si>
  <si>
    <t>E7018 MR-3/32</t>
  </si>
  <si>
    <t>--</t>
  </si>
  <si>
    <t>Fume Correction Factors determined per San Diego Air Pollution Control District engineering discussions with Industry:</t>
  </si>
  <si>
    <t>This welding Electrode is 71T-11 based on the website Innershield® NR®-211-MP. https://www.lincolnelectric.com/en/products/innershieldnr211mp_fcaws</t>
  </si>
  <si>
    <t>Table 6. Average or maximum SDS Weight Percent for Welding Rod Materials</t>
  </si>
  <si>
    <r>
      <t>Crystaline Silica</t>
    </r>
    <r>
      <rPr>
        <b/>
        <vertAlign val="superscript"/>
        <sz val="10"/>
        <color rgb="FF000000"/>
        <rFont val="Arial Narrow"/>
        <family val="2"/>
      </rPr>
      <t>1</t>
    </r>
  </si>
  <si>
    <t>Fluorides2</t>
  </si>
  <si>
    <t>All fluoride compounds listed as fluorides</t>
  </si>
  <si>
    <t>Table 7. Drop Point Summary</t>
  </si>
  <si>
    <t xml:space="preserve">Use this information for drop points. </t>
  </si>
  <si>
    <r>
      <t>Drop point 1</t>
    </r>
    <r>
      <rPr>
        <sz val="12"/>
        <color theme="1"/>
        <rFont val="Arial Narrow"/>
        <family val="2"/>
      </rPr>
      <t xml:space="preserve"> Crude Ore stockpile to Grizzly shed: </t>
    </r>
    <r>
      <rPr>
        <b/>
        <sz val="12"/>
        <color theme="1"/>
        <rFont val="Arial Narrow"/>
        <family val="2"/>
      </rPr>
      <t>Height= 8 ft Drop distance = 1 ft.</t>
    </r>
  </si>
  <si>
    <r>
      <t>Drop point 2</t>
    </r>
    <r>
      <rPr>
        <sz val="12"/>
        <color theme="1"/>
        <rFont val="Arial Narrow"/>
        <family val="2"/>
      </rPr>
      <t xml:space="preserve"> Grizzly Shed to Ore shed: </t>
    </r>
    <r>
      <rPr>
        <b/>
        <sz val="12"/>
        <color theme="1"/>
        <rFont val="Arial Narrow"/>
        <family val="2"/>
      </rPr>
      <t>Height = 20 ft. Drop Distance = Up to 15 ft.</t>
    </r>
    <r>
      <rPr>
        <sz val="12"/>
        <color theme="1"/>
        <rFont val="Arial Narrow"/>
        <family val="2"/>
      </rPr>
      <t xml:space="preserve">  </t>
    </r>
  </si>
  <si>
    <r>
      <t>Drop Point 3</t>
    </r>
    <r>
      <rPr>
        <sz val="12"/>
        <color theme="1"/>
        <rFont val="Arial Narrow"/>
        <family val="2"/>
      </rPr>
      <t xml:space="preserve"> Ore shed to BC-3. </t>
    </r>
    <r>
      <rPr>
        <b/>
        <sz val="12"/>
        <color theme="1"/>
        <rFont val="Arial Narrow"/>
        <family val="2"/>
      </rPr>
      <t>Height = 5 ft</t>
    </r>
    <r>
      <rPr>
        <sz val="12"/>
        <color theme="1"/>
        <rFont val="Arial Narrow"/>
        <family val="2"/>
      </rPr>
      <t xml:space="preserve">. </t>
    </r>
    <r>
      <rPr>
        <b/>
        <sz val="12"/>
        <color theme="1"/>
        <rFont val="Arial Narrow"/>
        <family val="2"/>
      </rPr>
      <t>Drop Distance =  2 ft</t>
    </r>
    <r>
      <rPr>
        <sz val="12"/>
        <color theme="1"/>
        <rFont val="Arial Narrow"/>
        <family val="2"/>
      </rPr>
      <t>.</t>
    </r>
  </si>
  <si>
    <r>
      <t xml:space="preserve">Drop Point 4 </t>
    </r>
    <r>
      <rPr>
        <sz val="12"/>
        <color theme="1"/>
        <rFont val="Arial Narrow"/>
        <family val="2"/>
      </rPr>
      <t>BC-3 to</t>
    </r>
    <r>
      <rPr>
        <b/>
        <sz val="12"/>
        <color theme="1"/>
        <rFont val="Arial Narrow"/>
        <family val="2"/>
      </rPr>
      <t xml:space="preserve"> </t>
    </r>
    <r>
      <rPr>
        <sz val="12"/>
        <color theme="1"/>
        <rFont val="Arial Narrow"/>
        <family val="2"/>
      </rPr>
      <t xml:space="preserve">Primary scalper: </t>
    </r>
    <r>
      <rPr>
        <b/>
        <sz val="12"/>
        <color theme="1"/>
        <rFont val="Arial Narrow"/>
        <family val="2"/>
      </rPr>
      <t>Height= 20 ft</t>
    </r>
    <r>
      <rPr>
        <sz val="12"/>
        <color theme="1"/>
        <rFont val="Arial Narrow"/>
        <family val="2"/>
      </rPr>
      <t xml:space="preserve">. </t>
    </r>
    <r>
      <rPr>
        <b/>
        <sz val="12"/>
        <color theme="1"/>
        <rFont val="Arial Narrow"/>
        <family val="2"/>
      </rPr>
      <t>Drop distance = 2 ft</t>
    </r>
    <r>
      <rPr>
        <sz val="12"/>
        <color theme="1"/>
        <rFont val="Arial Narrow"/>
        <family val="2"/>
      </rPr>
      <t>.</t>
    </r>
  </si>
  <si>
    <r>
      <t xml:space="preserve">No drop from Jaw to BC-2 (shoot slide): </t>
    </r>
    <r>
      <rPr>
        <b/>
        <sz val="12"/>
        <color theme="1"/>
        <rFont val="Arial Narrow"/>
        <family val="2"/>
      </rPr>
      <t>Height= 2 ft</t>
    </r>
    <r>
      <rPr>
        <sz val="12"/>
        <color theme="1"/>
        <rFont val="Arial Narrow"/>
        <family val="2"/>
      </rPr>
      <t>.</t>
    </r>
  </si>
  <si>
    <r>
      <t>Drop Point 5</t>
    </r>
    <r>
      <rPr>
        <sz val="12"/>
        <color theme="1"/>
        <rFont val="Arial Narrow"/>
        <family val="2"/>
      </rPr>
      <t xml:space="preserve"> Primary scalper to BC-5: </t>
    </r>
    <r>
      <rPr>
        <b/>
        <sz val="12"/>
        <color theme="1"/>
        <rFont val="Arial Narrow"/>
        <family val="2"/>
      </rPr>
      <t>Height 12-15 ft. Drop distance= 2 ft</t>
    </r>
    <r>
      <rPr>
        <sz val="12"/>
        <color theme="1"/>
        <rFont val="Arial Narrow"/>
        <family val="2"/>
      </rPr>
      <t>.</t>
    </r>
  </si>
  <si>
    <r>
      <t xml:space="preserve">Drop Point 6 </t>
    </r>
    <r>
      <rPr>
        <sz val="12"/>
        <color theme="1"/>
        <rFont val="Arial Narrow"/>
        <family val="2"/>
      </rPr>
      <t xml:space="preserve">BC-5 to Slinger belt </t>
    </r>
    <r>
      <rPr>
        <b/>
        <sz val="12"/>
        <color theme="1"/>
        <rFont val="Arial Narrow"/>
        <family val="2"/>
      </rPr>
      <t>Height = 12 feet Drop Distance= 1 ft.</t>
    </r>
  </si>
  <si>
    <t>No drop from Slinger belt to rotary dryer. Shoot slide (2 ft change)</t>
  </si>
  <si>
    <t>Table 8. Material Transfer Operational Data</t>
  </si>
  <si>
    <t>Parameter/Type</t>
  </si>
  <si>
    <t>Value</t>
  </si>
  <si>
    <t>Reference</t>
  </si>
  <si>
    <t>Throughput by Material Stage</t>
  </si>
  <si>
    <t>Raw ore input</t>
  </si>
  <si>
    <t>Based on permit</t>
  </si>
  <si>
    <t>Moisture Content by Material Stage</t>
  </si>
  <si>
    <t>Raw Ore input</t>
  </si>
  <si>
    <t>%</t>
  </si>
  <si>
    <t>Volumetric moisture content- Based on LOI of raw ore</t>
  </si>
  <si>
    <t>Number of drops by material stage</t>
  </si>
  <si>
    <t>Raw ore</t>
  </si>
  <si>
    <t xml:space="preserve">each </t>
  </si>
  <si>
    <t>Material handling before dryer</t>
  </si>
  <si>
    <t>Other Operational Parameters</t>
  </si>
  <si>
    <t>Wind Speed</t>
  </si>
  <si>
    <t>mph</t>
  </si>
  <si>
    <t>From Aermet Data</t>
  </si>
  <si>
    <t>Table 9. AP-42 Particle Size Multipliers</t>
  </si>
  <si>
    <t>Parameter</t>
  </si>
  <si>
    <t>PM Particle Size Multiplier</t>
  </si>
  <si>
    <t>unitless</t>
  </si>
  <si>
    <t>AP-42 Section 13.2.4 (11/06)</t>
  </si>
  <si>
    <r>
      <t>PM</t>
    </r>
    <r>
      <rPr>
        <vertAlign val="subscript"/>
        <sz val="12"/>
        <rFont val="Arial Narrow"/>
        <family val="2"/>
      </rPr>
      <t>10</t>
    </r>
    <r>
      <rPr>
        <sz val="12"/>
        <rFont val="Arial Narrow"/>
        <family val="2"/>
      </rPr>
      <t xml:space="preserve"> Particle Size Multiplier</t>
    </r>
  </si>
  <si>
    <r>
      <t>PM</t>
    </r>
    <r>
      <rPr>
        <vertAlign val="subscript"/>
        <sz val="12"/>
        <rFont val="Arial Narrow"/>
        <family val="2"/>
      </rPr>
      <t>2.5</t>
    </r>
    <r>
      <rPr>
        <sz val="12"/>
        <rFont val="Arial Narrow"/>
        <family val="2"/>
      </rPr>
      <t xml:space="preserve"> Particle Size Multiplier</t>
    </r>
  </si>
  <si>
    <t>Material</t>
  </si>
  <si>
    <t>Throughput (tpy)</t>
  </si>
  <si>
    <r>
      <t>Emission Factor</t>
    </r>
    <r>
      <rPr>
        <b/>
        <vertAlign val="superscript"/>
        <sz val="12"/>
        <rFont val="Arial Narrow"/>
        <family val="2"/>
      </rPr>
      <t xml:space="preserve">1 </t>
    </r>
    <r>
      <rPr>
        <b/>
        <sz val="12"/>
        <rFont val="Arial Narrow"/>
        <family val="2"/>
      </rPr>
      <t xml:space="preserve">
(lb/ton)</t>
    </r>
  </si>
  <si>
    <t>Hourly Emissions
(lb/hr)</t>
  </si>
  <si>
    <t>Annual Emissions
(tpy)</t>
  </si>
  <si>
    <t>PM</t>
  </si>
  <si>
    <t>Emissions factors calculated per Equation 1 of AP-42 Section 13.2.4</t>
  </si>
  <si>
    <t>Table 11. Ore Drop Point TAC Emissions</t>
  </si>
  <si>
    <t xml:space="preserve">Pollutant </t>
  </si>
  <si>
    <t>CAS #</t>
  </si>
  <si>
    <r>
      <t>Weight Percent</t>
    </r>
    <r>
      <rPr>
        <b/>
        <vertAlign val="superscript"/>
        <sz val="12"/>
        <rFont val="Arial Narrow"/>
        <family val="2"/>
      </rPr>
      <t>1</t>
    </r>
  </si>
  <si>
    <t>Emission Factor
(lb/ton)</t>
  </si>
  <si>
    <t xml:space="preserve">Emissions
(lb/yr) </t>
  </si>
  <si>
    <t>7440-22-4</t>
  </si>
  <si>
    <t>7440-38-2</t>
  </si>
  <si>
    <t>7440-41-7</t>
  </si>
  <si>
    <t>7440-43-9</t>
  </si>
  <si>
    <t>7439-97-6</t>
  </si>
  <si>
    <t>7439-92-1</t>
  </si>
  <si>
    <t>7440-36-0</t>
  </si>
  <si>
    <t>7782-49-2</t>
  </si>
  <si>
    <t>7440-28-0</t>
  </si>
  <si>
    <t>7440-66-6</t>
  </si>
  <si>
    <t>1314-56-3</t>
  </si>
  <si>
    <t>7446-11-9</t>
  </si>
  <si>
    <t>1314-62-1</t>
  </si>
  <si>
    <t>Uses maximum of ore source test results</t>
  </si>
  <si>
    <t>Total</t>
  </si>
  <si>
    <t>Baghouse Emission Calculations</t>
  </si>
  <si>
    <t>Emission Unit</t>
  </si>
  <si>
    <t>Throughput 
(ton/year) (PTE)</t>
  </si>
  <si>
    <t>Throughput 
(ton/day) (PTE)</t>
  </si>
  <si>
    <r>
      <t>Emission Factor</t>
    </r>
    <r>
      <rPr>
        <b/>
        <vertAlign val="superscript"/>
        <sz val="11"/>
        <rFont val="Arial Narrow"/>
        <family val="2"/>
      </rPr>
      <t xml:space="preserve"> 1</t>
    </r>
    <r>
      <rPr>
        <b/>
        <sz val="11"/>
        <rFont val="Arial Narrow"/>
        <family val="2"/>
      </rPr>
      <t xml:space="preserve"> 
(lb/ton)</t>
    </r>
  </si>
  <si>
    <t>Actual Emissions
(tpy)</t>
  </si>
  <si>
    <t>PTE Emissions 
(tpy)</t>
  </si>
  <si>
    <t xml:space="preserve">Rotary Dryer Baghouse </t>
  </si>
  <si>
    <t>Main Baghouse</t>
  </si>
  <si>
    <t>New Baghouse</t>
  </si>
  <si>
    <t>Emission factors are derived from the 2014 and 2018 stack tests performed at the facility, as well as DEQ estimates. Outlined in permit #19-0001 for the facility</t>
  </si>
  <si>
    <t>Table 13. TAC Emissions from Rotary Dryer Baghouse</t>
  </si>
  <si>
    <t>Table 14. Metal Emissions from Main Baghouse</t>
  </si>
  <si>
    <t>Table 15. Metal Emissions from New Baghouse</t>
  </si>
  <si>
    <r>
      <t>Weight Percent</t>
    </r>
    <r>
      <rPr>
        <b/>
        <vertAlign val="superscript"/>
        <sz val="11"/>
        <rFont val="Arial Narrow"/>
        <family val="2"/>
      </rPr>
      <t xml:space="preserve"> 1</t>
    </r>
  </si>
  <si>
    <t xml:space="preserve">TACs associated with Used oil? </t>
  </si>
  <si>
    <t>Detection limit</t>
  </si>
  <si>
    <t>lbs</t>
  </si>
  <si>
    <t>https://mde.maryland.gov/programs/land/RecyclingandOperationsprogram/Documents/Volume%20to%20Weight%20Conversion%20Table.pdf</t>
  </si>
  <si>
    <t xml:space="preserve">Arsenic </t>
  </si>
  <si>
    <t>&lt;1</t>
  </si>
  <si>
    <t>lbs / Mgal</t>
  </si>
  <si>
    <t>Cadmium</t>
  </si>
  <si>
    <t>&lt;0.1</t>
  </si>
  <si>
    <t xml:space="preserve">Chromium </t>
  </si>
  <si>
    <t>&lt;4</t>
  </si>
  <si>
    <t>Lead</t>
  </si>
  <si>
    <t>lbs lead/Mgal oil</t>
  </si>
  <si>
    <r>
      <t>Emission Factor</t>
    </r>
    <r>
      <rPr>
        <b/>
        <vertAlign val="superscript"/>
        <sz val="11"/>
        <rFont val="Arial Narrow"/>
        <family val="2"/>
      </rPr>
      <t>1,2</t>
    </r>
    <r>
      <rPr>
        <b/>
        <sz val="11"/>
        <rFont val="Arial Narrow"/>
        <family val="2"/>
      </rPr>
      <t xml:space="preserve"> 
(lb/Mgal)</t>
    </r>
  </si>
  <si>
    <t>EF Notes</t>
  </si>
  <si>
    <t>BDL</t>
  </si>
  <si>
    <t>AP-42 Table 1.11-4 (BDL or No Data)</t>
  </si>
  <si>
    <t>Source Testing</t>
  </si>
  <si>
    <t>Chromium and compounds</t>
  </si>
  <si>
    <t>Source testing</t>
  </si>
  <si>
    <t>AP-42 Chapter 1.11, Table 1.11-4</t>
  </si>
  <si>
    <t>ND</t>
  </si>
  <si>
    <t>p-Dichlorobenzene (1,4-dichlorobenzene)</t>
  </si>
  <si>
    <t>AP-42 Table 1.11-5 (highest value)</t>
  </si>
  <si>
    <t>Anthracene</t>
  </si>
  <si>
    <t>Benz[a]anthracene</t>
  </si>
  <si>
    <t>Benzo[a]pyrene</t>
  </si>
  <si>
    <t>Chrysene</t>
  </si>
  <si>
    <t>Naphthalene</t>
  </si>
  <si>
    <t>Phenanthrene</t>
  </si>
  <si>
    <t>Phenol</t>
  </si>
  <si>
    <t>Butyl benzyl phthalate</t>
  </si>
  <si>
    <t>Dibutyl phthalate</t>
  </si>
  <si>
    <t>bis(2-Ethylhexyl) phthalate (DEHP)</t>
  </si>
  <si>
    <t>Pyrene</t>
  </si>
  <si>
    <t>ACDP 19-0001 SI-01</t>
  </si>
  <si>
    <t>Trichloroethene (TCE, trichloroethylene)</t>
  </si>
  <si>
    <t xml:space="preserve">Emission factors obtained from AP-42 Table 1.11-4 and 1.11-5, as well as source testing conducted on the used oil at the facility </t>
  </si>
  <si>
    <t>If emissions are BDL from a test,  half the detection limit is used. If they are BDL from AP-42 or ND then they are considered 0.</t>
  </si>
  <si>
    <t>Stockpile Emission Calculations</t>
  </si>
  <si>
    <t>Throughput 
(acre/year)</t>
  </si>
  <si>
    <r>
      <t>Emission Factor</t>
    </r>
    <r>
      <rPr>
        <b/>
        <vertAlign val="superscript"/>
        <sz val="11"/>
        <color rgb="FF000000"/>
        <rFont val="Arial Narrow"/>
        <family val="2"/>
      </rPr>
      <t xml:space="preserve"> 1</t>
    </r>
    <r>
      <rPr>
        <b/>
        <sz val="11"/>
        <color rgb="FF000000"/>
        <rFont val="Arial Narrow"/>
        <family val="2"/>
      </rPr>
      <t xml:space="preserve"> 
(lb/acre/day)</t>
    </r>
  </si>
  <si>
    <r>
      <t>Emissions</t>
    </r>
    <r>
      <rPr>
        <b/>
        <vertAlign val="superscript"/>
        <sz val="11"/>
        <color rgb="FF000000"/>
        <rFont val="Arial Narrow"/>
        <family val="2"/>
      </rPr>
      <t>2</t>
    </r>
    <r>
      <rPr>
        <b/>
        <sz val="11"/>
        <color rgb="FF000000"/>
        <rFont val="Arial Narrow"/>
        <family val="2"/>
      </rPr>
      <t xml:space="preserve"> 
(tpy)</t>
    </r>
  </si>
  <si>
    <t>Active Raw Ore and Active Fill Stockpile</t>
  </si>
  <si>
    <t>Inactive Raw Ore and Inactive Fill Stockpile</t>
  </si>
  <si>
    <t>Emission factors are taken from AP-42 section 11.16 and utilize AQ-EF08</t>
  </si>
  <si>
    <r>
      <t xml:space="preserve"> Stockpile PM</t>
    </r>
    <r>
      <rPr>
        <vertAlign val="subscript"/>
        <sz val="9"/>
        <color rgb="FF000000"/>
        <rFont val="Arial Narrow"/>
        <family val="2"/>
      </rPr>
      <t xml:space="preserve">2.5 </t>
    </r>
    <r>
      <rPr>
        <sz val="9"/>
        <color rgb="FF000000"/>
        <rFont val="Arial Narrow"/>
        <family val="2"/>
      </rPr>
      <t>emissions are 15% of the PM</t>
    </r>
    <r>
      <rPr>
        <vertAlign val="subscript"/>
        <sz val="9"/>
        <color rgb="FF000000"/>
        <rFont val="Arial Narrow"/>
        <family val="2"/>
      </rPr>
      <t>10</t>
    </r>
    <r>
      <rPr>
        <sz val="9"/>
        <color rgb="FF000000"/>
        <rFont val="Arial Narrow"/>
        <family val="2"/>
      </rPr>
      <t xml:space="preserve"> emissions using AQ-EF08</t>
    </r>
  </si>
  <si>
    <t>Table 19. Active Raw Ore and Active Fill Stockpile Metal Emissions</t>
  </si>
  <si>
    <t>Table 20. Inactive Raw Ore and Inactive Fill Stockpile Metal Emissions</t>
  </si>
  <si>
    <t>Emission Factor
(lb/acre/yr)</t>
  </si>
  <si>
    <t>Uses Raw Ore source test results</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</si>
  <si>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</si>
  <si>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</si>
  <si>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</si>
  <si>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</si>
  <si>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</si>
  <si>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</si>
  <si>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</si>
  <si>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</si>
  <si>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</si>
  <si>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</si>
  <si>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</si>
  <si>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</si>
  <si>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</si>
  <si>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</si>
  <si>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</si>
  <si>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</si>
  <si>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</si>
  <si>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</si>
  <si>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</si>
  <si>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</si>
  <si>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</si>
  <si>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</si>
  <si>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TEU-RDO</t>
  </si>
  <si>
    <t>Rotary Dryer - Used Oil Burned</t>
  </si>
  <si>
    <t>RD</t>
  </si>
  <si>
    <t>Mgal</t>
  </si>
  <si>
    <t>Used oil</t>
  </si>
  <si>
    <t>TEU-RDB</t>
  </si>
  <si>
    <t>Rotary Dryer - Baghouse</t>
  </si>
  <si>
    <t>DB</t>
  </si>
  <si>
    <t>tons ore</t>
  </si>
  <si>
    <t xml:space="preserve">Dry product </t>
  </si>
  <si>
    <t>TEU-Main</t>
  </si>
  <si>
    <t>Screening/Fine Crushing - Main Baghouse</t>
  </si>
  <si>
    <t>MB</t>
  </si>
  <si>
    <t>TEU-New</t>
  </si>
  <si>
    <t>Truck load-out/Rail load-out - New Baghouse</t>
  </si>
  <si>
    <t>NB</t>
  </si>
  <si>
    <t>TEU-AS</t>
  </si>
  <si>
    <t>Fugative</t>
  </si>
  <si>
    <t>SP1</t>
  </si>
  <si>
    <t>acres</t>
  </si>
  <si>
    <t>Active raw ore</t>
  </si>
  <si>
    <t>TEU-IS</t>
  </si>
  <si>
    <t xml:space="preserve">Inactive Stockpile </t>
  </si>
  <si>
    <t>SP2</t>
  </si>
  <si>
    <t>Inactive raw ore</t>
  </si>
  <si>
    <t>TEU-MA1</t>
  </si>
  <si>
    <t>TEU-MA2</t>
  </si>
  <si>
    <t>Maintenance Activity - PB Penetrating Lithium Grease</t>
  </si>
  <si>
    <t>TEU-MA3</t>
  </si>
  <si>
    <t>TEU-MA4</t>
  </si>
  <si>
    <t>Maintenance Activity - Rustoleum Spray Paint</t>
  </si>
  <si>
    <t>TEU-WELD1</t>
  </si>
  <si>
    <t>WELD</t>
  </si>
  <si>
    <t>1000 lbs</t>
  </si>
  <si>
    <t>Welding rods used</t>
  </si>
  <si>
    <t>TEU-WELD2</t>
  </si>
  <si>
    <t>TEU-WELD3</t>
  </si>
  <si>
    <t>TEU-WELD4</t>
  </si>
  <si>
    <t>TEU-DP1</t>
  </si>
  <si>
    <t>Drop Point - Active Raw Ore (drop points 1-6)</t>
  </si>
  <si>
    <t>DP1-6</t>
  </si>
  <si>
    <t>Calculated Emissions</t>
  </si>
  <si>
    <t>Toxic Emissions
Unit ID</t>
  </si>
  <si>
    <t>Control 
Efficiency</t>
  </si>
  <si>
    <t>Emission Factor Information</t>
  </si>
  <si>
    <t>Annual - Chronic [lb/yr]</t>
  </si>
  <si>
    <t>Max Daily - Acute [lb/day]</t>
  </si>
  <si>
    <t>EF Values</t>
  </si>
  <si>
    <t>Reference/Notes</t>
  </si>
  <si>
    <t>CAS or DEQ ID</t>
  </si>
  <si>
    <t>DEQ Sequence ID</t>
  </si>
  <si>
    <t>Annual - Chronic</t>
  </si>
  <si>
    <t>Max Daily - Acute</t>
  </si>
  <si>
    <t xml:space="preserve">Requested PTE </t>
  </si>
  <si>
    <t>61-82-5</t>
  </si>
  <si>
    <t>lb/ton</t>
  </si>
  <si>
    <t>Annual and max daily EF values are the same for this TEU and its pollutants</t>
  </si>
  <si>
    <t>The control efficiency does not apply to this pollutant</t>
  </si>
  <si>
    <t>lb/Mgal</t>
  </si>
  <si>
    <t>AP-42 Table 1.11-4 and 1.11-5</t>
  </si>
  <si>
    <t>106-46-7</t>
  </si>
  <si>
    <t>120-12-7</t>
  </si>
  <si>
    <t>56-55-3</t>
  </si>
  <si>
    <t>50-32-8</t>
  </si>
  <si>
    <t>218-01-9</t>
  </si>
  <si>
    <t>91-20-3</t>
  </si>
  <si>
    <t>85-01-8</t>
  </si>
  <si>
    <t>108-95-2</t>
  </si>
  <si>
    <t>85-68-7</t>
  </si>
  <si>
    <t>84-74-2</t>
  </si>
  <si>
    <t>117-81-7</t>
  </si>
  <si>
    <t>129-00-0</t>
  </si>
  <si>
    <t>lb/acre</t>
  </si>
  <si>
    <t>Source testing of material and AP-42 section 11.16</t>
  </si>
  <si>
    <t>lb/1000 lbs</t>
  </si>
  <si>
    <t>AP-42 12.19; SDAPCD 2022</t>
  </si>
  <si>
    <t>TEU WELD1</t>
  </si>
  <si>
    <t xml:space="preserve">San Diego County Air Pollution Control District website, or calculatd using CAO Welding Tool </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</si>
  <si>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</si>
  <si>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</si>
  <si>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</si>
  <si>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</si>
  <si>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</si>
  <si>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</si>
  <si>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</si>
  <si>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</si>
  <si>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</si>
  <si>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</si>
  <si>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</si>
  <si>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</si>
  <si>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</si>
  <si>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</si>
  <si>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</si>
  <si>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</si>
  <si>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Barnes Distribution</t>
  </si>
  <si>
    <t>MA-1</t>
  </si>
  <si>
    <t>Lectra Motive</t>
  </si>
  <si>
    <t>MA-2</t>
  </si>
  <si>
    <t>Motor Medic</t>
  </si>
  <si>
    <t>MA-3</t>
  </si>
  <si>
    <t>Rustoleum</t>
  </si>
  <si>
    <t>MA-4</t>
  </si>
  <si>
    <t>Emissions Data</t>
  </si>
  <si>
    <t>Annual Emissions - Chronic [lb/yr]</t>
  </si>
  <si>
    <t>Total Daily Emissions - Acute [lb/day]</t>
  </si>
  <si>
    <t>Control Efficiency</t>
  </si>
  <si>
    <t>Percent Composition</t>
  </si>
  <si>
    <t>TEU-BOOTH</t>
  </si>
  <si>
    <t>67-56-1</t>
  </si>
  <si>
    <t>100-40-3</t>
  </si>
  <si>
    <t>Includes Transfer Efficiency (72%) and Filter Removal Efficiency (99%)</t>
  </si>
  <si>
    <t>90-43-7</t>
  </si>
  <si>
    <t>50-00-0</t>
  </si>
  <si>
    <t>CASRN</t>
  </si>
  <si>
    <t>630-20-6</t>
  </si>
  <si>
    <t>1,1,1,2-Tetrachloroethane</t>
  </si>
  <si>
    <t>811-97-2</t>
  </si>
  <si>
    <t>1,1,1,2-Tetrafluoroethane</t>
  </si>
  <si>
    <t>71-55-6</t>
  </si>
  <si>
    <t>1,1,1-Trichloroethane (methyl chloroform)</t>
  </si>
  <si>
    <t>79-34-5</t>
  </si>
  <si>
    <t>1,1,2,2-Tetrachloroethane</t>
  </si>
  <si>
    <t>79-00-5</t>
  </si>
  <si>
    <t>1,1,2-Trichloroethane (vinyl trichloride)</t>
  </si>
  <si>
    <t>75-34-3</t>
  </si>
  <si>
    <t>1,1-Dichloroethane (ethylidene dichloride)</t>
  </si>
  <si>
    <t>75-37-6</t>
  </si>
  <si>
    <t>1,1-Difluoroethane</t>
  </si>
  <si>
    <t>57-14-7</t>
  </si>
  <si>
    <t>1,1-Dimethylhydrazine</t>
  </si>
  <si>
    <t>67562-39-4</t>
  </si>
  <si>
    <t>1,2,3,4,6,7,8-Heptachlorodibenzofuran (HpCDF)</t>
  </si>
  <si>
    <t>35822-46-9</t>
  </si>
  <si>
    <t>1,2,3,4,6,7,8-Heptachlorodibenzo-p-dioxin (HpCDD)</t>
  </si>
  <si>
    <t>55673-89-7</t>
  </si>
  <si>
    <t>1,2,3,4,7,8,9-Heptachlorodibenzofuran (HpCDF)</t>
  </si>
  <si>
    <t>70648-26-9</t>
  </si>
  <si>
    <t>1,2,3,4,7,8-Hexachlorodibenzofuran (HxCDF)</t>
  </si>
  <si>
    <t>39227-28-6</t>
  </si>
  <si>
    <t>1,2,3,4,7,8-Hexachlorodibenzo-p-dioxin (HxCDD)</t>
  </si>
  <si>
    <t>57117-44-9</t>
  </si>
  <si>
    <t>1,2,3,6,7,8-Hexachlorodibenzofuran (HxCDF)</t>
  </si>
  <si>
    <t>57653-85-7</t>
  </si>
  <si>
    <t>1,2,3,6,7,8-Hexachlorodibenzo-p-dioxin (HxCDD)</t>
  </si>
  <si>
    <t>72918-21-9</t>
  </si>
  <si>
    <t>1,2,3,7,8,9-Hexachlorodibenzofuran (HxCDF)</t>
  </si>
  <si>
    <t>19408-74-3</t>
  </si>
  <si>
    <t>1,2,3,7,8,9-Hexachlorodibenzo-p-dioxin (HxCDD)</t>
  </si>
  <si>
    <t>57117-41-6</t>
  </si>
  <si>
    <t>1,2,3,7,8-Pentachlorodibenzofuran (PeCDF)</t>
  </si>
  <si>
    <t>40321-76-4</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</si>
  <si>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</si>
  <si>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</si>
  <si>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</si>
  <si>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</si>
  <si>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</si>
  <si>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</si>
  <si>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</si>
  <si>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</si>
  <si>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</si>
  <si>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</si>
  <si>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</si>
  <si>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</si>
  <si>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</si>
  <si>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78-87-5</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</si>
  <si>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</si>
  <si>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</si>
  <si>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</si>
  <si>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</si>
  <si>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</si>
  <si>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</si>
  <si>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</si>
  <si>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</si>
  <si>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</si>
  <si>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</si>
  <si>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</si>
  <si>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</si>
  <si>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</si>
  <si>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</si>
  <si>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</si>
  <si>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</si>
  <si>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</si>
  <si>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</si>
  <si>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</si>
  <si>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</si>
  <si>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</si>
  <si>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</si>
  <si>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</si>
  <si>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</si>
  <si>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</si>
  <si>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</si>
  <si>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</si>
  <si>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</si>
  <si>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</si>
  <si>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</si>
  <si>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</si>
  <si>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</si>
  <si>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</si>
  <si>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832-69-9</t>
  </si>
  <si>
    <t>1-Methylphenanthrene</t>
  </si>
  <si>
    <t>2381-21-7</t>
  </si>
  <si>
    <t>1-Methylpyrene</t>
  </si>
  <si>
    <t>5522-43-0</t>
  </si>
  <si>
    <t>1-Nitropyrene</t>
  </si>
  <si>
    <t>540-84-1</t>
  </si>
  <si>
    <t>2,2,4-Trimethylpentane</t>
  </si>
  <si>
    <t>60851-34-5</t>
  </si>
  <si>
    <t>2,3,4,6,7,8-Hexachlorodibenzofuran (HxCDF)</t>
  </si>
  <si>
    <t>58-90-2</t>
  </si>
  <si>
    <t>2,3,4,6-Tetrachlorophenol</t>
  </si>
  <si>
    <t>57117-31-4</t>
  </si>
  <si>
    <t>2,3,4,7,8-Pentachlorodibenzofuran (PeCDF)</t>
  </si>
  <si>
    <t>51207-31-9</t>
  </si>
  <si>
    <t>2,3,7,8-Tetrachlorodibenzofuran (TcDF)</t>
  </si>
  <si>
    <t>1746-01-6</t>
  </si>
  <si>
    <t>2,3,7,8-Tetrachlorodibenzo-p-dioxin (TCDD)</t>
  </si>
  <si>
    <t>96-13-9</t>
  </si>
  <si>
    <t>2,3-Dibromo-1-propanol</t>
  </si>
  <si>
    <t>95-95-4</t>
  </si>
  <si>
    <t>2,4,5-Trichlorophenol</t>
  </si>
  <si>
    <t>88-06-2</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</si>
  <si>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</si>
  <si>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</si>
  <si>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</si>
  <si>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</si>
  <si>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</si>
  <si>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</si>
  <si>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</si>
  <si>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</si>
  <si>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</si>
  <si>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</si>
  <si>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</si>
  <si>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</si>
  <si>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</si>
  <si>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</si>
  <si>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</si>
  <si>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51-28-5</t>
  </si>
  <si>
    <t>2,4-Dinitrophenol</t>
  </si>
  <si>
    <t>121-14-2</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</si>
  <si>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</si>
  <si>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</si>
  <si>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</si>
  <si>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</si>
  <si>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</si>
  <si>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</si>
  <si>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</si>
  <si>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</si>
  <si>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</si>
  <si>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</si>
  <si>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</si>
  <si>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</si>
  <si>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</si>
  <si>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78-93-3</t>
  </si>
  <si>
    <t>2-Butanone (methyl ethyl ketone)</t>
  </si>
  <si>
    <t>532-27-4</t>
  </si>
  <si>
    <t>2-Chloroacetophenone</t>
  </si>
  <si>
    <t>95-57-8</t>
  </si>
  <si>
    <t>2-Chlorophenol</t>
  </si>
  <si>
    <t>91-57-6</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</si>
  <si>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</si>
  <si>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</si>
  <si>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</si>
  <si>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</si>
  <si>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</si>
  <si>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</si>
  <si>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</si>
  <si>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</si>
  <si>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</si>
  <si>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</si>
  <si>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</si>
  <si>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</si>
  <si>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</si>
  <si>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</si>
  <si>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</si>
  <si>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</si>
  <si>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</si>
  <si>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</si>
  <si>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</si>
  <si>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</si>
  <si>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</si>
  <si>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</si>
  <si>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</si>
  <si>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</si>
  <si>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56-49-5</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</si>
  <si>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</si>
  <si>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</si>
  <si>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</si>
  <si>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</si>
  <si>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</si>
  <si>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</si>
  <si>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</si>
  <si>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</si>
  <si>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</si>
  <si>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</si>
  <si>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</si>
  <si>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</si>
  <si>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</si>
  <si>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</si>
  <si>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</si>
  <si>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</si>
  <si>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</si>
  <si>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</si>
  <si>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</si>
  <si>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</si>
  <si>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</si>
  <si>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534-52-1</t>
  </si>
  <si>
    <t>4,6-Dinitro-o-cresol (and salts)</t>
  </si>
  <si>
    <t>92-67-1</t>
  </si>
  <si>
    <t>4-Aminobiphenyl</t>
  </si>
  <si>
    <t>95-83-0</t>
  </si>
  <si>
    <t>4-Chloro-o-phenylenediamine</t>
  </si>
  <si>
    <t>60-11-7</t>
  </si>
  <si>
    <t>4-Dimethylaminoazobenzene</t>
  </si>
  <si>
    <t>92-93-3</t>
  </si>
  <si>
    <t>4-Nitrobiphenyl</t>
  </si>
  <si>
    <t>100-02-7</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</si>
  <si>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</si>
  <si>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</si>
  <si>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</si>
  <si>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</si>
  <si>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</si>
  <si>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</si>
  <si>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</si>
  <si>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</si>
  <si>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</si>
  <si>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</si>
  <si>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</si>
  <si>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</si>
  <si>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</si>
  <si>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</si>
  <si>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57-97-6</t>
  </si>
  <si>
    <t>7,12-Dimethylbenz[a]anthracene</t>
  </si>
  <si>
    <t>194-59-2</t>
  </si>
  <si>
    <t>7H-Dibenzo[c,g]carbazole</t>
  </si>
  <si>
    <t>26148-68-5</t>
  </si>
  <si>
    <t>A-alpha-c(2-amino-9h-pyrido[2,3-b]indole)</t>
  </si>
  <si>
    <t>83-32-9</t>
  </si>
  <si>
    <t>Acenaphthene</t>
  </si>
  <si>
    <t>208-96-8</t>
  </si>
  <si>
    <t>Acenaphthylene</t>
  </si>
  <si>
    <t>75-07-0</t>
  </si>
  <si>
    <t>Acetaldehyde</t>
  </si>
  <si>
    <t>60-35-5</t>
  </si>
  <si>
    <t>Acetamide</t>
  </si>
  <si>
    <t>75-05-8</t>
  </si>
  <si>
    <t>Acetonitrile</t>
  </si>
  <si>
    <t>98-86-2</t>
  </si>
  <si>
    <t>Acetophenone</t>
  </si>
  <si>
    <t>107-02-8</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</si>
  <si>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</si>
  <si>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</si>
  <si>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</si>
  <si>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</si>
  <si>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</si>
  <si>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</si>
  <si>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</si>
  <si>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</si>
  <si>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</si>
  <si>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</si>
  <si>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</si>
  <si>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</si>
  <si>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</si>
  <si>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</si>
  <si>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</si>
  <si>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</si>
  <si>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</si>
  <si>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Aluminum oxide (fibrous forms)</t>
  </si>
  <si>
    <t>Amitrole</t>
  </si>
  <si>
    <t>7664-41-7</t>
  </si>
  <si>
    <t>Ammonia</t>
  </si>
  <si>
    <t>7803-63-6</t>
  </si>
  <si>
    <t>Ammonium bisulfate</t>
  </si>
  <si>
    <t>6484-52-2</t>
  </si>
  <si>
    <t>Ammonium nitrate</t>
  </si>
  <si>
    <t>7783-20-2</t>
  </si>
  <si>
    <t>Ammonium sulfate</t>
  </si>
  <si>
    <t>62-53-3</t>
  </si>
  <si>
    <t>Aniline</t>
  </si>
  <si>
    <t>191-26-4</t>
  </si>
  <si>
    <t>Anthanthrene</t>
  </si>
  <si>
    <t>1309-64-4</t>
  </si>
  <si>
    <t>Antimony trioxide</t>
  </si>
  <si>
    <t>140-57-8</t>
  </si>
  <si>
    <t>Aramite</t>
  </si>
  <si>
    <t>7784-42-1</t>
  </si>
  <si>
    <t>Arsine</t>
  </si>
  <si>
    <t>1332-21-4</t>
  </si>
  <si>
    <t>Asbestos</t>
  </si>
  <si>
    <t>492-80-8</t>
  </si>
  <si>
    <t>Auramine</t>
  </si>
  <si>
    <t>115-02-6</t>
  </si>
  <si>
    <t>Azaserine</t>
  </si>
  <si>
    <t>446-86-6</t>
  </si>
  <si>
    <t>Azathioprine</t>
  </si>
  <si>
    <t>103-33-3</t>
  </si>
  <si>
    <t>Azobenzene</t>
  </si>
  <si>
    <t>71-43-2</t>
  </si>
  <si>
    <t>Benzene</t>
  </si>
  <si>
    <t>92-87-5</t>
  </si>
  <si>
    <t>Benzidine (and its salts)</t>
  </si>
  <si>
    <t>205-99-2</t>
  </si>
  <si>
    <t>Benzo[b]fluoranthene</t>
  </si>
  <si>
    <t>205-12-9</t>
  </si>
  <si>
    <t>Benzo[c]fluorene</t>
  </si>
  <si>
    <t>192-97-2</t>
  </si>
  <si>
    <t>Benzo[e]pyrene</t>
  </si>
  <si>
    <t>191-24-2</t>
  </si>
  <si>
    <t>Benzo[g,h,i]perylene</t>
  </si>
  <si>
    <t>205-82-3</t>
  </si>
  <si>
    <t>Benzo[j]fluoranthene</t>
  </si>
  <si>
    <t>207-08-9</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</si>
  <si>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</si>
  <si>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</si>
  <si>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</si>
  <si>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</si>
  <si>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</si>
  <si>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</si>
  <si>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</si>
  <si>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</si>
  <si>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</si>
  <si>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</si>
  <si>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</si>
  <si>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</si>
  <si>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</si>
  <si>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</si>
  <si>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</si>
  <si>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</si>
  <si>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</si>
  <si>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</si>
  <si>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</si>
  <si>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</si>
  <si>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</si>
  <si>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</si>
  <si>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</si>
  <si>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</si>
  <si>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</si>
  <si>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</si>
  <si>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</si>
  <si>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</si>
  <si>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</si>
  <si>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542-88-1</t>
  </si>
  <si>
    <t>bis(Chloromethyl) ether</t>
  </si>
  <si>
    <t>7726-95-6</t>
  </si>
  <si>
    <t>Bromine and compounds</t>
  </si>
  <si>
    <t>7789-30-2</t>
  </si>
  <si>
    <t>Bromine pentafluoride</t>
  </si>
  <si>
    <t>75-27-4</t>
  </si>
  <si>
    <t>Bromodichloromethane</t>
  </si>
  <si>
    <t>75-25-2</t>
  </si>
  <si>
    <t>Bromoform</t>
  </si>
  <si>
    <t>74-83-9</t>
  </si>
  <si>
    <t>Bromomethane (methyl bromide)</t>
  </si>
  <si>
    <t>141-32-2</t>
  </si>
  <si>
    <t>Butyl acrylate</t>
  </si>
  <si>
    <t>25013-16-5</t>
  </si>
  <si>
    <t>Butylated hydroxyanisole</t>
  </si>
  <si>
    <t>569-61-9</t>
  </si>
  <si>
    <t>C.I. Basic Red 9 monohydrochloride</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</si>
  <si>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</si>
  <si>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</si>
  <si>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</si>
  <si>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</si>
  <si>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</si>
  <si>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</si>
  <si>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</si>
  <si>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</si>
  <si>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</si>
  <si>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</si>
  <si>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</si>
  <si>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</si>
  <si>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</si>
  <si>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</si>
  <si>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</si>
  <si>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56-23-5</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</si>
  <si>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</si>
  <si>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</si>
  <si>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</si>
  <si>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</si>
  <si>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</si>
  <si>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</si>
  <si>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</si>
  <si>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</si>
  <si>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</si>
  <si>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</si>
  <si>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</si>
  <si>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</si>
  <si>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</si>
  <si>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</si>
  <si>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</si>
  <si>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</si>
  <si>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</si>
  <si>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</si>
  <si>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</si>
  <si>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</si>
  <si>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</si>
  <si>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</si>
  <si>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7782-50-5</t>
  </si>
  <si>
    <t>Chlorine</t>
  </si>
  <si>
    <t>10049-04-4</t>
  </si>
  <si>
    <t>Chlorine dioxide</t>
  </si>
  <si>
    <t>79-11-8</t>
  </si>
  <si>
    <t>Chloroacetic acid</t>
  </si>
  <si>
    <t>85535-84-8</t>
  </si>
  <si>
    <t>Chloroalkanes C10-13 (chlorinated paraffins)</t>
  </si>
  <si>
    <t>108-90-7</t>
  </si>
  <si>
    <t>Chlorobenzene</t>
  </si>
  <si>
    <t>510-15-6</t>
  </si>
  <si>
    <t>Chlorobenzilate (ethyl-4,4'-dichlorobenzilate)</t>
  </si>
  <si>
    <t>75-45-6</t>
  </si>
  <si>
    <t>Chlorodifluoromethane (Freon 22)</t>
  </si>
  <si>
    <t>Chloroethane (ethyl chloride)</t>
  </si>
  <si>
    <t>67-66-3</t>
  </si>
  <si>
    <t>Chloroform</t>
  </si>
  <si>
    <t>74-87-3</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</si>
  <si>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</si>
  <si>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</si>
  <si>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</si>
  <si>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</si>
  <si>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</si>
  <si>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</si>
  <si>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</si>
  <si>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</si>
  <si>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</si>
  <si>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</si>
  <si>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</si>
  <si>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</si>
  <si>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</si>
  <si>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87-29-6</t>
  </si>
  <si>
    <t>Cinnamyl anthranilate</t>
  </si>
  <si>
    <t>Coke oven emissions</t>
  </si>
  <si>
    <t>Creosotes</t>
  </si>
  <si>
    <t>1319-77-3</t>
  </si>
  <si>
    <t>Cresols (mixture), including m-cresol, o-cresol, p-cresol</t>
  </si>
  <si>
    <t>4170-30-3</t>
  </si>
  <si>
    <t>Crotonaldehyde</t>
  </si>
  <si>
    <t>80-15-9</t>
  </si>
  <si>
    <t>Cumene hydroperoxide</t>
  </si>
  <si>
    <t>135-20-6</t>
  </si>
  <si>
    <t>Cupferron</t>
  </si>
  <si>
    <t>74-90-8</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</si>
  <si>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</si>
  <si>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</si>
  <si>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</si>
  <si>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</si>
  <si>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</si>
  <si>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</si>
  <si>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</si>
  <si>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</si>
  <si>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</si>
  <si>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</si>
  <si>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</si>
  <si>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</si>
  <si>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</si>
  <si>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</si>
  <si>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</si>
  <si>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</si>
  <si>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</si>
  <si>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</si>
  <si>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</si>
  <si>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</si>
  <si>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</si>
  <si>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</si>
  <si>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</si>
  <si>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</si>
  <si>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</si>
  <si>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</si>
  <si>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</si>
  <si>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</si>
  <si>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</si>
  <si>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53-70-3</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</si>
  <si>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</si>
  <si>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</si>
  <si>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</si>
  <si>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</si>
  <si>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</si>
  <si>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</si>
  <si>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</si>
  <si>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</si>
  <si>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</si>
  <si>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</si>
  <si>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</si>
  <si>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</si>
  <si>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</si>
  <si>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</si>
  <si>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</si>
  <si>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</si>
  <si>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</si>
  <si>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75-71-8</t>
  </si>
  <si>
    <t>Dichlorodifluoromethane (Freon 12)</t>
  </si>
  <si>
    <t>75-43-4</t>
  </si>
  <si>
    <t>Dichlorofluoromethane (Freon 21)</t>
  </si>
  <si>
    <t>75-09-2</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</si>
  <si>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</si>
  <si>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</si>
  <si>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</si>
  <si>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</si>
  <si>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</si>
  <si>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</si>
  <si>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</si>
  <si>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</si>
  <si>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</si>
  <si>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</si>
  <si>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</si>
  <si>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</si>
  <si>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</si>
  <si>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</si>
  <si>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</si>
  <si>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</si>
  <si>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</si>
  <si>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</si>
  <si>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</si>
  <si>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</si>
  <si>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</si>
  <si>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</si>
  <si>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</si>
  <si>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</si>
  <si>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</si>
  <si>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</si>
  <si>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</si>
  <si>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</si>
  <si>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84-66-2</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</si>
  <si>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</si>
  <si>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</si>
  <si>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</si>
  <si>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</si>
  <si>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</si>
  <si>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</si>
  <si>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</si>
  <si>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</si>
  <si>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</si>
  <si>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</si>
  <si>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</si>
  <si>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</si>
  <si>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</si>
  <si>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</si>
  <si>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</si>
  <si>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</si>
  <si>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</si>
  <si>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</si>
  <si>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</si>
  <si>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</si>
  <si>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</si>
  <si>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</si>
  <si>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</si>
  <si>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</si>
  <si>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</si>
  <si>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</si>
  <si>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</si>
  <si>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</si>
  <si>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</si>
  <si>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</si>
  <si>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</si>
  <si>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</si>
  <si>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</si>
  <si>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</si>
  <si>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</si>
  <si>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</si>
  <si>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</si>
  <si>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</si>
  <si>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</si>
  <si>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</si>
  <si>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</si>
  <si>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</si>
  <si>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</si>
  <si>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</si>
  <si>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</si>
  <si>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107-06-2</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</si>
  <si>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</si>
  <si>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</si>
  <si>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</si>
  <si>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</si>
  <si>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</si>
  <si>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</si>
  <si>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</si>
  <si>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</si>
  <si>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</si>
  <si>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</si>
  <si>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</si>
  <si>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</si>
  <si>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</si>
  <si>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</si>
  <si>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</si>
  <si>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</si>
  <si>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</si>
  <si>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</si>
  <si>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</si>
  <si>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</si>
  <si>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</si>
  <si>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</si>
  <si>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</si>
  <si>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</si>
  <si>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</si>
  <si>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</si>
  <si>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</si>
  <si>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206-44-0</t>
  </si>
  <si>
    <t>Fluoranthene</t>
  </si>
  <si>
    <t>86-73-7</t>
  </si>
  <si>
    <t>Fluorene</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</si>
  <si>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</si>
  <si>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</si>
  <si>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</si>
  <si>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</si>
  <si>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</si>
  <si>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</si>
  <si>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</si>
  <si>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</si>
  <si>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</si>
  <si>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</si>
  <si>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</si>
  <si>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</si>
  <si>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</si>
  <si>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</si>
  <si>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</si>
  <si>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</si>
  <si>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</si>
  <si>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</si>
  <si>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</si>
  <si>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</si>
  <si>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</si>
  <si>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</si>
  <si>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</si>
  <si>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</si>
  <si>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</si>
  <si>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</si>
  <si>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</si>
  <si>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</si>
  <si>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</si>
  <si>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</si>
  <si>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</si>
  <si>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</si>
  <si>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</si>
  <si>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</si>
  <si>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</si>
  <si>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</si>
  <si>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</si>
  <si>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</si>
  <si>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</si>
  <si>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</si>
  <si>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110-54-3</t>
  </si>
  <si>
    <t>Hexane</t>
  </si>
  <si>
    <t>302-01-2</t>
  </si>
  <si>
    <t>Hydrazine</t>
  </si>
  <si>
    <t>10034-93-2</t>
  </si>
  <si>
    <t>Hydrazine sulfate</t>
  </si>
  <si>
    <t>7647-01-0</t>
  </si>
  <si>
    <t>Hydrochloric acid</t>
  </si>
  <si>
    <t>10035-10-6</t>
  </si>
  <si>
    <t>Hydrogen bromide</t>
  </si>
  <si>
    <t>7664-39-3</t>
  </si>
  <si>
    <t>Hydrogen fluoride</t>
  </si>
  <si>
    <t>7783-06-4</t>
  </si>
  <si>
    <t>Hydrogen sulfide</t>
  </si>
  <si>
    <t>123-31-9</t>
  </si>
  <si>
    <t>Hydroquinone</t>
  </si>
  <si>
    <t>193-39-5</t>
  </si>
  <si>
    <t>Indeno[1,2,3-cd]pyrene</t>
  </si>
  <si>
    <t>10043-66-0</t>
  </si>
  <si>
    <t>Iodine-131</t>
  </si>
  <si>
    <t>13463-40-6</t>
  </si>
  <si>
    <t>Iron pentacarbonyl</t>
  </si>
  <si>
    <t>78-59-1</t>
  </si>
  <si>
    <t>Isophorone</t>
  </si>
  <si>
    <t>78-79-5</t>
  </si>
  <si>
    <t>Isoprene, except from vegetative emission sources</t>
  </si>
  <si>
    <t>67-63-0</t>
  </si>
  <si>
    <t>Isopropyl alcohol</t>
  </si>
  <si>
    <t>98-82-8</t>
  </si>
  <si>
    <t>Isopropylbenzene (cumene)</t>
  </si>
  <si>
    <t>303-34-4</t>
  </si>
  <si>
    <t>Lasiocarpine</t>
  </si>
  <si>
    <t>18454-12-1</t>
  </si>
  <si>
    <t>Lead chromate oxide</t>
  </si>
  <si>
    <t>108-31-6</t>
  </si>
  <si>
    <t>Maleic anhydride</t>
  </si>
  <si>
    <t>108-39-4</t>
  </si>
  <si>
    <t>m-Cresol</t>
  </si>
  <si>
    <t>148-82-3</t>
  </si>
  <si>
    <t>Melphalan</t>
  </si>
  <si>
    <t>3223-07-2</t>
  </si>
  <si>
    <t>Melphalan HCl</t>
  </si>
  <si>
    <t>Methanol</t>
  </si>
  <si>
    <t>72-43-5</t>
  </si>
  <si>
    <t>Methoxychlor</t>
  </si>
  <si>
    <t>60-34-4</t>
  </si>
  <si>
    <t>Methyl hydrazine</t>
  </si>
  <si>
    <t>74-88-4</t>
  </si>
  <si>
    <t>Methyl iodide (iodomethane)</t>
  </si>
  <si>
    <t>108-10-1</t>
  </si>
  <si>
    <t>Methyl isobutyl ketone (MIBK, hexone)</t>
  </si>
  <si>
    <t>624-83-9</t>
  </si>
  <si>
    <t>Methyl isocyanate</t>
  </si>
  <si>
    <t>80-62-6</t>
  </si>
  <si>
    <t>Methyl methacrylate</t>
  </si>
  <si>
    <t>66-27-3</t>
  </si>
  <si>
    <t>Methyl methanesulfonate</t>
  </si>
  <si>
    <t>1634-04-4</t>
  </si>
  <si>
    <t>Methyl tert-butyl ether</t>
  </si>
  <si>
    <t>101-68-8</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</si>
  <si>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</si>
  <si>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</si>
  <si>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</si>
  <si>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</si>
  <si>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</si>
  <si>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</si>
  <si>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</si>
  <si>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</si>
  <si>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</si>
  <si>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</si>
  <si>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</si>
  <si>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</si>
  <si>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</si>
  <si>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1313-27-5</t>
  </si>
  <si>
    <t>Molybdenum trioxide</t>
  </si>
  <si>
    <t>315-22-0</t>
  </si>
  <si>
    <t>Monocrotaline</t>
  </si>
  <si>
    <t>108-38-3</t>
  </si>
  <si>
    <t>m-Xylene</t>
  </si>
  <si>
    <t>134-62-3</t>
  </si>
  <si>
    <t>N,N-Diethyltoluamide (DEET)</t>
  </si>
  <si>
    <t>121-69-7</t>
  </si>
  <si>
    <t>N,N-Dimethylaniline</t>
  </si>
  <si>
    <t>531-82-8</t>
  </si>
  <si>
    <t>N-[4-(5-Nitro-2-furyl)-2-thiazolyl]-acetamide</t>
  </si>
  <si>
    <t>71-36-3</t>
  </si>
  <si>
    <t>n-Butyl alcohol</t>
  </si>
  <si>
    <t>373-02-4</t>
  </si>
  <si>
    <t>Nickel acetate</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</si>
  <si>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</si>
  <si>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</si>
  <si>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</si>
  <si>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</si>
  <si>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</si>
  <si>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</si>
  <si>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</si>
  <si>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</si>
  <si>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</si>
  <si>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</si>
  <si>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</si>
  <si>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</si>
  <si>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</si>
  <si>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</si>
  <si>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</si>
  <si>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</si>
  <si>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</si>
  <si>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</si>
  <si>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</si>
  <si>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</si>
  <si>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</si>
  <si>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</si>
  <si>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</si>
  <si>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</si>
  <si>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</si>
  <si>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</si>
  <si>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</si>
  <si>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</si>
  <si>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</si>
  <si>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</si>
  <si>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</si>
  <si>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</si>
  <si>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</si>
  <si>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</si>
  <si>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</si>
  <si>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</si>
  <si>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</si>
  <si>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</si>
  <si>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</si>
  <si>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</si>
  <si>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</si>
  <si>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</si>
  <si>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</si>
  <si>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</si>
  <si>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</si>
  <si>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</si>
  <si>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</si>
  <si>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</si>
  <si>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</si>
  <si>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</si>
  <si>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</si>
  <si>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</si>
  <si>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</si>
  <si>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</si>
  <si>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</si>
  <si>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</si>
  <si>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</si>
  <si>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</si>
  <si>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</si>
  <si>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</si>
  <si>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</si>
  <si>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</si>
  <si>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</si>
  <si>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</si>
  <si>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</si>
  <si>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</si>
  <si>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</si>
  <si>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</si>
  <si>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</si>
  <si>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</si>
  <si>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</si>
  <si>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</si>
  <si>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</si>
  <si>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</si>
  <si>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</si>
  <si>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</si>
  <si>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</si>
  <si>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</si>
  <si>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39001-02-0</t>
  </si>
  <si>
    <t>Octachlorodibenzofuran (OCDF)</t>
  </si>
  <si>
    <t>3268-87-9</t>
  </si>
  <si>
    <t>Octachlorodibenzo-p-dioxin (OCDD)</t>
  </si>
  <si>
    <t>8014-95-7</t>
  </si>
  <si>
    <t>Oleum (fuming sulfuric acid)</t>
  </si>
  <si>
    <t>132-27-4</t>
  </si>
  <si>
    <t>o-Phenylphenate, sodium</t>
  </si>
  <si>
    <t>97-56-3</t>
  </si>
  <si>
    <t>ortho-Aminoazotoluene</t>
  </si>
  <si>
    <t>95-53-4</t>
  </si>
  <si>
    <t>o-Toluidine</t>
  </si>
  <si>
    <t>636-21-5</t>
  </si>
  <si>
    <t>o-Toluidine hydrochloride</t>
  </si>
  <si>
    <t>95-47-6</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</si>
  <si>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</si>
  <si>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</si>
  <si>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</si>
  <si>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</si>
  <si>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</si>
  <si>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</si>
  <si>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</si>
  <si>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</si>
  <si>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</si>
  <si>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</si>
  <si>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</si>
  <si>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</si>
  <si>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</si>
  <si>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</si>
  <si>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</si>
  <si>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</si>
  <si>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</si>
  <si>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</si>
  <si>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</si>
  <si>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</si>
  <si>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</si>
  <si>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</si>
  <si>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</si>
  <si>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</si>
  <si>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</si>
  <si>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</si>
  <si>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</si>
  <si>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</si>
  <si>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</si>
  <si>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</si>
  <si>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</si>
  <si>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</si>
  <si>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</si>
  <si>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</si>
  <si>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</si>
  <si>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</si>
  <si>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</si>
  <si>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</si>
  <si>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</si>
  <si>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</si>
  <si>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</si>
  <si>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</si>
  <si>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</si>
  <si>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</si>
  <si>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</si>
  <si>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</si>
  <si>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</si>
  <si>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</si>
  <si>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</si>
  <si>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</si>
  <si>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</si>
  <si>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</si>
  <si>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</si>
  <si>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</si>
  <si>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</si>
  <si>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</si>
  <si>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</si>
  <si>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</si>
  <si>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</si>
  <si>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</si>
  <si>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</si>
  <si>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</si>
  <si>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</si>
  <si>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</si>
  <si>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</si>
  <si>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</si>
  <si>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</si>
  <si>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</si>
  <si>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</si>
  <si>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</si>
  <si>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</si>
  <si>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</si>
  <si>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</si>
  <si>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</si>
  <si>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</si>
  <si>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</si>
  <si>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</si>
  <si>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</si>
  <si>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</si>
  <si>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</si>
  <si>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</si>
  <si>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</si>
  <si>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</si>
  <si>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32534-81-9</t>
  </si>
  <si>
    <t>Pentabromodiphenyl ether</t>
  </si>
  <si>
    <t>82-68-8</t>
  </si>
  <si>
    <t>Pentachloronitrobenzene (quintobenzene)</t>
  </si>
  <si>
    <t>87-86-5</t>
  </si>
  <si>
    <t>Pentachlorophenol</t>
  </si>
  <si>
    <t>79-21-0</t>
  </si>
  <si>
    <t>Peracetic acid</t>
  </si>
  <si>
    <t>Perfluorinated compounds (PFCs)</t>
  </si>
  <si>
    <t>1763-23-1</t>
  </si>
  <si>
    <t>Perfluorooctanesulfonic acid (PFOS)</t>
  </si>
  <si>
    <t>335-67-1</t>
  </si>
  <si>
    <t>Perfluorooctanoic acid (PFOA)</t>
  </si>
  <si>
    <t>198-55-0</t>
  </si>
  <si>
    <t>Perylene</t>
  </si>
  <si>
    <t>62-44-2</t>
  </si>
  <si>
    <t>Phenacetin</t>
  </si>
  <si>
    <t>94-78-0</t>
  </si>
  <si>
    <t>Phenazopyridine</t>
  </si>
  <si>
    <t>136-40-3</t>
  </si>
  <si>
    <t>Phenazopyridine hydrochloride</t>
  </si>
  <si>
    <t>3546-10-9</t>
  </si>
  <si>
    <t>Phenesterin</t>
  </si>
  <si>
    <t>50-06-6</t>
  </si>
  <si>
    <t>Phenobarbital</t>
  </si>
  <si>
    <t>59-96-1</t>
  </si>
  <si>
    <t>Phenoxybenzamine</t>
  </si>
  <si>
    <t>63-92-3</t>
  </si>
  <si>
    <t>Phenoxybenzamine hydrochloride</t>
  </si>
  <si>
    <t>75-44-5</t>
  </si>
  <si>
    <t>Phosgene</t>
  </si>
  <si>
    <t>7803-51-2</t>
  </si>
  <si>
    <t>Phosphine</t>
  </si>
  <si>
    <t>7664-38-2</t>
  </si>
  <si>
    <t>Phosphoric acid</t>
  </si>
  <si>
    <t>10025-87-3</t>
  </si>
  <si>
    <t>Phosphorus oxychloride</t>
  </si>
  <si>
    <t>10026-13-8</t>
  </si>
  <si>
    <t>Phosphorus pentachloride</t>
  </si>
  <si>
    <t>Phosphorus pentoxide</t>
  </si>
  <si>
    <t>7719-12-2</t>
  </si>
  <si>
    <t>Phosphorus trichloride</t>
  </si>
  <si>
    <t>12185-10-3</t>
  </si>
  <si>
    <t>Phosphorus, white</t>
  </si>
  <si>
    <t>Phthalates</t>
  </si>
  <si>
    <t>85-44-9</t>
  </si>
  <si>
    <t>Phthalic anhydride</t>
  </si>
  <si>
    <t>156-10-5</t>
  </si>
  <si>
    <t>p-Nitrosodiphenylamine</t>
  </si>
  <si>
    <t>Polybrominated diphenyl ethers (PBDEs)</t>
  </si>
  <si>
    <t>1336-36-3</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</si>
  <si>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</si>
  <si>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</si>
  <si>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</si>
  <si>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</si>
  <si>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</si>
  <si>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</si>
  <si>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</si>
  <si>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</si>
  <si>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</si>
  <si>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</si>
  <si>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</si>
  <si>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</si>
  <si>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</si>
  <si>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</si>
  <si>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</si>
  <si>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</si>
  <si>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</si>
  <si>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123-38-6</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</si>
  <si>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</si>
  <si>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</si>
  <si>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</si>
  <si>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</si>
  <si>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</si>
  <si>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</si>
  <si>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</si>
  <si>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</si>
  <si>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</si>
  <si>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</si>
  <si>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</si>
  <si>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</si>
  <si>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</si>
  <si>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</si>
  <si>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</si>
  <si>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</si>
  <si>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</si>
  <si>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</si>
  <si>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</si>
  <si>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</si>
  <si>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</si>
  <si>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</si>
  <si>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</si>
  <si>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</si>
  <si>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</si>
  <si>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</si>
  <si>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</si>
  <si>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</si>
  <si>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</si>
  <si>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</si>
  <si>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</si>
  <si>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</si>
  <si>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</si>
  <si>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</si>
  <si>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7446-34-6</t>
  </si>
  <si>
    <t>Selenium sulfide</t>
  </si>
  <si>
    <t>Slagwool</t>
  </si>
  <si>
    <t>1310-73-2</t>
  </si>
  <si>
    <t>Sodium hydroxide</t>
  </si>
  <si>
    <t>10048-13-2</t>
  </si>
  <si>
    <t>Sterigmatocystin</t>
  </si>
  <si>
    <t>18883-66-4</t>
  </si>
  <si>
    <t>Streptozotocin</t>
  </si>
  <si>
    <t>100-42-5</t>
  </si>
  <si>
    <t>Styrene</t>
  </si>
  <si>
    <t>96-09-3</t>
  </si>
  <si>
    <t>Styrene oxide</t>
  </si>
  <si>
    <t>95-06-7</t>
  </si>
  <si>
    <t>Sulfallate</t>
  </si>
  <si>
    <t>505-60-2</t>
  </si>
  <si>
    <t>Sulfur mustard</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</si>
  <si>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</si>
  <si>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</si>
  <si>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</si>
  <si>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</si>
  <si>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</si>
  <si>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</si>
  <si>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</si>
  <si>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</si>
  <si>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</si>
  <si>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</si>
  <si>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</si>
  <si>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</si>
  <si>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</si>
  <si>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</si>
  <si>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</si>
  <si>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</si>
  <si>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</si>
  <si>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</si>
  <si>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</si>
  <si>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108-88-3</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</si>
  <si>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</si>
  <si>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</si>
  <si>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</si>
  <si>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</si>
  <si>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</si>
  <si>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</si>
  <si>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</si>
  <si>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</si>
  <si>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</si>
  <si>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</si>
  <si>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</si>
  <si>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</si>
  <si>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</si>
  <si>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</si>
  <si>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</si>
  <si>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</si>
  <si>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</si>
  <si>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</si>
  <si>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</si>
  <si>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</si>
  <si>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</si>
  <si>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</si>
  <si>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</si>
  <si>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</si>
  <si>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</si>
  <si>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</si>
  <si>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</si>
  <si>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</si>
  <si>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</si>
  <si>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</si>
  <si>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</si>
  <si>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</si>
  <si>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</si>
  <si>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79-01-6</t>
  </si>
  <si>
    <t>75-69-4</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</si>
  <si>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</si>
  <si>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</si>
  <si>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</si>
  <si>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</si>
  <si>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</si>
  <si>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</si>
  <si>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</si>
  <si>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</si>
  <si>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</si>
  <si>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</si>
  <si>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</si>
  <si>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</si>
  <si>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</si>
  <si>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</si>
  <si>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</si>
  <si>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</si>
  <si>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</si>
  <si>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</si>
  <si>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</si>
  <si>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</si>
  <si>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</si>
  <si>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</si>
  <si>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</si>
  <si>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</si>
  <si>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</si>
  <si>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</si>
  <si>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</si>
  <si>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108-05-4</t>
  </si>
  <si>
    <t>Vinyl acetate</t>
  </si>
  <si>
    <t>593-60-2</t>
  </si>
  <si>
    <t>Vinyl bromide</t>
  </si>
  <si>
    <t>75-01-4</t>
  </si>
  <si>
    <t>Vinyl chloride</t>
  </si>
  <si>
    <t>75-02-5</t>
  </si>
  <si>
    <t>Vinyl fluoride</t>
  </si>
  <si>
    <t>75-35-4</t>
  </si>
  <si>
    <t>Vinylidene chloride</t>
  </si>
  <si>
    <t>Xylene (mixture), including m-xylene, o-xylene, p-xylene</t>
  </si>
  <si>
    <r>
      <t>V</t>
    </r>
    <r>
      <rPr>
        <sz val="11"/>
        <rFont val="Aptos Narrow"/>
        <family val="2"/>
      </rPr>
      <t>²</t>
    </r>
  </si>
  <si>
    <r>
      <t>Emission Factors</t>
    </r>
    <r>
      <rPr>
        <b/>
        <vertAlign val="superscript"/>
        <sz val="10"/>
        <rFont val="Arial Narrow"/>
        <family val="2"/>
      </rPr>
      <t>1,2,3</t>
    </r>
    <r>
      <rPr>
        <b/>
        <sz val="10"/>
        <rFont val="Arial Narrow"/>
        <family val="2"/>
      </rPr>
      <t xml:space="preserve">
(lbs/1000 lb rod)</t>
    </r>
  </si>
  <si>
    <r>
      <t>Crystaline Silica</t>
    </r>
    <r>
      <rPr>
        <b/>
        <sz val="10"/>
        <rFont val="Calibri"/>
        <family val="2"/>
      </rPr>
      <t>⁴</t>
    </r>
  </si>
  <si>
    <t>Table 10. PM Emission factors</t>
  </si>
  <si>
    <t>Table 17. TAC Emissions for Used Oil Combustion in the Rotary Dryer</t>
  </si>
  <si>
    <t>Table 16. Used Oil Test Data</t>
  </si>
  <si>
    <t>1 gallon of oil is equal to</t>
  </si>
  <si>
    <t>units</t>
  </si>
  <si>
    <t>Test results</t>
  </si>
  <si>
    <r>
      <t>Emission Factor</t>
    </r>
    <r>
      <rPr>
        <sz val="11"/>
        <color theme="1"/>
        <rFont val="Calibri"/>
        <family val="2"/>
      </rPr>
      <t>¹</t>
    </r>
  </si>
  <si>
    <t>If emissions are below detection limit from a test,  half the detection limit is used.</t>
  </si>
  <si>
    <t xml:space="preserve">Table 18. Permit PM Emissin Factors </t>
  </si>
  <si>
    <t>SMAW - 7018-- Maintenance Welding</t>
  </si>
  <si>
    <t>FCAW - Orion Flux Core -- Maintenance Welding</t>
  </si>
  <si>
    <t>Table 12. Baghouse throughputs</t>
  </si>
  <si>
    <t>Rotary Dryer Emission Calculations</t>
  </si>
  <si>
    <t>Conveyor and Drop points Emission Calculations</t>
  </si>
  <si>
    <t>Exempt TEU per OAR 340-245-0060(3)(b)</t>
  </si>
  <si>
    <t>Maintenance Activity - Lectra Motive Electric Parts Cleaner, Exempt per exempt TEU Per OAR 340-245-0060(3)(b)</t>
  </si>
  <si>
    <t>Maintenance Activity - Motor Medic Thrust Starting Fluid Exempt per exempt TEU Per OAR 340-245-0060(3)(b)</t>
  </si>
  <si>
    <t>FCAW - 211 --Maintenance welding, Exempt TEU per OAR 340-245-0060(3)(b)</t>
  </si>
  <si>
    <t>SMAW - 6011 -- Maintenance welding, Exempt TEU per OAR 340-245-0060(3)(b)</t>
  </si>
  <si>
    <t>Source testing of material and AP-42 section 13.2.4 (Note this value applied to all 6 ore drop points)</t>
  </si>
  <si>
    <t>Source testing of material and permit 19-0001-SI-01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</si>
</sst>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
    <numFmt numFmtId="166" formatCode="0.00000%"/>
    <numFmt numFmtId="167" formatCode="0.0"/>
    <numFmt numFmtId="168" formatCode="0.0000%"/>
  </numFmts>
  <fonts count="70" x14ac:knownFonts="1">
    <font>
      <sz val="11"/>
      <color theme="1"/>
      <name val="Aptos Narrow"/>
      <family val="2"/>
      <scheme val="minor"/>
    </font>
    <font>
      <sz val="11"/>
      <color theme="1"/>
      <name val="Aptos Narrow"/>
      <family val="2"/>
      <scheme val="minor"/>
    </font>
    <font>
      <sz val="11"/>
      <color theme="1"/>
      <name val="Aptos Narrow"/>
      <family val="2"/>
      <scheme val="minor"/>
    </font>
    <font>
      <sz val="11"/>
      <name val="Aptos Narrow"/>
      <family val="2"/>
      <scheme val="minor"/>
    </font>
    <font>
      <sz val="11"/>
      <name val="Arial"/>
      <family val="2"/>
    </font>
    <font>
      <sz val="10"/>
      <name val="Arial"/>
      <family val="2"/>
    </font>
    <font>
      <sz val="11"/>
      <color theme="5"/>
      <name val="Aptos Narrow"/>
      <family val="2"/>
      <scheme val="minor"/>
    </font>
    <font>
      <sz val="11"/>
      <color rgb="FFFF0000"/>
      <name val="Aptos Narrow"/>
      <family val="2"/>
      <scheme val="minor"/>
    </font>
    <font>
      <sz val="11"/>
      <color rgb="FF0070C0"/>
      <name val="Aptos Narrow"/>
      <family val="2"/>
      <scheme val="minor"/>
    </font>
    <font>
      <sz val="11"/>
      <color rgb="FF9C0006"/>
      <name val="Aptos Narrow"/>
      <family val="2"/>
      <scheme val="minor"/>
    </font>
    <font>
      <sz val="11"/>
      <color theme="1"/>
      <name val="Arial"/>
      <family val="2"/>
    </font>
    <font>
      <sz val="9"/>
      <color theme="1"/>
      <name val="Arial"/>
      <family val="2"/>
    </font>
    <font>
      <sz val="9"/>
      <color indexed="81"/>
      <name val="Tahoma"/>
      <family val="2"/>
    </font>
    <font>
      <sz val="18"/>
      <color theme="1"/>
      <name val="Arial"/>
      <family val="2"/>
    </font>
    <font>
      <sz val="16"/>
      <color theme="1"/>
      <name val="Arial"/>
      <family val="2"/>
    </font>
    <font>
      <sz val="14"/>
      <color theme="1"/>
      <name val="Arial"/>
      <family val="2"/>
    </font>
    <font>
      <sz val="12"/>
      <color theme="1"/>
      <name val="Arial"/>
      <family val="2"/>
    </font>
    <font>
      <b/>
      <sz val="11"/>
      <color rgb="FFC00000"/>
      <name val="Arial"/>
      <family val="2"/>
    </font>
    <font>
      <b/>
      <sz val="24"/>
      <color rgb="FFC00000"/>
      <name val="Arial"/>
      <family val="2"/>
    </font>
    <font>
      <b/>
      <sz val="9"/>
      <color indexed="81"/>
      <name val="Tahoma"/>
      <family val="2"/>
    </font>
    <font>
      <sz val="28"/>
      <color theme="1"/>
      <name val="Arial"/>
      <family val="2"/>
    </font>
    <font>
      <sz val="14"/>
      <name val="Arial"/>
      <family val="2"/>
    </font>
    <font>
      <sz val="11"/>
      <color theme="5"/>
      <name val="Arial"/>
      <family val="2"/>
    </font>
    <font>
      <sz val="11"/>
      <color theme="4"/>
      <name val="Aptos Narrow"/>
      <family val="2"/>
      <scheme val="minor"/>
    </font>
    <font>
      <u/>
      <sz val="11"/>
      <color theme="10"/>
      <name val="Aptos Narrow"/>
      <family val="2"/>
      <scheme val="minor"/>
    </font>
    <font>
      <sz val="11"/>
      <color rgb="FF0070C0"/>
      <name val="Arial"/>
      <family val="2"/>
    </font>
    <font>
      <sz val="16"/>
      <color rgb="FF0070C0"/>
      <name val="Arial"/>
      <family val="2"/>
    </font>
    <font>
      <b/>
      <sz val="11"/>
      <color rgb="FF0070C0"/>
      <name val="Arial"/>
      <family val="2"/>
    </font>
    <font>
      <sz val="11"/>
      <color rgb="FF000000"/>
      <name val="Arial"/>
      <family val="2"/>
    </font>
    <font>
      <b/>
      <sz val="11"/>
      <name val="Arial"/>
      <family val="2"/>
    </font>
    <font>
      <sz val="12"/>
      <name val="Arial"/>
      <family val="2"/>
    </font>
    <font>
      <b/>
      <sz val="11"/>
      <color rgb="FF000000"/>
      <name val="Arial Narrow"/>
      <family val="2"/>
    </font>
    <font>
      <sz val="11"/>
      <color rgb="FF000000"/>
      <name val="Arial Narrow"/>
      <family val="2"/>
    </font>
    <font>
      <sz val="11"/>
      <name val="Arial Narrow"/>
      <family val="2"/>
    </font>
    <font>
      <sz val="11"/>
      <color theme="1"/>
      <name val="Arial Narrow"/>
      <family val="2"/>
    </font>
    <font>
      <b/>
      <vertAlign val="superscript"/>
      <sz val="11"/>
      <color rgb="FF000000"/>
      <name val="Arial Narrow"/>
      <family val="2"/>
    </font>
    <font>
      <sz val="11"/>
      <color rgb="FF0070C0"/>
      <name val="Arial Narrow"/>
      <family val="2"/>
    </font>
    <font>
      <sz val="11"/>
      <color theme="5"/>
      <name val="Arial Narrow"/>
      <family val="2"/>
    </font>
    <font>
      <sz val="11"/>
      <color rgb="FFFF0000"/>
      <name val="Arial Narrow"/>
      <family val="2"/>
    </font>
    <font>
      <b/>
      <sz val="11"/>
      <name val="Arial Narrow"/>
      <family val="2"/>
    </font>
    <font>
      <b/>
      <sz val="10"/>
      <name val="Arial Narrow"/>
      <family val="2"/>
    </font>
    <font>
      <b/>
      <vertAlign val="superscript"/>
      <sz val="10"/>
      <name val="Arial Narrow"/>
      <family val="2"/>
    </font>
    <font>
      <b/>
      <sz val="10"/>
      <color rgb="FF000000"/>
      <name val="Arial Narrow"/>
      <family val="2"/>
    </font>
    <font>
      <sz val="10"/>
      <color rgb="FF000000"/>
      <name val="Arial Narrow"/>
      <family val="2"/>
    </font>
    <font>
      <b/>
      <sz val="10"/>
      <color rgb="FF0070C0"/>
      <name val="Arial Narrow"/>
      <family val="2"/>
    </font>
    <font>
      <sz val="10"/>
      <name val="Arial Narrow"/>
      <family val="2"/>
    </font>
    <font>
      <b/>
      <vertAlign val="superscript"/>
      <sz val="10"/>
      <color rgb="FF000000"/>
      <name val="Arial Narrow"/>
      <family val="2"/>
    </font>
    <font>
      <sz val="9"/>
      <name val="Arial Narrow"/>
      <family val="2"/>
    </font>
    <font>
      <sz val="9"/>
      <color theme="1"/>
      <name val="Arial Narrow"/>
      <family val="2"/>
    </font>
    <font>
      <b/>
      <vertAlign val="superscript"/>
      <sz val="11"/>
      <name val="Arial Narrow"/>
      <family val="2"/>
    </font>
    <font>
      <sz val="9"/>
      <color rgb="FF0070C0"/>
      <name val="Arial Narrow"/>
      <family val="2"/>
    </font>
    <font>
      <b/>
      <sz val="12"/>
      <color theme="1"/>
      <name val="Arial Narrow"/>
      <family val="2"/>
    </font>
    <font>
      <sz val="12"/>
      <color theme="1"/>
      <name val="Arial Narrow"/>
      <family val="2"/>
    </font>
    <font>
      <b/>
      <sz val="12"/>
      <name val="Arial Narrow"/>
      <family val="2"/>
    </font>
    <font>
      <sz val="12"/>
      <name val="Arial Narrow"/>
      <family val="2"/>
    </font>
    <font>
      <vertAlign val="subscript"/>
      <sz val="12"/>
      <name val="Arial Narrow"/>
      <family val="2"/>
    </font>
    <font>
      <b/>
      <vertAlign val="superscript"/>
      <sz val="12"/>
      <name val="Arial Narrow"/>
      <family val="2"/>
    </font>
    <font>
      <sz val="12"/>
      <color theme="5"/>
      <name val="Arial Narrow"/>
      <family val="2"/>
    </font>
    <font>
      <b/>
      <sz val="14"/>
      <name val="Arial Narrow"/>
      <family val="2"/>
    </font>
    <font>
      <sz val="11"/>
      <color theme="4"/>
      <name val="Arial Narrow"/>
      <family val="2"/>
    </font>
    <font>
      <sz val="9"/>
      <color theme="5"/>
      <name val="Arial Narrow"/>
      <family val="2"/>
    </font>
    <font>
      <b/>
      <sz val="14"/>
      <color rgb="FF000000"/>
      <name val="Arial Narrow"/>
      <family val="2"/>
    </font>
    <font>
      <sz val="9"/>
      <color rgb="FF000000"/>
      <name val="Arial Narrow"/>
      <family val="2"/>
    </font>
    <font>
      <vertAlign val="subscript"/>
      <sz val="9"/>
      <color rgb="FF000000"/>
      <name val="Arial Narrow"/>
      <family val="2"/>
    </font>
    <font>
      <sz val="11"/>
      <name val="Aptos Narrow"/>
      <family val="2"/>
    </font>
    <font>
      <b/>
      <sz val="10"/>
      <name val="Calibri"/>
      <family val="2"/>
    </font>
    <font>
      <b/>
      <sz val="11"/>
      <color theme="1"/>
      <name val="Arial Narrow"/>
      <family val="2"/>
    </font>
    <font>
      <u/>
      <sz val="11"/>
      <color theme="10"/>
      <name val="Arial Narrow"/>
      <family val="2"/>
    </font>
    <font>
      <sz val="11"/>
      <color theme="1"/>
      <name val="Calibri"/>
      <family val="2"/>
    </font>
    <font>
      <b/>
      <sz val="14"/>
      <color theme="1"/>
      <name val="Arial Narrow"/>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C7CE"/>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9BC3FF"/>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ABDB77"/>
        <bgColor indexed="64"/>
      </patternFill>
    </fill>
    <fill>
      <patternFill patternType="solid">
        <fgColor theme="4" tint="0.79998168889431442"/>
        <bgColor indexed="65"/>
      </patternFill>
    </fill>
  </fills>
  <borders count="95">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thin">
        <color rgb="FF000000"/>
      </right>
      <top/>
      <bottom/>
      <diagonal/>
    </border>
    <border>
      <left style="thin">
        <color rgb="FF000000"/>
      </left>
      <right style="thin">
        <color rgb="FF000000"/>
      </right>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thin">
        <color indexed="64"/>
      </right>
      <top/>
      <bottom/>
      <diagonal/>
    </border>
    <border>
      <left style="dashed">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dashed">
        <color indexed="64"/>
      </right>
      <top/>
      <bottom style="medium">
        <color indexed="64"/>
      </bottom>
      <diagonal/>
    </border>
    <border>
      <left/>
      <right style="dashed">
        <color indexed="64"/>
      </right>
      <top style="medium">
        <color indexed="64"/>
      </top>
      <bottom/>
      <diagonal/>
    </border>
    <border>
      <left style="dashed">
        <color indexed="64"/>
      </left>
      <right style="medium">
        <color indexed="64"/>
      </right>
      <top style="medium">
        <color indexed="64"/>
      </top>
      <bottom/>
      <diagonal/>
    </border>
    <border>
      <left style="dashed">
        <color indexed="64"/>
      </left>
      <right style="medium">
        <color indexed="64"/>
      </right>
      <top/>
      <bottom/>
      <diagonal/>
    </border>
    <border>
      <left/>
      <right style="thin">
        <color indexed="64"/>
      </right>
      <top/>
      <bottom/>
      <diagonal/>
    </border>
    <border>
      <left style="medium">
        <color indexed="64"/>
      </left>
      <right/>
      <top style="thin">
        <color indexed="64"/>
      </top>
      <bottom/>
      <diagonal/>
    </border>
    <border>
      <left style="medium">
        <color indexed="64"/>
      </left>
      <right style="medium">
        <color rgb="FF000000"/>
      </right>
      <top/>
      <bottom/>
      <diagonal/>
    </border>
    <border>
      <left/>
      <right/>
      <top/>
      <bottom style="thin">
        <color rgb="FF000000"/>
      </bottom>
      <diagonal/>
    </border>
    <border>
      <left style="medium">
        <color indexed="64"/>
      </left>
      <right style="medium">
        <color indexed="64"/>
      </right>
      <top/>
      <bottom style="thin">
        <color rgb="FF000000"/>
      </bottom>
      <diagonal/>
    </border>
    <border>
      <left style="medium">
        <color indexed="64"/>
      </left>
      <right style="dashed">
        <color indexed="64"/>
      </right>
      <top/>
      <bottom style="thin">
        <color rgb="FF000000"/>
      </bottom>
      <diagonal/>
    </border>
    <border>
      <left/>
      <right style="medium">
        <color rgb="FF000000"/>
      </right>
      <top/>
      <bottom style="thin">
        <color rgb="FF000000"/>
      </bottom>
      <diagonal/>
    </border>
    <border>
      <left/>
      <right style="dashed">
        <color indexed="64"/>
      </right>
      <top/>
      <bottom/>
      <diagonal/>
    </border>
    <border>
      <left/>
      <right style="dashed">
        <color rgb="FF000000"/>
      </right>
      <top/>
      <bottom/>
      <diagonal/>
    </border>
    <border>
      <left/>
      <right style="dashed">
        <color rgb="FF000000"/>
      </right>
      <top/>
      <bottom style="thin">
        <color rgb="FF000000"/>
      </bottom>
      <diagonal/>
    </border>
    <border>
      <left/>
      <right style="thin">
        <color rgb="FF000000"/>
      </right>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dashed">
        <color indexed="64"/>
      </left>
      <right style="thin">
        <color indexed="64"/>
      </right>
      <top/>
      <bottom style="thin">
        <color rgb="FF000000"/>
      </bottom>
      <diagonal/>
    </border>
    <border>
      <left style="dashed">
        <color indexed="64"/>
      </left>
      <right style="dashed">
        <color indexed="64"/>
      </right>
      <top/>
      <bottom style="thin">
        <color rgb="FF000000"/>
      </bottom>
      <diagonal/>
    </border>
    <border>
      <left style="dashed">
        <color rgb="FF000000"/>
      </left>
      <right style="dashed">
        <color rgb="FF000000"/>
      </right>
      <top/>
      <bottom/>
      <diagonal/>
    </border>
    <border>
      <left style="dashed">
        <color rgb="FF000000"/>
      </left>
      <right/>
      <top/>
      <bottom/>
      <diagonal/>
    </border>
    <border>
      <left style="dashed">
        <color rgb="FF000000"/>
      </left>
      <right style="medium">
        <color rgb="FF000000"/>
      </right>
      <top/>
      <bottom/>
      <diagonal/>
    </border>
    <border>
      <left style="dashed">
        <color rgb="FF000000"/>
      </left>
      <right/>
      <top/>
      <bottom style="thin">
        <color rgb="FF000000"/>
      </bottom>
      <diagonal/>
    </border>
    <border>
      <left style="dashed">
        <color rgb="FF000000"/>
      </left>
      <right style="medium">
        <color rgb="FF000000"/>
      </right>
      <top/>
      <bottom style="thin">
        <color rgb="FF000000"/>
      </bottom>
      <diagonal/>
    </border>
    <border>
      <left style="dashed">
        <color rgb="FF000000"/>
      </left>
      <right style="dashed">
        <color rgb="FF000000"/>
      </right>
      <top/>
      <bottom style="thin">
        <color rgb="FF000000"/>
      </bottom>
      <diagonal/>
    </border>
    <border>
      <left style="medium">
        <color rgb="FF000000"/>
      </left>
      <right/>
      <top/>
      <bottom style="thin">
        <color rgb="FF000000"/>
      </bottom>
      <diagonal/>
    </border>
    <border>
      <left style="medium">
        <color indexed="64"/>
      </left>
      <right style="medium">
        <color rgb="FF000000"/>
      </right>
      <top/>
      <bottom style="thin">
        <color rgb="FF000000"/>
      </bottom>
      <diagonal/>
    </border>
    <border>
      <left style="medium">
        <color rgb="FF000000"/>
      </left>
      <right style="dashed">
        <color rgb="FF000000"/>
      </right>
      <top/>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0">
    <xf numFmtId="0" fontId="0" fillId="0" borderId="0"/>
    <xf numFmtId="9" fontId="1" fillId="0" borderId="0" applyFont="0" applyFill="0" applyBorder="0" applyAlignment="0" applyProtection="0"/>
    <xf numFmtId="0" fontId="5" fillId="0" borderId="0"/>
    <xf numFmtId="0" fontId="2" fillId="0" borderId="0"/>
    <xf numFmtId="0" fontId="1" fillId="0" borderId="0"/>
    <xf numFmtId="0" fontId="9" fillId="4" borderId="0" applyNumberFormat="0" applyBorder="0" applyAlignment="0" applyProtection="0"/>
    <xf numFmtId="0" fontId="5" fillId="0" borderId="0"/>
    <xf numFmtId="9" fontId="5" fillId="0" borderId="0" applyFont="0" applyFill="0" applyBorder="0" applyAlignment="0" applyProtection="0"/>
    <xf numFmtId="0" fontId="24" fillId="0" borderId="0" applyNumberFormat="0" applyFill="0" applyBorder="0" applyAlignment="0" applyProtection="0"/>
    <xf numFmtId="0" fontId="1" fillId="14" borderId="0" applyNumberFormat="0" applyBorder="0" applyAlignment="0" applyProtection="0"/>
  </cellStyleXfs>
  <cellXfs count="560">
    <xf numFmtId="0" fontId="0" fillId="0" borderId="0" xfId="0"/>
    <xf numFmtId="0" fontId="0" fillId="0" borderId="0" xfId="0" applyAlignment="1">
      <alignment horizontal="center"/>
    </xf>
    <xf numFmtId="0" fontId="3" fillId="0" borderId="0" xfId="0" applyFont="1"/>
    <xf numFmtId="0" fontId="6" fillId="0" borderId="0" xfId="0" applyFont="1"/>
    <xf numFmtId="0" fontId="8" fillId="0" borderId="0" xfId="0" applyFont="1"/>
    <xf numFmtId="0" fontId="3" fillId="0" borderId="3" xfId="0" applyFont="1" applyBorder="1" applyAlignment="1">
      <alignment horizontal="center"/>
    </xf>
    <xf numFmtId="0" fontId="3" fillId="0" borderId="0" xfId="0" applyFont="1" applyAlignment="1">
      <alignment horizontal="center"/>
    </xf>
    <xf numFmtId="0" fontId="7" fillId="0" borderId="0" xfId="0" applyFont="1"/>
    <xf numFmtId="49" fontId="0" fillId="0" borderId="0" xfId="0" applyNumberFormat="1" applyAlignment="1">
      <alignment horizontal="center"/>
    </xf>
    <xf numFmtId="0" fontId="16" fillId="10" borderId="19" xfId="0" applyFont="1" applyFill="1" applyBorder="1" applyAlignment="1">
      <alignment horizontal="center" vertical="center"/>
    </xf>
    <xf numFmtId="0" fontId="16" fillId="7" borderId="35" xfId="0" applyFont="1" applyFill="1" applyBorder="1" applyAlignment="1">
      <alignment horizontal="center" vertical="center" wrapText="1"/>
    </xf>
    <xf numFmtId="0" fontId="16" fillId="5" borderId="36" xfId="0" applyFont="1" applyFill="1" applyBorder="1" applyAlignment="1">
      <alignment horizontal="center" vertical="center"/>
    </xf>
    <xf numFmtId="0" fontId="16" fillId="6" borderId="9" xfId="0" applyFont="1" applyFill="1" applyBorder="1" applyAlignment="1">
      <alignment horizontal="center" vertical="center" wrapText="1"/>
    </xf>
    <xf numFmtId="0" fontId="17" fillId="0" borderId="37" xfId="0" applyFont="1" applyBorder="1" applyAlignment="1">
      <alignment horizontal="center"/>
    </xf>
    <xf numFmtId="0" fontId="17" fillId="0" borderId="26" xfId="0" applyFont="1" applyBorder="1"/>
    <xf numFmtId="0" fontId="17" fillId="0" borderId="0" xfId="0" applyFont="1"/>
    <xf numFmtId="0" fontId="17" fillId="0" borderId="13" xfId="0" applyFont="1" applyBorder="1" applyAlignment="1">
      <alignment horizontal="center"/>
    </xf>
    <xf numFmtId="0" fontId="17" fillId="0" borderId="14" xfId="0" applyFont="1" applyBorder="1" applyAlignment="1">
      <alignment horizontal="center"/>
    </xf>
    <xf numFmtId="0" fontId="17" fillId="0" borderId="14" xfId="0" applyFont="1" applyBorder="1"/>
    <xf numFmtId="0" fontId="17" fillId="0" borderId="42" xfId="0" applyFont="1" applyBorder="1" applyAlignment="1">
      <alignment horizontal="center"/>
    </xf>
    <xf numFmtId="0" fontId="17" fillId="0" borderId="43" xfId="0" applyFont="1" applyBorder="1" applyAlignment="1">
      <alignment horizontal="center"/>
    </xf>
    <xf numFmtId="0" fontId="10" fillId="11" borderId="38" xfId="0" applyFont="1" applyFill="1" applyBorder="1" applyAlignment="1">
      <alignment horizontal="center"/>
    </xf>
    <xf numFmtId="0" fontId="10" fillId="11" borderId="27" xfId="0" applyFont="1" applyFill="1" applyBorder="1"/>
    <xf numFmtId="0" fontId="10" fillId="11" borderId="0" xfId="0" applyFont="1" applyFill="1"/>
    <xf numFmtId="0" fontId="10" fillId="11" borderId="13" xfId="0" applyFont="1" applyFill="1" applyBorder="1" applyAlignment="1">
      <alignment horizontal="center"/>
    </xf>
    <xf numFmtId="0" fontId="10" fillId="11" borderId="14" xfId="0" applyFont="1" applyFill="1" applyBorder="1" applyAlignment="1">
      <alignment horizontal="center"/>
    </xf>
    <xf numFmtId="0" fontId="10" fillId="11" borderId="14" xfId="0" applyFont="1" applyFill="1" applyBorder="1"/>
    <xf numFmtId="0" fontId="10" fillId="11" borderId="44" xfId="0" applyFont="1" applyFill="1" applyBorder="1" applyAlignment="1">
      <alignment horizontal="center"/>
    </xf>
    <xf numFmtId="0" fontId="10" fillId="11" borderId="45" xfId="0" applyFont="1" applyFill="1" applyBorder="1" applyAlignment="1">
      <alignment horizontal="center"/>
    </xf>
    <xf numFmtId="0" fontId="10" fillId="0" borderId="38" xfId="0" applyFont="1" applyBorder="1" applyAlignment="1" applyProtection="1">
      <alignment horizontal="center"/>
      <protection locked="0"/>
    </xf>
    <xf numFmtId="0" fontId="10" fillId="0" borderId="27" xfId="0" applyFont="1" applyBorder="1" applyProtection="1">
      <protection locked="0"/>
    </xf>
    <xf numFmtId="0" fontId="10" fillId="0" borderId="0" xfId="0" applyFont="1" applyProtection="1">
      <protection locked="0"/>
    </xf>
    <xf numFmtId="0" fontId="10" fillId="0" borderId="13" xfId="0" applyFont="1" applyBorder="1" applyAlignment="1" applyProtection="1">
      <alignment horizontal="center"/>
      <protection locked="0"/>
    </xf>
    <xf numFmtId="0" fontId="10" fillId="0" borderId="14" xfId="0" applyFont="1" applyBorder="1" applyAlignment="1" applyProtection="1">
      <alignment horizontal="center"/>
      <protection locked="0"/>
    </xf>
    <xf numFmtId="0" fontId="10" fillId="0" borderId="14" xfId="0" applyFont="1" applyBorder="1" applyProtection="1">
      <protection locked="0"/>
    </xf>
    <xf numFmtId="0" fontId="10" fillId="0" borderId="44" xfId="0" applyFont="1" applyBorder="1" applyAlignment="1" applyProtection="1">
      <alignment horizontal="center"/>
      <protection locked="0"/>
    </xf>
    <xf numFmtId="0" fontId="10" fillId="0" borderId="45" xfId="0" applyFont="1" applyBorder="1" applyAlignment="1" applyProtection="1">
      <alignment horizontal="center"/>
      <protection locked="0"/>
    </xf>
    <xf numFmtId="0" fontId="10" fillId="0" borderId="39" xfId="0" applyFont="1" applyBorder="1" applyAlignment="1" applyProtection="1">
      <alignment horizontal="center"/>
      <protection locked="0"/>
    </xf>
    <xf numFmtId="0" fontId="10" fillId="0" borderId="40" xfId="0" applyFont="1" applyBorder="1" applyProtection="1">
      <protection locked="0"/>
    </xf>
    <xf numFmtId="0" fontId="10" fillId="0" borderId="2" xfId="0" applyFont="1" applyBorder="1" applyProtection="1">
      <protection locked="0"/>
    </xf>
    <xf numFmtId="0" fontId="10" fillId="0" borderId="15" xfId="0" applyFont="1" applyBorder="1" applyAlignment="1" applyProtection="1">
      <alignment horizontal="center"/>
      <protection locked="0"/>
    </xf>
    <xf numFmtId="0" fontId="10" fillId="0" borderId="16" xfId="0" applyFont="1" applyBorder="1" applyAlignment="1" applyProtection="1">
      <alignment horizontal="center"/>
      <protection locked="0"/>
    </xf>
    <xf numFmtId="0" fontId="10" fillId="0" borderId="16" xfId="0" applyFont="1" applyBorder="1" applyProtection="1">
      <protection locked="0"/>
    </xf>
    <xf numFmtId="0" fontId="10" fillId="0" borderId="46" xfId="0" applyFont="1" applyBorder="1" applyAlignment="1" applyProtection="1">
      <alignment horizontal="center"/>
      <protection locked="0"/>
    </xf>
    <xf numFmtId="0" fontId="10" fillId="0" borderId="47" xfId="0" applyFont="1" applyBorder="1" applyAlignment="1" applyProtection="1">
      <alignment horizontal="center"/>
      <protection locked="0"/>
    </xf>
    <xf numFmtId="0" fontId="10" fillId="11" borderId="19" xfId="0" applyFont="1" applyFill="1" applyBorder="1" applyAlignment="1">
      <alignment horizontal="center"/>
    </xf>
    <xf numFmtId="0" fontId="10" fillId="11" borderId="20" xfId="0" applyFont="1" applyFill="1" applyBorder="1"/>
    <xf numFmtId="0" fontId="10" fillId="11" borderId="20" xfId="0" applyFont="1" applyFill="1" applyBorder="1" applyAlignment="1">
      <alignment horizontal="center"/>
    </xf>
    <xf numFmtId="0" fontId="10" fillId="11" borderId="21" xfId="0" applyFont="1" applyFill="1" applyBorder="1" applyAlignment="1">
      <alignment horizontal="center"/>
    </xf>
    <xf numFmtId="10" fontId="0" fillId="0" borderId="0" xfId="1" applyNumberFormat="1" applyFont="1" applyAlignment="1" applyProtection="1">
      <alignment horizontal="center"/>
    </xf>
    <xf numFmtId="0" fontId="10" fillId="0" borderId="0" xfId="0" applyFont="1" applyAlignment="1">
      <alignment horizontal="center"/>
    </xf>
    <xf numFmtId="49" fontId="10" fillId="0" borderId="0" xfId="0" applyNumberFormat="1" applyFont="1" applyAlignment="1">
      <alignment horizontal="center"/>
    </xf>
    <xf numFmtId="0" fontId="10" fillId="0" borderId="0" xfId="0" applyFont="1"/>
    <xf numFmtId="10" fontId="10" fillId="0" borderId="0" xfId="1" applyNumberFormat="1" applyFont="1" applyFill="1" applyAlignment="1" applyProtection="1">
      <alignment horizontal="center"/>
    </xf>
    <xf numFmtId="49" fontId="16" fillId="0" borderId="15" xfId="0" applyNumberFormat="1" applyFont="1" applyBorder="1" applyAlignment="1">
      <alignment horizontal="center"/>
    </xf>
    <xf numFmtId="0" fontId="16" fillId="0" borderId="35" xfId="0" applyFont="1" applyBorder="1" applyAlignment="1">
      <alignment horizontal="center"/>
    </xf>
    <xf numFmtId="0" fontId="16" fillId="0" borderId="16" xfId="0" applyFont="1" applyBorder="1" applyAlignment="1">
      <alignment horizontal="center"/>
    </xf>
    <xf numFmtId="0" fontId="10" fillId="3" borderId="15" xfId="0" applyFont="1" applyFill="1" applyBorder="1" applyAlignment="1">
      <alignment horizontal="center" wrapText="1"/>
    </xf>
    <xf numFmtId="0" fontId="15" fillId="0" borderId="39" xfId="0" applyFont="1" applyBorder="1" applyAlignment="1">
      <alignment horizontal="center" vertical="center"/>
    </xf>
    <xf numFmtId="0" fontId="16" fillId="10" borderId="2" xfId="0" applyFont="1" applyFill="1" applyBorder="1" applyAlignment="1">
      <alignment horizontal="center" vertical="center"/>
    </xf>
    <xf numFmtId="0" fontId="16" fillId="7" borderId="35" xfId="0" applyFont="1" applyFill="1" applyBorder="1" applyAlignment="1">
      <alignment horizontal="center" vertical="center"/>
    </xf>
    <xf numFmtId="0" fontId="16" fillId="5" borderId="2" xfId="0" applyFont="1" applyFill="1" applyBorder="1" applyAlignment="1">
      <alignment horizontal="center" vertical="center"/>
    </xf>
    <xf numFmtId="0" fontId="16" fillId="10" borderId="15" xfId="0" applyFont="1" applyFill="1" applyBorder="1" applyAlignment="1">
      <alignment horizontal="center" vertical="center"/>
    </xf>
    <xf numFmtId="0" fontId="17" fillId="0" borderId="38" xfId="0" applyFont="1" applyBorder="1" applyAlignment="1">
      <alignment horizontal="center"/>
    </xf>
    <xf numFmtId="49" fontId="17" fillId="0" borderId="10" xfId="0" applyNumberFormat="1" applyFont="1" applyBorder="1" applyAlignment="1">
      <alignment horizontal="left"/>
    </xf>
    <xf numFmtId="0" fontId="17" fillId="0" borderId="11" xfId="0" applyFont="1" applyBorder="1"/>
    <xf numFmtId="0" fontId="17" fillId="0" borderId="48" xfId="0" applyFont="1" applyBorder="1" applyAlignment="1">
      <alignment horizontal="center" vertical="center"/>
    </xf>
    <xf numFmtId="0" fontId="17" fillId="0" borderId="38" xfId="0" applyFont="1" applyBorder="1"/>
    <xf numFmtId="0" fontId="17" fillId="0" borderId="48" xfId="0" applyFont="1" applyBorder="1" applyAlignment="1">
      <alignment horizontal="center"/>
    </xf>
    <xf numFmtId="0" fontId="17" fillId="0" borderId="50" xfId="0" applyFont="1" applyBorder="1" applyAlignment="1">
      <alignment horizontal="center"/>
    </xf>
    <xf numFmtId="49" fontId="17" fillId="0" borderId="13" xfId="0" applyNumberFormat="1" applyFont="1" applyBorder="1" applyAlignment="1">
      <alignment horizontal="left"/>
    </xf>
    <xf numFmtId="0" fontId="17" fillId="0" borderId="51" xfId="0" applyFont="1" applyBorder="1" applyAlignment="1">
      <alignment horizontal="center"/>
    </xf>
    <xf numFmtId="0" fontId="17" fillId="0" borderId="53" xfId="0" applyFont="1" applyBorder="1" applyAlignment="1">
      <alignment horizontal="center"/>
    </xf>
    <xf numFmtId="49" fontId="10" fillId="11" borderId="13" xfId="0" applyNumberFormat="1" applyFont="1" applyFill="1" applyBorder="1" applyAlignment="1">
      <alignment horizontal="left"/>
    </xf>
    <xf numFmtId="0" fontId="10" fillId="11" borderId="51" xfId="0" applyFont="1" applyFill="1" applyBorder="1" applyAlignment="1">
      <alignment horizontal="center"/>
    </xf>
    <xf numFmtId="0" fontId="10" fillId="11" borderId="38" xfId="0" applyFont="1" applyFill="1" applyBorder="1"/>
    <xf numFmtId="0" fontId="10" fillId="11" borderId="53" xfId="0" applyFont="1" applyFill="1" applyBorder="1" applyAlignment="1">
      <alignment horizontal="center"/>
    </xf>
    <xf numFmtId="49" fontId="10" fillId="0" borderId="13" xfId="0" applyNumberFormat="1" applyFont="1" applyBorder="1" applyAlignment="1" applyProtection="1">
      <alignment horizontal="left"/>
      <protection locked="0"/>
    </xf>
    <xf numFmtId="0" fontId="10" fillId="0" borderId="51" xfId="0" applyFont="1" applyBorder="1" applyAlignment="1" applyProtection="1">
      <alignment horizontal="center"/>
      <protection locked="0"/>
    </xf>
    <xf numFmtId="0" fontId="10" fillId="0" borderId="38" xfId="0" applyFont="1" applyBorder="1" applyProtection="1">
      <protection locked="0"/>
    </xf>
    <xf numFmtId="0" fontId="10" fillId="0" borderId="53" xfId="0" applyFont="1" applyBorder="1" applyAlignment="1" applyProtection="1">
      <alignment horizontal="center"/>
      <protection locked="0"/>
    </xf>
    <xf numFmtId="49" fontId="10" fillId="0" borderId="15" xfId="0" applyNumberFormat="1" applyFont="1" applyBorder="1" applyAlignment="1" applyProtection="1">
      <alignment horizontal="left"/>
      <protection locked="0"/>
    </xf>
    <xf numFmtId="0" fontId="10" fillId="0" borderId="54" xfId="0" applyFont="1" applyBorder="1" applyAlignment="1" applyProtection="1">
      <alignment horizontal="center"/>
      <protection locked="0"/>
    </xf>
    <xf numFmtId="0" fontId="10" fillId="0" borderId="39" xfId="0" applyFont="1" applyBorder="1" applyProtection="1">
      <protection locked="0"/>
    </xf>
    <xf numFmtId="0" fontId="10" fillId="0" borderId="56" xfId="0" applyFont="1" applyBorder="1" applyAlignment="1" applyProtection="1">
      <alignment horizontal="center"/>
      <protection locked="0"/>
    </xf>
    <xf numFmtId="10" fontId="0" fillId="0" borderId="0" xfId="1" applyNumberFormat="1" applyFont="1" applyAlignment="1">
      <alignment horizontal="center"/>
    </xf>
    <xf numFmtId="0" fontId="16" fillId="10"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16" xfId="0" applyFont="1" applyFill="1" applyBorder="1" applyAlignment="1">
      <alignment horizontal="center" vertical="center"/>
    </xf>
    <xf numFmtId="0" fontId="17" fillId="0" borderId="13" xfId="0" applyFont="1" applyBorder="1"/>
    <xf numFmtId="3" fontId="17" fillId="0" borderId="10" xfId="0" applyNumberFormat="1" applyFont="1" applyBorder="1" applyAlignment="1">
      <alignment horizontal="center"/>
    </xf>
    <xf numFmtId="3" fontId="17" fillId="0" borderId="11" xfId="0" applyNumberFormat="1" applyFont="1" applyBorder="1" applyAlignment="1">
      <alignment horizontal="center"/>
    </xf>
    <xf numFmtId="3" fontId="17" fillId="0" borderId="12" xfId="0" applyNumberFormat="1" applyFont="1" applyBorder="1" applyAlignment="1">
      <alignment horizontal="center"/>
    </xf>
    <xf numFmtId="0" fontId="17" fillId="0" borderId="10"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17" fillId="0" borderId="0" xfId="0" applyFont="1" applyAlignment="1">
      <alignment horizontal="center"/>
    </xf>
    <xf numFmtId="0" fontId="10" fillId="11" borderId="13" xfId="0" applyFont="1" applyFill="1" applyBorder="1"/>
    <xf numFmtId="0" fontId="10" fillId="11" borderId="0" xfId="0" applyFont="1" applyFill="1" applyAlignment="1">
      <alignment horizontal="center"/>
    </xf>
    <xf numFmtId="0" fontId="10" fillId="0" borderId="13" xfId="0" applyFont="1" applyBorder="1" applyProtection="1">
      <protection locked="0"/>
    </xf>
    <xf numFmtId="0" fontId="10" fillId="0" borderId="0" xfId="0" applyFont="1" applyAlignment="1" applyProtection="1">
      <alignment horizontal="center"/>
      <protection locked="0"/>
    </xf>
    <xf numFmtId="0" fontId="10" fillId="0" borderId="15" xfId="0" applyFont="1" applyBorder="1" applyProtection="1">
      <protection locked="0"/>
    </xf>
    <xf numFmtId="0" fontId="10" fillId="0" borderId="2" xfId="0" applyFont="1" applyBorder="1" applyAlignment="1" applyProtection="1">
      <alignment horizontal="center"/>
      <protection locked="0"/>
    </xf>
    <xf numFmtId="10" fontId="16" fillId="0" borderId="15" xfId="1" applyNumberFormat="1" applyFont="1" applyBorder="1" applyAlignment="1" applyProtection="1">
      <alignment horizontal="center"/>
    </xf>
    <xf numFmtId="10" fontId="16" fillId="0" borderId="25" xfId="1" applyNumberFormat="1" applyFont="1" applyBorder="1" applyAlignment="1" applyProtection="1">
      <alignment horizontal="center" vertical="center"/>
    </xf>
    <xf numFmtId="0" fontId="16" fillId="7" borderId="41" xfId="0" applyFont="1" applyFill="1" applyBorder="1" applyAlignment="1">
      <alignment horizontal="center" vertical="center"/>
    </xf>
    <xf numFmtId="49" fontId="17" fillId="0" borderId="10" xfId="0" applyNumberFormat="1" applyFont="1" applyBorder="1" applyAlignment="1">
      <alignment horizontal="center"/>
    </xf>
    <xf numFmtId="10" fontId="17" fillId="0" borderId="13" xfId="1" applyNumberFormat="1" applyFont="1" applyBorder="1" applyAlignment="1" applyProtection="1">
      <alignment horizontal="center"/>
    </xf>
    <xf numFmtId="10" fontId="17" fillId="0" borderId="14" xfId="1" applyNumberFormat="1" applyFont="1" applyBorder="1" applyAlignment="1" applyProtection="1">
      <alignment horizontal="center"/>
    </xf>
    <xf numFmtId="0" fontId="17" fillId="0" borderId="57" xfId="0" applyFont="1" applyBorder="1" applyAlignment="1">
      <alignment horizontal="center"/>
    </xf>
    <xf numFmtId="0" fontId="17" fillId="0" borderId="58" xfId="0" applyFont="1" applyBorder="1" applyAlignment="1">
      <alignment horizontal="center"/>
    </xf>
    <xf numFmtId="49" fontId="17" fillId="0" borderId="13" xfId="0" applyNumberFormat="1" applyFont="1" applyBorder="1" applyAlignment="1">
      <alignment horizontal="center"/>
    </xf>
    <xf numFmtId="0" fontId="17" fillId="0" borderId="59" xfId="0" applyFont="1" applyBorder="1" applyAlignment="1">
      <alignment horizontal="center"/>
    </xf>
    <xf numFmtId="49" fontId="10" fillId="11" borderId="13" xfId="0" applyNumberFormat="1" applyFont="1" applyFill="1" applyBorder="1" applyAlignment="1">
      <alignment horizontal="center"/>
    </xf>
    <xf numFmtId="10" fontId="10" fillId="11" borderId="13" xfId="1" applyNumberFormat="1" applyFont="1" applyFill="1" applyBorder="1" applyAlignment="1" applyProtection="1">
      <alignment horizontal="center"/>
    </xf>
    <xf numFmtId="10" fontId="10" fillId="11" borderId="14" xfId="1" applyNumberFormat="1" applyFont="1" applyFill="1" applyBorder="1" applyAlignment="1" applyProtection="1">
      <alignment horizontal="center"/>
    </xf>
    <xf numFmtId="49" fontId="10" fillId="0" borderId="13" xfId="0" applyNumberFormat="1" applyFont="1" applyBorder="1" applyAlignment="1" applyProtection="1">
      <alignment horizontal="center"/>
      <protection locked="0"/>
    </xf>
    <xf numFmtId="10" fontId="10" fillId="0" borderId="13" xfId="1" applyNumberFormat="1" applyFont="1" applyBorder="1" applyAlignment="1" applyProtection="1">
      <alignment horizontal="center"/>
      <protection locked="0"/>
    </xf>
    <xf numFmtId="10" fontId="10" fillId="0" borderId="14" xfId="1" applyNumberFormat="1" applyFont="1" applyBorder="1" applyAlignment="1" applyProtection="1">
      <alignment horizontal="center"/>
      <protection locked="0"/>
    </xf>
    <xf numFmtId="49" fontId="10" fillId="0" borderId="15" xfId="0" applyNumberFormat="1" applyFont="1" applyBorder="1" applyAlignment="1" applyProtection="1">
      <alignment horizontal="center"/>
      <protection locked="0"/>
    </xf>
    <xf numFmtId="10" fontId="10" fillId="0" borderId="15" xfId="1" applyNumberFormat="1" applyFont="1" applyBorder="1" applyAlignment="1" applyProtection="1">
      <alignment horizontal="center"/>
      <protection locked="0"/>
    </xf>
    <xf numFmtId="10" fontId="10" fillId="0" borderId="16" xfId="1" applyNumberFormat="1" applyFont="1" applyBorder="1" applyAlignment="1" applyProtection="1">
      <alignment horizontal="center"/>
      <protection locked="0"/>
    </xf>
    <xf numFmtId="0" fontId="23" fillId="0" borderId="0" xfId="0" applyFont="1" applyAlignment="1">
      <alignment horizontal="center"/>
    </xf>
    <xf numFmtId="0" fontId="23" fillId="0" borderId="6" xfId="0" applyFont="1" applyBorder="1" applyAlignment="1">
      <alignment horizontal="center"/>
    </xf>
    <xf numFmtId="0" fontId="22" fillId="0" borderId="0" xfId="0" applyFont="1" applyProtection="1">
      <protection locked="0"/>
    </xf>
    <xf numFmtId="10" fontId="8" fillId="0" borderId="0" xfId="1" applyNumberFormat="1" applyFont="1" applyAlignment="1" applyProtection="1">
      <alignment horizontal="center"/>
    </xf>
    <xf numFmtId="10" fontId="25" fillId="0" borderId="0" xfId="1" applyNumberFormat="1" applyFont="1" applyFill="1" applyAlignment="1" applyProtection="1">
      <alignment horizontal="center"/>
    </xf>
    <xf numFmtId="10" fontId="27" fillId="0" borderId="37" xfId="1" applyNumberFormat="1" applyFont="1" applyBorder="1" applyAlignment="1" applyProtection="1">
      <alignment horizontal="center" vertical="center"/>
    </xf>
    <xf numFmtId="10" fontId="27" fillId="0" borderId="38" xfId="1" applyNumberFormat="1" applyFont="1" applyBorder="1" applyAlignment="1" applyProtection="1">
      <alignment horizontal="center"/>
    </xf>
    <xf numFmtId="10" fontId="25" fillId="11" borderId="38" xfId="1" applyNumberFormat="1" applyFont="1" applyFill="1" applyBorder="1" applyAlignment="1" applyProtection="1">
      <alignment horizontal="center"/>
    </xf>
    <xf numFmtId="10" fontId="25" fillId="0" borderId="38" xfId="1" applyNumberFormat="1" applyFont="1" applyBorder="1" applyAlignment="1" applyProtection="1">
      <alignment horizontal="center"/>
      <protection locked="0"/>
    </xf>
    <xf numFmtId="10" fontId="25" fillId="0" borderId="39" xfId="1" applyNumberFormat="1" applyFont="1" applyBorder="1" applyAlignment="1" applyProtection="1">
      <alignment horizontal="center"/>
      <protection locked="0"/>
    </xf>
    <xf numFmtId="10" fontId="25" fillId="0" borderId="0" xfId="1" applyNumberFormat="1" applyFont="1" applyAlignment="1">
      <alignment horizontal="center"/>
    </xf>
    <xf numFmtId="10" fontId="8" fillId="0" borderId="0" xfId="1" applyNumberFormat="1" applyFont="1" applyAlignment="1">
      <alignment horizontal="center"/>
    </xf>
    <xf numFmtId="11" fontId="0" fillId="0" borderId="0" xfId="0" applyNumberFormat="1" applyAlignment="1">
      <alignment horizontal="center"/>
    </xf>
    <xf numFmtId="11" fontId="16" fillId="10" borderId="2" xfId="0" applyNumberFormat="1" applyFont="1" applyFill="1" applyBorder="1" applyAlignment="1">
      <alignment horizontal="center" vertical="center"/>
    </xf>
    <xf numFmtId="11" fontId="16" fillId="7" borderId="35" xfId="0" applyNumberFormat="1" applyFont="1" applyFill="1" applyBorder="1" applyAlignment="1">
      <alignment horizontal="center" vertical="center"/>
    </xf>
    <xf numFmtId="11" fontId="16" fillId="5" borderId="2" xfId="0" applyNumberFormat="1" applyFont="1" applyFill="1" applyBorder="1" applyAlignment="1">
      <alignment horizontal="center" vertical="center"/>
    </xf>
    <xf numFmtId="11" fontId="16" fillId="10" borderId="15" xfId="0" applyNumberFormat="1" applyFont="1" applyFill="1" applyBorder="1" applyAlignment="1">
      <alignment horizontal="center" vertical="center"/>
    </xf>
    <xf numFmtId="11" fontId="16" fillId="5" borderId="36" xfId="0" applyNumberFormat="1" applyFont="1" applyFill="1" applyBorder="1" applyAlignment="1">
      <alignment horizontal="center" vertical="center"/>
    </xf>
    <xf numFmtId="11" fontId="17" fillId="0" borderId="48" xfId="0" applyNumberFormat="1" applyFont="1" applyBorder="1" applyAlignment="1">
      <alignment horizontal="center"/>
    </xf>
    <xf numFmtId="11" fontId="17" fillId="0" borderId="50" xfId="0" applyNumberFormat="1" applyFont="1" applyBorder="1" applyAlignment="1">
      <alignment horizontal="center"/>
    </xf>
    <xf numFmtId="11" fontId="17" fillId="0" borderId="14" xfId="0" applyNumberFormat="1" applyFont="1" applyBorder="1" applyAlignment="1">
      <alignment horizontal="center"/>
    </xf>
    <xf numFmtId="11" fontId="17" fillId="0" borderId="51" xfId="0" applyNumberFormat="1" applyFont="1" applyBorder="1" applyAlignment="1">
      <alignment horizontal="center"/>
    </xf>
    <xf numFmtId="11" fontId="17" fillId="0" borderId="53" xfId="0" applyNumberFormat="1" applyFont="1" applyBorder="1" applyAlignment="1">
      <alignment horizontal="center"/>
    </xf>
    <xf numFmtId="11" fontId="10" fillId="11" borderId="51" xfId="0" applyNumberFormat="1" applyFont="1" applyFill="1" applyBorder="1" applyAlignment="1">
      <alignment horizontal="center"/>
    </xf>
    <xf numFmtId="11" fontId="10" fillId="11" borderId="53" xfId="0" applyNumberFormat="1" applyFont="1" applyFill="1" applyBorder="1" applyAlignment="1">
      <alignment horizontal="center"/>
    </xf>
    <xf numFmtId="11" fontId="10" fillId="11" borderId="14" xfId="0" applyNumberFormat="1" applyFont="1" applyFill="1" applyBorder="1" applyAlignment="1">
      <alignment horizontal="center"/>
    </xf>
    <xf numFmtId="11" fontId="10" fillId="0" borderId="51" xfId="0" applyNumberFormat="1" applyFont="1" applyBorder="1" applyAlignment="1" applyProtection="1">
      <alignment horizontal="center"/>
      <protection locked="0"/>
    </xf>
    <xf numFmtId="11" fontId="10" fillId="0" borderId="53" xfId="0" applyNumberFormat="1" applyFont="1" applyBorder="1" applyAlignment="1" applyProtection="1">
      <alignment horizontal="center"/>
      <protection locked="0"/>
    </xf>
    <xf numFmtId="11" fontId="10" fillId="0" borderId="14" xfId="0" applyNumberFormat="1" applyFont="1" applyBorder="1" applyAlignment="1" applyProtection="1">
      <alignment horizontal="center"/>
      <protection locked="0"/>
    </xf>
    <xf numFmtId="11" fontId="10" fillId="0" borderId="54" xfId="0" applyNumberFormat="1" applyFont="1" applyBorder="1" applyAlignment="1" applyProtection="1">
      <alignment horizontal="center"/>
      <protection locked="0"/>
    </xf>
    <xf numFmtId="11" fontId="10" fillId="0" borderId="56" xfId="0" applyNumberFormat="1" applyFont="1" applyBorder="1" applyAlignment="1" applyProtection="1">
      <alignment horizontal="center"/>
      <protection locked="0"/>
    </xf>
    <xf numFmtId="11" fontId="10" fillId="0" borderId="16" xfId="0" applyNumberFormat="1" applyFont="1" applyBorder="1" applyAlignment="1" applyProtection="1">
      <alignment horizontal="center"/>
      <protection locked="0"/>
    </xf>
    <xf numFmtId="11" fontId="10" fillId="0" borderId="0" xfId="0" applyNumberFormat="1" applyFont="1" applyAlignment="1">
      <alignment horizontal="center"/>
    </xf>
    <xf numFmtId="11" fontId="10" fillId="0" borderId="0" xfId="0" applyNumberFormat="1" applyFont="1"/>
    <xf numFmtId="11" fontId="10" fillId="12" borderId="41" xfId="0" applyNumberFormat="1" applyFont="1" applyFill="1" applyBorder="1" applyAlignment="1">
      <alignment horizontal="center"/>
    </xf>
    <xf numFmtId="11" fontId="17" fillId="0" borderId="49" xfId="0" applyNumberFormat="1" applyFont="1" applyBorder="1" applyAlignment="1">
      <alignment horizontal="center"/>
    </xf>
    <xf numFmtId="11" fontId="17" fillId="0" borderId="52" xfId="0" applyNumberFormat="1" applyFont="1" applyBorder="1" applyAlignment="1">
      <alignment horizontal="center"/>
    </xf>
    <xf numFmtId="11" fontId="10" fillId="11" borderId="52" xfId="0" applyNumberFormat="1" applyFont="1" applyFill="1" applyBorder="1" applyAlignment="1">
      <alignment horizontal="center"/>
    </xf>
    <xf numFmtId="11" fontId="10" fillId="0" borderId="52" xfId="0" applyNumberFormat="1" applyFont="1" applyBorder="1" applyAlignment="1" applyProtection="1">
      <alignment horizontal="center"/>
      <protection locked="0"/>
    </xf>
    <xf numFmtId="11" fontId="10" fillId="0" borderId="55" xfId="0" applyNumberFormat="1" applyFont="1" applyBorder="1" applyAlignment="1" applyProtection="1">
      <alignment horizontal="center"/>
      <protection locked="0"/>
    </xf>
    <xf numFmtId="0" fontId="22" fillId="0" borderId="5" xfId="0" applyFont="1" applyBorder="1" applyProtection="1">
      <protection locked="0"/>
    </xf>
    <xf numFmtId="0" fontId="23" fillId="0" borderId="4" xfId="0" applyFont="1" applyBorder="1" applyAlignment="1">
      <alignment horizontal="center"/>
    </xf>
    <xf numFmtId="1" fontId="10" fillId="0" borderId="44" xfId="0" applyNumberFormat="1" applyFont="1" applyBorder="1" applyAlignment="1" applyProtection="1">
      <alignment horizontal="center"/>
      <protection locked="0"/>
    </xf>
    <xf numFmtId="0" fontId="7" fillId="0" borderId="63" xfId="0" applyFont="1" applyBorder="1"/>
    <xf numFmtId="0" fontId="0" fillId="0" borderId="63" xfId="0" applyBorder="1"/>
    <xf numFmtId="0" fontId="8" fillId="0" borderId="63" xfId="0" applyFont="1" applyBorder="1"/>
    <xf numFmtId="0" fontId="0" fillId="0" borderId="0" xfId="0" applyAlignment="1" applyProtection="1">
      <alignment horizontal="center"/>
      <protection locked="0"/>
    </xf>
    <xf numFmtId="0" fontId="0" fillId="0" borderId="0" xfId="0" applyProtection="1">
      <protection locked="0"/>
    </xf>
    <xf numFmtId="0" fontId="28" fillId="0" borderId="0" xfId="0" applyFont="1" applyProtection="1">
      <protection locked="0"/>
    </xf>
    <xf numFmtId="11" fontId="3" fillId="0" borderId="0" xfId="0" applyNumberFormat="1" applyFont="1" applyAlignment="1">
      <alignment horizontal="center"/>
    </xf>
    <xf numFmtId="0" fontId="4" fillId="0" borderId="14" xfId="0" applyFont="1" applyBorder="1" applyAlignment="1" applyProtection="1">
      <alignment horizontal="center"/>
      <protection locked="0"/>
    </xf>
    <xf numFmtId="11" fontId="4" fillId="0" borderId="51" xfId="0" applyNumberFormat="1" applyFont="1" applyBorder="1" applyAlignment="1" applyProtection="1">
      <alignment horizontal="center"/>
      <protection locked="0"/>
    </xf>
    <xf numFmtId="11" fontId="4" fillId="0" borderId="14" xfId="0" applyNumberFormat="1" applyFont="1" applyBorder="1" applyAlignment="1" applyProtection="1">
      <alignment horizontal="center"/>
      <protection locked="0"/>
    </xf>
    <xf numFmtId="0" fontId="4" fillId="0" borderId="38" xfId="0" applyFont="1" applyBorder="1" applyProtection="1">
      <protection locked="0"/>
    </xf>
    <xf numFmtId="0" fontId="4" fillId="0" borderId="72" xfId="0" applyFont="1" applyBorder="1" applyAlignment="1" applyProtection="1">
      <alignment horizontal="center"/>
      <protection locked="0"/>
    </xf>
    <xf numFmtId="0" fontId="4" fillId="0" borderId="64" xfId="0" applyFont="1" applyBorder="1" applyProtection="1">
      <protection locked="0"/>
    </xf>
    <xf numFmtId="11" fontId="4" fillId="0" borderId="65" xfId="0" applyNumberFormat="1" applyFont="1" applyBorder="1" applyAlignment="1" applyProtection="1">
      <alignment horizontal="center"/>
      <protection locked="0"/>
    </xf>
    <xf numFmtId="11" fontId="3" fillId="0" borderId="63" xfId="0" applyNumberFormat="1" applyFont="1" applyBorder="1" applyAlignment="1">
      <alignment horizontal="center"/>
    </xf>
    <xf numFmtId="11" fontId="4" fillId="0" borderId="72" xfId="0" applyNumberFormat="1" applyFont="1" applyBorder="1" applyAlignment="1" applyProtection="1">
      <alignment horizontal="center"/>
      <protection locked="0"/>
    </xf>
    <xf numFmtId="11" fontId="4" fillId="0" borderId="53" xfId="0" applyNumberFormat="1" applyFont="1" applyBorder="1" applyAlignment="1" applyProtection="1">
      <alignment horizontal="center"/>
      <protection locked="0"/>
    </xf>
    <xf numFmtId="11" fontId="4" fillId="0" borderId="13" xfId="0" applyNumberFormat="1" applyFont="1" applyBorder="1" applyAlignment="1" applyProtection="1">
      <alignment horizontal="center"/>
      <protection locked="0"/>
    </xf>
    <xf numFmtId="11" fontId="4" fillId="0" borderId="76" xfId="0" applyNumberFormat="1" applyFont="1" applyBorder="1" applyAlignment="1" applyProtection="1">
      <alignment horizontal="center"/>
      <protection locked="0"/>
    </xf>
    <xf numFmtId="11" fontId="4" fillId="0" borderId="77" xfId="0" applyNumberFormat="1" applyFont="1" applyBorder="1" applyAlignment="1" applyProtection="1">
      <alignment horizontal="center"/>
      <protection locked="0"/>
    </xf>
    <xf numFmtId="11" fontId="4" fillId="0" borderId="74" xfId="0" applyNumberFormat="1" applyFont="1" applyBorder="1" applyAlignment="1" applyProtection="1">
      <alignment horizontal="center"/>
      <protection locked="0"/>
    </xf>
    <xf numFmtId="11" fontId="4" fillId="0" borderId="71" xfId="0" applyNumberFormat="1" applyFont="1" applyBorder="1" applyAlignment="1" applyProtection="1">
      <alignment horizontal="center"/>
      <protection locked="0"/>
    </xf>
    <xf numFmtId="11" fontId="4" fillId="0" borderId="78" xfId="0" applyNumberFormat="1" applyFont="1" applyBorder="1" applyAlignment="1" applyProtection="1">
      <alignment horizontal="center"/>
      <protection locked="0"/>
    </xf>
    <xf numFmtId="11" fontId="4" fillId="0" borderId="79" xfId="0" applyNumberFormat="1" applyFont="1" applyBorder="1" applyAlignment="1" applyProtection="1">
      <alignment horizontal="center"/>
      <protection locked="0"/>
    </xf>
    <xf numFmtId="11" fontId="4" fillId="0" borderId="75" xfId="0" applyNumberFormat="1" applyFont="1" applyBorder="1" applyAlignment="1" applyProtection="1">
      <alignment horizontal="center"/>
      <protection locked="0"/>
    </xf>
    <xf numFmtId="11" fontId="4" fillId="0" borderId="80" xfId="0" applyNumberFormat="1"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0" xfId="9" applyNumberFormat="1" applyFont="1" applyFill="1" applyBorder="1" applyProtection="1">
      <protection hidden="1"/>
    </xf>
    <xf numFmtId="0" fontId="4" fillId="0" borderId="0" xfId="0" applyFont="1" applyProtection="1">
      <protection locked="0"/>
    </xf>
    <xf numFmtId="0" fontId="4" fillId="0" borderId="66" xfId="0" applyFont="1" applyBorder="1" applyAlignment="1" applyProtection="1">
      <alignment horizontal="center"/>
      <protection locked="0"/>
    </xf>
    <xf numFmtId="0" fontId="4" fillId="0" borderId="63" xfId="0" applyFont="1" applyBorder="1" applyProtection="1">
      <protection locked="0"/>
    </xf>
    <xf numFmtId="0" fontId="4" fillId="0" borderId="14" xfId="0" applyFont="1" applyBorder="1" applyProtection="1">
      <protection locked="0"/>
    </xf>
    <xf numFmtId="0" fontId="4" fillId="0" borderId="38" xfId="0" applyFont="1" applyBorder="1" applyAlignment="1" applyProtection="1">
      <alignment horizontal="center"/>
      <protection locked="0"/>
    </xf>
    <xf numFmtId="10" fontId="4" fillId="0" borderId="38" xfId="1" applyNumberFormat="1" applyFont="1" applyBorder="1" applyAlignment="1" applyProtection="1">
      <alignment horizontal="center"/>
      <protection locked="0"/>
    </xf>
    <xf numFmtId="0" fontId="29" fillId="0" borderId="14" xfId="0" applyFont="1" applyBorder="1" applyAlignment="1">
      <alignment horizontal="center"/>
    </xf>
    <xf numFmtId="49" fontId="4" fillId="0" borderId="13" xfId="0" applyNumberFormat="1" applyFont="1" applyBorder="1" applyAlignment="1" applyProtection="1">
      <alignment horizontal="left"/>
      <protection locked="0"/>
    </xf>
    <xf numFmtId="0" fontId="4" fillId="0" borderId="64" xfId="0" applyFont="1" applyBorder="1" applyAlignment="1" applyProtection="1">
      <alignment horizontal="center"/>
      <protection locked="0"/>
    </xf>
    <xf numFmtId="49" fontId="4" fillId="0" borderId="71" xfId="0" applyNumberFormat="1" applyFont="1" applyBorder="1" applyAlignment="1" applyProtection="1">
      <alignment horizontal="left"/>
      <protection locked="0"/>
    </xf>
    <xf numFmtId="0" fontId="29" fillId="0" borderId="72" xfId="0" applyFont="1" applyBorder="1" applyAlignment="1">
      <alignment horizontal="center"/>
    </xf>
    <xf numFmtId="10" fontId="4" fillId="0" borderId="64" xfId="1" applyNumberFormat="1" applyFont="1" applyBorder="1" applyAlignment="1" applyProtection="1">
      <alignment horizontal="center"/>
      <protection locked="0"/>
    </xf>
    <xf numFmtId="11" fontId="4" fillId="0" borderId="52" xfId="0" applyNumberFormat="1" applyFont="1" applyBorder="1" applyAlignment="1" applyProtection="1">
      <alignment horizontal="center"/>
      <protection locked="0"/>
    </xf>
    <xf numFmtId="49" fontId="4" fillId="0" borderId="13" xfId="0" applyNumberFormat="1" applyFont="1" applyBorder="1" applyProtection="1">
      <protection locked="0"/>
    </xf>
    <xf numFmtId="49" fontId="4" fillId="0" borderId="71" xfId="0" applyNumberFormat="1" applyFont="1" applyBorder="1" applyProtection="1">
      <protection locked="0"/>
    </xf>
    <xf numFmtId="11" fontId="4" fillId="0" borderId="73" xfId="0" applyNumberFormat="1" applyFont="1" applyBorder="1" applyAlignment="1" applyProtection="1">
      <alignment horizontal="center"/>
      <protection locked="0"/>
    </xf>
    <xf numFmtId="0" fontId="3" fillId="0" borderId="0" xfId="0" applyFont="1" applyAlignment="1" applyProtection="1">
      <alignment horizontal="center"/>
      <protection locked="0"/>
    </xf>
    <xf numFmtId="11" fontId="4" fillId="0" borderId="0" xfId="0" applyNumberFormat="1" applyFont="1" applyAlignment="1" applyProtection="1">
      <alignment horizontal="center"/>
      <protection locked="0"/>
    </xf>
    <xf numFmtId="10" fontId="4" fillId="0" borderId="62" xfId="1" applyNumberFormat="1" applyFont="1" applyBorder="1" applyAlignment="1" applyProtection="1">
      <alignment horizontal="center"/>
      <protection locked="0"/>
    </xf>
    <xf numFmtId="11" fontId="4" fillId="0" borderId="68" xfId="0" applyNumberFormat="1" applyFont="1" applyBorder="1" applyAlignment="1" applyProtection="1">
      <alignment horizontal="center"/>
      <protection locked="0"/>
    </xf>
    <xf numFmtId="11" fontId="4" fillId="0" borderId="60" xfId="0" applyNumberFormat="1" applyFont="1" applyBorder="1" applyAlignment="1" applyProtection="1">
      <alignment horizontal="center"/>
      <protection locked="0"/>
    </xf>
    <xf numFmtId="0" fontId="30" fillId="0" borderId="0" xfId="9" applyFont="1" applyFill="1" applyBorder="1" applyAlignment="1" applyProtection="1">
      <protection hidden="1"/>
    </xf>
    <xf numFmtId="10" fontId="4" fillId="0" borderId="13" xfId="1" applyNumberFormat="1" applyFont="1" applyBorder="1" applyAlignment="1" applyProtection="1">
      <alignment horizontal="center"/>
      <protection locked="0"/>
    </xf>
    <xf numFmtId="11" fontId="4" fillId="0" borderId="83" xfId="0" applyNumberFormat="1" applyFont="1" applyBorder="1" applyAlignment="1" applyProtection="1">
      <alignment horizontal="center"/>
      <protection locked="0"/>
    </xf>
    <xf numFmtId="11" fontId="4" fillId="0" borderId="7" xfId="0" applyNumberFormat="1" applyFont="1" applyBorder="1" applyAlignment="1" applyProtection="1">
      <alignment horizontal="center"/>
      <protection locked="0"/>
    </xf>
    <xf numFmtId="0" fontId="4" fillId="0" borderId="71" xfId="0" applyFont="1" applyBorder="1" applyAlignment="1" applyProtection="1">
      <alignment horizontal="center"/>
      <protection locked="0"/>
    </xf>
    <xf numFmtId="49" fontId="4" fillId="0" borderId="81" xfId="0" applyNumberFormat="1" applyFont="1" applyBorder="1" applyProtection="1">
      <protection locked="0"/>
    </xf>
    <xf numFmtId="0" fontId="4" fillId="0" borderId="66" xfId="0" applyFont="1" applyBorder="1" applyProtection="1">
      <protection locked="0"/>
    </xf>
    <xf numFmtId="10" fontId="4" fillId="0" borderId="82" xfId="1" applyNumberFormat="1" applyFont="1" applyBorder="1" applyAlignment="1" applyProtection="1">
      <alignment horizontal="center"/>
      <protection locked="0"/>
    </xf>
    <xf numFmtId="11" fontId="4" fillId="0" borderId="69" xfId="0" applyNumberFormat="1" applyFont="1" applyBorder="1" applyAlignment="1" applyProtection="1">
      <alignment horizontal="center"/>
      <protection locked="0"/>
    </xf>
    <xf numFmtId="11" fontId="4" fillId="0" borderId="70" xfId="0" applyNumberFormat="1" applyFont="1" applyBorder="1" applyAlignment="1" applyProtection="1">
      <alignment horizontal="center"/>
      <protection locked="0"/>
    </xf>
    <xf numFmtId="0" fontId="4" fillId="0" borderId="13" xfId="0" applyFont="1" applyBorder="1" applyAlignment="1" applyProtection="1">
      <alignment horizontal="center"/>
      <protection locked="0"/>
    </xf>
    <xf numFmtId="49" fontId="4" fillId="0" borderId="4" xfId="0" applyNumberFormat="1" applyFont="1" applyBorder="1" applyProtection="1">
      <protection locked="0"/>
    </xf>
    <xf numFmtId="0" fontId="4" fillId="0" borderId="5" xfId="0" applyFont="1" applyBorder="1" applyProtection="1">
      <protection locked="0"/>
    </xf>
    <xf numFmtId="11" fontId="4" fillId="0" borderId="67" xfId="0" applyNumberFormat="1" applyFont="1" applyBorder="1" applyAlignment="1" applyProtection="1">
      <alignment horizontal="center"/>
      <protection locked="0"/>
    </xf>
    <xf numFmtId="49" fontId="4" fillId="0" borderId="4" xfId="0" applyNumberFormat="1" applyFont="1" applyBorder="1" applyAlignment="1" applyProtection="1">
      <alignment horizontal="left"/>
      <protection locked="0"/>
    </xf>
    <xf numFmtId="0" fontId="4" fillId="0" borderId="67" xfId="0" applyFont="1" applyBorder="1" applyAlignment="1" applyProtection="1">
      <alignment horizontal="center"/>
      <protection locked="0"/>
    </xf>
    <xf numFmtId="0" fontId="3" fillId="0" borderId="4" xfId="0" applyFont="1" applyBorder="1" applyAlignment="1">
      <alignment horizontal="center"/>
    </xf>
    <xf numFmtId="10" fontId="4" fillId="0" borderId="14" xfId="1" applyNumberFormat="1" applyFont="1" applyBorder="1" applyAlignment="1" applyProtection="1">
      <alignment horizontal="center"/>
      <protection locked="0"/>
    </xf>
    <xf numFmtId="2" fontId="4" fillId="0" borderId="51" xfId="0" applyNumberFormat="1" applyFont="1" applyBorder="1" applyAlignment="1" applyProtection="1">
      <alignment horizontal="center"/>
      <protection locked="0"/>
    </xf>
    <xf numFmtId="0" fontId="4" fillId="0" borderId="84" xfId="0" applyFont="1" applyBorder="1" applyAlignment="1" applyProtection="1">
      <alignment horizontal="center"/>
      <protection locked="0"/>
    </xf>
    <xf numFmtId="0" fontId="4" fillId="0" borderId="85" xfId="0" applyFont="1" applyBorder="1" applyProtection="1">
      <protection locked="0"/>
    </xf>
    <xf numFmtId="0" fontId="3" fillId="0" borderId="85" xfId="0" applyFont="1" applyBorder="1" applyAlignment="1">
      <alignment horizontal="center"/>
    </xf>
    <xf numFmtId="0" fontId="3" fillId="0" borderId="85" xfId="0" applyFont="1" applyBorder="1"/>
    <xf numFmtId="0" fontId="29" fillId="0" borderId="86" xfId="0" applyFont="1" applyBorder="1" applyAlignment="1">
      <alignment horizontal="center"/>
    </xf>
    <xf numFmtId="10" fontId="4" fillId="0" borderId="61" xfId="1" applyNumberFormat="1" applyFont="1" applyBorder="1" applyAlignment="1" applyProtection="1">
      <alignment horizontal="center"/>
      <protection locked="0"/>
    </xf>
    <xf numFmtId="10" fontId="4" fillId="0" borderId="86" xfId="1" applyNumberFormat="1" applyFont="1" applyBorder="1" applyAlignment="1" applyProtection="1">
      <alignment horizontal="center"/>
      <protection locked="0"/>
    </xf>
    <xf numFmtId="0" fontId="4" fillId="0" borderId="84" xfId="0" applyFont="1" applyBorder="1" applyProtection="1">
      <protection locked="0"/>
    </xf>
    <xf numFmtId="0" fontId="4" fillId="0" borderId="51" xfId="0" applyFont="1" applyBorder="1" applyAlignment="1" applyProtection="1">
      <alignment horizontal="center"/>
      <protection locked="0"/>
    </xf>
    <xf numFmtId="0" fontId="31" fillId="0" borderId="0" xfId="0" applyFont="1" applyAlignment="1">
      <alignment horizontal="left"/>
    </xf>
    <xf numFmtId="0" fontId="32" fillId="0" borderId="0" xfId="0" applyFont="1" applyAlignment="1">
      <alignment horizontal="center"/>
    </xf>
    <xf numFmtId="49" fontId="32" fillId="0" borderId="0" xfId="0" applyNumberFormat="1" applyFont="1" applyAlignment="1">
      <alignment horizontal="right"/>
    </xf>
    <xf numFmtId="0" fontId="32" fillId="0" borderId="0" xfId="0" applyFont="1" applyAlignment="1">
      <alignment horizontal="right"/>
    </xf>
    <xf numFmtId="0" fontId="33" fillId="0" borderId="0" xfId="0" applyFont="1"/>
    <xf numFmtId="0" fontId="34" fillId="0" borderId="0" xfId="0" applyFont="1"/>
    <xf numFmtId="10" fontId="33" fillId="0" borderId="1" xfId="0" applyNumberFormat="1" applyFont="1" applyBorder="1"/>
    <xf numFmtId="0" fontId="32" fillId="0" borderId="1" xfId="0" applyFont="1" applyBorder="1" applyAlignment="1">
      <alignment horizontal="center"/>
    </xf>
    <xf numFmtId="0" fontId="32" fillId="0" borderId="1" xfId="0" applyFont="1" applyBorder="1" applyAlignment="1">
      <alignment horizontal="right"/>
    </xf>
    <xf numFmtId="2" fontId="32" fillId="0" borderId="1" xfId="0" applyNumberFormat="1" applyFont="1" applyBorder="1" applyAlignment="1">
      <alignment horizontal="right"/>
    </xf>
    <xf numFmtId="166" fontId="32" fillId="0" borderId="1" xfId="0" applyNumberFormat="1" applyFont="1" applyBorder="1" applyAlignment="1">
      <alignment horizontal="right"/>
    </xf>
    <xf numFmtId="10" fontId="34" fillId="0" borderId="0" xfId="0" applyNumberFormat="1" applyFont="1"/>
    <xf numFmtId="0" fontId="34" fillId="2" borderId="0" xfId="0" applyFont="1" applyFill="1"/>
    <xf numFmtId="0" fontId="33" fillId="0" borderId="1" xfId="0" applyFont="1" applyBorder="1" applyAlignment="1">
      <alignment horizontal="center"/>
    </xf>
    <xf numFmtId="0" fontId="33" fillId="0" borderId="1" xfId="0" applyFont="1" applyBorder="1" applyAlignment="1">
      <alignment horizontal="right"/>
    </xf>
    <xf numFmtId="2" fontId="33" fillId="0" borderId="1" xfId="0" applyNumberFormat="1" applyFont="1" applyBorder="1" applyAlignment="1">
      <alignment horizontal="right"/>
    </xf>
    <xf numFmtId="166" fontId="33" fillId="0" borderId="1" xfId="0" applyNumberFormat="1" applyFont="1" applyBorder="1" applyAlignment="1">
      <alignment horizontal="right"/>
    </xf>
    <xf numFmtId="10" fontId="33" fillId="0" borderId="0" xfId="0" applyNumberFormat="1" applyFont="1"/>
    <xf numFmtId="0" fontId="36" fillId="0" borderId="0" xfId="0" applyFont="1" applyAlignment="1">
      <alignment horizontal="center"/>
    </xf>
    <xf numFmtId="10" fontId="32" fillId="0" borderId="1" xfId="0" applyNumberFormat="1" applyFont="1" applyBorder="1" applyAlignment="1">
      <alignment horizontal="right"/>
    </xf>
    <xf numFmtId="49" fontId="32" fillId="0" borderId="1" xfId="0" applyNumberFormat="1" applyFont="1" applyBorder="1" applyAlignment="1">
      <alignment horizontal="center"/>
    </xf>
    <xf numFmtId="49" fontId="32" fillId="0" borderId="0" xfId="0" applyNumberFormat="1" applyFont="1" applyAlignment="1">
      <alignment horizontal="center"/>
    </xf>
    <xf numFmtId="10" fontId="32" fillId="0" borderId="0" xfId="0" applyNumberFormat="1" applyFont="1" applyAlignment="1">
      <alignment horizontal="right"/>
    </xf>
    <xf numFmtId="0" fontId="32" fillId="0" borderId="0" xfId="0" applyFont="1" applyAlignment="1">
      <alignment horizontal="left"/>
    </xf>
    <xf numFmtId="3" fontId="32" fillId="0" borderId="0" xfId="0" applyNumberFormat="1" applyFont="1" applyAlignment="1">
      <alignment horizontal="center"/>
    </xf>
    <xf numFmtId="9" fontId="32" fillId="0" borderId="0" xfId="1" applyFont="1" applyFill="1" applyAlignment="1">
      <alignment horizontal="right"/>
    </xf>
    <xf numFmtId="0" fontId="37" fillId="0" borderId="0" xfId="0" applyFont="1"/>
    <xf numFmtId="0" fontId="32" fillId="0" borderId="0" xfId="0" applyFont="1"/>
    <xf numFmtId="0" fontId="38" fillId="0" borderId="0" xfId="0" applyFont="1"/>
    <xf numFmtId="0" fontId="32" fillId="0" borderId="0" xfId="0" applyFont="1" applyAlignment="1">
      <alignment wrapText="1"/>
    </xf>
    <xf numFmtId="0" fontId="34" fillId="0" borderId="0" xfId="0" applyFont="1" applyAlignment="1">
      <alignment horizontal="center"/>
    </xf>
    <xf numFmtId="0" fontId="34" fillId="0" borderId="0" xfId="0" applyFont="1" applyAlignment="1">
      <alignment wrapText="1"/>
    </xf>
    <xf numFmtId="16" fontId="34" fillId="0" borderId="0" xfId="0" applyNumberFormat="1" applyFont="1"/>
    <xf numFmtId="0" fontId="33" fillId="0" borderId="0" xfId="0" applyFont="1" applyAlignment="1">
      <alignment horizontal="center"/>
    </xf>
    <xf numFmtId="10" fontId="33" fillId="0" borderId="0" xfId="0" applyNumberFormat="1" applyFont="1" applyAlignment="1">
      <alignment horizontal="center"/>
    </xf>
    <xf numFmtId="0" fontId="33" fillId="0" borderId="0" xfId="0" applyFont="1" applyAlignment="1">
      <alignment horizontal="center" vertical="center"/>
    </xf>
    <xf numFmtId="0" fontId="33" fillId="0" borderId="0" xfId="0" applyFont="1" applyAlignment="1">
      <alignment vertical="center"/>
    </xf>
    <xf numFmtId="0" fontId="36" fillId="0" borderId="0" xfId="0" applyFont="1"/>
    <xf numFmtId="16" fontId="33" fillId="0" borderId="0" xfId="0" applyNumberFormat="1" applyFont="1" applyAlignment="1">
      <alignment horizontal="center"/>
    </xf>
    <xf numFmtId="0" fontId="42" fillId="0" borderId="0" xfId="0" applyFont="1"/>
    <xf numFmtId="0" fontId="43" fillId="0" borderId="0" xfId="0" applyFont="1"/>
    <xf numFmtId="0" fontId="42" fillId="0" borderId="0" xfId="0" applyFont="1" applyAlignment="1">
      <alignment wrapText="1"/>
    </xf>
    <xf numFmtId="0" fontId="44" fillId="0" borderId="0" xfId="0" applyFont="1" applyAlignment="1">
      <alignment wrapText="1"/>
    </xf>
    <xf numFmtId="0" fontId="42" fillId="0" borderId="0" xfId="0" applyFont="1" applyAlignment="1">
      <alignment horizontal="center"/>
    </xf>
    <xf numFmtId="0" fontId="42" fillId="0" borderId="0" xfId="0" applyFont="1" applyAlignment="1">
      <alignment horizontal="center" wrapText="1"/>
    </xf>
    <xf numFmtId="0" fontId="43" fillId="0" borderId="0" xfId="0" applyFont="1" applyAlignment="1">
      <alignment wrapText="1"/>
    </xf>
    <xf numFmtId="0" fontId="36" fillId="0" borderId="0" xfId="0" applyFont="1" applyAlignment="1">
      <alignment wrapText="1"/>
    </xf>
    <xf numFmtId="0" fontId="33" fillId="0" borderId="33" xfId="0" applyFont="1" applyBorder="1" applyAlignment="1">
      <alignment horizontal="center"/>
    </xf>
    <xf numFmtId="0" fontId="32" fillId="0" borderId="23" xfId="0" applyFont="1" applyBorder="1"/>
    <xf numFmtId="11" fontId="43" fillId="0" borderId="0" xfId="0" applyNumberFormat="1" applyFont="1" applyAlignment="1">
      <alignment horizontal="center"/>
    </xf>
    <xf numFmtId="11" fontId="32" fillId="0" borderId="0" xfId="0" applyNumberFormat="1" applyFont="1" applyAlignment="1">
      <alignment horizontal="center"/>
    </xf>
    <xf numFmtId="11" fontId="43" fillId="0" borderId="0" xfId="0" quotePrefix="1" applyNumberFormat="1" applyFont="1" applyAlignment="1">
      <alignment horizontal="center"/>
    </xf>
    <xf numFmtId="11" fontId="40" fillId="0" borderId="0" xfId="0" applyNumberFormat="1" applyFont="1" applyAlignment="1">
      <alignment horizontal="center"/>
    </xf>
    <xf numFmtId="11" fontId="45" fillId="0" borderId="8" xfId="0" quotePrefix="1" applyNumberFormat="1" applyFont="1" applyBorder="1" applyAlignment="1">
      <alignment horizontal="center"/>
    </xf>
    <xf numFmtId="11" fontId="42" fillId="0" borderId="0" xfId="0" applyNumberFormat="1" applyFont="1" applyAlignment="1">
      <alignment horizontal="center"/>
    </xf>
    <xf numFmtId="0" fontId="42" fillId="0" borderId="0" xfId="0" applyFont="1" applyAlignment="1">
      <alignment horizontal="left"/>
    </xf>
    <xf numFmtId="0" fontId="43" fillId="0" borderId="0" xfId="0" quotePrefix="1" applyFont="1"/>
    <xf numFmtId="11" fontId="43" fillId="0" borderId="0" xfId="0" applyNumberFormat="1" applyFont="1"/>
    <xf numFmtId="11" fontId="43" fillId="0" borderId="0" xfId="0" quotePrefix="1" applyNumberFormat="1" applyFont="1"/>
    <xf numFmtId="0" fontId="40" fillId="0" borderId="0" xfId="0" applyFont="1"/>
    <xf numFmtId="0" fontId="45" fillId="0" borderId="0" xfId="0" applyFont="1"/>
    <xf numFmtId="10" fontId="45" fillId="0" borderId="31" xfId="0" applyNumberFormat="1" applyFont="1" applyBorder="1" applyAlignment="1">
      <alignment horizontal="center"/>
    </xf>
    <xf numFmtId="0" fontId="33" fillId="0" borderId="31" xfId="0" applyFont="1" applyBorder="1" applyAlignment="1">
      <alignment horizontal="center"/>
    </xf>
    <xf numFmtId="0" fontId="37" fillId="0" borderId="0" xfId="0" applyFont="1" applyAlignment="1">
      <alignment horizontal="center"/>
    </xf>
    <xf numFmtId="0" fontId="47" fillId="0" borderId="0" xfId="0" applyFont="1"/>
    <xf numFmtId="0" fontId="47" fillId="0" borderId="0" xfId="0" applyFont="1" applyAlignment="1">
      <alignment horizontal="center"/>
    </xf>
    <xf numFmtId="0" fontId="48" fillId="0" borderId="0" xfId="0" applyFont="1"/>
    <xf numFmtId="0" fontId="31" fillId="0" borderId="1" xfId="0" applyFont="1" applyBorder="1" applyAlignment="1">
      <alignment horizontal="center"/>
    </xf>
    <xf numFmtId="168" fontId="32" fillId="0" borderId="1" xfId="0" applyNumberFormat="1" applyFont="1" applyBorder="1" applyAlignment="1">
      <alignment horizontal="right"/>
    </xf>
    <xf numFmtId="168" fontId="33" fillId="0" borderId="1" xfId="0" applyNumberFormat="1" applyFont="1" applyBorder="1" applyAlignment="1">
      <alignment horizontal="right"/>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49" fontId="39" fillId="0" borderId="1" xfId="0" applyNumberFormat="1" applyFont="1" applyBorder="1" applyAlignment="1">
      <alignment horizontal="center" vertical="center"/>
    </xf>
    <xf numFmtId="10" fontId="39" fillId="0" borderId="1" xfId="1" applyNumberFormat="1" applyFont="1" applyFill="1" applyBorder="1" applyAlignment="1" applyProtection="1">
      <alignment horizontal="center" vertical="center"/>
    </xf>
    <xf numFmtId="10" fontId="39" fillId="0" borderId="1" xfId="1" applyNumberFormat="1" applyFont="1" applyFill="1" applyBorder="1" applyAlignment="1" applyProtection="1">
      <alignment horizontal="center" vertical="center" wrapText="1"/>
    </xf>
    <xf numFmtId="0" fontId="33" fillId="0" borderId="1" xfId="0" applyFont="1" applyBorder="1" applyAlignment="1">
      <alignment vertical="center"/>
    </xf>
    <xf numFmtId="0" fontId="33" fillId="0" borderId="1" xfId="0" applyFont="1" applyBorder="1" applyAlignment="1">
      <alignment horizontal="center" vertical="center"/>
    </xf>
    <xf numFmtId="2" fontId="33" fillId="0" borderId="1" xfId="0" applyNumberFormat="1" applyFont="1" applyBorder="1" applyAlignment="1">
      <alignment horizontal="center" vertical="center"/>
    </xf>
    <xf numFmtId="0" fontId="33" fillId="0" borderId="1" xfId="0" applyFont="1" applyBorder="1" applyAlignment="1">
      <alignment horizontal="center" vertical="center" wrapText="1"/>
    </xf>
    <xf numFmtId="0" fontId="47" fillId="0" borderId="0" xfId="0" applyFont="1" applyAlignment="1">
      <alignment horizontal="right"/>
    </xf>
    <xf numFmtId="0" fontId="47" fillId="0" borderId="0" xfId="0" applyFont="1" applyAlignment="1">
      <alignment horizontal="left"/>
    </xf>
    <xf numFmtId="0" fontId="48" fillId="0" borderId="0" xfId="0" applyFont="1" applyAlignment="1">
      <alignment horizontal="center"/>
    </xf>
    <xf numFmtId="10" fontId="33"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49" fontId="40" fillId="0" borderId="1" xfId="0" applyNumberFormat="1" applyFont="1" applyBorder="1" applyAlignment="1">
      <alignment horizontal="center" vertical="center"/>
    </xf>
    <xf numFmtId="10" fontId="40" fillId="0" borderId="1" xfId="1" applyNumberFormat="1" applyFont="1" applyFill="1" applyBorder="1" applyAlignment="1" applyProtection="1">
      <alignment horizontal="center" vertical="center"/>
    </xf>
    <xf numFmtId="0" fontId="47" fillId="0" borderId="0" xfId="0" applyFont="1" applyAlignment="1">
      <alignment horizontal="left" vertical="center"/>
    </xf>
    <xf numFmtId="0" fontId="48" fillId="0" borderId="0" xfId="0" applyFont="1" applyAlignment="1">
      <alignment horizontal="left" vertical="center"/>
    </xf>
    <xf numFmtId="0" fontId="50" fillId="0" borderId="0" xfId="0" applyFont="1" applyAlignment="1">
      <alignment horizontal="left" vertical="center"/>
    </xf>
    <xf numFmtId="0" fontId="47" fillId="0" borderId="0" xfId="0" applyFont="1" applyAlignment="1">
      <alignment horizontal="right" vertical="center"/>
    </xf>
    <xf numFmtId="166" fontId="33" fillId="0" borderId="1" xfId="0" applyNumberFormat="1" applyFont="1" applyBorder="1" applyAlignment="1">
      <alignment horizontal="center"/>
    </xf>
    <xf numFmtId="11" fontId="33" fillId="0" borderId="0" xfId="0" applyNumberFormat="1" applyFont="1" applyAlignment="1">
      <alignment horizontal="center"/>
    </xf>
    <xf numFmtId="10" fontId="37" fillId="0" borderId="0" xfId="0" applyNumberFormat="1" applyFont="1" applyAlignment="1">
      <alignment horizontal="center"/>
    </xf>
    <xf numFmtId="11" fontId="37" fillId="0" borderId="0" xfId="0" applyNumberFormat="1" applyFont="1" applyAlignment="1">
      <alignment horizontal="center"/>
    </xf>
    <xf numFmtId="11" fontId="34" fillId="0" borderId="0" xfId="0" applyNumberFormat="1" applyFont="1"/>
    <xf numFmtId="2" fontId="37" fillId="0" borderId="0" xfId="0" applyNumberFormat="1" applyFont="1"/>
    <xf numFmtId="0" fontId="51" fillId="0" borderId="0" xfId="0" applyFont="1"/>
    <xf numFmtId="0" fontId="52" fillId="0" borderId="0" xfId="0" applyFont="1"/>
    <xf numFmtId="0" fontId="52" fillId="0" borderId="29" xfId="0" applyFont="1" applyBorder="1"/>
    <xf numFmtId="0" fontId="53" fillId="0" borderId="0" xfId="0" applyFont="1"/>
    <xf numFmtId="0" fontId="54" fillId="0" borderId="0" xfId="0" applyFont="1" applyAlignment="1">
      <alignment horizontal="center"/>
    </xf>
    <xf numFmtId="0" fontId="54" fillId="0" borderId="0" xfId="0" applyFont="1"/>
    <xf numFmtId="0" fontId="54" fillId="0" borderId="0" xfId="0" applyFont="1" applyAlignment="1">
      <alignment horizontal="left"/>
    </xf>
    <xf numFmtId="0" fontId="53" fillId="0" borderId="1" xfId="0" applyFont="1" applyBorder="1" applyAlignment="1">
      <alignment horizontal="center" vertical="center" wrapText="1"/>
    </xf>
    <xf numFmtId="0" fontId="57" fillId="0" borderId="0" xfId="0" applyFont="1"/>
    <xf numFmtId="0" fontId="57" fillId="0" borderId="0" xfId="0" applyFont="1" applyAlignment="1">
      <alignment horizontal="center"/>
    </xf>
    <xf numFmtId="166" fontId="54" fillId="0" borderId="1" xfId="0" applyNumberFormat="1" applyFont="1" applyBorder="1" applyAlignment="1">
      <alignment horizontal="center"/>
    </xf>
    <xf numFmtId="10" fontId="54" fillId="0" borderId="0" xfId="0" applyNumberFormat="1" applyFont="1" applyAlignment="1">
      <alignment horizontal="center"/>
    </xf>
    <xf numFmtId="10" fontId="57" fillId="0" borderId="0" xfId="0" applyNumberFormat="1" applyFont="1" applyAlignment="1">
      <alignment horizontal="center"/>
    </xf>
    <xf numFmtId="11" fontId="57" fillId="0" borderId="0" xfId="0" applyNumberFormat="1" applyFont="1" applyAlignment="1">
      <alignment horizontal="center"/>
    </xf>
    <xf numFmtId="11" fontId="52" fillId="0" borderId="0" xfId="0" applyNumberFormat="1" applyFont="1"/>
    <xf numFmtId="10" fontId="52" fillId="0" borderId="0" xfId="0" applyNumberFormat="1" applyFont="1"/>
    <xf numFmtId="2" fontId="57" fillId="0" borderId="0" xfId="0" applyNumberFormat="1" applyFont="1"/>
    <xf numFmtId="0" fontId="53" fillId="0" borderId="1" xfId="0" applyFont="1" applyBorder="1" applyAlignment="1">
      <alignment horizontal="center"/>
    </xf>
    <xf numFmtId="0" fontId="53" fillId="0" borderId="1" xfId="0" applyFont="1" applyBorder="1" applyAlignment="1">
      <alignment horizontal="center" vertical="center"/>
    </xf>
    <xf numFmtId="0" fontId="54" fillId="0" borderId="1" xfId="0" applyFont="1" applyBorder="1"/>
    <xf numFmtId="3" fontId="54" fillId="0" borderId="1" xfId="0" applyNumberFormat="1" applyFont="1" applyBorder="1" applyAlignment="1">
      <alignment horizontal="center"/>
    </xf>
    <xf numFmtId="0" fontId="54" fillId="0" borderId="1" xfId="0" applyFont="1" applyBorder="1" applyAlignment="1">
      <alignment horizontal="center"/>
    </xf>
    <xf numFmtId="0" fontId="54" fillId="0" borderId="1" xfId="0" applyFont="1" applyBorder="1" applyAlignment="1">
      <alignment horizontal="left" vertical="center"/>
    </xf>
    <xf numFmtId="0" fontId="54" fillId="0" borderId="1" xfId="0" applyFont="1" applyBorder="1" applyAlignment="1">
      <alignment horizontal="center" vertical="center"/>
    </xf>
    <xf numFmtId="3" fontId="54" fillId="0" borderId="1" xfId="0" applyNumberFormat="1" applyFont="1" applyBorder="1" applyAlignment="1">
      <alignment horizontal="center" vertical="center"/>
    </xf>
    <xf numFmtId="11" fontId="54" fillId="0" borderId="1" xfId="0" applyNumberFormat="1" applyFont="1" applyBorder="1" applyAlignment="1">
      <alignment horizontal="center" vertical="center"/>
    </xf>
    <xf numFmtId="11" fontId="54" fillId="0" borderId="1" xfId="0" applyNumberFormat="1" applyFont="1" applyBorder="1" applyAlignment="1">
      <alignment horizontal="center"/>
    </xf>
    <xf numFmtId="0" fontId="51" fillId="0" borderId="28" xfId="0" applyFont="1" applyBorder="1"/>
    <xf numFmtId="0" fontId="52" fillId="0" borderId="87" xfId="0" applyFont="1" applyBorder="1"/>
    <xf numFmtId="0" fontId="52" fillId="0" borderId="28" xfId="0" applyFont="1" applyBorder="1"/>
    <xf numFmtId="0" fontId="52" fillId="0" borderId="88" xfId="0" applyFont="1" applyBorder="1"/>
    <xf numFmtId="0" fontId="52" fillId="0" borderId="89" xfId="0" applyFont="1" applyBorder="1"/>
    <xf numFmtId="0" fontId="52" fillId="0" borderId="30" xfId="0" applyFont="1" applyBorder="1"/>
    <xf numFmtId="0" fontId="58" fillId="0" borderId="0" xfId="0" applyFont="1"/>
    <xf numFmtId="0" fontId="33" fillId="0" borderId="23" xfId="0" applyFont="1" applyBorder="1" applyAlignment="1">
      <alignment horizontal="center"/>
    </xf>
    <xf numFmtId="0" fontId="33" fillId="0" borderId="22" xfId="0" applyFont="1" applyBorder="1" applyAlignment="1">
      <alignment horizontal="center"/>
    </xf>
    <xf numFmtId="0" fontId="59" fillId="0" borderId="0" xfId="0" applyFont="1"/>
    <xf numFmtId="0" fontId="59" fillId="0" borderId="0" xfId="0" applyFont="1" applyAlignment="1">
      <alignment horizontal="center"/>
    </xf>
    <xf numFmtId="0" fontId="33" fillId="0" borderId="85" xfId="0" applyFont="1" applyBorder="1" applyAlignment="1">
      <alignment horizontal="center"/>
    </xf>
    <xf numFmtId="164" fontId="33" fillId="0" borderId="90" xfId="0" applyNumberFormat="1" applyFont="1" applyBorder="1" applyAlignment="1">
      <alignment horizontal="center"/>
    </xf>
    <xf numFmtId="0" fontId="39" fillId="0" borderId="28" xfId="0" applyFont="1" applyBorder="1" applyAlignment="1">
      <alignment horizontal="center" vertical="center" wrapText="1"/>
    </xf>
    <xf numFmtId="0" fontId="33" fillId="0" borderId="91" xfId="0" applyFont="1" applyBorder="1" applyAlignment="1">
      <alignment horizontal="center"/>
    </xf>
    <xf numFmtId="0" fontId="60" fillId="0" borderId="0" xfId="0" applyFont="1"/>
    <xf numFmtId="164" fontId="33" fillId="0" borderId="33" xfId="0" applyNumberFormat="1" applyFont="1" applyBorder="1" applyAlignment="1">
      <alignment horizontal="center"/>
    </xf>
    <xf numFmtId="11" fontId="33" fillId="0" borderId="1" xfId="0" applyNumberFormat="1" applyFont="1" applyBorder="1" applyAlignment="1">
      <alignment horizontal="center"/>
    </xf>
    <xf numFmtId="0" fontId="61" fillId="0" borderId="0" xfId="0" applyFont="1"/>
    <xf numFmtId="0" fontId="31" fillId="0" borderId="1" xfId="0" applyFont="1" applyBorder="1" applyAlignment="1">
      <alignment horizontal="center" vertical="center"/>
    </xf>
    <xf numFmtId="0" fontId="31" fillId="0" borderId="1" xfId="0" applyFont="1" applyBorder="1" applyAlignment="1">
      <alignment horizontal="center" vertical="center" wrapText="1"/>
    </xf>
    <xf numFmtId="0" fontId="32" fillId="0" borderId="1" xfId="0" applyFont="1" applyBorder="1"/>
    <xf numFmtId="165" fontId="32" fillId="0" borderId="1" xfId="0" applyNumberFormat="1" applyFont="1" applyBorder="1" applyAlignment="1">
      <alignment horizontal="center"/>
    </xf>
    <xf numFmtId="0" fontId="62" fillId="0" borderId="0" xfId="0" applyFont="1"/>
    <xf numFmtId="0" fontId="32" fillId="0" borderId="1" xfId="0" applyFont="1" applyBorder="1" applyAlignment="1">
      <alignment vertical="center"/>
    </xf>
    <xf numFmtId="0" fontId="32" fillId="0" borderId="0" xfId="0" applyFont="1" applyAlignment="1">
      <alignment horizontal="center" vertical="center"/>
    </xf>
    <xf numFmtId="2" fontId="37" fillId="0" borderId="0" xfId="0" applyNumberFormat="1" applyFont="1" applyAlignment="1">
      <alignment horizontal="center"/>
    </xf>
    <xf numFmtId="0" fontId="58" fillId="3" borderId="2" xfId="0" applyFont="1" applyFill="1" applyBorder="1" applyAlignment="1">
      <alignment horizontal="center" vertical="center" wrapText="1"/>
    </xf>
    <xf numFmtId="0" fontId="33" fillId="0" borderId="0" xfId="0" applyFont="1" applyAlignment="1">
      <alignment horizontal="left" vertical="center"/>
    </xf>
    <xf numFmtId="0" fontId="33" fillId="0" borderId="0" xfId="2" applyFont="1" applyAlignment="1">
      <alignment horizontal="left" vertical="top"/>
    </xf>
    <xf numFmtId="49" fontId="33" fillId="0" borderId="0" xfId="3" applyNumberFormat="1" applyFont="1" applyAlignment="1">
      <alignment horizontal="left" vertical="center"/>
    </xf>
    <xf numFmtId="0" fontId="33" fillId="0" borderId="0" xfId="3" applyFont="1" applyAlignment="1">
      <alignment horizontal="left" vertical="center"/>
    </xf>
    <xf numFmtId="14" fontId="33" fillId="0" borderId="0" xfId="0" quotePrefix="1" applyNumberFormat="1" applyFont="1" applyAlignment="1">
      <alignment horizontal="center" vertical="center"/>
    </xf>
    <xf numFmtId="49" fontId="33" fillId="0" borderId="0" xfId="0" applyNumberFormat="1" applyFont="1" applyAlignment="1">
      <alignment horizontal="center" vertical="center"/>
    </xf>
    <xf numFmtId="0" fontId="33" fillId="0" borderId="0" xfId="2" applyFont="1" applyAlignment="1">
      <alignment horizontal="left"/>
    </xf>
    <xf numFmtId="49" fontId="34" fillId="0" borderId="0" xfId="0" applyNumberFormat="1" applyFont="1"/>
    <xf numFmtId="0" fontId="39" fillId="0" borderId="1" xfId="0" applyFont="1" applyBorder="1" applyAlignment="1">
      <alignment vertical="center"/>
    </xf>
    <xf numFmtId="1" fontId="33" fillId="0" borderId="1" xfId="0" applyNumberFormat="1" applyFont="1" applyBorder="1" applyAlignment="1">
      <alignment horizontal="center" vertical="center"/>
    </xf>
    <xf numFmtId="167" fontId="33" fillId="0" borderId="1" xfId="0" applyNumberFormat="1" applyFont="1" applyBorder="1" applyAlignment="1">
      <alignment horizontal="center" vertical="center"/>
    </xf>
    <xf numFmtId="0" fontId="39" fillId="0" borderId="0" xfId="0" applyFont="1"/>
    <xf numFmtId="2" fontId="31" fillId="0" borderId="1" xfId="0" applyNumberFormat="1" applyFont="1" applyBorder="1" applyAlignment="1">
      <alignment horizontal="center" vertical="center"/>
    </xf>
    <xf numFmtId="49" fontId="31" fillId="0" borderId="1" xfId="0" applyNumberFormat="1" applyFont="1" applyBorder="1" applyAlignment="1">
      <alignment horizontal="center" vertical="center"/>
    </xf>
    <xf numFmtId="0" fontId="34" fillId="0" borderId="0" xfId="0" applyFont="1" applyAlignment="1">
      <alignment vertical="center"/>
    </xf>
    <xf numFmtId="10" fontId="42" fillId="0" borderId="1" xfId="1" applyNumberFormat="1" applyFont="1" applyFill="1" applyBorder="1" applyAlignment="1" applyProtection="1">
      <alignment horizontal="center" vertical="center" wrapText="1"/>
    </xf>
    <xf numFmtId="0" fontId="39" fillId="0" borderId="0" xfId="0" applyFont="1" applyAlignment="1">
      <alignment horizontal="left"/>
    </xf>
    <xf numFmtId="0" fontId="40" fillId="0" borderId="31" xfId="0" applyFont="1" applyBorder="1" applyAlignment="1">
      <alignment horizontal="center"/>
    </xf>
    <xf numFmtId="0" fontId="40" fillId="0" borderId="31" xfId="0" applyFont="1" applyBorder="1" applyAlignment="1">
      <alignment horizontal="center" wrapText="1"/>
    </xf>
    <xf numFmtId="0" fontId="40" fillId="0" borderId="34" xfId="0" applyFont="1" applyBorder="1" applyAlignment="1">
      <alignment horizontal="center" wrapText="1"/>
    </xf>
    <xf numFmtId="0" fontId="43" fillId="0" borderId="31" xfId="0" applyFont="1" applyBorder="1"/>
    <xf numFmtId="0" fontId="32" fillId="0" borderId="31" xfId="0" applyFont="1" applyBorder="1"/>
    <xf numFmtId="0" fontId="42" fillId="0" borderId="31" xfId="0" applyFont="1" applyBorder="1" applyAlignment="1">
      <alignment horizontal="left"/>
    </xf>
    <xf numFmtId="11" fontId="45" fillId="0" borderId="31" xfId="0" quotePrefix="1" applyNumberFormat="1" applyFont="1" applyBorder="1" applyAlignment="1">
      <alignment horizontal="center"/>
    </xf>
    <xf numFmtId="11" fontId="45" fillId="7" borderId="31" xfId="0" applyNumberFormat="1" applyFont="1" applyFill="1" applyBorder="1" applyAlignment="1">
      <alignment horizontal="center"/>
    </xf>
    <xf numFmtId="11" fontId="45" fillId="5" borderId="31" xfId="0" quotePrefix="1" applyNumberFormat="1" applyFont="1" applyFill="1" applyBorder="1" applyAlignment="1">
      <alignment horizontal="center"/>
    </xf>
    <xf numFmtId="11" fontId="45" fillId="2" borderId="31" xfId="0" quotePrefix="1" applyNumberFormat="1" applyFont="1" applyFill="1" applyBorder="1" applyAlignment="1">
      <alignment horizontal="center"/>
    </xf>
    <xf numFmtId="0" fontId="45" fillId="5" borderId="31" xfId="0" applyFont="1" applyFill="1" applyBorder="1" applyAlignment="1">
      <alignment horizontal="center"/>
    </xf>
    <xf numFmtId="11" fontId="33" fillId="5" borderId="31" xfId="0" applyNumberFormat="1" applyFont="1" applyFill="1" applyBorder="1" applyAlignment="1">
      <alignment horizontal="center"/>
    </xf>
    <xf numFmtId="11" fontId="33" fillId="7" borderId="31" xfId="0" applyNumberFormat="1" applyFont="1" applyFill="1" applyBorder="1" applyAlignment="1">
      <alignment horizontal="center"/>
    </xf>
    <xf numFmtId="11" fontId="33" fillId="2" borderId="31" xfId="0" applyNumberFormat="1" applyFont="1" applyFill="1" applyBorder="1" applyAlignment="1">
      <alignment horizontal="center"/>
    </xf>
    <xf numFmtId="11" fontId="45" fillId="7" borderId="31" xfId="0" quotePrefix="1" applyNumberFormat="1" applyFont="1" applyFill="1" applyBorder="1" applyAlignment="1">
      <alignment horizontal="center"/>
    </xf>
    <xf numFmtId="0" fontId="42" fillId="0" borderId="31" xfId="0" applyFont="1" applyBorder="1"/>
    <xf numFmtId="11" fontId="42" fillId="0" borderId="31" xfId="0" applyNumberFormat="1" applyFont="1" applyBorder="1" applyAlignment="1">
      <alignment horizontal="left"/>
    </xf>
    <xf numFmtId="0" fontId="40" fillId="0" borderId="92" xfId="0" applyFont="1" applyBorder="1"/>
    <xf numFmtId="11" fontId="40" fillId="0" borderId="70" xfId="0" applyNumberFormat="1" applyFont="1" applyBorder="1" applyAlignment="1">
      <alignment horizontal="center"/>
    </xf>
    <xf numFmtId="11" fontId="42" fillId="0" borderId="32" xfId="0" applyNumberFormat="1" applyFont="1" applyBorder="1"/>
    <xf numFmtId="0" fontId="62" fillId="5" borderId="0" xfId="0" applyFont="1" applyFill="1" applyAlignment="1">
      <alignment horizontal="left"/>
    </xf>
    <xf numFmtId="0" fontId="62" fillId="0" borderId="0" xfId="0" applyFont="1" applyAlignment="1">
      <alignment wrapText="1"/>
    </xf>
    <xf numFmtId="0" fontId="42" fillId="0" borderId="31" xfId="0" applyFont="1" applyBorder="1" applyAlignment="1">
      <alignment horizontal="center" vertical="center" wrapText="1"/>
    </xf>
    <xf numFmtId="0" fontId="32" fillId="0" borderId="31" xfId="0" applyFont="1" applyBorder="1" applyAlignment="1">
      <alignment vertical="center"/>
    </xf>
    <xf numFmtId="0" fontId="32" fillId="0" borderId="31" xfId="0" applyFont="1" applyBorder="1" applyAlignment="1">
      <alignment horizontal="center" vertical="center"/>
    </xf>
    <xf numFmtId="0" fontId="32" fillId="0" borderId="31" xfId="0" quotePrefix="1" applyFont="1" applyBorder="1" applyAlignment="1">
      <alignment horizontal="center" vertical="center"/>
    </xf>
    <xf numFmtId="0" fontId="31" fillId="0" borderId="31" xfId="0" applyFont="1" applyBorder="1" applyAlignment="1">
      <alignment horizontal="center" vertical="center" wrapText="1"/>
    </xf>
    <xf numFmtId="0" fontId="40" fillId="0" borderId="31" xfId="0" applyFont="1" applyBorder="1" applyAlignment="1">
      <alignment horizontal="left"/>
    </xf>
    <xf numFmtId="0" fontId="32" fillId="0" borderId="0" xfId="0" applyFont="1" applyAlignment="1">
      <alignment vertical="center"/>
    </xf>
    <xf numFmtId="0" fontId="43" fillId="0" borderId="31" xfId="0" applyFont="1" applyBorder="1" applyAlignment="1">
      <alignment vertical="center"/>
    </xf>
    <xf numFmtId="0" fontId="42" fillId="0" borderId="31" xfId="0" applyFont="1" applyBorder="1" applyAlignment="1">
      <alignment horizontal="center" vertical="center"/>
    </xf>
    <xf numFmtId="0" fontId="31" fillId="0" borderId="0" xfId="0" applyFont="1"/>
    <xf numFmtId="0" fontId="62" fillId="2" borderId="0" xfId="0" applyFont="1" applyFill="1"/>
    <xf numFmtId="0" fontId="53" fillId="0" borderId="1" xfId="0" applyFont="1" applyBorder="1" applyAlignment="1">
      <alignment vertical="center" wrapText="1"/>
    </xf>
    <xf numFmtId="0" fontId="66" fillId="0" borderId="0" xfId="0" applyFont="1"/>
    <xf numFmtId="0" fontId="33" fillId="0" borderId="1" xfId="0" applyFont="1" applyBorder="1"/>
    <xf numFmtId="0" fontId="34" fillId="0" borderId="1" xfId="0" applyFont="1" applyBorder="1"/>
    <xf numFmtId="0" fontId="33" fillId="0" borderId="1" xfId="0" applyFont="1" applyBorder="1" applyAlignment="1">
      <alignment horizontal="left"/>
    </xf>
    <xf numFmtId="0" fontId="67" fillId="0" borderId="0" xfId="8" applyFont="1"/>
    <xf numFmtId="0" fontId="33" fillId="0" borderId="0" xfId="0" applyFont="1" applyAlignment="1">
      <alignment horizontal="left"/>
    </xf>
    <xf numFmtId="11" fontId="39" fillId="0" borderId="0" xfId="0" applyNumberFormat="1" applyFont="1" applyAlignment="1">
      <alignment horizontal="center"/>
    </xf>
    <xf numFmtId="2" fontId="33" fillId="0" borderId="0" xfId="0" applyNumberFormat="1" applyFont="1" applyAlignment="1">
      <alignment horizontal="center"/>
    </xf>
    <xf numFmtId="3" fontId="33" fillId="0" borderId="1" xfId="0" applyNumberFormat="1" applyFont="1" applyBorder="1"/>
    <xf numFmtId="0" fontId="39" fillId="0" borderId="33" xfId="0" applyFont="1" applyBorder="1" applyAlignment="1">
      <alignment vertical="center"/>
    </xf>
    <xf numFmtId="0" fontId="69" fillId="0" borderId="0" xfId="0" applyFont="1"/>
    <xf numFmtId="0" fontId="33" fillId="0" borderId="1" xfId="0" applyFont="1" applyBorder="1" applyAlignment="1">
      <alignment horizontal="center" vertical="center"/>
    </xf>
    <xf numFmtId="0" fontId="33" fillId="0" borderId="1" xfId="0" applyFont="1" applyBorder="1" applyAlignment="1">
      <alignment horizontal="center" vertical="center" wrapText="1"/>
    </xf>
    <xf numFmtId="2" fontId="33" fillId="0" borderId="1" xfId="0" applyNumberFormat="1" applyFont="1" applyBorder="1" applyAlignment="1">
      <alignment horizontal="center" vertical="center"/>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0" fontId="33" fillId="0" borderId="1" xfId="0" quotePrefix="1"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horizontal="center" vertical="center"/>
    </xf>
    <xf numFmtId="0" fontId="40" fillId="0" borderId="93" xfId="0" applyFont="1" applyBorder="1" applyAlignment="1">
      <alignment horizontal="center" vertical="center" wrapText="1"/>
    </xf>
    <xf numFmtId="0" fontId="40" fillId="0" borderId="94" xfId="0" applyFont="1" applyBorder="1" applyAlignment="1">
      <alignment horizontal="center" vertical="center" wrapText="1"/>
    </xf>
    <xf numFmtId="0" fontId="40" fillId="0" borderId="32" xfId="0" applyFont="1" applyBorder="1" applyAlignment="1">
      <alignment horizontal="center" vertical="center" wrapText="1"/>
    </xf>
    <xf numFmtId="0" fontId="42" fillId="0" borderId="0" xfId="0" applyFont="1"/>
    <xf numFmtId="0" fontId="31" fillId="0" borderId="31" xfId="0" applyFont="1" applyBorder="1" applyAlignment="1">
      <alignment horizontal="center" vertical="center" wrapText="1"/>
    </xf>
    <xf numFmtId="0" fontId="62" fillId="7" borderId="0" xfId="0" applyFont="1" applyFill="1" applyAlignment="1">
      <alignment horizontal="left" vertical="center" wrapText="1"/>
    </xf>
    <xf numFmtId="0" fontId="62" fillId="5" borderId="0" xfId="0" applyFont="1" applyFill="1" applyAlignment="1">
      <alignment horizontal="left"/>
    </xf>
    <xf numFmtId="0" fontId="54" fillId="0" borderId="1" xfId="0" applyFont="1" applyBorder="1" applyAlignment="1">
      <alignment horizontal="left"/>
    </xf>
    <xf numFmtId="0" fontId="53" fillId="0" borderId="1" xfId="0" applyFont="1" applyBorder="1" applyAlignment="1">
      <alignment horizontal="center"/>
    </xf>
    <xf numFmtId="0" fontId="53" fillId="0" borderId="1" xfId="0" applyFont="1" applyBorder="1" applyAlignment="1">
      <alignment horizontal="center" vertical="center"/>
    </xf>
    <xf numFmtId="0" fontId="53" fillId="0" borderId="1" xfId="0" applyFont="1" applyBorder="1" applyAlignment="1">
      <alignment horizontal="center" vertical="center" wrapText="1"/>
    </xf>
    <xf numFmtId="0" fontId="15" fillId="3" borderId="19" xfId="0" applyFont="1" applyFill="1" applyBorder="1" applyAlignment="1">
      <alignment horizontal="center" vertical="center"/>
    </xf>
    <xf numFmtId="0" fontId="15" fillId="3" borderId="20" xfId="0" applyFont="1" applyFill="1" applyBorder="1" applyAlignment="1">
      <alignment horizontal="center" vertical="center"/>
    </xf>
    <xf numFmtId="0" fontId="15" fillId="3" borderId="21" xfId="0" applyFont="1" applyFill="1" applyBorder="1" applyAlignment="1">
      <alignment horizontal="center" vertical="center"/>
    </xf>
    <xf numFmtId="0" fontId="15" fillId="9" borderId="19" xfId="0" applyFont="1" applyFill="1" applyBorder="1" applyAlignment="1">
      <alignment horizontal="center" vertical="center"/>
    </xf>
    <xf numFmtId="0" fontId="15" fillId="9" borderId="20" xfId="0" applyFont="1" applyFill="1" applyBorder="1" applyAlignment="1">
      <alignment horizontal="center" vertical="center"/>
    </xf>
    <xf numFmtId="0" fontId="15" fillId="9" borderId="21"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4" fillId="8" borderId="37" xfId="0" applyFont="1" applyFill="1" applyBorder="1" applyAlignment="1">
      <alignment horizontal="center" vertical="center" wrapText="1"/>
    </xf>
    <xf numFmtId="0" fontId="14" fillId="8" borderId="39" xfId="0" applyFont="1" applyFill="1" applyBorder="1" applyAlignment="1">
      <alignment horizontal="center" vertical="center"/>
    </xf>
    <xf numFmtId="0" fontId="14" fillId="0" borderId="26" xfId="0" applyFont="1" applyBorder="1" applyAlignment="1">
      <alignment horizontal="center" vertical="center"/>
    </xf>
    <xf numFmtId="0" fontId="14" fillId="0" borderId="40" xfId="0" applyFont="1" applyBorder="1" applyAlignment="1">
      <alignment horizontal="center" vertical="center"/>
    </xf>
    <xf numFmtId="0" fontId="14" fillId="0" borderId="11" xfId="0" applyFont="1" applyBorder="1" applyAlignment="1">
      <alignment horizontal="center" vertical="center"/>
    </xf>
    <xf numFmtId="0" fontId="14" fillId="0" borderId="2" xfId="0" applyFont="1" applyBorder="1" applyAlignment="1">
      <alignment horizontal="center" vertical="center"/>
    </xf>
    <xf numFmtId="0" fontId="15" fillId="0" borderId="10"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7" xfId="0" applyFont="1" applyBorder="1" applyAlignment="1">
      <alignment horizontal="center" vertical="center" wrapText="1"/>
    </xf>
    <xf numFmtId="0" fontId="15" fillId="0" borderId="25"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5" xfId="0" applyFont="1" applyBorder="1" applyAlignment="1">
      <alignment horizontal="center" vertical="center" wrapText="1"/>
    </xf>
    <xf numFmtId="0" fontId="18" fillId="2" borderId="10" xfId="0" applyFont="1" applyFill="1" applyBorder="1" applyAlignment="1">
      <alignment horizontal="left" vertical="center"/>
    </xf>
    <xf numFmtId="0" fontId="18" fillId="2" borderId="11" xfId="0" applyFont="1" applyFill="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0" xfId="0" applyFont="1" applyFill="1" applyAlignment="1">
      <alignment horizontal="left" vertical="center"/>
    </xf>
    <xf numFmtId="0" fontId="18" fillId="2" borderId="14" xfId="0" applyFont="1" applyFill="1" applyBorder="1" applyAlignment="1">
      <alignment horizontal="left" vertical="center"/>
    </xf>
    <xf numFmtId="0" fontId="18" fillId="2" borderId="15" xfId="0" applyFont="1" applyFill="1" applyBorder="1" applyAlignment="1">
      <alignment horizontal="left" vertical="center"/>
    </xf>
    <xf numFmtId="0" fontId="18" fillId="2" borderId="2" xfId="0" applyFont="1" applyFill="1" applyBorder="1" applyAlignment="1">
      <alignment horizontal="left" vertical="center"/>
    </xf>
    <xf numFmtId="0" fontId="18" fillId="2" borderId="16" xfId="0" applyFont="1" applyFill="1" applyBorder="1" applyAlignment="1">
      <alignment horizontal="left" vertical="center"/>
    </xf>
    <xf numFmtId="11" fontId="14" fillId="0" borderId="19" xfId="0" applyNumberFormat="1" applyFont="1" applyBorder="1" applyAlignment="1">
      <alignment horizontal="center"/>
    </xf>
    <xf numFmtId="11" fontId="14" fillId="0" borderId="20" xfId="0" applyNumberFormat="1" applyFont="1" applyBorder="1" applyAlignment="1">
      <alignment horizontal="center"/>
    </xf>
    <xf numFmtId="11" fontId="14" fillId="0" borderId="21" xfId="0" applyNumberFormat="1" applyFont="1" applyBorder="1" applyAlignment="1">
      <alignment horizontal="center"/>
    </xf>
    <xf numFmtId="0" fontId="15" fillId="8" borderId="37" xfId="0" applyFont="1" applyFill="1" applyBorder="1" applyAlignment="1">
      <alignment horizontal="center" vertical="center" wrapText="1"/>
    </xf>
    <xf numFmtId="0" fontId="15" fillId="8" borderId="38" xfId="0" applyFont="1" applyFill="1" applyBorder="1" applyAlignment="1">
      <alignment horizontal="center" vertical="center" wrapText="1"/>
    </xf>
    <xf numFmtId="0" fontId="15" fillId="8" borderId="39" xfId="0" applyFont="1" applyFill="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10" fontId="26" fillId="0" borderId="37" xfId="1" applyNumberFormat="1" applyFont="1" applyBorder="1" applyAlignment="1" applyProtection="1">
      <alignment horizontal="center" vertical="center" wrapText="1"/>
    </xf>
    <xf numFmtId="10" fontId="26" fillId="0" borderId="38" xfId="1" applyNumberFormat="1" applyFont="1" applyBorder="1" applyAlignment="1" applyProtection="1">
      <alignment horizontal="center" vertical="center" wrapText="1"/>
    </xf>
    <xf numFmtId="10" fontId="26" fillId="0" borderId="39" xfId="1" applyNumberFormat="1" applyFont="1" applyBorder="1" applyAlignment="1" applyProtection="1">
      <alignment horizontal="center"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11" fontId="15" fillId="3" borderId="10" xfId="0" applyNumberFormat="1" applyFont="1" applyFill="1" applyBorder="1" applyAlignment="1">
      <alignment horizontal="center" vertical="center"/>
    </xf>
    <xf numFmtId="11" fontId="15" fillId="3" borderId="11" xfId="0" applyNumberFormat="1" applyFont="1" applyFill="1" applyBorder="1" applyAlignment="1">
      <alignment horizontal="center" vertical="center"/>
    </xf>
    <xf numFmtId="11" fontId="15" fillId="3" borderId="12" xfId="0" applyNumberFormat="1" applyFont="1" applyFill="1" applyBorder="1" applyAlignment="1">
      <alignment horizontal="center" vertical="center"/>
    </xf>
    <xf numFmtId="11" fontId="15" fillId="3" borderId="15" xfId="0" applyNumberFormat="1" applyFont="1" applyFill="1" applyBorder="1" applyAlignment="1">
      <alignment horizontal="center" vertical="center"/>
    </xf>
    <xf numFmtId="11" fontId="15" fillId="3" borderId="2" xfId="0" applyNumberFormat="1" applyFont="1" applyFill="1" applyBorder="1" applyAlignment="1">
      <alignment horizontal="center" vertical="center"/>
    </xf>
    <xf numFmtId="11" fontId="15" fillId="3" borderId="16" xfId="0" applyNumberFormat="1" applyFont="1" applyFill="1" applyBorder="1" applyAlignment="1">
      <alignment horizontal="center" vertical="center"/>
    </xf>
    <xf numFmtId="11" fontId="15" fillId="9" borderId="10" xfId="0" applyNumberFormat="1" applyFont="1" applyFill="1" applyBorder="1" applyAlignment="1">
      <alignment horizontal="center" vertical="center"/>
    </xf>
    <xf numFmtId="11" fontId="15" fillId="9" borderId="11" xfId="0" applyNumberFormat="1" applyFont="1" applyFill="1" applyBorder="1" applyAlignment="1">
      <alignment horizontal="center" vertical="center"/>
    </xf>
    <xf numFmtId="11" fontId="15" fillId="9" borderId="12" xfId="0" applyNumberFormat="1" applyFont="1" applyFill="1" applyBorder="1" applyAlignment="1">
      <alignment horizontal="center" vertical="center"/>
    </xf>
    <xf numFmtId="11" fontId="15" fillId="9" borderId="15" xfId="0" applyNumberFormat="1" applyFont="1" applyFill="1" applyBorder="1" applyAlignment="1">
      <alignment horizontal="center" vertical="center"/>
    </xf>
    <xf numFmtId="11" fontId="15" fillId="9" borderId="2" xfId="0" applyNumberFormat="1" applyFont="1" applyFill="1" applyBorder="1" applyAlignment="1">
      <alignment horizontal="center" vertical="center"/>
    </xf>
    <xf numFmtId="11" fontId="15" fillId="9" borderId="16" xfId="0" applyNumberFormat="1"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37" xfId="0" applyFont="1" applyBorder="1" applyAlignment="1">
      <alignment horizontal="center" vertical="center"/>
    </xf>
    <xf numFmtId="0" fontId="15" fillId="0" borderId="3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1" fillId="8" borderId="37" xfId="0" applyFont="1" applyFill="1" applyBorder="1" applyAlignment="1">
      <alignment horizontal="center" vertical="center" wrapText="1"/>
    </xf>
    <xf numFmtId="0" fontId="21" fillId="8" borderId="39" xfId="0" applyFont="1" applyFill="1" applyBorder="1" applyAlignment="1">
      <alignment horizontal="center" vertical="center"/>
    </xf>
    <xf numFmtId="0" fontId="15" fillId="13" borderId="18" xfId="0" applyFont="1" applyFill="1" applyBorder="1" applyAlignment="1">
      <alignment horizontal="center" vertical="center"/>
    </xf>
    <xf numFmtId="0" fontId="15" fillId="13" borderId="24" xfId="0" applyFont="1" applyFill="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4" fillId="0" borderId="19" xfId="0" applyFont="1" applyBorder="1" applyAlignment="1">
      <alignment horizontal="center"/>
    </xf>
    <xf numFmtId="0" fontId="14" fillId="0" borderId="20" xfId="0" applyFont="1" applyBorder="1" applyAlignment="1">
      <alignment horizontal="center"/>
    </xf>
    <xf numFmtId="0" fontId="14" fillId="0" borderId="21" xfId="0" applyFont="1" applyBorder="1" applyAlignment="1">
      <alignment horizontal="center"/>
    </xf>
    <xf numFmtId="0" fontId="15" fillId="13" borderId="37" xfId="0" applyFont="1" applyFill="1" applyBorder="1" applyAlignment="1">
      <alignment horizontal="center" vertical="center"/>
    </xf>
    <xf numFmtId="0" fontId="15" fillId="13" borderId="39" xfId="0" applyFont="1" applyFill="1" applyBorder="1" applyAlignment="1">
      <alignment horizontal="center" vertical="center"/>
    </xf>
    <xf numFmtId="0" fontId="15" fillId="0" borderId="19"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21" xfId="0" applyFont="1" applyBorder="1" applyAlignment="1">
      <alignment horizontal="center" vertical="center"/>
    </xf>
    <xf numFmtId="0" fontId="28" fillId="0" borderId="38" xfId="0" applyFont="1" applyBorder="1"/>
  </cellXfs>
  <cellStyles count="10">
    <cellStyle name="20% - Accent1" xfId="9" builtinId="30"/>
    <cellStyle name="Bad 16" xfId="5" xr:uid="{621D1FE3-CDF2-4C2C-A887-57F4D3C08268}"/>
    <cellStyle name="Hyperlink" xfId="8" builtinId="8"/>
    <cellStyle name="Normal" xfId="0" builtinId="0"/>
    <cellStyle name="Normal 10 10 12" xfId="6" xr:uid="{8C683204-5707-4F7C-97B5-C01CC408A924}"/>
    <cellStyle name="Normal 3" xfId="3" xr:uid="{AE549749-DFFD-45F1-894D-D307BA99A3A9}"/>
    <cellStyle name="Normal 4" xfId="2" xr:uid="{DAF0AB52-AF5F-46CE-AE1C-D4FC09C3536E}"/>
    <cellStyle name="Normal 56" xfId="4" xr:uid="{4863EF75-E0BB-4E89-960E-53FAB9315769}"/>
    <cellStyle name="Percent" xfId="1" builtinId="5"/>
    <cellStyle name="Percent 2" xfId="7" xr:uid="{8DD3A090-807E-4407-90BD-716D560AD1D7}"/>
  </cellStyles>
  <dxfs count="6">
    <dxf>
      <fill>
        <patternFill patternType="gray125">
          <fgColor auto="1"/>
          <bgColor rgb="FFFFE07D"/>
        </patternFill>
      </fill>
    </dxf>
    <dxf>
      <fill>
        <patternFill patternType="gray125">
          <fgColor auto="1"/>
          <bgColor rgb="FFFFE07D"/>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s>
  <tableStyles count="0" defaultTableStyle="TableStyleMedium2" defaultPivotStyle="PivotStyleLight16"/>
  <colors>
    <mruColors>
      <color rgb="FFD2D5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7.xml"/><Relationship Id="rId21" Type="http://schemas.openxmlformats.org/officeDocument/2006/relationships/externalLink" Target="externalLinks/externalLink2.xml"/><Relationship Id="rId42" Type="http://schemas.openxmlformats.org/officeDocument/2006/relationships/externalLink" Target="externalLinks/externalLink23.xml"/><Relationship Id="rId47" Type="http://schemas.openxmlformats.org/officeDocument/2006/relationships/externalLink" Target="externalLinks/externalLink28.xml"/><Relationship Id="rId63" Type="http://schemas.openxmlformats.org/officeDocument/2006/relationships/externalLink" Target="externalLinks/externalLink44.xml"/><Relationship Id="rId68" Type="http://schemas.openxmlformats.org/officeDocument/2006/relationships/externalLink" Target="externalLinks/externalLink49.xml"/><Relationship Id="rId84" Type="http://schemas.openxmlformats.org/officeDocument/2006/relationships/externalLink" Target="externalLinks/externalLink65.xml"/><Relationship Id="rId89" Type="http://schemas.openxmlformats.org/officeDocument/2006/relationships/externalLink" Target="externalLinks/externalLink70.xml"/><Relationship Id="rId112" Type="http://schemas.openxmlformats.org/officeDocument/2006/relationships/customXml" Target="../customXml/item2.xml"/><Relationship Id="rId16" Type="http://schemas.openxmlformats.org/officeDocument/2006/relationships/worksheet" Target="worksheets/sheet16.xml"/><Relationship Id="rId107" Type="http://schemas.openxmlformats.org/officeDocument/2006/relationships/styles" Target="styles.xml"/><Relationship Id="rId11" Type="http://schemas.openxmlformats.org/officeDocument/2006/relationships/worksheet" Target="worksheets/sheet11.xml"/><Relationship Id="rId32" Type="http://schemas.openxmlformats.org/officeDocument/2006/relationships/externalLink" Target="externalLinks/externalLink13.xml"/><Relationship Id="rId37" Type="http://schemas.openxmlformats.org/officeDocument/2006/relationships/externalLink" Target="externalLinks/externalLink18.xml"/><Relationship Id="rId53" Type="http://schemas.openxmlformats.org/officeDocument/2006/relationships/externalLink" Target="externalLinks/externalLink34.xml"/><Relationship Id="rId58" Type="http://schemas.openxmlformats.org/officeDocument/2006/relationships/externalLink" Target="externalLinks/externalLink39.xml"/><Relationship Id="rId74" Type="http://schemas.openxmlformats.org/officeDocument/2006/relationships/externalLink" Target="externalLinks/externalLink55.xml"/><Relationship Id="rId79" Type="http://schemas.openxmlformats.org/officeDocument/2006/relationships/externalLink" Target="externalLinks/externalLink60.xml"/><Relationship Id="rId102" Type="http://schemas.openxmlformats.org/officeDocument/2006/relationships/externalLink" Target="externalLinks/externalLink83.xml"/><Relationship Id="rId5" Type="http://schemas.openxmlformats.org/officeDocument/2006/relationships/worksheet" Target="worksheets/sheet5.xml"/><Relationship Id="rId90" Type="http://schemas.openxmlformats.org/officeDocument/2006/relationships/externalLink" Target="externalLinks/externalLink71.xml"/><Relationship Id="rId95" Type="http://schemas.openxmlformats.org/officeDocument/2006/relationships/externalLink" Target="externalLinks/externalLink76.xml"/><Relationship Id="rId22" Type="http://schemas.openxmlformats.org/officeDocument/2006/relationships/externalLink" Target="externalLinks/externalLink3.xml"/><Relationship Id="rId27" Type="http://schemas.openxmlformats.org/officeDocument/2006/relationships/externalLink" Target="externalLinks/externalLink8.xml"/><Relationship Id="rId43" Type="http://schemas.openxmlformats.org/officeDocument/2006/relationships/externalLink" Target="externalLinks/externalLink24.xml"/><Relationship Id="rId48" Type="http://schemas.openxmlformats.org/officeDocument/2006/relationships/externalLink" Target="externalLinks/externalLink29.xml"/><Relationship Id="rId64" Type="http://schemas.openxmlformats.org/officeDocument/2006/relationships/externalLink" Target="externalLinks/externalLink45.xml"/><Relationship Id="rId69" Type="http://schemas.openxmlformats.org/officeDocument/2006/relationships/externalLink" Target="externalLinks/externalLink50.xml"/><Relationship Id="rId113" Type="http://schemas.openxmlformats.org/officeDocument/2006/relationships/customXml" Target="../customXml/item3.xml"/><Relationship Id="rId80" Type="http://schemas.openxmlformats.org/officeDocument/2006/relationships/externalLink" Target="externalLinks/externalLink61.xml"/><Relationship Id="rId85" Type="http://schemas.openxmlformats.org/officeDocument/2006/relationships/externalLink" Target="externalLinks/externalLink66.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externalLink" Target="externalLinks/externalLink14.xml"/><Relationship Id="rId38" Type="http://schemas.openxmlformats.org/officeDocument/2006/relationships/externalLink" Target="externalLinks/externalLink19.xml"/><Relationship Id="rId59" Type="http://schemas.openxmlformats.org/officeDocument/2006/relationships/externalLink" Target="externalLinks/externalLink40.xml"/><Relationship Id="rId103" Type="http://schemas.openxmlformats.org/officeDocument/2006/relationships/externalLink" Target="externalLinks/externalLink84.xml"/><Relationship Id="rId108" Type="http://schemas.openxmlformats.org/officeDocument/2006/relationships/sharedStrings" Target="sharedStrings.xml"/><Relationship Id="rId54" Type="http://schemas.openxmlformats.org/officeDocument/2006/relationships/externalLink" Target="externalLinks/externalLink35.xml"/><Relationship Id="rId70" Type="http://schemas.openxmlformats.org/officeDocument/2006/relationships/externalLink" Target="externalLinks/externalLink51.xml"/><Relationship Id="rId75" Type="http://schemas.openxmlformats.org/officeDocument/2006/relationships/externalLink" Target="externalLinks/externalLink56.xml"/><Relationship Id="rId91" Type="http://schemas.openxmlformats.org/officeDocument/2006/relationships/externalLink" Target="externalLinks/externalLink72.xml"/><Relationship Id="rId96" Type="http://schemas.openxmlformats.org/officeDocument/2006/relationships/externalLink" Target="externalLinks/externalLink7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externalLink" Target="externalLinks/externalLink9.xml"/><Relationship Id="rId36" Type="http://schemas.openxmlformats.org/officeDocument/2006/relationships/externalLink" Target="externalLinks/externalLink17.xml"/><Relationship Id="rId49" Type="http://schemas.openxmlformats.org/officeDocument/2006/relationships/externalLink" Target="externalLinks/externalLink30.xml"/><Relationship Id="rId57" Type="http://schemas.openxmlformats.org/officeDocument/2006/relationships/externalLink" Target="externalLinks/externalLink38.xml"/><Relationship Id="rId106"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externalLink" Target="externalLinks/externalLink12.xml"/><Relationship Id="rId44" Type="http://schemas.openxmlformats.org/officeDocument/2006/relationships/externalLink" Target="externalLinks/externalLink25.xml"/><Relationship Id="rId52" Type="http://schemas.openxmlformats.org/officeDocument/2006/relationships/externalLink" Target="externalLinks/externalLink33.xml"/><Relationship Id="rId60" Type="http://schemas.openxmlformats.org/officeDocument/2006/relationships/externalLink" Target="externalLinks/externalLink41.xml"/><Relationship Id="rId65" Type="http://schemas.openxmlformats.org/officeDocument/2006/relationships/externalLink" Target="externalLinks/externalLink46.xml"/><Relationship Id="rId73" Type="http://schemas.openxmlformats.org/officeDocument/2006/relationships/externalLink" Target="externalLinks/externalLink54.xml"/><Relationship Id="rId78" Type="http://schemas.openxmlformats.org/officeDocument/2006/relationships/externalLink" Target="externalLinks/externalLink59.xml"/><Relationship Id="rId81" Type="http://schemas.openxmlformats.org/officeDocument/2006/relationships/externalLink" Target="externalLinks/externalLink62.xml"/><Relationship Id="rId86" Type="http://schemas.openxmlformats.org/officeDocument/2006/relationships/externalLink" Target="externalLinks/externalLink67.xml"/><Relationship Id="rId94" Type="http://schemas.openxmlformats.org/officeDocument/2006/relationships/externalLink" Target="externalLinks/externalLink75.xml"/><Relationship Id="rId99" Type="http://schemas.openxmlformats.org/officeDocument/2006/relationships/externalLink" Target="externalLinks/externalLink80.xml"/><Relationship Id="rId101" Type="http://schemas.openxmlformats.org/officeDocument/2006/relationships/externalLink" Target="externalLinks/externalLink8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20.xml"/><Relationship Id="rId109" Type="http://schemas.microsoft.com/office/2017/10/relationships/person" Target="persons/person.xml"/><Relationship Id="rId34" Type="http://schemas.openxmlformats.org/officeDocument/2006/relationships/externalLink" Target="externalLinks/externalLink15.xml"/><Relationship Id="rId50" Type="http://schemas.openxmlformats.org/officeDocument/2006/relationships/externalLink" Target="externalLinks/externalLink31.xml"/><Relationship Id="rId55" Type="http://schemas.openxmlformats.org/officeDocument/2006/relationships/externalLink" Target="externalLinks/externalLink36.xml"/><Relationship Id="rId76" Type="http://schemas.openxmlformats.org/officeDocument/2006/relationships/externalLink" Target="externalLinks/externalLink57.xml"/><Relationship Id="rId97" Type="http://schemas.openxmlformats.org/officeDocument/2006/relationships/externalLink" Target="externalLinks/externalLink78.xml"/><Relationship Id="rId104" Type="http://schemas.openxmlformats.org/officeDocument/2006/relationships/externalLink" Target="externalLinks/externalLink85.xml"/><Relationship Id="rId7" Type="http://schemas.openxmlformats.org/officeDocument/2006/relationships/worksheet" Target="worksheets/sheet7.xml"/><Relationship Id="rId71" Type="http://schemas.openxmlformats.org/officeDocument/2006/relationships/externalLink" Target="externalLinks/externalLink52.xml"/><Relationship Id="rId92" Type="http://schemas.openxmlformats.org/officeDocument/2006/relationships/externalLink" Target="externalLinks/externalLink73.xml"/><Relationship Id="rId2" Type="http://schemas.openxmlformats.org/officeDocument/2006/relationships/worksheet" Target="worksheets/sheet2.xml"/><Relationship Id="rId29" Type="http://schemas.openxmlformats.org/officeDocument/2006/relationships/externalLink" Target="externalLinks/externalLink10.xml"/><Relationship Id="rId24" Type="http://schemas.openxmlformats.org/officeDocument/2006/relationships/externalLink" Target="externalLinks/externalLink5.xml"/><Relationship Id="rId40" Type="http://schemas.openxmlformats.org/officeDocument/2006/relationships/externalLink" Target="externalLinks/externalLink21.xml"/><Relationship Id="rId45" Type="http://schemas.openxmlformats.org/officeDocument/2006/relationships/externalLink" Target="externalLinks/externalLink26.xml"/><Relationship Id="rId66" Type="http://schemas.openxmlformats.org/officeDocument/2006/relationships/externalLink" Target="externalLinks/externalLink47.xml"/><Relationship Id="rId87" Type="http://schemas.openxmlformats.org/officeDocument/2006/relationships/externalLink" Target="externalLinks/externalLink68.xml"/><Relationship Id="rId110" Type="http://schemas.openxmlformats.org/officeDocument/2006/relationships/calcChain" Target="calcChain.xml"/><Relationship Id="rId61" Type="http://schemas.openxmlformats.org/officeDocument/2006/relationships/externalLink" Target="externalLinks/externalLink42.xml"/><Relationship Id="rId82" Type="http://schemas.openxmlformats.org/officeDocument/2006/relationships/externalLink" Target="externalLinks/externalLink6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externalLink" Target="externalLinks/externalLink11.xml"/><Relationship Id="rId35" Type="http://schemas.openxmlformats.org/officeDocument/2006/relationships/externalLink" Target="externalLinks/externalLink16.xml"/><Relationship Id="rId56" Type="http://schemas.openxmlformats.org/officeDocument/2006/relationships/externalLink" Target="externalLinks/externalLink37.xml"/><Relationship Id="rId77" Type="http://schemas.openxmlformats.org/officeDocument/2006/relationships/externalLink" Target="externalLinks/externalLink58.xml"/><Relationship Id="rId100" Type="http://schemas.openxmlformats.org/officeDocument/2006/relationships/externalLink" Target="externalLinks/externalLink81.xml"/><Relationship Id="rId105" Type="http://schemas.openxmlformats.org/officeDocument/2006/relationships/externalLink" Target="externalLinks/externalLink86.xml"/><Relationship Id="rId8" Type="http://schemas.openxmlformats.org/officeDocument/2006/relationships/worksheet" Target="worksheets/sheet8.xml"/><Relationship Id="rId51" Type="http://schemas.openxmlformats.org/officeDocument/2006/relationships/externalLink" Target="externalLinks/externalLink32.xml"/><Relationship Id="rId72" Type="http://schemas.openxmlformats.org/officeDocument/2006/relationships/externalLink" Target="externalLinks/externalLink53.xml"/><Relationship Id="rId93" Type="http://schemas.openxmlformats.org/officeDocument/2006/relationships/externalLink" Target="externalLinks/externalLink74.xml"/><Relationship Id="rId98" Type="http://schemas.openxmlformats.org/officeDocument/2006/relationships/externalLink" Target="externalLinks/externalLink79.xml"/><Relationship Id="rId3" Type="http://schemas.openxmlformats.org/officeDocument/2006/relationships/worksheet" Target="worksheets/sheet3.xml"/><Relationship Id="rId25" Type="http://schemas.openxmlformats.org/officeDocument/2006/relationships/externalLink" Target="externalLinks/externalLink6.xml"/><Relationship Id="rId46" Type="http://schemas.openxmlformats.org/officeDocument/2006/relationships/externalLink" Target="externalLinks/externalLink27.xml"/><Relationship Id="rId67" Type="http://schemas.openxmlformats.org/officeDocument/2006/relationships/externalLink" Target="externalLinks/externalLink48.xml"/><Relationship Id="rId20" Type="http://schemas.openxmlformats.org/officeDocument/2006/relationships/externalLink" Target="externalLinks/externalLink1.xml"/><Relationship Id="rId41" Type="http://schemas.openxmlformats.org/officeDocument/2006/relationships/externalLink" Target="externalLinks/externalLink22.xml"/><Relationship Id="rId62" Type="http://schemas.openxmlformats.org/officeDocument/2006/relationships/externalLink" Target="externalLinks/externalLink43.xml"/><Relationship Id="rId83" Type="http://schemas.openxmlformats.org/officeDocument/2006/relationships/externalLink" Target="externalLinks/externalLink64.xml"/><Relationship Id="rId88" Type="http://schemas.openxmlformats.org/officeDocument/2006/relationships/externalLink" Target="externalLinks/externalLink69.xml"/><Relationship Id="rId111"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A6506C3F-B860-4FA0-855E-347EFE97953E}"/>
            </a:ext>
          </a:extLst>
        </xdr:cNvPr>
        <xdr:cNvSpPr txBox="1"/>
      </xdr:nvSpPr>
      <xdr:spPr>
        <a:xfrm>
          <a:off x="82550"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BA4FD9BA-5E3E-40B5-9683-8B4871F08793}"/>
            </a:ext>
          </a:extLst>
        </xdr:cNvPr>
        <xdr:cNvSpPr txBox="1"/>
      </xdr:nvSpPr>
      <xdr:spPr>
        <a:xfrm>
          <a:off x="8341361" y="88265"/>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A9DB2DBB-87FA-4733-AE07-DD766FDA5001}"/>
            </a:ext>
          </a:extLst>
        </xdr:cNvPr>
        <xdr:cNvSpPr txBox="1"/>
      </xdr:nvSpPr>
      <xdr:spPr>
        <a:xfrm>
          <a:off x="69849" y="82550"/>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80EF4F95-DFD0-4D36-A564-A77531C4DDFC}"/>
            </a:ext>
          </a:extLst>
        </xdr:cNvPr>
        <xdr:cNvSpPr txBox="1"/>
      </xdr:nvSpPr>
      <xdr:spPr>
        <a:xfrm>
          <a:off x="12162155"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B3E59D9D-B358-4AAB-B337-052799CFEF3D}"/>
            </a:ext>
          </a:extLst>
        </xdr:cNvPr>
        <xdr:cNvSpPr txBox="1"/>
      </xdr:nvSpPr>
      <xdr:spPr>
        <a:xfrm>
          <a:off x="82550" y="101600"/>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DB5D117D-0DD9-4A4B-A9A0-4BFBE710EA58}"/>
            </a:ext>
          </a:extLst>
        </xdr:cNvPr>
        <xdr:cNvSpPr txBox="1"/>
      </xdr:nvSpPr>
      <xdr:spPr>
        <a:xfrm>
          <a:off x="9455785"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DF1C3E00-2CAB-4A87-945E-B5EAD91768BA}"/>
            </a:ext>
          </a:extLst>
        </xdr:cNvPr>
        <xdr:cNvSpPr txBox="1"/>
      </xdr:nvSpPr>
      <xdr:spPr>
        <a:xfrm>
          <a:off x="76200" y="25400"/>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D98918C3-CF83-4179-AC4B-BBF6D3B4A0B6}"/>
            </a:ext>
          </a:extLst>
        </xdr:cNvPr>
        <xdr:cNvSpPr txBox="1"/>
      </xdr:nvSpPr>
      <xdr:spPr>
        <a:xfrm>
          <a:off x="10450195" y="48260"/>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xdr:col>
      <xdr:colOff>222250</xdr:colOff>
      <xdr:row>5</xdr:row>
      <xdr:rowOff>82550</xdr:rowOff>
    </xdr:from>
    <xdr:to>
      <xdr:col>7</xdr:col>
      <xdr:colOff>180340</xdr:colOff>
      <xdr:row>8</xdr:row>
      <xdr:rowOff>105723</xdr:rowOff>
    </xdr:to>
    <xdr:sp macro="" textlink="">
      <xdr:nvSpPr>
        <xdr:cNvPr id="2" name="TextBox 1">
          <a:extLst>
            <a:ext uri="{FF2B5EF4-FFF2-40B4-BE49-F238E27FC236}">
              <a16:creationId xmlns:a16="http://schemas.microsoft.com/office/drawing/2014/main" id="{A0DD8C91-F870-486D-8EE5-7E62F55834D0}"/>
            </a:ext>
          </a:extLst>
        </xdr:cNvPr>
        <xdr:cNvSpPr txBox="1"/>
      </xdr:nvSpPr>
      <xdr:spPr>
        <a:xfrm>
          <a:off x="5003800" y="8255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wrap="square" rtlCol="0" anchor="t">
          <a:sp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orest%20Products%20Sites/Springfield/Air%20Permit/2011%20Renewal/Updated%20PTE%20Springfield%20Emission%20Calculations%20(LRAPA)%2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Q:\P\9470057\EI\KF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Clients/SueAnn/SUE03892/EXCEL/2001EI.xls" TargetMode="External"/></Relationships>
</file>

<file path=xl/externalLinks/_rels/externalLink12.xml.rels><?xml version="1.0" encoding="UTF-8" standalone="yes"?>
<Relationships xmlns="http://schemas.openxmlformats.org/package/2006/relationships"><Relationship Id="rId2" Type="http://schemas.microsoft.com/office/2019/04/relationships/externalLinkLongPath" Target="/sites/Hexion/Shared%20Documents/OR%20Springfield/Projects/213801.0002%20Hexion%20Springfield%20CAO%20Support%20(Confidential)/16%20Revised%20CAO%20Submittals/Confidential%20Versions%202022-1201/RecoveredExternalLink1?73A753F6" TargetMode="External"/><Relationship Id="rId1" Type="http://schemas.openxmlformats.org/officeDocument/2006/relationships/externalLinkPath" Target="file:///\\73A753F6\RecoveredExternalLink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AIR\41567451.Dow.TCO.TxCity.04\Reports\WorkDrft\Model\Fianl%20RAH%20VERP%20Permit%20Amend%20Calcs%207-14-0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ATA\PROJECTS\STAR\FORMULA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ps01\!PlantProcesses\EC\004401\0148\2002%20EIQ\Excel\2002%20EI%20(071503).xls" TargetMode="External"/></Relationships>
</file>

<file path=xl/externalLinks/_rels/externalLink16.xml.rels><?xml version="1.0" encoding="UTF-8" standalone="yes"?>
<Relationships xmlns="http://schemas.openxmlformats.org/package/2006/relationships"><Relationship Id="rId2" Type="http://schemas.microsoft.com/office/2019/04/relationships/externalLinkLongPath" Target="file:///\\10.48.1.2\vol2\Documents%20and%20Settings\MISADM\Desktop\grant\My%20Documents\Trinity%20Projects\064401\0009%20-%20Western%202006\Permitting%20Actions\Flexible%20Permit\Emission%20Calcs\ERM%20Calcs\A2572%20Calculations%20Rev%201-17-05%20client.xls?D8B5BA2F" TargetMode="External"/><Relationship Id="rId1" Type="http://schemas.openxmlformats.org/officeDocument/2006/relationships/externalLinkPath" Target="file:///\\D8B5BA2F\A2572%20Calculations%20Rev%201-17-05%20client.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nnfps01\!PlantProcesses\EC\004401\0148\Excel\CEM\OneMonth_Hourlys_plus_O2&amp;Clinker.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P\P064402\0038\New%20Permit%202007\Calculations\Amendment%20Calculation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P064402\0038\New%20Permit%202007\Calculations\Nitric%20Calc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WINDOWS\TEMP\CWSDesign.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Documents%20and%20Settings\ayousuf\My%20Documents\ECEP\ECE%20Emission%20Calcs%20v6.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Air/Air%20App.%20by%20Plant/Research%20&amp;%20Development/R&amp;D%20B-3826%20PE%20PP/Submittal%20Documents/B-3826_04-01-14_PBR.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sites/Hexion/Shared%20Documents/OR%20Springfield/Projects/213801.0001%20%202021%20Offsite%20Support/13%202020%20ATEI/Hexion%20Springfield%20-%202020%20ATEI%20v0.01.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48.1.2\vol2\EC\034401\0034%20-%20Corsicana\GF%20Permitting\Excel\Chem%20databas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10.48.1.2\vol2\EC\004401\0148\Excel\CEM\OneMonth_Hourlys_plus_O2&amp;Clinker.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10.48.1.2\vol2\Forest%20Products%20Sites\La%20Grande\2008%20Air%20Permit%20Report%20Submission\La%20Grande%20Formaldehyde%20Tank%20Emissions%20v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WINDOWS\TEMP\oxo_eid_chem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RESTORE\9570052\LAFRGR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J:\P\9670024\1995CALC.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Houproject\Projects\Environ\2000%20Env.%20Reports\AEI%20Reports\Brom\AEI%20CALCS\2000%20Cleanup%20Emission%20calc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OAD"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Environmental/Reports_OfficeXP/CEM_SOxNOxCO_OneMonth_Report(XP).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EC/004401/0148/2002%20EIQ/Excel/2002%20EI%20(0715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EC/044401/0125_WesternRefining/Emission%20Calcs/Western%20Emission%20Calculation%20Orig%20Fug%20(10120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EC/00-3402/0004/EI/etch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D:\My%20Documents\UCC\GB0076JL%20200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0.6.1.2\p\DOCUME~1\KDavies\LOCALS~1\Temp\notesEA312D\Cooling_towers-TDS&amp;Drift%20Los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Users/kakepania/Desktop/GHG%20-%20Istanbul%20Turkey.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DOCUME~1/klowery/LOCALS~1/Temp/notesC9812B/NewarkPTEV1.61.xls" TargetMode="External"/></Relationships>
</file>

<file path=xl/externalLinks/_rels/externalLink38.xml.rels><?xml version="1.0" encoding="UTF-8" standalone="yes"?>
<Relationships xmlns="http://schemas.openxmlformats.org/package/2006/relationships"><Relationship Id="rId2" Type="http://schemas.microsoft.com/office/2019/04/relationships/externalLinkLongPath" Target="https://hexion-my.sharepoint.com/personal/rebecca_truka_hexion_com/Documents/Documents/3.0%20ANNUAL%20REPORTING/083%20SPRG/2020%20TRI%20-%20Springfield/3.%20Annual%20Calculations/2020%20TRI%20-%20Springfield/2019%20Springfield%20Material%20Movements%20(07-10-2020).xlsx?29DFAC0C" TargetMode="External"/><Relationship Id="rId1" Type="http://schemas.openxmlformats.org/officeDocument/2006/relationships/externalLinkPath" Target="file:///\\29DFAC0C\2019%20Springfield%20Material%20Movements%20(07-10-2020).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Clients/Targa/TX%20%20Mont%20Belvieu/Projects/104404.0018%20%20Fractionation%20Expansion/Excel/2009%20EIQ_V4.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Forest%20Products%20Sites\Springfield\Air%20Permit\2011%20Renewal\Updated%20PTE%20Springfield%20Emission%20Calculations%20(LRAPA)%2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G:\EC\004401\0148\Excel\CEM\OneMonth_Hourlys_plus_O2&amp;Clinker.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hexion-my.sharepoint.com/CLIENTS/QUINTANA/QPC03056/EXCEL/Clement%20Heard%20Site%20Calculations.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G:\CLIENTS\Corsicana%20Technologies\Projects\074401.0171%20-%20R-11%20Permit\Excel\Chem%20database.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G:\CLIENTS\Corsicana%20Technologies\Projects\074401.0068%20-%20Blender%20PBR\034401_0034\GF%20Permitting\Excel\ESL_Screen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Documents%20and%20Settings\ayousuf\My%20Documents\ECEP\ECE%20Emission%20Calcs%20v5.4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Documents%20and%20Settings\MISADM\Desktop\grant\My%20Documents\Trinity%20Projects\064401\0009%20-%20Western%202006\Permitting%20Actions\Flexible%20Permit\Emission%20Calcs\ERM%20Calcs\A2572%20Calculations%20Rev%201-17-05%20clien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s://hexion-my.sharepoint.com/COMMON/STDCALCS/DRAFT/FLARE.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Q:\AIR\IEPAEMIS\2002%20working%20data\titlev%20monthly%20emissions.xls" TargetMode="External"/></Relationships>
</file>

<file path=xl/externalLinks/_rels/externalLink48.xml.rels><?xml version="1.0" encoding="UTF-8" standalone="yes"?>
<Relationships xmlns="http://schemas.openxmlformats.org/package/2006/relationships"><Relationship Id="rId2" Type="http://schemas.microsoft.com/office/2019/04/relationships/externalLinkLongPath" Target="/CLIENTS/Hexion/TX%20%20Cleburne/Projects/104401.0075%20-%20Hexion%20Cleburne%20Phase%20II%20Expansion/Excel/0_Emission%20Calculations/Projects/1-El%20Paso/Reference%20Material/Gen%20Calcs/Western%20Flex%20PTE%20Emissions.xls?231CCF4A" TargetMode="External"/><Relationship Id="rId1" Type="http://schemas.openxmlformats.org/officeDocument/2006/relationships/externalLinkPath" Target="file:///\\231CCF4A\Western%20Flex%20PTE%20Emissions.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G:\Home%20Files\Dow%20Cont\SDO%20PBR%20-%20flare\PBR%20DW-14%20Flare\PBR_Template_June-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44.2.2\s\426-023\VERP\Flare\Flare%20Data%20-%201998.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G:\Home%20Files\Dow%20Cont\SDO%20PBR%20-%20flare\PBR%20DW-14%20Flare\PBR_Template_July-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CLIENTS/Corsicana%20Technologies/Projects/104401.0015%20-%20Permit%2020621%20Amendment/Excel/TMAC%20Emission%20Calculations_v4.1.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D:\Documents%20and%20Settings\ryan%20clausen\My%20Documents\email_que\TCEQ_Guidance\Documents%20and%20Settings\U271397\Local%20Settings\Temporary%20Internet%20Files\OLK56D\Cl4%20AEI%2020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Houproject\Projects\Environ\2000%20Env.%20Reports\AEI%20Reports\Brom\AEI%20CALCS\Scrubber%20report.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Q:\Projects\Lee%20Brick%20and%20Tile\31-02027\calcs-kiln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Re-Org/Avery%20Dennison/05-1101-8004%20%20Avery%20Dennison/Calculations/Stationary%20Combustion%20Emissions%20%202007-0419%20v1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http://mail104b.urscorp.com/CITGO/CVEP%20-%20803394/WBS%2001-%20Air%20Quality/Calcs/BACT%20Analysis/HeaterBACT.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ctsv03\ep_issues\Data\URS\_NSR%2049023\EI%20Esters%20Tank%201565%20PBR%20Feb%2005\EI%20Tank%201565%20iBuOH%20PBR%20Ref%20Calcs%20Feb%200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Users/jcoleman/Documents/__PROJECTS/PQ%20Corporation/Permit%20Amendment%20Application/Excel/Potters%20HIDC%20Emission%20Calculations%20v4.11.xlsx"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S:\Documents%20and%20Settings\chris\My%20Documents\Invista\INV05026\Shutdown%20Calcs%20(rev%203.2)%20to%20Cantu\10TFX015A%20-%202005%20PN%20Wash%20Tank-Hot%20Wash%20Deinventor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xnt18\cms\MSOFFICE\EXCEL\INV94.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10.44.1.2\CLIENTS\James%20Hardie\Cleburne,%20TX\Projects\080501_0010%20-%20James%20Hardie%20Cleburne%202007%20EIQ\Excel\Draft%20JH%20Cleburne%202007%20EIQ%20v5.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D:\WINDOWS\TEMP\PWDATA_7-30.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G:\EC\00-3402\0004\EI\etching.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epartments/Environmental%20Engineering/RLOC%20Environmental%20Engineering/Quarterly%20Reports/1%20Calculators/Sue%20Calculator%2016012012/2012%20Revised%20Calculator_28022012/EMISSION%20FACTOR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G:\EC\044401\0125_WesternRefining\Emission%20Calcs\ERM%20Calcs\A2572%20Calculations%20Rev%201-17-05%20client.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Departments/Environmental%20Engineering/RLOC%20Environmental%20Engineering/Quarterly%20Reports/1%20Calculators/Sue%20Calculator%2016012012/2012%20Revised%20Calculator_28022012/NATGA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lpnt01\U649677$\My%20Documents\EH&amp;S%20Air%20Pollution%20Control\2003%20Amendment\Work%20Files\DAXAD%20Emissions%20Comparison.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Clients/Targa/TX%20%20Mont%20Belvieu/Projects/104404.0018%20%20Fractionation%20Expansion/Excel/Mont%20Belvieu%20Emissions_v3.5.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EC\004401\0148\2002%20EIQ\Excel\2002%20EI%20(071503).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XNT81\POR\ESI\B-3826\Process%20Beds\Process%20Bed%20Models\Loading%20and%20Regeneration\Adsorption%20Bed%20Loading%20and%20Regen%20Estimator%202K071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Object"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Projects%20-%202006/Other%20Offices/Houston/064402.0034%20Chevron%20Collins/Renewal%20App_2006/Calculations/EmissionCalc_v2.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10.48.1.2\Vol2\EC\034401\0056%20-%20UPRR%20CA\Commerce\Excel\Commerce%20Emission%20Calcs%20(031404).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Q:\Documents%20and%20Settings\DLeman\My%20Documents\BWING%20for%201C.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G:\EC\064401\0058%20-%20CMC%20Texas\Shredder%20Modification\Excel\Shredder%20Increase%20Calcs%20(071106).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OCUME~1/AMasurah/LOCALS~1/Temp/notesEA312D/FINAL_Hathaway%20AER%2007%20(09060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M:\Forest%20Products%20Sites\Southern%20Region\Hope\Air\Emission%20Calculations\Hexion%20Hope%20master%20(4_22_2008).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Forest%20Products%20Sites\Southern%20Region\Hope\Air\Compliance\Formaldehyde%20Solution%20Loading%20Emission%20Calc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CLIENTS/Momentive%20(formerly%20Hexion)/TX%20%20Diboll/Projects/134401.0070%20Permit%20Amendment/Excel/Permit%20Amend%20Emissions/FINAL%20FINAL%20Momentive%20Diboll%20Permit%20Amend%20Emissions_(2013_0927).xlsx"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Environmental\Form%20R\Gap%20Assessment\RY2019\Alexandria%20Additive%20Solution%20(Glycerin)%20Emission%20calculations%20-%202016%20Update.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N:\EHS\Environmental%20Management%20Guidelines\62%20EPCRA%20Toxic%20Chem%20Rpt%20313%20Form%20R\Gap%20Assessment\RY2019\Hope%20Emission%20Calculations%20-TRI%202019%20(April%202021%20Update)%20-%20This%20One.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oufs1\projects\DATA\PROJECTS\STAR\FORMULAS.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oecserver\company\Air%20Stuff\2000%20Air%20Emission%20Inventory%20&amp;%20Permit%20Info\spreadsheets\Fuel%20Oil%20Combustion.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D:\My%20Documents\UCC\VOC.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G:\DOCUME~1\LKambham\LOCALS~1\Temp\notesEA312D\Template\Hexion%20Diboll%20MEA%20Triazine%20Emission%20calculations_test.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D:\AIR\41567451.Dow.TCO.TxCity.04\Reports\WorkDrft\Model\WSH%20Tanks%20Max%20Hourly%20Calcs%203-16-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Q:\ECEP\081801.0015%20%20Waste%20Coal%20Plant\05%20%20Technical%20Reference\LM%20Aero%20Boiler%20Calc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1\SHERYL~1\LOCALS~1\Temp\La%20PTE.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D:\PROJECTS\BFGChar\00TitleVRev2\tes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AIR\41567451.Dow.TCO.TxCity.04\Reports\WorkDrft\Model\Vents\3%20VPH%20Blow%20(3)%20of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L"/>
      <sheetName val="Notes from last permit app"/>
      <sheetName val="Throughput"/>
      <sheetName val="LRAPA EF"/>
      <sheetName val="Emission Summary"/>
      <sheetName val="Production Information"/>
      <sheetName val="EPN"/>
      <sheetName val="EPN Additional Info"/>
      <sheetName val="Tanks Input"/>
      <sheetName val="Tanks Inputs"/>
      <sheetName val="Tank Results - EF"/>
      <sheetName val="Tank Results"/>
      <sheetName val="Tank Info"/>
      <sheetName val="Sheet3"/>
      <sheetName val="Sheet4"/>
      <sheetName val="Loading EF"/>
      <sheetName val="PTE-Loading"/>
      <sheetName val="Fugitive Data"/>
      <sheetName val="PTE-Fugitives"/>
      <sheetName val="PTE-Fugitives PLT3"/>
      <sheetName val="PTE-Fugitives PLT2"/>
      <sheetName val="PTE-Fugitives Resin"/>
      <sheetName val="Component Count"/>
      <sheetName val="PTE-Fugitives Resin (2)"/>
      <sheetName val="Component Count PLT3"/>
      <sheetName val="Component Count PLT2"/>
      <sheetName val="Component Count Resin"/>
      <sheetName val="Urea Weigh Bin 1"/>
      <sheetName val="Urea Weigh Bin 2"/>
      <sheetName val="Dry Catalyst"/>
      <sheetName val="Melamine"/>
      <sheetName val="Adhesive Dump Hopper"/>
      <sheetName val="RTU Mixer"/>
      <sheetName val="Loading"/>
      <sheetName val="Road Emissions"/>
      <sheetName val="HCHO Plant 2 Bypass"/>
      <sheetName val="HCHO Plant 3 Bypass"/>
      <sheetName val="Nebraska Boiler Tail Gas"/>
      <sheetName val="Nebraska  Boiler Diesel"/>
      <sheetName val="Nebrask Boiler Natural Gas"/>
      <sheetName val="Erie Boiler Tail Gas"/>
      <sheetName val="Erie Boiler Diesel"/>
      <sheetName val="Miura Boilers Natural Gas"/>
      <sheetName val="Diesel Generator"/>
      <sheetName val="Fulton Boiler Natural Gas"/>
      <sheetName val="Blender 1 - Catalyst Plant"/>
      <sheetName val="Blender 2 - Catalyst Plant"/>
      <sheetName val="Blender 2 - 5807"/>
      <sheetName val="Reactors Data"/>
      <sheetName val="Scrubber Data"/>
      <sheetName val="ReactorHCHO"/>
      <sheetName val="ReactorMeOH"/>
      <sheetName val="ReactorPhenol"/>
      <sheetName val="ReactorDMM"/>
      <sheetName val="ReactorATE"/>
      <sheetName val="Resin Drying Bed"/>
      <sheetName val="Wax Process Toluene"/>
      <sheetName val="Wax Process Ingredients no MeOH"/>
      <sheetName val="Wax Process Template no MeOH"/>
      <sheetName val="Wax Process - ChemData"/>
      <sheetName val="Wax Process - Assumptions"/>
      <sheetName val="Emulsified Wax MW and VP"/>
      <sheetName val="Loading EF-EW"/>
      <sheetName val="PTE-Loading-EW"/>
      <sheetName val="Wax Process -Ingredients w MeOH"/>
      <sheetName val="Wax Process - Template w MeOH"/>
      <sheetName val="Sheet1"/>
      <sheetName val="Wax Process - ChemData w MeOH"/>
      <sheetName val="Wax Process -Assumptions w MeOH"/>
      <sheetName val="MW and VP w MeOH"/>
      <sheetName val="Loading EW w MeOH"/>
      <sheetName val="PTE-Loading- EW w MeOH"/>
      <sheetName val="Do Not Print --&gt;"/>
      <sheetName val="HCHO Blend Properties"/>
      <sheetName val="Catalyst Loading Properties"/>
      <sheetName val="MW and VP Sulfa Scrub"/>
      <sheetName val="MW and VP Sulfa Sulfix"/>
      <sheetName val="UF Resin Properties (Loading)"/>
      <sheetName val="UF Resin Properties (Storage)"/>
      <sheetName val="MF Resin Properties (Storage)"/>
      <sheetName val="MF Resin Properties (Loading)"/>
      <sheetName val="MF Resin Properties (FSR Load)"/>
      <sheetName val="MR Resin - FSR Emissions"/>
      <sheetName val="MF Resin - 4720"/>
      <sheetName val="PRF Resin Properties Storage"/>
      <sheetName val="PF Resin Properties (Storage)"/>
      <sheetName val="PRF Resin Properties Loading"/>
      <sheetName val="PF Resin Properties (Loading)"/>
      <sheetName val="PF Resin Prop Loading MeOH"/>
      <sheetName val="PF Resin Prop Load MeOH - 1259M"/>
      <sheetName val="PF Resin Prop Load MeOH - 748A"/>
      <sheetName val="PF Resin Prop Loading Phenol"/>
      <sheetName val="PF Resin Prop Loading HCHO"/>
      <sheetName val="Resorcinol Resin Prop - Loading"/>
      <sheetName val="PF Washwater Data"/>
      <sheetName val="PF Resin - 5830"/>
      <sheetName val="Sheet2"/>
      <sheetName val="Categorically Insignificant"/>
      <sheetName val="Insignificant Activities"/>
      <sheetName val="Tanks - Addit (Insignificant)"/>
      <sheetName val="Air Compressor"/>
      <sheetName val="LRAPA Insig Activ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
      <sheetName val="S-X"/>
      <sheetName val="Table A.16-1"/>
      <sheetName val="Roads Act"/>
      <sheetName val="Roads PTE"/>
      <sheetName val="Table A.17-1"/>
      <sheetName val="Table 11"/>
      <sheetName val="Table 7"/>
      <sheetName val="Table 8.2"/>
      <sheetName val="Table 6"/>
      <sheetName val="All Process Units"/>
      <sheetName val="Monthly Input"/>
      <sheetName val="WAH - Methodology (01)"/>
      <sheetName val="WAH-Conditions"/>
      <sheetName val="Lists"/>
      <sheetName val="Change Log"/>
      <sheetName val="W-Meters"/>
      <sheetName val="Loading"/>
      <sheetName val="Boil-Y180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Ozone)"/>
      <sheetName val="HAPSum"/>
      <sheetName val="HAPSum (Ozone)"/>
      <sheetName val="COMP1"/>
      <sheetName val="COMP2"/>
      <sheetName val="COMP3 (with CC)"/>
      <sheetName val="COMP4 (with CC)"/>
      <sheetName val="COMP5"/>
      <sheetName val="RBLRDEHY1"/>
      <sheetName val="FlareCalc"/>
      <sheetName val="Gas Fug"/>
      <sheetName val="Light Fug-Crude Oil"/>
      <sheetName val="Light Fug-Lube Oil"/>
      <sheetName val="Heavy Fug"/>
      <sheetName val="Fug Spec"/>
      <sheetName val="Loading"/>
      <sheetName val="Tank Annual Summary "/>
      <sheetName val="Tank Ozone Summary "/>
      <sheetName val="Variables"/>
      <sheetName val="VacTrucks"/>
      <sheetName val="Drain Emissions"/>
      <sheetName val="EU"/>
      <sheetName val="LO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Limits"/>
      <sheetName val="inv"/>
      <sheetName val="HAPs"/>
      <sheetName val="Rcap"/>
      <sheetName val="Acap"/>
      <sheetName val="Tank_Info"/>
      <sheetName val="tanks-AP42"/>
      <sheetName val="tanks-LEL"/>
      <sheetName val="Inside Tanks"/>
      <sheetName val="conv"/>
      <sheetName val="Conv_Info"/>
      <sheetName val="Burners"/>
      <sheetName val="Load"/>
      <sheetName val="Antistrip"/>
      <sheetName val="Antistrip HAPs"/>
      <sheetName val="Pour"/>
      <sheetName val="RRoad"/>
      <sheetName val="ARoad"/>
      <sheetName val="Afug"/>
      <sheetName val="Coat"/>
      <sheetName val="Cool"/>
      <sheetName val="PDC"/>
      <sheetName val="Vent"/>
      <sheetName val="Rfug"/>
      <sheetName val="Module1"/>
      <sheetName val="Overview"/>
      <sheetName val="Summary"/>
      <sheetName val="Data Entry"/>
      <sheetName val="Tank Thruputs"/>
      <sheetName val="Tank Info"/>
      <sheetName val="NSPS Tanks"/>
      <sheetName val="Tank Calcs"/>
      <sheetName val="Coefficients"/>
      <sheetName val="Heating Units"/>
      <sheetName val="Heating Units (FO)"/>
      <sheetName val="Heater (1)"/>
      <sheetName val="Heater (2)"/>
      <sheetName val="Heater (3)"/>
      <sheetName val="Heater (4)"/>
      <sheetName val="Boiler (1)"/>
      <sheetName val="Boiler (2)"/>
      <sheetName val="Loading"/>
      <sheetName val="Railcar"/>
      <sheetName val="Fittings"/>
      <sheetName val="Roads"/>
      <sheetName val="Unpaved"/>
      <sheetName val="Paved"/>
      <sheetName val="Insignificant"/>
      <sheetName val="VP Curves"/>
      <sheetName val="NSPS"/>
      <sheetName val="NOx Conv."/>
      <sheetName val="Commerce Emission Calcs (031404"/>
      <sheetName val="#REF"/>
      <sheetName val="Introduction"/>
      <sheetName val="EPN Authorization Summary"/>
      <sheetName val="VERP Permit 48894"/>
      <sheetName val="NSR Permit 51412"/>
      <sheetName val="PBR General - 106.4"/>
      <sheetName val="PBR General - 106.8"/>
      <sheetName val="PBR 106.183"/>
      <sheetName val="PBR 106.227"/>
      <sheetName val="PBR 106.263"/>
      <sheetName val="PBR 106.265"/>
      <sheetName val="PBR 106.266"/>
      <sheetName val="PBR 106.316"/>
      <sheetName val="PBR 106.317"/>
      <sheetName val="PBR 106.372"/>
      <sheetName val="PBR 106.375"/>
      <sheetName val="PBR 106.411"/>
      <sheetName val="PBR 106.418"/>
      <sheetName val="PBR 106.433"/>
      <sheetName val="PBR 106.452"/>
      <sheetName val="PBR 106.454"/>
      <sheetName val="PBR 106.472"/>
      <sheetName val="PBR 106.473"/>
      <sheetName val="PBR 106.532"/>
      <sheetName val="SE 007 (1982)"/>
      <sheetName val="SE 007 (1986)"/>
      <sheetName val="SE 007 (1992)"/>
      <sheetName val="SE 044 (1982)"/>
      <sheetName val="SE 046 (1982)"/>
      <sheetName val="SE 057 (1992)"/>
      <sheetName val="Air Source List"/>
      <sheetName val="Table 1a-1 PAS"/>
      <sheetName val="IFR -PAS"/>
      <sheetName val="EFR-PAS"/>
      <sheetName val="Degassing"/>
      <sheetName val="speciate PAS"/>
      <sheetName val="Met Data"/>
      <sheetName val="Vapor Wt. Fraction Calcs"/>
      <sheetName val="Tank Materials - Pasadena"/>
      <sheetName val="Tank Materials - Galena Park"/>
      <sheetName val="Gasoline Speciation"/>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 val="Pivot Kettle"/>
      <sheetName val="Kettle"/>
      <sheetName val="Pivot Blowers"/>
      <sheetName val="Blowers"/>
      <sheetName val="1-96"/>
      <sheetName val="2C-96"/>
      <sheetName val="2-96"/>
      <sheetName val="2A-96"/>
      <sheetName val="2B-96"/>
      <sheetName val="3A-96"/>
      <sheetName val="3B-96"/>
      <sheetName val="3C-96"/>
      <sheetName val="3D-96"/>
      <sheetName val="3E-96"/>
      <sheetName val="3F-96"/>
      <sheetName val="3G-96"/>
      <sheetName val="4-96"/>
      <sheetName val="5-96"/>
      <sheetName val="6-96"/>
      <sheetName val="Plantation_1"/>
      <sheetName val="Report"/>
      <sheetName val="BR_temp"/>
      <sheetName val="chemdat"/>
      <sheetName val="NIST"/>
      <sheetName val="Tank"/>
      <sheetName val="Default Speciation Profiles"/>
      <sheetName val="Tank Data"/>
      <sheetName val="Mixture Data"/>
      <sheetName val="Lookups"/>
      <sheetName val="Antoine2"/>
      <sheetName val="IFR Calcs"/>
      <sheetName val="Fixed Calcs"/>
      <sheetName val="Fixed Calcs 1997"/>
      <sheetName val="Fixed Calcs 1998"/>
      <sheetName val="ddryerc1"/>
      <sheetName val="flares"/>
      <sheetName val="VOC to Flares"/>
      <sheetName val="flload"/>
      <sheetName val="Desic-500 Recovery"/>
      <sheetName val="400-1215Strainers"/>
      <sheetName val="Butyllithium Tk"/>
      <sheetName val="TIBALHex"/>
      <sheetName val="EADCHex"/>
      <sheetName val="BF3Hexanol"/>
      <sheetName val="Blend Tks"/>
      <sheetName val="Depressure"/>
      <sheetName val="Depressure (2)"/>
      <sheetName val="flares-maint"/>
      <sheetName val="Pump Maint. to Flare"/>
      <sheetName val="Crumb sump"/>
      <sheetName val="Wwater"/>
      <sheetName val="cooling"/>
      <sheetName val="DFTO"/>
      <sheetName val="RgTO"/>
      <sheetName val="prod. fug. to RGTO"/>
      <sheetName val="prod. fug."/>
      <sheetName val="prod. fug. -3rd crumb"/>
      <sheetName val="Pump Maint. to atm."/>
      <sheetName val="Sheet2"/>
      <sheetName val="Sheet2 (2)"/>
      <sheetName val="Short Term Emissions"/>
      <sheetName val="Sample Calculation"/>
      <sheetName val="Sheet3"/>
      <sheetName val="Table 8 Att"/>
      <sheetName val="Max. Yearly - Operations"/>
      <sheetName val="Max. Hourly - Operations"/>
      <sheetName val="xxxMax. Yearly - Maintenance"/>
      <sheetName val="xxxMax. Hourly - Maintenance"/>
      <sheetName val="SO2 - LR Flare pilots"/>
      <sheetName val="High Level Summary"/>
      <sheetName val="Speciate Summary"/>
      <sheetName val="Fix Tk Print"/>
      <sheetName val="Float Tk Print"/>
      <sheetName val="Fix Tk Data"/>
      <sheetName val="Float Tk Data"/>
      <sheetName val="Thruput Data"/>
      <sheetName val="Fix Tk CACL Simplified"/>
      <sheetName val="Float TK CALC SIMPLIFIED"/>
      <sheetName val="AP42 Refs"/>
      <sheetName val="Product Data"/>
      <sheetName val="Tank Tab"/>
      <sheetName val="2.1 PSD Eval Sum"/>
      <sheetName val="2.2 PSD Inventory Calc"/>
      <sheetName val="2.3 PSD Grndfthr Eval"/>
      <sheetName val="3 Vac Trck Carbon Cost"/>
      <sheetName val="4.1 Tbl 7a"/>
      <sheetName val="4.2 Tbl 7c"/>
      <sheetName val="4.3 Tbl 7d"/>
      <sheetName val="5.1 FXR Tank Calcs"/>
      <sheetName val="5.2 IFR&amp;EFR Tank Calcs"/>
      <sheetName val="6 De minimis"/>
      <sheetName val="7 Source List"/>
      <sheetName val="Sheet1"/>
      <sheetName val="EmissionSummaryTable"/>
      <sheetName val="Fugitive Table Comp. Count"/>
      <sheetName val="FugitiveTable VIIIE-2CompCount"/>
      <sheetName val="Heater"/>
      <sheetName val="Landings 2007"/>
      <sheetName val="ALL FR"/>
      <sheetName val="ALL IFR"/>
      <sheetName val="Docks"/>
      <sheetName val="OTB Firewater Pump Engine"/>
      <sheetName val="OTB Blasting 2007"/>
      <sheetName val="OTB Painting Usage 2007"/>
      <sheetName val="OTB Miscellanous Paint 2007"/>
      <sheetName val="OTB spill sheet 2006"/>
      <sheetName val="OTB Remediation 2007"/>
      <sheetName val="6&quot; lines"/>
      <sheetName val="OTB Evacuating 10&quot; for removal"/>
      <sheetName val="Evacuating EASTEX 10&quot;"/>
      <sheetName val="Evacuating 90 JNCT 24&quot;"/>
      <sheetName val="Evacuating 90 JNCT Laterals"/>
      <sheetName val="MaintenanceEmiss (modified)2006"/>
      <sheetName val="HAP Summary for year"/>
      <sheetName val="Speciation cal 4 HAPs ovr .1ton"/>
      <sheetName val="Spec Alkylate"/>
      <sheetName val="Spec Naphtha"/>
      <sheetName val="Spec Raffinate"/>
      <sheetName val="Spec Reformate @ 70.1"/>
      <sheetName val="Spec Condensate+NatGasoline"/>
      <sheetName val="Spec Gasoline+Conv.Prem"/>
      <sheetName val="Spec C9 Aromatics @ 70.1"/>
      <sheetName val="FR Template"/>
      <sheetName val="IFR Template"/>
      <sheetName val="MaintenanceEmiss Template"/>
      <sheetName val="Docks Template"/>
      <sheetName val="RBLRDEHY1"/>
      <sheetName val="EU"/>
      <sheetName val="EFR"/>
      <sheetName val="FX"/>
      <sheetName val="IFR"/>
      <sheetName val="CT"/>
      <sheetName val="EXC"/>
      <sheetName val="IC"/>
      <sheetName val="GT"/>
      <sheetName val="HTR FACT"/>
      <sheetName val="Table 1a 1"/>
      <sheetName val="Table 1a 2"/>
      <sheetName val="Emissions Bubble Summary"/>
      <sheetName val="Turnaround Emissions Summary"/>
      <sheetName val="Vessel Properties"/>
      <sheetName val="T-A Compositions"/>
      <sheetName val="Deinventory Sample Calc"/>
      <sheetName val="Bypassing Sample Calc"/>
      <sheetName val="ACU-1"/>
      <sheetName val="ACU-2"/>
      <sheetName val="Alky SD"/>
      <sheetName val="Alky SD ATM"/>
      <sheetName val="Amine"/>
      <sheetName val="BTX"/>
      <sheetName val="Condensate Spltr"/>
      <sheetName val="Demex"/>
      <sheetName val="DHT-1"/>
      <sheetName val="DHT-2"/>
      <sheetName val="FCCU SD"/>
      <sheetName val="FCCU SD ATM"/>
      <sheetName val="FCCU SD Bypass"/>
      <sheetName val="FCCU SU"/>
      <sheetName val="GHT"/>
      <sheetName val="GRU"/>
      <sheetName val="Isom"/>
      <sheetName val="Ref-NHT SD"/>
      <sheetName val="Ref-NHT SD Bypass"/>
      <sheetName val="Ref-NHT SU"/>
      <sheetName val="Sat. Liq. SD"/>
      <sheetName val="SWS-1 SD"/>
      <sheetName val="SWS-1 SU"/>
      <sheetName val="SWS-2"/>
      <sheetName val="TDP"/>
      <sheetName val="Unibon SD"/>
      <sheetName val="Unibon SD Bypass"/>
      <sheetName val="Unibon SU"/>
      <sheetName val="Disulfide Gas"/>
      <sheetName val="Routine MSS Emissions Summary"/>
      <sheetName val="Pumps"/>
      <sheetName val="Pipes"/>
      <sheetName val="Valves"/>
      <sheetName val="Vessels"/>
      <sheetName val="Exchangers"/>
      <sheetName val="Painting"/>
      <sheetName val="IFR-hr"/>
      <sheetName val="IFR-ann"/>
      <sheetName val="EFR-hr"/>
      <sheetName val="EFR-ann"/>
      <sheetName val="FXR-hr "/>
      <sheetName val="FXR-annual"/>
      <sheetName val="Tank Combustion"/>
      <sheetName val="Vacuum Truck-loading"/>
      <sheetName val="Vacuum Truck-unloadin"/>
      <sheetName val="Vac Truck Data"/>
      <sheetName val="Input Tank"/>
      <sheetName val="TankESP Results"/>
      <sheetName val="SDA Sizing"/>
      <sheetName val="Effluent Components"/>
      <sheetName val="Apr "/>
      <sheetName val="Aug "/>
      <sheetName val="Dec "/>
      <sheetName val="Feb "/>
      <sheetName val="Jan "/>
      <sheetName val="Jul "/>
      <sheetName val="Jun "/>
      <sheetName val="Mar "/>
      <sheetName val="May "/>
      <sheetName val="Nov "/>
      <sheetName val="Oct "/>
      <sheetName val="Sep "/>
      <sheetName val="C-1"/>
      <sheetName val="Conductive Paint"/>
      <sheetName val="FORMULAS"/>
      <sheetName val="Labor"/>
      <sheetName val="Data"/>
      <sheetName val="CS"/>
      <sheetName val="Ref_Process Units and Streams"/>
      <sheetName val="Ref Only --&gt;"/>
      <sheetName val="Frac Tank Profiles"/>
      <sheetName val="Vac Truck Profiles"/>
      <sheetName val="Storage Tank Speciation"/>
      <sheetName val="causes - actions"/>
      <sheetName val="BRE Amine-Gas Treater"/>
      <sheetName val="BRE Amine-Product Treater"/>
      <sheetName val="Turbine Comb Calcs"/>
      <sheetName val="AmineScen"/>
      <sheetName val="Daily Report"/>
      <sheetName val="Atactic Worksheet-Report"/>
      <sheetName val="Input Worksheet"/>
      <sheetName val="old daily"/>
      <sheetName val="A"/>
      <sheetName val="BM"/>
      <sheetName val="Module2"/>
      <sheetName val="Module4"/>
      <sheetName val="Module5"/>
      <sheetName val="Module3"/>
      <sheetName val="Module7"/>
      <sheetName val="Module8"/>
      <sheetName val="Module9"/>
      <sheetName val="Module6"/>
      <sheetName val="Module11"/>
      <sheetName val="Module12"/>
      <sheetName val="2008 Upset EE"/>
      <sheetName val="2008 Ozone"/>
      <sheetName val="2008 SMSS"/>
      <sheetName val="Permit DB Output"/>
      <sheetName val="Met Database"/>
      <sheetName val="Comp"/>
      <sheetName val="Rim-Seal Loss Factors"/>
      <sheetName val="FIXED INPUT"/>
      <sheetName val="Materials Database"/>
      <sheetName val="Materials"/>
      <sheetName val="Emission Calcs"/>
      <sheetName val="FTIR Data"/>
      <sheetName val="Chemicals"/>
      <sheetName val="Datums"/>
      <sheetName val="Convert Lat, Long to UTM"/>
      <sheetName val="Main Page"/>
      <sheetName val="Batch Convert Lat Long To UTM"/>
      <sheetName val="Convert MGR to LatLong"/>
      <sheetName val="Convert UTM to Lat, Long"/>
      <sheetName val="Batch Convert UTM to Lat-Long"/>
      <sheetName val="Vacuum Trucks"/>
      <sheetName val="LSI"/>
      <sheetName val="RSI"/>
      <sheetName val="B-251"/>
      <sheetName val="B-2825"/>
      <sheetName val="B-4301"/>
      <sheetName val="CEC"/>
      <sheetName val="EDC-NPA"/>
      <sheetName val="Epoxy I"/>
      <sheetName val="Epoxy Novalac"/>
      <sheetName val="Epoxy II"/>
      <sheetName val="Epoxy III"/>
      <sheetName val="HAA"/>
      <sheetName val="LATEX"/>
      <sheetName val="LHC 7 Cooling"/>
      <sheetName val="LHC 7 Boiler"/>
      <sheetName val="LHC-8 Cooling"/>
      <sheetName val="LHC-8 Furn"/>
      <sheetName val="NaPO4"/>
      <sheetName val="NAPP"/>
      <sheetName val="Poly 2"/>
      <sheetName val="Poly IV"/>
      <sheetName val="POP"/>
      <sheetName val="TDI"/>
      <sheetName val="Voranol F-100"/>
      <sheetName val="Voranol CT"/>
      <sheetName val="TDI TTU"/>
      <sheetName val="BLANK"/>
      <sheetName val="A-1401"/>
      <sheetName val="B-2401"/>
      <sheetName val="B-2403"/>
      <sheetName val="B-2406"/>
      <sheetName val="B-462"/>
      <sheetName val="B-4808"/>
      <sheetName val="B-5000"/>
      <sheetName val="B-6610"/>
      <sheetName val="REFRIG B"/>
      <sheetName val="Drop Down Menus"/>
      <sheetName val="Control Devices Validation"/>
      <sheetName val="Validation Lists"/>
      <sheetName val="Filling Factors"/>
      <sheetName val="Table of Contents2"/>
      <sheetName val="Table of Contents"/>
      <sheetName val="For TRI"/>
      <sheetName val="OVERALL SUMMARY"/>
      <sheetName val="SEPARATOR|Totals"/>
      <sheetName val="SEPARATOR|Calculations"/>
      <sheetName val="PAINT|Totals"/>
      <sheetName val="PAINT|Calculations"/>
      <sheetName val="PAINT|Speciation Profile"/>
      <sheetName val="COOLING TOWER|Totals"/>
      <sheetName val="COOLING TOWER|PM Calcs"/>
      <sheetName val="COOLING TOWER|VOC Calcs"/>
      <sheetName val="COOLING TOWER|VOC Data"/>
      <sheetName val="COOLING TOWER|ECEMS Summary"/>
      <sheetName val="COOLING TOWER|ECEMS PX2"/>
      <sheetName val="COOLING TOWER|ECEMS PX3"/>
      <sheetName val="HEATER|Totals"/>
      <sheetName val="TANKS|Totals"/>
      <sheetName val="TANKS|Annual Report"/>
      <sheetName val="TANK LANDING|Totals"/>
      <sheetName val="TANK LANDING|Calculation"/>
      <sheetName val="LOADING|Totals"/>
      <sheetName val="LOADING|Emissions Calcs"/>
      <sheetName val="LOADING|Marine Shipments"/>
      <sheetName val="LOADING|Land Shipments"/>
      <sheetName val="ENGINE|Totals"/>
      <sheetName val="ENGINE|Calcs"/>
      <sheetName val="ENGINE|Hourly timestamps"/>
      <sheetName val="ENGINE|Compressed time"/>
      <sheetName val="FLARE|Totals"/>
      <sheetName val="FLARE|E!CEMS PX1"/>
      <sheetName val="FLARE|PX1 C5 Speciation"/>
      <sheetName val="FLARE|Ineos Calcs"/>
      <sheetName val="FLARE|Ineos Data"/>
      <sheetName val="FLARE|E!CEMS PX2"/>
      <sheetName val="FLARE|PX2 C5 Speciation"/>
      <sheetName val="FLARE|E!CEMS PX3"/>
      <sheetName val="FLARE|PX3 C5 Speciation"/>
      <sheetName val="FLARE|MX2 PI Data"/>
      <sheetName val="FLARE|MX2 Total Gas Flared"/>
      <sheetName val="FLARE|MX2 Emissions"/>
      <sheetName val="FLARE|MX2 Flare Calcs"/>
      <sheetName val="FLARE|MX2 Flaring"/>
      <sheetName val="FLARE|EESMSS Totals"/>
      <sheetName val="FLARE|PX1 EESMSS"/>
      <sheetName val="FLARE|PX2 EESMSS"/>
      <sheetName val="FLARE|PX3 EESMSS"/>
      <sheetName val="FLARE|MX2 EESMSS"/>
      <sheetName val="FUGITIVE|Totals"/>
      <sheetName val="FUGITIVE|Non-Mon|Summary "/>
      <sheetName val="FUGITIVE|Non-Mon|Counts"/>
      <sheetName val="FUGITIVE|Mon|Summary"/>
      <sheetName val="FUGITIVE|Mon|Raw"/>
      <sheetName val="NATURAL GAS|Totals"/>
      <sheetName val="DO NOT PRINT----&gt;"/>
      <sheetName val="FLARE|Dock 54E"/>
      <sheetName val="FLARE54E|Loading"/>
      <sheetName val="FLARE54E|Fugitives"/>
      <sheetName val="FLARE54E|Pilot"/>
      <sheetName val="EESMSS|Summary"/>
      <sheetName val="EESMSS|STEERS Air SU&amp;SD"/>
      <sheetName val="EESMSS|STEERS Air  EI"/>
      <sheetName val="EESMSS|EPA"/>
      <sheetName val="Ineos A"/>
      <sheetName val="Template"/>
      <sheetName val="ContamCodes"/>
      <sheetName val="VV,NNN"/>
      <sheetName val="TABLE 1(a) PAGE 1"/>
      <sheetName val="TABLE 1(a) PAGE 1 (2)"/>
      <sheetName val="TABLE 1(a) PAGE 2"/>
      <sheetName val="TABLE 1(a) PAGE 2 (2)"/>
      <sheetName val="106.262"/>
      <sheetName val="106.262 (2)"/>
      <sheetName val="Annual"/>
      <sheetName val="Annual (2)"/>
      <sheetName val="PGO Feed Tk 35-2"/>
      <sheetName val="PGO Bottom Tk 30-2"/>
      <sheetName val="ABS Tk 595"/>
      <sheetName val="Charging"/>
      <sheetName val="C-600 Vent"/>
      <sheetName val="C-1 Vent"/>
      <sheetName val="C-102 Vent"/>
      <sheetName val="C-700 Vent"/>
      <sheetName val="EMSI PGO proj"/>
      <sheetName val="Data 2017"/>
      <sheetName val="VAP COM"/>
      <sheetName val="PGO Btm Tk 30-2"/>
      <sheetName val="ABS Tk 595 2"/>
      <sheetName val="ADV150 Tk 24-5"/>
      <sheetName val="Truck Fugitives"/>
      <sheetName val="Hoses"/>
      <sheetName val="Column Fugitives"/>
      <sheetName val="Data 2014"/>
      <sheetName val="PGO Feed Tk 35-2 (2)"/>
      <sheetName val="HAD Lts Tk S303"/>
      <sheetName val="MP Drip Btm Tk 35-5"/>
      <sheetName val="PGO Feed Tk 35-2b"/>
      <sheetName val="Naphthalene Tk 30-1"/>
      <sheetName val="Naphthalene Tk 30-1 300F"/>
      <sheetName val="Naphthalene Tk 208A"/>
      <sheetName val="ABS Tk 45-3 (2)"/>
      <sheetName val="ADV150 Tk 24-5 (2)"/>
      <sheetName val="Vent cal comparison"/>
      <sheetName val="EMSI counts"/>
      <sheetName val="EMSI counts (2)"/>
      <sheetName val="Col Fugitives"/>
      <sheetName val="hose disconnect"/>
      <sheetName val="Process Fugitives"/>
      <sheetName val="Storage Tank Fugitives"/>
      <sheetName val="Pmt SC-MAERT"/>
      <sheetName val="MAERT 2017"/>
      <sheetName val="PTE"/>
      <sheetName val="MAERT"/>
      <sheetName val="Scrubber Fugitives "/>
      <sheetName val="Titles"/>
      <sheetName val="FRON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refreshError="1"/>
      <sheetData sheetId="221"/>
      <sheetData sheetId="222" refreshError="1"/>
      <sheetData sheetId="223" refreshError="1"/>
      <sheetData sheetId="224" refreshError="1"/>
      <sheetData sheetId="225" refreshError="1"/>
      <sheetData sheetId="226" refreshError="1"/>
      <sheetData sheetId="227" refreshError="1"/>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sheetData sheetId="239" refreshError="1"/>
      <sheetData sheetId="240"/>
      <sheetData sheetId="241" refreshError="1"/>
      <sheetData sheetId="242" refreshError="1"/>
      <sheetData sheetId="243"/>
      <sheetData sheetId="244"/>
      <sheetData sheetId="245" refreshError="1"/>
      <sheetData sheetId="246" refreshError="1"/>
      <sheetData sheetId="247"/>
      <sheetData sheetId="248" refreshError="1"/>
      <sheetData sheetId="249" refreshError="1"/>
      <sheetData sheetId="250" refreshError="1"/>
      <sheetData sheetId="251" refreshError="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sheetData sheetId="307"/>
      <sheetData sheetId="308" refreshError="1"/>
      <sheetData sheetId="309"/>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refreshError="1"/>
      <sheetData sheetId="410"/>
      <sheetData sheetId="41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refreshError="1"/>
      <sheetData sheetId="439" refreshError="1"/>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jectives"/>
      <sheetName val="Assumptions"/>
      <sheetName val="TANK Issues"/>
      <sheetName val="Action Items"/>
      <sheetName val="Action Items 2"/>
      <sheetName val="App. A - Table 1(a) Emissions"/>
      <sheetName val="App. A - Chem Hourly"/>
      <sheetName val="App. A - Chem Annual"/>
      <sheetName val="App. A-MAERT Emis. Chg. "/>
      <sheetName val="App. C-E09A032"/>
      <sheetName val="App. C-E10C060"/>
      <sheetName val="App. C-F10B001 Summary"/>
      <sheetName val="App. C-F10B001"/>
      <sheetName val="App. C-Storage Tank Service Sum"/>
      <sheetName val="App. C-Tank Material Summary"/>
      <sheetName val="App. C- Storage Tank Summary"/>
      <sheetName val="App. D-Table 2 Material Balance"/>
      <sheetName val="App. D-Table 1(a) Emissions"/>
      <sheetName val="App. D-Table 1(a) EPN"/>
      <sheetName val="App. D-PSD-NNSR Analysis"/>
      <sheetName val="App. E- Table 1N VOC"/>
      <sheetName val="App. E-Table 2N VOC"/>
      <sheetName val="App. E-Table 3N VOC"/>
      <sheetName val="App. E-Table 9N"/>
      <sheetName val="Previous Table 1(a) Emissions"/>
      <sheetName val="Source List"/>
      <sheetName val="FIN_EPN List"/>
      <sheetName val="Fugitive Speciation"/>
      <sheetName val="Storage Tank Speciation"/>
      <sheetName val="#3 VPH PROH Run"/>
      <sheetName val="#3 VPH PAOH Run"/>
      <sheetName val="#3 VPH 2MBUOH Run"/>
      <sheetName val="#3 VPH NPEOH Run"/>
      <sheetName val="#5 VPH PROH"/>
      <sheetName val="#6 VPH PAOH Run"/>
      <sheetName val="#6 VPH 2MBUOH Run"/>
      <sheetName val="#6 OLD VPH NPEOH Run"/>
      <sheetName val="#6 VPH NPEOH Run"/>
      <sheetName val="B79 - IC - C3OH"/>
      <sheetName val="B79 - IC - C5"/>
      <sheetName val="B79 - pc"/>
      <sheetName val="#1 &amp; 2 Batch Stills"/>
      <sheetName val="#1 BS TMN Run"/>
      <sheetName val="#1 BS DIBC Run"/>
      <sheetName val="No 2 Stills FC"/>
      <sheetName val="No 2 Still FC Comp"/>
      <sheetName val="No 2 Stills OH"/>
      <sheetName val="No 2 Stills OH Comp"/>
      <sheetName val="No 8-9 LPH"/>
      <sheetName val="OISM #5 VPH"/>
      <sheetName val="OISM PRC #2 FC"/>
      <sheetName val="OISM PRC #2 OH"/>
      <sheetName val="OISM PCC"/>
      <sheetName val="OISM PAARC"/>
      <sheetName val="jet p's"/>
      <sheetName val="#3 VPH Rec Calc"/>
      <sheetName val="#5 VPH Recycle Calc"/>
      <sheetName val="6 Rec Calc"/>
      <sheetName val="6&amp;7 Rec Calc"/>
      <sheetName val="6&amp;7 VPH Blowoff flow"/>
      <sheetName val="Table 2N Detail (not subm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sheetData sheetId="26" refreshError="1"/>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refreshError="1"/>
      <sheetData sheetId="46"/>
      <sheetData sheetId="47" refreshError="1"/>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EFR"/>
      <sheetName val="FX"/>
      <sheetName val="IFR"/>
      <sheetName val="CT"/>
      <sheetName val="EXC"/>
      <sheetName val="IC"/>
      <sheetName val="GT"/>
      <sheetName val="HTR FACT"/>
      <sheetName val="Table 1a 1"/>
      <sheetName val="Table 1a 2"/>
      <sheetName val="Emissions Bubble Summary"/>
      <sheetName val="Turnaround Emissions Summary"/>
      <sheetName val="Vessel Properties"/>
      <sheetName val="T-A Compositions"/>
      <sheetName val="Deinventory Sample Calc"/>
      <sheetName val="Bypassing Sample Calc"/>
      <sheetName val="Sheet1"/>
      <sheetName val="ACU-1"/>
      <sheetName val="ACU-2"/>
      <sheetName val="Alky SD"/>
      <sheetName val="Alky SD ATM"/>
      <sheetName val="Amine"/>
      <sheetName val="BTX"/>
      <sheetName val="Condensate Spltr"/>
      <sheetName val="Demex"/>
      <sheetName val="DHT-1"/>
      <sheetName val="DHT-2"/>
      <sheetName val="FCCU SD"/>
      <sheetName val="FCCU SD ATM"/>
      <sheetName val="FCCU SD Bypass"/>
      <sheetName val="FCCU SU"/>
      <sheetName val="GHT"/>
      <sheetName val="GRU"/>
      <sheetName val="Isom"/>
      <sheetName val="Ref-NHT SD"/>
      <sheetName val="Ref-NHT SD Bypass"/>
      <sheetName val="Ref-NHT SU"/>
      <sheetName val="Sat. Liq. SD"/>
      <sheetName val="SWS-1 SD"/>
      <sheetName val="SWS-1 SU"/>
      <sheetName val="SWS-2"/>
      <sheetName val="TDP"/>
      <sheetName val="Unibon SD"/>
      <sheetName val="Unibon SD Bypass"/>
      <sheetName val="Unibon SU"/>
      <sheetName val="Disulfide Gas"/>
      <sheetName val="Routine MSS Emissions Summary"/>
      <sheetName val="Pumps"/>
      <sheetName val="Compressors"/>
      <sheetName val="Pipes"/>
      <sheetName val="Valves"/>
      <sheetName val="Vessels"/>
      <sheetName val="Exchangers"/>
      <sheetName val="Painting"/>
      <sheetName val="IFR-hr"/>
      <sheetName val="IFR-ann"/>
      <sheetName val="EFR-hr"/>
      <sheetName val="EFR-ann"/>
      <sheetName val="FXR-hr "/>
      <sheetName val="FXR-annual"/>
      <sheetName val="Tank Combustion"/>
      <sheetName val="Vacuum Truck-loading"/>
      <sheetName val="Vacuum Truck-unloadin"/>
      <sheetName val="Vac Truck Data"/>
      <sheetName val="Input Tank"/>
      <sheetName val="TankESP Results"/>
      <sheetName val="SDA Sizing"/>
      <sheetName val="Effluent Components"/>
      <sheetName val="RBLRDEHY1"/>
      <sheetName val="Apr "/>
      <sheetName val="Aug "/>
      <sheetName val="Dec "/>
      <sheetName val="Feb "/>
      <sheetName val="Jan "/>
      <sheetName val="Jul "/>
      <sheetName val="Jun "/>
      <sheetName val="Mar "/>
      <sheetName val="May "/>
      <sheetName val="Nov "/>
      <sheetName val="Oct "/>
      <sheetName val="Sep "/>
      <sheetName val="C-1"/>
      <sheetName val="Loading"/>
      <sheetName val="NIST"/>
      <sheetName val="chemdat"/>
      <sheetName val="Turbine Comb Calcs"/>
      <sheetName val="AmineScen"/>
      <sheetName val="Sheet2"/>
      <sheetName val="Conductive Paint"/>
      <sheetName val="FORMULAS"/>
      <sheetName val="Labor"/>
      <sheetName val="BRE Amine-Gas Treater"/>
      <sheetName val="BRE Amine-Product Treater"/>
      <sheetName val="Data"/>
      <sheetName val="CS"/>
      <sheetName val="Ref_Process Units and Streams"/>
      <sheetName val="Ref Only --&gt;"/>
      <sheetName val="Frac Tank Profiles"/>
      <sheetName val="Vac Truck Profiles"/>
      <sheetName val="Storage Tank Speciation"/>
      <sheetName val="causes - actions"/>
      <sheetName val="Unit"/>
      <sheetName val="HTR_FACT"/>
      <sheetName val="Table_1a_1"/>
      <sheetName val="Table_1a_2"/>
      <sheetName val="Emissions_Bubble_Summary"/>
      <sheetName val="Turnaround_Emissions_Summary"/>
      <sheetName val="Vessel_Properties"/>
      <sheetName val="T-A_Compositions"/>
      <sheetName val="Deinventory_Sample_Calc"/>
      <sheetName val="Bypassing_Sample_Calc"/>
      <sheetName val="Alky_SD"/>
      <sheetName val="Alky_SD_ATM"/>
      <sheetName val="Condensate_Spltr"/>
      <sheetName val="FCCU_SD"/>
      <sheetName val="FCCU_SD_ATM"/>
      <sheetName val="FCCU_SD_Bypass"/>
      <sheetName val="FCCU_SU"/>
      <sheetName val="Ref-NHT_SD"/>
      <sheetName val="Ref-NHT_SD_Bypass"/>
      <sheetName val="Ref-NHT_SU"/>
      <sheetName val="Sat__Liq__SD"/>
      <sheetName val="SWS-1_SD"/>
      <sheetName val="SWS-1_SU"/>
      <sheetName val="Unibon_SD"/>
      <sheetName val="Unibon_SD_Bypass"/>
      <sheetName val="Unibon_SU"/>
      <sheetName val="Disulfide_Gas"/>
      <sheetName val="Routine_MSS_Emissions_Summary"/>
      <sheetName val="FXR-hr_"/>
      <sheetName val="Tank_Combustion"/>
      <sheetName val="Vacuum_Truck-loading"/>
      <sheetName val="Vacuum_Truck-unloadin"/>
      <sheetName val="Vac_Truck_Data"/>
      <sheetName val="Input_Tank"/>
      <sheetName val="TankESP_Results"/>
      <sheetName val="SDA_Sizing"/>
      <sheetName val="Effluent_Components"/>
      <sheetName val="Apr_"/>
      <sheetName val="Aug_"/>
      <sheetName val="Dec_"/>
      <sheetName val="Feb_"/>
      <sheetName val="Jan_"/>
      <sheetName val="Jul_"/>
      <sheetName val="Jun_"/>
      <sheetName val="Mar_"/>
      <sheetName val="May_"/>
      <sheetName val="Nov_"/>
      <sheetName val="Oct_"/>
      <sheetName val="Sep_"/>
      <sheetName val="Conductive_Paint"/>
      <sheetName val="Ref_Process_Units_and_Streams"/>
      <sheetName val="Ref_Only_--&gt;"/>
      <sheetName val="Frac_Tank_Profiles"/>
      <sheetName val="Vac_Truck_Profiles"/>
      <sheetName val="Storage_Tank_Speciation"/>
      <sheetName val="causes_-_actions"/>
      <sheetName val="BRE_Amine-Gas_Treater"/>
      <sheetName val="BRE_Amine-Product_Treater"/>
      <sheetName val="Antoine_coefficient_table"/>
      <sheetName val="AP-42 Flt Roof Tbls"/>
      <sheetName val="Reference - Tanks"/>
      <sheetName val="CALC-Floating Roof Annual"/>
      <sheetName val="Phys Prop"/>
      <sheetName val="Avg"/>
      <sheetName val="heater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 sheetId="164" refreshError="1"/>
      <sheetData sheetId="165" refreshError="1"/>
      <sheetData sheetId="16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F M09Y00"/>
      <sheetName val="KF M10Y00"/>
      <sheetName val="AVG ST (LB-HR)"/>
      <sheetName val="AVG ST (LB-TON)"/>
      <sheetName val="L1 CP CEM"/>
      <sheetName val="L1 CO CEM (LB-HR)"/>
      <sheetName val="L1 CO CEM (LB-TON)"/>
      <sheetName val="L1 NOx CEM (LB-HR)"/>
      <sheetName val="L1 NOx CEM (LB-TON)"/>
      <sheetName val="L1 SOx CEM (LB-HR)"/>
      <sheetName val="L1 SOx CEM (LB-TON)"/>
      <sheetName val="L2 CP CEM"/>
      <sheetName val="L2 CO CEM (LB-HR)"/>
      <sheetName val="L2 CO CEM (LB-TON)"/>
      <sheetName val="L2 NOx CEM (LB-HR)"/>
      <sheetName val="L2 NOx CEM (LB-TON)"/>
      <sheetName val="L2 SOx CEM (LB-HR)"/>
      <sheetName val="L2 SOx CEM (LB-TON)"/>
      <sheetName val="CO &amp; SO2"/>
      <sheetName val="L1 ST (LB-HR)"/>
      <sheetName val="L2 ST (LB-HR)"/>
      <sheetName val="L1 ST (LB-TON)"/>
      <sheetName val="L2 ST (LB-TON)"/>
      <sheetName val="PRODUCTION"/>
      <sheetName val="COMBUSTION"/>
      <sheetName val="GASEOUS COMBUSTION"/>
      <sheetName val="2002 CEMS Data"/>
      <sheetName val="GASEOUS COMBUSTION (2)"/>
      <sheetName val="DUST COLLECTORS"/>
      <sheetName val="MATERIAL TRANSFER"/>
      <sheetName val="STORAGE PILES"/>
      <sheetName val="OTHER COMBUSTION"/>
      <sheetName val="CRUSHER"/>
      <sheetName val="TCEQ ROADS"/>
      <sheetName val="COOLING TOWER"/>
      <sheetName val="SPECIATED COMPOUNDS"/>
      <sheetName val="PM_PM10 SUMMARY"/>
      <sheetName val="Other SUMMARY"/>
      <sheetName val="ROAD SEGMENTS"/>
      <sheetName val="RMR&amp;BDR"/>
      <sheetName val="EIQ"/>
      <sheetName val="LOAD"/>
      <sheetName val="Turbine Comb Calcs"/>
      <sheetName val="Apr "/>
      <sheetName val="Aug "/>
      <sheetName val="Dec "/>
      <sheetName val="Feb "/>
      <sheetName val="Jan "/>
      <sheetName val="Jul "/>
      <sheetName val="Jun "/>
      <sheetName val="Mar "/>
      <sheetName val="May "/>
      <sheetName val="Nov "/>
      <sheetName val="Oct "/>
      <sheetName val="Sep "/>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sheetData sheetId="85"/>
      <sheetData sheetId="86"/>
      <sheetData sheetId="87"/>
      <sheetData sheetId="88"/>
      <sheetData sheetId="8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 val="Operational Basis"/>
      <sheetName val="EL Calcs"/>
      <sheetName val="Combustion Nor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ir Compressors"/>
      <sheetName val="Cyane Drum Loading"/>
      <sheetName val="KA Trailer Loading"/>
      <sheetName val="KA Barge Loading"/>
      <sheetName val="PD-25"/>
      <sheetName val="PD50"/>
      <sheetName val="Dust Scrubbers"/>
      <sheetName val="Dust Collector"/>
      <sheetName val="PD-43"/>
      <sheetName val="NOx Tanks"/>
      <sheetName val="Cone Burners"/>
      <sheetName val="Cooling Tower"/>
      <sheetName val="Nitric Acid Absorber Vent"/>
      <sheetName val="Batch Stripper"/>
      <sheetName val="MSS"/>
      <sheetName val="Controls"/>
      <sheetName val="Collect_CO_ppm"/>
      <sheetName val="Calc_Timekeys"/>
      <sheetName val="Collect_NOx_ppm"/>
      <sheetName val="Collect_Kiln_O2"/>
      <sheetName val="Collect_SOx_ppm"/>
      <sheetName val="Collect_StackFlow"/>
      <sheetName val="Collect_Kiln_TPH"/>
      <sheetName val="Operational Basis"/>
      <sheetName val="Combustion Normal"/>
      <sheetName val="EL Calc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9 NOx Emissions"/>
      <sheetName val="PC-9 N2O Emissions"/>
      <sheetName val="PC-9 NH3 Emissions"/>
      <sheetName val="PC-14 Batch Stripping"/>
      <sheetName val="NH3 Fugitives"/>
      <sheetName val="NOx-N2O Fugitives"/>
      <sheetName val="HNO3 Fugitives"/>
      <sheetName val="Scratch Pad"/>
      <sheetName val="Batch Stripper"/>
      <sheetName val="Controls"/>
      <sheetName val="Collect_CO_ppm"/>
      <sheetName val="Calc_Timekeys"/>
      <sheetName val="Collect_NOx_ppm"/>
      <sheetName val="Collect_Kiln_O2"/>
      <sheetName val="Collect_SOx_ppm"/>
      <sheetName val="Collect_StackFlow"/>
      <sheetName val="Collect_Kiln_TPH"/>
      <sheetName val="Operational Basi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Economic Inputs"/>
      <sheetName val="3.2 Summary"/>
      <sheetName val="OPTCHART"/>
      <sheetName val="FINALSUM"/>
      <sheetName val="Templete (3)"/>
      <sheetName val="Templete (2)"/>
      <sheetName val="OPTPASS1"/>
      <sheetName val="Duluth"/>
      <sheetName val="Cond Off Design"/>
      <sheetName val="Tower Off Design"/>
      <sheetName val="Tower Design"/>
      <sheetName val="Cond Design"/>
      <sheetName val="Piping &amp; Friction Loss"/>
      <sheetName val="Pump Design"/>
      <sheetName val="Pump Structure"/>
      <sheetName val="Steam Turbine"/>
      <sheetName val="Calc Check"/>
      <sheetName val="Custom Calcs"/>
      <sheetName val="PumpStructure Drawing"/>
      <sheetName val="Capital Costs"/>
      <sheetName val="Templete"/>
      <sheetName val="PumpSample"/>
      <sheetName val="NDTower"/>
      <sheetName val="CFs"/>
      <sheetName val="Tower Validation"/>
      <sheetName val="Gen_Data"/>
    </sheetNames>
    <sheetDataSet>
      <sheetData sheetId="0"/>
      <sheetData sheetId="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IndexMaster"/>
      <sheetName val="1-1 EUIndexPrint"/>
      <sheetName val="1-2 ControlDeviceIndex"/>
      <sheetName val="1-3 Summary by Method"/>
      <sheetName val="1-4 Summary by EUID"/>
      <sheetName val="2-1  Boiler- Properties"/>
      <sheetName val="2-2 Boiler-Criteria"/>
      <sheetName val="2-3 Boiler-TACs"/>
      <sheetName val="2-4 &amp; 2-5 Coal Quality Calcs"/>
      <sheetName val="3-1 Material Throughput Rates"/>
      <sheetName val="3-2 Moisture"/>
      <sheetName val="3-3 SiltContent"/>
      <sheetName val="3-4 MetData"/>
      <sheetName val="3-6 Material Transfer EFs"/>
      <sheetName val="3-7 to 3-11 Transfer Emissions"/>
      <sheetName val="3-12 Lime Handling"/>
      <sheetName val="4-1 &amp; 4-2 Piles-Wind Erosion"/>
      <sheetName val="4-3 to 4-6 Dozers and Loaders"/>
      <sheetName val="5-1 to 5-3 Truck Loading"/>
      <sheetName val="6-1 &amp; 6-2 Haul Road VMT"/>
      <sheetName val="6-3 to 6-5 Unpaved Road Fug"/>
      <sheetName val="6-6 to 6-8 Paved Road Fug"/>
      <sheetName val="7-1 Cooling Towers"/>
      <sheetName val="8-1 &amp; 8-2 Fire Pump"/>
      <sheetName val="8-3 Fire Pump HAP"/>
      <sheetName val="9-1 &amp; 9-2 Generators"/>
      <sheetName val="9-3 Generators HAP"/>
      <sheetName val="10-1 Tank - List"/>
      <sheetName val="11-1 Degreaser"/>
      <sheetName val="Do Not Print --&gt;"/>
      <sheetName val="PMMethods"/>
      <sheetName val="EU_SCC_App Regs"/>
      <sheetName val="Wind Data"/>
      <sheetName val="Model Road Source Parameters"/>
      <sheetName val="Model Building Parameters"/>
      <sheetName val="AERMOD SO2 MSL Inputs"/>
      <sheetName val="AERMOD NOx MSL Inputs"/>
      <sheetName val="AERMOD CO MSL Inputs"/>
      <sheetName val="Model Point Source Parameters"/>
      <sheetName val="Model Volume Source Parameters"/>
      <sheetName val="AERMOD PM10 MSL Inputs"/>
      <sheetName val="AERMOD Load Analysis Results"/>
      <sheetName val="For Reference Only --&gt;"/>
      <sheetName val="Source Categories"/>
      <sheetName val="Boiler- Load Analysis"/>
      <sheetName val="Tables for Protocol --&gt;"/>
      <sheetName val="Buildings Used for Downwash"/>
      <sheetName val="GEP"/>
      <sheetName val="Table B-1"/>
      <sheetName val="Table B-2"/>
      <sheetName val="Table B-3"/>
      <sheetName val="Table B-4"/>
      <sheetName val="Table B-5"/>
      <sheetName val="Table B-6"/>
      <sheetName val="Table B-7"/>
      <sheetName val="Table 3-6"/>
      <sheetName val="Table 2-1"/>
      <sheetName val="Tables for Report --&gt;"/>
      <sheetName val="Table 1-1"/>
      <sheetName val="Table 5-3"/>
      <sheetName val="Table 3 for NOD Response"/>
      <sheetName val="Forms --&gt;"/>
      <sheetName val="7007N-CoverPg1"/>
      <sheetName val="7007N-CoverPg2"/>
      <sheetName val="7007NPart1"/>
      <sheetName val="7007NPart2"/>
      <sheetName val="7007NPart3"/>
      <sheetName val="7007N-SNCR"/>
      <sheetName val="7007N-SDA"/>
      <sheetName val="7007N-FF"/>
      <sheetName val="7007N-F101"/>
      <sheetName val="7007N-F102"/>
      <sheetName val="7007N-F103"/>
      <sheetName val="7007N-F104"/>
      <sheetName val="7007N-F201"/>
      <sheetName val="7007N-F203"/>
      <sheetName val="7007N-F204"/>
      <sheetName val="7007N-F206"/>
      <sheetName val="7007N-F207"/>
      <sheetName val="7007N-F301"/>
      <sheetName val="7007N-F302A-B"/>
      <sheetName val="7007N-F401A"/>
      <sheetName val="7007N-F401B"/>
      <sheetName val="7007N-F402"/>
      <sheetName val="7007N-F501"/>
      <sheetName val="7007N-S501"/>
      <sheetName val="7007N-F601"/>
      <sheetName val="DEP7007V (I)"/>
      <sheetName val="3-5 Fabric Filter Emissions"/>
      <sheetName val="DEP7007V (II)"/>
      <sheetName val="DEP7007V (III)"/>
      <sheetName val="DEP7007V (IV)"/>
      <sheetName val="DEP7007V (V)"/>
      <sheetName val="Data"/>
      <sheetName val="PC-14 Batch Stripping"/>
      <sheetName val="Benzene "/>
      <sheetName val="Fixed Roof"/>
      <sheetName val="JAN"/>
      <sheetName val="Batch Stripp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ic Data"/>
      <sheetName val="Submittal start"/>
      <sheetName val="Table 1 Emission Limits"/>
      <sheetName val="Table 2 PBR Comp"/>
      <sheetName val="PSD_NNSR"/>
      <sheetName val="B3826FU01"/>
      <sheetName val="B3826FU01 Pellets"/>
      <sheetName val="B3836FU01 Freon"/>
      <sheetName val="B3826FU01 Maintenance"/>
      <sheetName val="B3808F1"/>
      <sheetName val="B3826ST411-413"/>
      <sheetName val="B3826V3"/>
      <sheetName val="Submital End"/>
      <sheetName val="Tank Sparging to B3808F1"/>
      <sheetName val="Adsorption Bed Regen"/>
      <sheetName val="Maint F610 Changeout"/>
      <sheetName val="Maint Rx Clearing for Shutdown"/>
      <sheetName val="Maint Gen Equipment Clearing"/>
      <sheetName val="Maint Pellet Water Draining"/>
      <sheetName val="Historical Flare Flows"/>
      <sheetName val="EAI 2001"/>
      <sheetName val="AEI-2"/>
      <sheetName val="AEI-1"/>
      <sheetName val="AEI"/>
      <sheetName val="K calc."/>
      <sheetName val="ESI Data"/>
      <sheetName val="Flare Factors"/>
      <sheetName val="Fug Fa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EI Form Instructions"/>
      <sheetName val="Facility Note"/>
      <sheetName val="1. Facility Information"/>
      <sheetName val="2. Emissions Units &amp; Activities"/>
      <sheetName val="3. Pollutant Emissions - EF"/>
      <sheetName val="4. Material Balance Activities"/>
      <sheetName val="5. Pollutant Emissions - MB"/>
      <sheetName val="DEQ Pollutant List"/>
      <sheetName val="constants"/>
      <sheetName val="RevHistory"/>
      <sheetName val="Hexion Springfield - 2020 ATEI "/>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Chemical Data"/>
      <sheetName val="PTE F1-HCHO"/>
      <sheetName val="PTE F1-MeOH"/>
      <sheetName val="2005 F1-HCHO"/>
      <sheetName val="2005 F1-MeOH"/>
      <sheetName val="2006 F1-HCHO"/>
      <sheetName val="2006 F1-MeO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
      <sheetName val="Compositions-rmt"/>
      <sheetName val="chem data"/>
    </sheetNames>
    <sheetDataSet>
      <sheetData sheetId="0"/>
      <sheetData sheetId="1"/>
      <sheetData sheetId="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Met Database"/>
      <sheetName val="Comp"/>
      <sheetName val="Rim-Seal Loss Factors"/>
      <sheetName val="FIXED INPUT"/>
      <sheetName val="Materials Database"/>
      <sheetName val="Materials"/>
      <sheetName val="Key"/>
      <sheetName val="Chemicals"/>
      <sheetName val="Merge"/>
      <sheetName val="Summary PA"/>
      <sheetName val="Auto"/>
      <sheetName val="Constants and Conversions"/>
      <sheetName val="Cold Start Summary_Rev5"/>
      <sheetName val="Shut Down to Cold_Rev5"/>
      <sheetName val="Gasifier Swap_Rev5"/>
      <sheetName val="Siemens Summary NEW 1.31.10"/>
      <sheetName val="EPIndex"/>
      <sheetName val="Controls"/>
      <sheetName val="Collect_CO_ppm"/>
      <sheetName val="Calc_Timekeys"/>
      <sheetName val="Collect_NOx_ppm"/>
      <sheetName val="Collect_Kiln_O2"/>
      <sheetName val="Collect_SOx_ppm"/>
      <sheetName val="Collect_StackFlow"/>
      <sheetName val="Collect_Kiln_TP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Kiln"/>
      <sheetName val="4.0"/>
      <sheetName val="Form4"/>
      <sheetName val="Met Database"/>
      <sheetName val="Comp"/>
      <sheetName val="Rim-Seal Loss Factors"/>
      <sheetName val="FIXED INPUT"/>
      <sheetName val="Materials Database"/>
      <sheetName val="Materials"/>
      <sheetName val="Chemicals"/>
      <sheetName val="Constants and Conversions"/>
      <sheetName val="Cold Start Summary_Rev5"/>
      <sheetName val="Shut Down to Cold_Rev5"/>
      <sheetName val="Gasifier Swap_Rev5"/>
      <sheetName val="Siemens Summary NEW 1.31.10"/>
      <sheetName val="EPIndex"/>
      <sheetName val="Controls"/>
      <sheetName val="Collect_CO_ppm"/>
      <sheetName val="Calc_Timekeys"/>
      <sheetName val="Collect_NOx_ppm"/>
      <sheetName val="Collect_Kiln_O2"/>
      <sheetName val="Collect_SOx_ppm"/>
      <sheetName val="Collect_StackFlow"/>
      <sheetName val="Collect_Kiln_TPH"/>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eanup Data"/>
      <sheetName val="MEK Cleanup"/>
      <sheetName val="MeCl2 Cleanup"/>
      <sheetName val="MEK Drumming"/>
      <sheetName val="MeCl2 Drumming"/>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VP Calc"/>
      <sheetName val="Sheet1"/>
      <sheetName val="Drop Down Lists"/>
      <sheetName val="CapPress"/>
      <sheetName val="SIEVE PLOT"/>
      <sheetName val="A-4 Sewers 4,7,5"/>
      <sheetName val="Ap-42 Ref Tables"/>
      <sheetName val="DATA"/>
      <sheetName val="LHC 7 Boiler"/>
      <sheetName val="POP"/>
      <sheetName val="#REF"/>
      <sheetName val="fuel"/>
      <sheetName val="Summary 09"/>
      <sheetName val="Speciation (Kelloggs)"/>
      <sheetName val="BOILER-1"/>
      <sheetName val="PLANER-1"/>
      <sheetName val="Calculations"/>
      <sheetName val="Labor"/>
      <sheetName val="Exchangers R4"/>
      <sheetName val="REACTION LIST"/>
      <sheetName val="Filters R4"/>
      <sheetName val="Assumption"/>
      <sheetName val="PUMPS R4"/>
      <sheetName val="Vacuum Trucks"/>
      <sheetName val="A-1"/>
      <sheetName val="Table 3-1"/>
      <sheetName val="Drop Down List"/>
      <sheetName val="Tank speciations"/>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SummaryReport"/>
      <sheetName val="NOx_SummaryReport"/>
      <sheetName val="SOx_1Hour_SummaryReport"/>
      <sheetName val="SOx_3Hour_SummaryReport"/>
      <sheetName val="SOx_24Hour_SummaryReport"/>
      <sheetName val="CO_1Hour_Rpt"/>
      <sheetName val="NOx_1Hour_Rpt"/>
      <sheetName val="SOx_1Hour_Rpt"/>
      <sheetName val="SOx_3Hour_Rpt"/>
      <sheetName val="SOx_24Hour_Rpt"/>
      <sheetName val="Clinker_US_Tons"/>
      <sheetName val="CO_ExceedanceDetect"/>
      <sheetName val="NOx_ExceedanceDetect"/>
      <sheetName val="SOx_1Hour_ExceedanceDetect"/>
      <sheetName val="SOx_3Hour_ExceedanceDetect"/>
      <sheetName val="SOx_24Hour_ExceedanceDetect"/>
      <sheetName val="SOx_3and24Hour_Avgs"/>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Row_Refs"/>
      <sheetName val="Calc_Timek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F M09Y00"/>
      <sheetName val="KF M10Y00"/>
      <sheetName val="AVG ST (LB-HR)"/>
      <sheetName val="AVG ST (LB-TON)"/>
      <sheetName val="L1 CP CEM"/>
      <sheetName val="L1 CO CEM (LB-HR)"/>
      <sheetName val="L1 CO CEM (LB-TON)"/>
      <sheetName val="L1 NOx CEM (LB-HR)"/>
      <sheetName val="L1 NOx CEM (LB-TON)"/>
      <sheetName val="L1 SOx CEM (LB-HR)"/>
      <sheetName val="L1 SOx CEM (LB-TON)"/>
      <sheetName val="L2 CP CEM"/>
      <sheetName val="L2 CO CEM (LB-HR)"/>
      <sheetName val="L2 CO CEM (LB-TON)"/>
      <sheetName val="L2 NOx CEM (LB-HR)"/>
      <sheetName val="L2 NOx CEM (LB-TON)"/>
      <sheetName val="L2 SOx CEM (LB-HR)"/>
      <sheetName val="L2 SOx CEM (LB-TON)"/>
      <sheetName val="CO &amp; SO2"/>
      <sheetName val="L1 ST (LB-HR)"/>
      <sheetName val="L2 ST (LB-HR)"/>
      <sheetName val="L1 ST (LB-TON)"/>
      <sheetName val="L2 ST (LB-TON)"/>
      <sheetName val="PRODUCTION"/>
      <sheetName val="COMBUSTION"/>
      <sheetName val="GASEOUS COMBUSTION"/>
      <sheetName val="2002 CEMS Data"/>
      <sheetName val="GASEOUS COMBUSTION (2)"/>
      <sheetName val="DUST COLLECTORS"/>
      <sheetName val="MATERIAL TRANSFER"/>
      <sheetName val="STORAGE PILES"/>
      <sheetName val="OTHER COMBUSTION"/>
      <sheetName val="CRUSHER"/>
      <sheetName val="TCEQ ROADS"/>
      <sheetName val="COOLING TOWER"/>
      <sheetName val="SPECIATED COMPOUNDS"/>
      <sheetName val="PM_PM10 SUMMARY"/>
      <sheetName val="Other SUMMARY"/>
      <sheetName val="ROAD SEGMENTS"/>
      <sheetName val="RMR&amp;BDR"/>
      <sheetName val="EIQ"/>
      <sheetName val="LOAD"/>
      <sheetName val="Turbine Comb Calcs"/>
      <sheetName val="Apr "/>
      <sheetName val="Aug "/>
      <sheetName val="Dec "/>
      <sheetName val="Feb "/>
      <sheetName val="Jan "/>
      <sheetName val="Jul "/>
      <sheetName val="Jun "/>
      <sheetName val="Mar "/>
      <sheetName val="May "/>
      <sheetName val="Nov "/>
      <sheetName val="Oct "/>
      <sheetName val="Sep "/>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Mar-May Comb ALs"/>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ixed Roof Tanks - Sulfur"/>
      <sheetName val="Tank MAERT Comparison"/>
      <sheetName val="Fugitive Speciation"/>
      <sheetName val="Fugitive Speciation Summary"/>
      <sheetName val="Historical Fugitive Summary"/>
      <sheetName val="Historical Fugitives"/>
      <sheetName val="ERM_QryEmission"/>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 val="Coating (ESL) OLD"/>
      <sheetName val="Coating (ESL) New "/>
      <sheetName val="SRC Parameters"/>
      <sheetName val="Emiss Summary (new)"/>
      <sheetName val="EPN C-4 summ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refreshError="1"/>
      <sheetData sheetId="88" refreshError="1"/>
      <sheetData sheetId="89" refreshError="1"/>
      <sheetData sheetId="90" refreshError="1"/>
      <sheetData sheetId="9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ching Process"/>
      <sheetName val="Process Heaters"/>
      <sheetName val="Makeup Heaters"/>
      <sheetName val="Operational Basis"/>
      <sheetName val="A1 VOC coating"/>
      <sheetName val="Coating (ESL) OLD"/>
      <sheetName val="Coating (ESL) New "/>
      <sheetName val="SRC Parameters"/>
      <sheetName val="Emiss Summary (new)"/>
      <sheetName val="EPN C-4 summary"/>
      <sheetName val="Longview RFI"/>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File"/>
      <sheetName val="L-File (2)"/>
      <sheetName val="HAP List"/>
      <sheetName val="HAP emissions"/>
      <sheetName val="Comtam Codes"/>
      <sheetName val="Ethanol"/>
      <sheetName val="Etoh_VOC"/>
      <sheetName val="Etoh_Others"/>
      <sheetName val="Isopropanol"/>
      <sheetName val="Isop_VOC"/>
      <sheetName val="Isop_Others"/>
      <sheetName val="Oxo"/>
      <sheetName val="Oxo_VOC"/>
      <sheetName val="Oxo_Oth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wer Info"/>
      <sheetName val="PM Emission Calc's"/>
      <sheetName val="ClrHouse"/>
      <sheetName val="Calculations"/>
      <sheetName val="Capacities"/>
    </sheetNames>
    <sheetDataSet>
      <sheetData sheetId="0"/>
      <sheetData sheetId="1"/>
      <sheetData sheetId="2" refreshError="1"/>
      <sheetData sheetId="3" refreshError="1"/>
      <sheetData sheetId="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2005 Data"/>
      <sheetName val="2006 Data"/>
      <sheetName val="Documentation"/>
      <sheetName val="Resources"/>
      <sheetName val="A-11 Truck Rack"/>
      <sheetName val="A-12 Tank Car"/>
      <sheetName val="MAIN2"/>
      <sheetName val="Blowdown-EP"/>
      <sheetName va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st Actual Emissions"/>
      <sheetName val="%BAperUnit"/>
      <sheetName val="Requested Allowables"/>
      <sheetName val="Current Allowable"/>
      <sheetName val="Emiss Summ (tpy)"/>
      <sheetName val="Index"/>
      <sheetName val="IEU P177"/>
      <sheetName val="IEU P178"/>
      <sheetName val="Inputs"/>
      <sheetName val="PWR"/>
      <sheetName val="Aeroflex"/>
      <sheetName val="Binder"/>
      <sheetName val="BinderCalc"/>
      <sheetName val="Misc"/>
      <sheetName val="Pipe"/>
      <sheetName val="TankFarm"/>
      <sheetName val="TankCalc"/>
      <sheetName val="Wool"/>
      <sheetName val="Emissions Factors"/>
      <sheetName val="Forming+"/>
      <sheetName val="Update History"/>
      <sheetName val="Method"/>
      <sheetName val="Assumptions"/>
      <sheetName val="Modu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I Activity Use - Manufacture"/>
      <sheetName val="TRI Activity Use - Process"/>
      <sheetName val="TRI Activity Use -Otherwise Use"/>
      <sheetName val="Multiple Spec"/>
      <sheetName val="Spec and SAP Match"/>
      <sheetName val="No Composition"/>
      <sheetName val="TRI SAP NOs"/>
      <sheetName val="Threshold Calcs -----&gt;"/>
      <sheetName val="MvT Table Markings (1)"/>
      <sheetName val="MB51 Updated Units (2)"/>
      <sheetName val="Material Densities (3)"/>
      <sheetName val="PivotTable of Updated Units (4)"/>
      <sheetName val="MvT Quantities (5)"/>
      <sheetName val="Master Worksheet (6)"/>
      <sheetName val="Material -&gt; Spec (7)"/>
      <sheetName val="TRI Comp (8)"/>
      <sheetName val="TRI CAS No."/>
      <sheetName val="TRI COMP after Dimin (9)"/>
      <sheetName val="TRI Chemicals Sum (10)"/>
      <sheetName val="Ammonia Threshold"/>
      <sheetName val="Section 3 Output (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S"/>
      <sheetName val="Annual Data Input"/>
      <sheetName val="Summary"/>
      <sheetName val="Baghouses"/>
      <sheetName val="CFL_ESP"/>
      <sheetName val="Combustion"/>
      <sheetName val="Tanks Not Routed to TO"/>
      <sheetName val="Cooling Sections"/>
      <sheetName val="TO ratio"/>
      <sheetName val="Blowstills"/>
      <sheetName val="GRPTNKTO"/>
      <sheetName val="TO (DO NOT USE)"/>
      <sheetName val="All Tanks Copy"/>
      <sheetName val="WHBLR1"/>
      <sheetName val="Facility Totals_Proposed Rates"/>
      <sheetName val="EPN Degreasers"/>
      <sheetName val="Stack Parameters"/>
      <sheetName val="Stack Parameters_Test Report"/>
      <sheetName val="Emission Rates_Test Report"/>
      <sheetName val="Original- With Max Values "/>
      <sheetName val="Original-Max-071408 Request Val"/>
      <sheetName val="Stack Parameters-Audit Compa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PL"/>
      <sheetName val="Notes from last permit app"/>
      <sheetName val="Throughput"/>
      <sheetName val="LRAPA EF"/>
      <sheetName val="Emission Summary"/>
      <sheetName val="Production Information"/>
      <sheetName val="EPN"/>
      <sheetName val="EPN Additional Info"/>
      <sheetName val="Tanks Input"/>
      <sheetName val="Tanks Inputs"/>
      <sheetName val="Tank Results - EF"/>
      <sheetName val="Tank Results"/>
      <sheetName val="Tank Info"/>
      <sheetName val="Sheet3"/>
      <sheetName val="Sheet4"/>
      <sheetName val="Loading EF"/>
      <sheetName val="GN11 Physical Properties"/>
      <sheetName val="GN11"/>
      <sheetName val="PTE-Loading"/>
      <sheetName val="Fugitive Data"/>
      <sheetName val="PTE-Fugitives"/>
      <sheetName val="PTE-Fugitives PLT3"/>
      <sheetName val="PTE-Fugitives PLT2"/>
      <sheetName val="PTE-Fugitives Resin"/>
      <sheetName val="Component Count"/>
      <sheetName val="PTE-Fugitives Resin (2)"/>
      <sheetName val="Component Count PLT3"/>
      <sheetName val="Component Count PLT2"/>
      <sheetName val="Component Count Resin"/>
      <sheetName val="Urea Weigh Bin 1"/>
      <sheetName val="Urea Weigh Bin 2"/>
      <sheetName val="Dry Catalyst"/>
      <sheetName val="Melamine"/>
      <sheetName val="Adhesive Dump Hopper"/>
      <sheetName val="RTU Mixer"/>
      <sheetName val="Loading"/>
      <sheetName val="Road Emissions"/>
      <sheetName val="HCHO Plant 2 Bypass"/>
      <sheetName val="HCHO Plant 3 Bypass"/>
      <sheetName val="Nebraska Boiler Tail Gas"/>
      <sheetName val="Nebraska  Boiler Diesel"/>
      <sheetName val="Nebrask Boiler Natural Gas"/>
      <sheetName val="Erie Boiler Tail Gas"/>
      <sheetName val="Erie Boiler Diesel"/>
      <sheetName val="Miura Boilers Natural Gas"/>
      <sheetName val="Diesel Generator"/>
      <sheetName val="Fulton Boiler Natural Gas"/>
      <sheetName val="Blender 1 - Catalyst Plant"/>
      <sheetName val="Blender 2 - Catalyst Plant"/>
      <sheetName val="Blender 2 - 5807"/>
      <sheetName val="Reactors Data"/>
      <sheetName val="Scrubber Data"/>
      <sheetName val="ReactorHCHO"/>
      <sheetName val="ReactorMeOH"/>
      <sheetName val="ReactorPhenol"/>
      <sheetName val="ReactorDMM"/>
      <sheetName val="ReactorATE"/>
      <sheetName val="Resin Drying Bed"/>
      <sheetName val="Wax Process Toluene"/>
      <sheetName val="Wax Process Ingredients no MeOH"/>
      <sheetName val="Wax Process Template no MeOH"/>
      <sheetName val="Wax Process - ChemData"/>
      <sheetName val="Wax Process - Assumptions"/>
      <sheetName val="Emulsified Wax MW and VP"/>
      <sheetName val="Loading EF-EW"/>
      <sheetName val="PTE-Loading-EW"/>
      <sheetName val="Wax Process - Template w MeOH"/>
      <sheetName val="Sheet1"/>
      <sheetName val="Do Not Print --&gt;"/>
      <sheetName val="Wax Process -Ingredients w MeOH"/>
      <sheetName val="Wax Process - ChemData w MeOH"/>
      <sheetName val="Wax Process -Assumptions w MeOH"/>
      <sheetName val="MW and VP w MeOH"/>
      <sheetName val="Loading EW w MeOH"/>
      <sheetName val="PTE-Loading- EW w MeOH"/>
      <sheetName val="HCHO Blend Properties"/>
      <sheetName val="Catalyst Loading Properties"/>
      <sheetName val="MW and VP Sulfa Scrub"/>
      <sheetName val="MW and VP Sulfa Sulfix"/>
      <sheetName val="UF Resin Properties (Loading)"/>
      <sheetName val="UF Resin Properties (Storage)"/>
      <sheetName val="MF Resin Properties (Storage)"/>
      <sheetName val="MF Resin Properties (Loading)"/>
      <sheetName val="MF Resin Properties (FSR Load)"/>
      <sheetName val="MR Resin - FSR Emissions"/>
      <sheetName val="MF Resin - 4720"/>
      <sheetName val="PRF Resin Properties Storage"/>
      <sheetName val="PF Resin Properties (Storage)"/>
      <sheetName val="PRF Resin Properties Loading"/>
      <sheetName val="PF Resin Properties (Loading)"/>
      <sheetName val="PF Resin Prop Loading MeOH"/>
      <sheetName val="PF Resin Prop Load MeOH - 1259M"/>
      <sheetName val="PF Resin Prop Load MeOH - 748A"/>
      <sheetName val="PF Resin Prop Loading Phenol"/>
      <sheetName val="PF Resin Prop Loading HCHO"/>
      <sheetName val="Resorcinol Resin Prop - Loading"/>
      <sheetName val="PF Washwater Data"/>
      <sheetName val="PF Resin - 5830"/>
      <sheetName val="Sheet2"/>
      <sheetName val="Categorically Insignificant"/>
      <sheetName val="Insignificant Activities"/>
      <sheetName val="Tanks - Addit (Insignificant)"/>
      <sheetName val="Air Compressor"/>
      <sheetName val="LRAPA Insig Activity L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s"/>
      <sheetName val="CalculationsPerSickOptic"/>
      <sheetName val="CO_1Hour_Rpt"/>
      <sheetName val="NOx_1Hour_Rpt"/>
      <sheetName val="SOx_1Hour_Rpt"/>
      <sheetName val="Clinker_US_Tons"/>
      <sheetName val="Kiln_Exit_O2"/>
      <sheetName val="SOx_LbsHr"/>
      <sheetName val="NOx_LbsHr"/>
      <sheetName val="CO_LbsHr"/>
      <sheetName val="StackFlow_KACFM"/>
      <sheetName val="SOx_ppm"/>
      <sheetName val="NOx_ppm"/>
      <sheetName val="CO_ppm"/>
      <sheetName val="Kiln_TPH"/>
      <sheetName val="Collect_Kiln_TPH"/>
      <sheetName val="Collect_StackFlow"/>
      <sheetName val="Collect_SOx_ppm"/>
      <sheetName val="Collect_NOx_ppm"/>
      <sheetName val="Collect_CO_ppm"/>
      <sheetName val="Collect_Kiln_O2"/>
      <sheetName val="ColRow_Refs"/>
      <sheetName val="Calc_Timekey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
      <sheetName val="Table 1(a) (1)"/>
      <sheetName val="Table 1(a) (2)"/>
      <sheetName val="Summary"/>
      <sheetName val="Glycol Vent Speciation"/>
      <sheetName val="Reboiler"/>
      <sheetName val="ENG-1"/>
      <sheetName val="ENG-2 "/>
      <sheetName val="ENG-3"/>
      <sheetName val="Tanks Speciation"/>
      <sheetName val="Flare Speciation"/>
      <sheetName val="Flash Speciation"/>
      <sheetName val="Loading Speciation"/>
      <sheetName val="Flash"/>
      <sheetName val="Fugitive Summary"/>
      <sheetName val="Condensate Fugitives"/>
      <sheetName val="Glycol  Fugitives"/>
      <sheetName val="Inlet and Fuel Gas Fugitives"/>
      <sheetName val="Inlet Gas Weight %"/>
      <sheetName val="LOADING"/>
      <sheetName val="Air Toxics Emissions"/>
      <sheetName val="Annual Data Input"/>
      <sheetName val="Months_x"/>
      <sheetName val="Engine-010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 Ratios"/>
      <sheetName val="Intermediates Properties"/>
      <sheetName val="Standard Data"/>
      <sheetName val="Legend"/>
      <sheetName val="Equipment"/>
      <sheetName val="Chemical Database"/>
      <sheetName val="HAP List"/>
      <sheetName val="Chemicals from notes"/>
    </sheetNames>
    <sheetDataSet>
      <sheetData sheetId="0"/>
      <sheetData sheetId="1"/>
      <sheetData sheetId="2"/>
      <sheetData sheetId="3"/>
      <sheetData sheetId="4"/>
      <sheetData sheetId="5"/>
      <sheetData sheetId="6"/>
      <sheetData sheetId="7"/>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gitive"/>
      <sheetName val="Tanks Emit"/>
      <sheetName val="Tanks Spec Old"/>
      <sheetName val="Tanks Spec"/>
      <sheetName val="Blend"/>
      <sheetName val="R2"/>
      <sheetName val="R4"/>
      <sheetName val="R2Hotwell"/>
      <sheetName val="R4Hotwell"/>
      <sheetName val="HWV"/>
      <sheetName val="R3"/>
      <sheetName val="R6"/>
      <sheetName val="WFE "/>
      <sheetName val="WW "/>
      <sheetName val="Biotreater"/>
      <sheetName val="Cooling Tower"/>
      <sheetName val="Boilers"/>
      <sheetName val="EmittedChemicals"/>
      <sheetName val="Model-EmittedChemicals"/>
      <sheetName val="GenericISCResult"/>
      <sheetName val="ESL2000+"/>
      <sheetName val="Classifi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UIndexMaster"/>
      <sheetName val="1-1 EUIndexPrint"/>
      <sheetName val="1-2 ControlDeviceIndex"/>
      <sheetName val="1-3 Summary by Method"/>
      <sheetName val="1-4 Summary by EUID"/>
      <sheetName val="2-1  Boiler- Properties"/>
      <sheetName val="2-2 Boiler-Criteria"/>
      <sheetName val="2-3 Boiler-TACs"/>
      <sheetName val="2-4 &amp; 2-5 Coal Quality Calcs"/>
      <sheetName val="3-1 Material Throughput Rates"/>
      <sheetName val="3-2 Moisture"/>
      <sheetName val="3-3 SiltContent"/>
      <sheetName val="3-4 MetData"/>
      <sheetName val="3-5 Fabric Filter Emissions"/>
      <sheetName val="3-6 Material Transfer EFs"/>
      <sheetName val="3-7 to 3-11 Transfer Emissions"/>
      <sheetName val="3-12 Lime Handling"/>
      <sheetName val="4-1 &amp; 4-2 Piles-Wind Erosion"/>
      <sheetName val="4-3 to 4-6 Dozers and Loaders"/>
      <sheetName val="5-1 to 5-3 Truck Loading"/>
      <sheetName val="6-1 &amp; 6-2 Haul Road VMT"/>
      <sheetName val="6-3 to 6-5 Unpaved Road Fug"/>
      <sheetName val="6-6 to 6-8 Paved Road Fug"/>
      <sheetName val="7-1 Cooling Towers"/>
      <sheetName val="8-1 &amp; 8-2 Fire Pump"/>
      <sheetName val="8-3 Fire Pump HAP"/>
      <sheetName val="9-1 &amp; 9-2 Generators"/>
      <sheetName val="9-3 Generators HAP"/>
      <sheetName val="10-1 Tank - List"/>
      <sheetName val="11-1 Degreaser"/>
      <sheetName val="Do Not Print --&gt;"/>
      <sheetName val="PMMethods"/>
      <sheetName val="EU_SCC_App Regs"/>
      <sheetName val="Wind Data"/>
      <sheetName val="Model Road Source Parameters"/>
      <sheetName val="Model Building Parameters"/>
      <sheetName val="AERMOD SO2 MSL Inputs"/>
      <sheetName val="AERMOD NOx MSL Inputs"/>
      <sheetName val="AERMOD CO MSL Inputs"/>
      <sheetName val="Model Point Source Parameters"/>
      <sheetName val="Model Volume Source Parameters"/>
      <sheetName val="AERMOD PM10 MSL Inputs"/>
      <sheetName val="AERMOD Load Analysis Results"/>
      <sheetName val="For Reference Only --&gt;"/>
      <sheetName val="Source Categories"/>
      <sheetName val="Boiler- Load Analysis"/>
      <sheetName val="Tables for Protocol --&gt;"/>
      <sheetName val="Buildings Used for Downwash"/>
      <sheetName val="GEP"/>
      <sheetName val="Table B-1"/>
      <sheetName val="Table B-2"/>
      <sheetName val="Table B-3"/>
      <sheetName val="Table B-4"/>
      <sheetName val="Table B-5"/>
      <sheetName val="Table B-6"/>
      <sheetName val="Table B-7"/>
      <sheetName val="Table 3-6"/>
      <sheetName val="Table 2-1"/>
      <sheetName val="Tables for Report --&gt;"/>
      <sheetName val="Table 1-1"/>
      <sheetName val="Table 5-3"/>
      <sheetName val="Forms --&gt;"/>
      <sheetName val="7007N-CoverPg1"/>
      <sheetName val="7007N-CoverPg2"/>
      <sheetName val="7007NPart1"/>
      <sheetName val="7007NPart2"/>
      <sheetName val="7007NPart3"/>
      <sheetName val="7007N-SNCR"/>
      <sheetName val="7007N-SDA"/>
      <sheetName val="7007N-FF"/>
      <sheetName val="7007N-F101"/>
      <sheetName val="7007N-F102"/>
      <sheetName val="7007N-F103"/>
      <sheetName val="7007N-F104"/>
      <sheetName val="7007N-F201"/>
      <sheetName val="7007N-F203"/>
      <sheetName val="7007N-F204"/>
      <sheetName val="7007N-F206"/>
      <sheetName val="7007N-F207"/>
      <sheetName val="7007N-F301"/>
      <sheetName val="7007N-F302A-B"/>
      <sheetName val="7007N-F401A"/>
      <sheetName val="7007N-F401B"/>
      <sheetName val="7007N-F402"/>
      <sheetName val="7007N-F501"/>
      <sheetName val="7007N-S501"/>
      <sheetName val="7007N-F601"/>
      <sheetName val="DEP7007V (I)"/>
      <sheetName val="DEP7007V (II)"/>
      <sheetName val="DEP7007V (III)"/>
      <sheetName val="DEP7007V (IV)"/>
      <sheetName val="DEP7007V (V)"/>
      <sheetName val="R6"/>
      <sheetName val="Create Report Page"/>
      <sheetName val="Equipment"/>
      <sheetName val="Intermediates Properties"/>
      <sheetName val="Legend"/>
      <sheetName val="Months_x"/>
      <sheetName val="Mast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 val="cyl 3040"/>
      <sheetName val="L1 CO CEM (LB-HR)"/>
      <sheetName val="L1 NOx CEM (LB-HR)"/>
      <sheetName val="L1 SOx CEM (LB-HR)"/>
      <sheetName val="Variab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sheetData sheetId="85"/>
      <sheetData sheetId="86"/>
      <sheetData sheetId="87"/>
      <sheetData sheetId="88"/>
      <sheetData sheetId="89"/>
      <sheetData sheetId="90" refreshError="1"/>
      <sheetData sheetId="91" refreshError="1"/>
      <sheetData sheetId="92" refreshError="1"/>
      <sheetData sheetId="93" refreshError="1"/>
      <sheetData sheetId="9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edData"/>
      <sheetName val="spare"/>
      <sheetName val="Factors"/>
      <sheetName val="Math Functions"/>
      <sheetName val="Flare1"/>
      <sheetName val="Flare2"/>
      <sheetName val="Flare3"/>
      <sheetName val="Flare4"/>
      <sheetName val="Feature List"/>
      <sheetName val="FlareType"/>
      <sheetName val="Feed"/>
      <sheetName val="Feed Code"/>
      <sheetName val="AddChem"/>
      <sheetName val="Add-Del Code"/>
      <sheetName val="Type Code"/>
      <sheetName val="ChemData"/>
      <sheetName val="xl4Macros"/>
      <sheetName val="User"/>
      <sheetName val="Sheet9"/>
      <sheetName val="FLARE"/>
      <sheetName val="Potentials"/>
      <sheetName val="Sheet1"/>
      <sheetName val="Main Flare"/>
      <sheetName val="Actuals-2001"/>
      <sheetName val="Actuals-2000"/>
      <sheetName val="Actuals-99"/>
      <sheetName val="Actuals-98"/>
      <sheetName val=" (Hourly)"/>
      <sheetName val="FLARE.XLS"/>
      <sheetName val="C6 Flare"/>
      <sheetName val="EUIndexMaster"/>
      <sheetName val="Input Tank"/>
      <sheetName val="TankESP Results"/>
      <sheetName val="FlareBckup"/>
      <sheetName val="Fix Tk Calc"/>
      <sheetName val="ENGINE.XLM"/>
      <sheetName val="Summary"/>
      <sheetName val="Vent Gas Data"/>
      <sheetName val="Calendar"/>
      <sheetName val="Reference"/>
    </sheetNames>
    <definedNames>
      <definedName name="fndSigFig"/>
      <definedName name="fnsSigFig"/>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1 B11-01"/>
      <sheetName val="ANNUAL EMISSIONS BY SOURCE"/>
      <sheetName val="ANNUAL EMISS TOT ('98-02)"/>
      <sheetName val="HOURLY EMISSION RATE BY SOURCE"/>
      <sheetName val="FUEL USE &amp; HOURS CY"/>
      <sheetName val="BLDG 2600 POINT 0016 DONE 02"/>
      <sheetName val="BLDG 3400 POINT 0019 EF DONE 02"/>
      <sheetName val="BLDG 0154 POINT 0025 DONE 02"/>
      <sheetName val="BLDG 0325 POINT 0029 DONE 02"/>
      <sheetName val="BLDG 0325 POINT 0030 DONE 02"/>
      <sheetName val="BLDG 0325 POINT 0031 DONE 02"/>
      <sheetName val="BLDG 0326 POINT 0034 DONE 02"/>
      <sheetName val="BLDG 0238  MODE 1 POINT 0049x"/>
      <sheetName val="BLDG 0238  MODE 2 POINT 0049x"/>
      <sheetName val=" 0325 M1P0050 EFK16-24 DONE 02 "/>
      <sheetName val="0325  M2 P0050 30 KN ef DONE 02"/>
      <sheetName val=" 0325  M1 P0051 EF DONE 02"/>
      <sheetName val="0325  M2 P0051 EF DONE 02"/>
      <sheetName val="0325  M1 P0052 EF DONE 2002"/>
      <sheetName val="0325  M2 P0052 DONE 02"/>
      <sheetName val="BLDG 0238 POINT 0055"/>
      <sheetName val="BLDG 0220 POINT 0053 DONE02"/>
      <sheetName val="BLDG 0180 POINT 0058 ef DONE 02"/>
      <sheetName val="BLDG 3400 POINT 0059 DONE 02"/>
      <sheetName val="BLDG 3213 POINT 0060x"/>
      <sheetName val=" 3511 P0063 DONE 02"/>
      <sheetName val="BLDG 3511 POINT 0064 DONE 02"/>
      <sheetName val="BLDG 0011 POINT 0065 DONE 02"/>
      <sheetName val="BLDG 3211 POINT 0066 DONE02"/>
      <sheetName val=" 0011 M1 P0067 ef DONE 02"/>
      <sheetName val=" 0011 M3 P0067 ef DONE 02"/>
      <sheetName val="0011 M1 P0068 ef DONE 02"/>
      <sheetName val="0011 M3 P0068 ef DONE 02"/>
      <sheetName val=" 0011 M1 P 0069 ef DONE O2"/>
      <sheetName val="0011 M3 P 0069 ef DONE 02"/>
      <sheetName val=" 0011 M1 P0070 ef DONE 02"/>
      <sheetName val=" 0011 M3 P0070 ef DONE 02 "/>
      <sheetName val="0011 M1 P0071 efDONE O2"/>
      <sheetName val="0011 M3 P0071 ef DONE 02"/>
      <sheetName val="0011 M1 P0072 ef DONE 02"/>
      <sheetName val="0011M3 P0072 EF DONE 02"/>
      <sheetName val="BLDG 0104 POINT 0074 DONE 02"/>
      <sheetName val="BLDG 0011 POINT 0075 DONE 02"/>
      <sheetName val="BLDG 0011 POINT 0076 DONE 02"/>
      <sheetName val="BLDG 3000 POINT 0080 DONE 02"/>
      <sheetName val="BLDG 3217 POINT 0081 DONE 02"/>
      <sheetName val="BLDG 3211 POINT 0083 DONE 02"/>
      <sheetName val="BLDG 0912 POINT 0084 DONE 02"/>
      <sheetName val="BLDG 0523 POINT 0085 DONE 02"/>
      <sheetName val="2710 M1 P0086 DONE 02"/>
      <sheetName val="2710 M2 P0086 DONE 02"/>
      <sheetName val="2710 M3 P0086 DONE 02"/>
      <sheetName val="2710 M1 P0087 DONE 02"/>
      <sheetName val="2710 MODE 2 P0087 DONE 02"/>
      <sheetName val="BLDG 2710 M3 P0087 DONE 02"/>
      <sheetName val="BLDG 0523 POINT 0088 DONE 02"/>
      <sheetName val="BLDG 0523 POINT 0089 DONE 02"/>
      <sheetName val="BLDG 0523 POINT 0090  DONE 02"/>
      <sheetName val="BLDG 0523 POINT 0091 DONE 02"/>
      <sheetName val="BLDG 0523 POINT 0092 DONE 02"/>
      <sheetName val="BLDG 0523 POINT 0093 DONE 02"/>
      <sheetName val="BLDG 0523 POINT 0094 DONE 02"/>
      <sheetName val="BLDG 0011 POINT 0095 GREG CHCK"/>
      <sheetName val="0325  M1 P0097EF16-24KN DONE 02"/>
      <sheetName val="0325  M2 P0097 30 KNOTS DONE 02"/>
      <sheetName val="0325  M1 P0098 EF16-24KN DONE02"/>
      <sheetName val="0325  M2 P0098 30KN DONE02"/>
      <sheetName val="0325  M1 P0099 EF DONE02"/>
      <sheetName val="BLDG 0325  MODE 2 P0099 DONE O2"/>
      <sheetName val="2710 M1 P0100 DONE 02"/>
      <sheetName val="2710 M2 P0100 DONE 02"/>
      <sheetName val="2710 M3  P0100 DONE 02 "/>
      <sheetName val="13 BOILERS POINT 0101 EF DONE02"/>
      <sheetName val="0190 P0102 EF DONE 02"/>
      <sheetName val="1507 M1 P103 DONE 02"/>
      <sheetName val="1507 M2 P103 DONE O2"/>
      <sheetName val="1507 M3 P103 EF DONE02 "/>
      <sheetName val="BLDG 0013 M1 P104 DONE 02"/>
      <sheetName val="BLDG 0013 M2 P104 DONE 02"/>
      <sheetName val="BLDG 0013 M3 P104 DONE 02"/>
      <sheetName val="1507 M1 P105 DONE 02"/>
      <sheetName val="1507 M2 P105 EF DONE 02"/>
      <sheetName val="1507 M3 P105 DONE 02"/>
      <sheetName val="1507 M1 P106 DONE 02"/>
      <sheetName val="1507 M2 P106 DONE 02"/>
      <sheetName val="1507 M3 P106 DONE 02"/>
      <sheetName val="400 M1 P107 DONE 02"/>
      <sheetName val="400 M 2 P107 DONE 02 "/>
      <sheetName val="0400 M3 P107 DONE 02"/>
      <sheetName val=" 3511 M1 P108 DONE 02"/>
      <sheetName val="6224 M1 P109 EF DONE 02"/>
      <sheetName val="6224 M1 P110 EF DONE 02 "/>
      <sheetName val="Modeling Sources - A"/>
      <sheetName val="titlev monthly emissions"/>
      <sheetName val="Fix Tk Calc"/>
      <sheetName val="Operational Ba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a"/>
      <sheetName val="Table Index"/>
      <sheetName val="Fees"/>
      <sheetName val="Source List"/>
      <sheetName val="Emissions Summary"/>
      <sheetName val="New Source Emissions"/>
      <sheetName val="Source Emission Reductions"/>
      <sheetName val="Tank Dome"/>
      <sheetName val="Combustion EFs"/>
      <sheetName val="Combustion Normal"/>
      <sheetName val="Combustion MSS"/>
      <sheetName val="Compressors"/>
      <sheetName val="FCCU"/>
      <sheetName val="FCCU PM"/>
      <sheetName val="Flares"/>
      <sheetName val="WWCTS"/>
      <sheetName val="SVE Units"/>
      <sheetName val="Rheniformer"/>
      <sheetName val="South SRU"/>
      <sheetName val="North SRU"/>
      <sheetName val="OWS"/>
      <sheetName val="Load Rack Summary"/>
      <sheetName val="Liquid Loading"/>
      <sheetName val="LPG Loading"/>
      <sheetName val="Sulfur Loading"/>
      <sheetName val="Gondola Loading"/>
      <sheetName val="Tank Data"/>
      <sheetName val="Tank Normal"/>
      <sheetName val="Cooling Towers PM"/>
      <sheetName val="Cooling Towers VOC"/>
      <sheetName val="Cooling Towers MSS"/>
      <sheetName val="Fugitive Calcs"/>
      <sheetName val="Fugitive Summary"/>
      <sheetName val="MSS - Vessel Blowdown"/>
      <sheetName val="MSS - Vessel Cleaning"/>
      <sheetName val="MSS - Tank Landing Refill"/>
      <sheetName val="MSS - Tank Degas Clean"/>
      <sheetName val="Fugitive Counts"/>
      <sheetName val="Fug Emission Factors"/>
      <sheetName val="CGHT Fugitives"/>
      <sheetName val="Refinery Stream Composition"/>
      <sheetName val="CGHT Vessel Data"/>
      <sheetName val="LSR HT Vessel Data"/>
      <sheetName val="Operational Ba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Emission Limits"/>
      <sheetName val="Table 2 PBR Comp"/>
      <sheetName val="PSD_NNSR"/>
      <sheetName val="AEI"/>
      <sheetName val="Sheet1"/>
      <sheetName val="EPN 1 Fugitives"/>
      <sheetName val="EPN 1 Loading"/>
      <sheetName val="FIN_Loading Type_EPN"/>
      <sheetName val="Fug Fact"/>
      <sheetName val="K calc."/>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are Data - 1998"/>
      <sheetName val="DATA"/>
      <sheetName val="HEAT VALUE"/>
      <sheetName val="LBS/DAY"/>
      <sheetName val="Sheet1"/>
      <sheetName val="1-1"/>
      <sheetName val="Texas County Ref"/>
      <sheetName val="[Flare Data - 1998.xls]LBS/DAY"/>
      <sheetName val="Ap-42 Ref Tables"/>
      <sheetName val="A.Load Speciation Input"/>
      <sheetName val="LBS_DAY"/>
      <sheetName val="_Flare Data - 1998.xls_LBS_DAY"/>
      <sheetName val="VP Calc"/>
      <sheetName val="Lists"/>
      <sheetName val="[Flare Data - 1998.xls]_Flare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Emission Limits"/>
      <sheetName val="Table 2 PBR Comp"/>
      <sheetName val="PSD_NNSR"/>
      <sheetName val="MRU Fugitives"/>
      <sheetName val="EPN 1 Fugitives"/>
      <sheetName val="AEI"/>
      <sheetName val="K calc."/>
    </sheetNames>
    <sheetDataSet>
      <sheetData sheetId="0" refreshError="1"/>
      <sheetData sheetId="1"/>
      <sheetData sheetId="2" refreshError="1"/>
      <sheetData sheetId="3" refreshError="1"/>
      <sheetData sheetId="4"/>
      <sheetData sheetId="5" refreshError="1"/>
      <sheetData sheetId="6"/>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eptors_AERMOD"/>
      <sheetName val="Site-Wide MeCl - Model Inputs"/>
      <sheetName val="Site-Wide MeCl Emissions"/>
      <sheetName val="Input Data"/>
      <sheetName val="SCREEN3 Analysis"/>
      <sheetName val="MERA Analysis"/>
      <sheetName val="Summary"/>
      <sheetName val="TMAC Storage Emissions"/>
      <sheetName val="TMAC Loading Emissions"/>
      <sheetName val="Table1(a)"/>
      <sheetName val="Table1(a)pg2"/>
      <sheetName val="Summary_Old"/>
      <sheetName val=""/>
      <sheetName val="Alpha Materials then by Month"/>
      <sheetName val="InputData"/>
    </sheetNames>
    <sheetDataSet>
      <sheetData sheetId="0" refreshError="1"/>
      <sheetData sheetId="1" refreshError="1"/>
      <sheetData sheetId="2" refreshError="1"/>
      <sheetData sheetId="3"/>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ssumptions"/>
      <sheetName val="MAER-"/>
      <sheetName val="Input"/>
      <sheetName val="Feed_Prod"/>
      <sheetName val="Fuel-Storage"/>
      <sheetName val="AirValidation-"/>
      <sheetName val="EPN-B22FU1"/>
      <sheetName val="EPN-B22FU2"/>
      <sheetName val="EPN-B22FU3"/>
      <sheetName val="EPN-B22FU4"/>
      <sheetName val="H2Stacks"/>
      <sheetName val="EPN-B22V24"/>
      <sheetName val="EPN-B22SV31"/>
      <sheetName val="EPN-B22SV32"/>
      <sheetName val="EPN-B22SV6andB22SV7"/>
      <sheetName val="EPN-B22SV8"/>
      <sheetName val="EPN -B22V18andB22V21"/>
      <sheetName val="EPN-B47F1"/>
      <sheetName val="EPN-B47FU1"/>
      <sheetName val="Output-"/>
      <sheetName val="EPN-B22FU3 (2)"/>
      <sheetName val="EPN-B47F1 (2)"/>
      <sheetName val="Output-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rubber Report"/>
    </sheetNames>
    <sheetDataSet>
      <sheetData sheetId="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Brick-Sum"/>
      <sheetName val="compare"/>
      <sheetName val="Production"/>
      <sheetName val="1ST QRT 98 (3)"/>
      <sheetName val="heater data"/>
      <sheetName val="RESULTS"/>
      <sheetName val="Alpha Materials then by Month"/>
      <sheetName val="Main"/>
      <sheetName val="Back Calcula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Input Sheet"/>
      <sheetName val="Calculations--&gt;"/>
      <sheetName val="Input 2"/>
      <sheetName val="Conversion"/>
      <sheetName val="Emission Factors"/>
      <sheetName val="GWP"/>
      <sheetName val="CO2"/>
      <sheetName val="CH4 &amp; N2O"/>
      <sheetName val="Internal Review--&gt;"/>
      <sheetName val="Copy of Input"/>
      <sheetName val="SC Sources"/>
      <sheetName val="Input"/>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CT Data"/>
      <sheetName val="Data Inputs"/>
      <sheetName val="BACT Analysis"/>
      <sheetName val="C U-L NOX"/>
      <sheetName val="V U-L NOX"/>
      <sheetName val="C L NOX"/>
      <sheetName val="V L NOX"/>
      <sheetName val="C std"/>
      <sheetName val="V st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1 (2)"/>
      <sheetName val="Table 2"/>
      <sheetName val="Emissions"/>
      <sheetName val="Email"/>
      <sheetName val="TANKS 4.09b Report"/>
      <sheetName val="Scrubber Report"/>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ion Calculations"/>
      <sheetName val="Current Combustion"/>
      <sheetName val="Hot Water Heaters"/>
      <sheetName val="Welding "/>
      <sheetName val="Cooling Towers"/>
      <sheetName val="Current Dust Collectors"/>
      <sheetName val="Downwash Structures"/>
      <sheetName val="Parameters &amp; Emissions_2009NSR"/>
      <sheetName val="Sheet1"/>
      <sheetName val="Parameters_2009EIQ"/>
      <sheetName val="Parameters_COMPARE"/>
      <sheetName val="Parameters RFI"/>
      <sheetName val="Parameters Site Visit"/>
      <sheetName val="NAAQS Modeling Results"/>
      <sheetName val="Significance Modeling Results"/>
      <sheetName val="PM2.5 Full NAAQS"/>
      <sheetName val="ProposedAllowables_JulStackTest"/>
      <sheetName val="ProposedAllowables_REVISED"/>
      <sheetName val="ProposedAllowables_OctStackTest"/>
      <sheetName val="Table 1(a) Page 1"/>
      <sheetName val="Table 1(a) Page 2"/>
      <sheetName val="Proposed Allowables"/>
      <sheetName val="Proposed Allowables (3)"/>
      <sheetName val="Allowables Comparison"/>
      <sheetName val="Emissions Summary"/>
      <sheetName val="Operating Parameters Comparison"/>
      <sheetName val="Stack Test Comparison"/>
      <sheetName val="Oct 2010 PM Results"/>
      <sheetName val="Oct 2010 CO and TNMHC Results"/>
      <sheetName val="Oct 2010 CEMS"/>
      <sheetName val="July 2010 THC Grab Sample"/>
      <sheetName val="Jul 2010 HIDC Summary_Avg"/>
      <sheetName val="HIDC Summary_MAX"/>
      <sheetName val="HIDC Summary_AVG_EI"/>
      <sheetName val="HIDC Summary_AVG_NSR"/>
      <sheetName val="HIDC1EXH"/>
      <sheetName val="HIDC2EXH"/>
      <sheetName val="HIDC3EXH"/>
      <sheetName val="HIDC4EXH"/>
      <sheetName val="Tank 8 Operational Data"/>
      <sheetName val="Paris Stack Testing Results"/>
      <sheetName val="#8 Furnace"/>
      <sheetName val="#2 Sputnik"/>
      <sheetName val="Emissions RFI"/>
      <sheetName val="Speciation RFI"/>
      <sheetName val="Comb Calcs for Speciation ONLY"/>
      <sheetName val="MOD Parameters &amp; Emissions"/>
      <sheetName val="Speciation Tab RFI"/>
      <sheetName val="calcs"/>
      <sheetName val="Full Impact 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Composition"/>
      <sheetName val="Emissions"/>
      <sheetName val="VP"/>
      <sheetName val="LD"/>
      <sheetName val="MW"/>
      <sheetName val="Notes"/>
      <sheetName val="Tanks 4.0"/>
      <sheetName val="Solar Absorptance"/>
      <sheetName val="MOD Parameters &amp; Emissions"/>
      <sheetName val="LABQuery"/>
      <sheetName val="LOAD"/>
      <sheetName val="Input 2"/>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w Material Database"/>
      <sheetName val="1994 Production"/>
      <sheetName val="Product Compositions"/>
      <sheetName val="Product Inventory '94"/>
      <sheetName val="MeCl2 Usage '94"/>
      <sheetName val="Raw Material Inventory"/>
    </sheetNames>
    <sheetDataSet>
      <sheetData sheetId="0"/>
      <sheetData sheetId="1"/>
      <sheetData sheetId="2"/>
      <sheetData sheetId="3"/>
      <sheetData sheetId="4"/>
      <sheetData sheetId="5"/>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7 Input"/>
      <sheetName val="Summary by Source Type"/>
      <sheetName val="Summary by EPN"/>
      <sheetName val="Sand"/>
      <sheetName val="Cement"/>
      <sheetName val="Stockpile"/>
      <sheetName val="Additives"/>
      <sheetName val="Mixers"/>
      <sheetName val="Combustion"/>
      <sheetName val="Finishing Line"/>
      <sheetName val="Control - Dust Collectors"/>
      <sheetName val="Sealer, Primer, Ink &amp; Paint"/>
      <sheetName val="Tanks"/>
      <sheetName val="Parts Washer"/>
      <sheetName val="Emergency Generator - Diesel"/>
      <sheetName val="LD"/>
      <sheetName val="MW"/>
      <sheetName val="VP"/>
      <sheetName val="MOD Parameters &amp; Emiss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ing"/>
      <sheetName val="tanks"/>
      <sheetName val="vents"/>
      <sheetName val="fugitive"/>
      <sheetName val="flare"/>
    </sheetNames>
    <sheetDataSet>
      <sheetData sheetId="0" refreshError="1"/>
      <sheetData sheetId="1" refreshError="1"/>
      <sheetData sheetId="2" refreshError="1"/>
      <sheetData sheetId="3" refreshError="1"/>
      <sheetData sheetId="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ching Process"/>
      <sheetName val="Process Heaters"/>
      <sheetName val="Makeup Heaters"/>
    </sheetNames>
    <sheetDataSet>
      <sheetData sheetId="0"/>
      <sheetData sheetId="1"/>
      <sheetData sheetId="2"/>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ISSION FACTORS"/>
      <sheetName val="Specific Gravity Data"/>
      <sheetName val="Tbl1a pg1"/>
      <sheetName val="2007 Input"/>
      <sheetName val="MattRoss1"/>
      <sheetName val="Material_data"/>
      <sheetName val="operational properti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1(a) Final (2)"/>
      <sheetName val="Table C-1 NOx Init"/>
      <sheetName val="Table C-1 CO Init"/>
      <sheetName val="Table 2N PM Init"/>
      <sheetName val="Table 2N VOC Init"/>
      <sheetName val="Table C-1 SO2 Init"/>
      <sheetName val="Table C-2 NOx Final"/>
      <sheetName val="Table C-2 CO Final"/>
      <sheetName val="Table 2N PM Final"/>
      <sheetName val="Table 2N VOC Final"/>
      <sheetName val="Table C-2 SO2 Final"/>
      <sheetName val="Table1(a)"/>
      <sheetName val="Table Flow"/>
      <sheetName val="Index"/>
      <sheetName val="FIN_CIN_EPN"/>
      <sheetName val="Annual Summary"/>
      <sheetName val="Hourly Summary"/>
      <sheetName val="Historical Actuals NOx"/>
      <sheetName val="Historical Actuals CO"/>
      <sheetName val="Historical Actuals PM"/>
      <sheetName val="Historical Actuals VOC"/>
      <sheetName val="Historical Actuals SO2"/>
      <sheetName val="Combustion"/>
      <sheetName val="Compressors"/>
      <sheetName val="Flare D-2914"/>
      <sheetName val="Flare R-2911"/>
      <sheetName val="Flare 128"/>
      <sheetName val="Flare 112"/>
      <sheetName val="South Flare Data - New"/>
      <sheetName val="CoolTowerPM"/>
      <sheetName val="CoolTower VOC"/>
      <sheetName val="Fugitive Summary"/>
      <sheetName val="Fugitives"/>
      <sheetName val="WWCTS"/>
      <sheetName val="SVE-TC1 Comb"/>
      <sheetName val="SVE-TC1 VOC"/>
      <sheetName val="SVE-TC2 Comb"/>
      <sheetName val="SVE-TC2 VOC"/>
      <sheetName val="FCCU"/>
      <sheetName val="FCCU PM"/>
      <sheetName val="Rhen Regeneration"/>
      <sheetName val="South SRU Process"/>
      <sheetName val="North SRU Adsorber"/>
      <sheetName val="Load Rack Summary"/>
      <sheetName val="Liquid Loading"/>
      <sheetName val="LPG Loading"/>
      <sheetName val="Sulfur Loading"/>
      <sheetName val="Gondola Loading"/>
      <sheetName val="OWS"/>
      <sheetName val="Tank Summary"/>
      <sheetName val="Fixed Roof Tanks - Dist."/>
      <sheetName val="Fixed Roof Tanks - Reformate"/>
      <sheetName val="Float Roof Tanks Hourly - Eth"/>
      <sheetName val="Float Roof Tanks Hourly - G"/>
      <sheetName val="Float Roof Tanks Hourly - Crude"/>
      <sheetName val="Float Roof Tanks Hourly - Dist"/>
      <sheetName val="Float Roof Tanks - ALKY"/>
      <sheetName val="Fixed Roof Tanks - Sulfur"/>
      <sheetName val="Fixed Roof Tanks -Gas"/>
      <sheetName val="Fixed Roof Tanks -ALKY"/>
      <sheetName val="Tank MAERT Comparison"/>
      <sheetName val="Fugitive Speciation"/>
      <sheetName val="Fugitive Speciation Summary"/>
      <sheetName val="ERM_QryEmission"/>
      <sheetName val="Mar-May Comb ALs"/>
      <sheetName val="Historical Fugitive Summary"/>
      <sheetName val="Historical Fugitives"/>
      <sheetName val="Don't Use - H2 Plant Off Gas"/>
      <sheetName val="NOx Cap"/>
      <sheetName val="CO Cap"/>
      <sheetName val="PM Cap"/>
      <sheetName val="VOC Cap"/>
      <sheetName val="SO2 Cap"/>
      <sheetName val="Historical Emissions"/>
      <sheetName val="NOx Proj Incr"/>
      <sheetName val="CO Proj Incr"/>
      <sheetName val="PM Proj Incr"/>
      <sheetName val="VOC Proj Incr"/>
      <sheetName val="SO2 Proj Incr"/>
      <sheetName val="Float Roof Tanks Annual - Eth"/>
      <sheetName val="Float Roof Tanks Annual - G "/>
      <sheetName val="Float Roof Tanks Annual - Crude"/>
      <sheetName val="Float Roof Tanks Annual - Dist"/>
      <sheetName val="Operational Basis"/>
      <sheetName val="Gasoline"/>
      <sheetName val="Distillates"/>
      <sheetName val="Flare 112 Historical"/>
      <sheetName val="7-2 TierIII SNCR Capital"/>
      <sheetName val="7-2 TierIII SNCR Annual"/>
      <sheetName val="South Flare Data -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TGAS"/>
      <sheetName val="MetData"/>
      <sheetName val="ProductData"/>
      <sheetName val="TankData"/>
      <sheetName val="chemical data"/>
      <sheetName val="Newproduction"/>
      <sheetName val="tank data"/>
      <sheetName val="Operational Basis"/>
      <sheetName val="EMISSION FACTORS"/>
      <sheetName val="Limestone Screen"/>
      <sheetName val="Lists"/>
      <sheetName val="30% Transfer"/>
      <sheetName val="DWA Tables"/>
      <sheetName val="SUMMARY"/>
      <sheetName val="SARALISTrevised_by_na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2 AEI | Allowables"/>
      <sheetName val="New Allowables"/>
      <sheetName val="Comparisons"/>
      <sheetName val="Comparisons (NOD)"/>
      <sheetName val="Data.Chart"/>
      <sheetName val="Chart.ShortTerm"/>
      <sheetName val="Chart.Annual"/>
      <sheetName val="Chart.Speciated"/>
      <sheetName val="tanks"/>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s --&gt;"/>
      <sheetName val="Summary Table"/>
      <sheetName val="RTO Summary"/>
      <sheetName val="Emissions Calcs --&gt;"/>
      <sheetName val="TEG"/>
      <sheetName val="Amine"/>
      <sheetName val="Combustion"/>
      <sheetName val="Fugitives"/>
      <sheetName val="Cooling Tower"/>
      <sheetName val="Maintenance"/>
      <sheetName val="Startup RTO"/>
      <sheetName val="Shutdown RTO"/>
      <sheetName val="Shutdown Atm"/>
      <sheetName val="State and Federal App--&gt;"/>
      <sheetName val="106.261 Applicability"/>
      <sheetName val="NNSR and PSD Summary"/>
      <sheetName val="1a-pg2"/>
      <sheetName val="1a-pg1"/>
      <sheetName val="VOC Netting"/>
      <sheetName val="NOx Netting"/>
      <sheetName val="Reference--&gt;"/>
      <sheetName val="TLV97"/>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F M09Y00"/>
      <sheetName val="KF M10Y00"/>
      <sheetName val="AVG ST (LB-HR)"/>
      <sheetName val="AVG ST (LB-TON)"/>
      <sheetName val="L1 CP CEM"/>
      <sheetName val="L1 CO CEM (LB-HR)"/>
      <sheetName val="L1 CO CEM (LB-TON)"/>
      <sheetName val="L1 NOx CEM (LB-HR)"/>
      <sheetName val="L1 NOx CEM (LB-TON)"/>
      <sheetName val="L1 SOx CEM (LB-HR)"/>
      <sheetName val="L1 SOx CEM (LB-TON)"/>
      <sheetName val="L2 CP CEM"/>
      <sheetName val="L2 CO CEM (LB-HR)"/>
      <sheetName val="L2 CO CEM (LB-TON)"/>
      <sheetName val="L2 NOx CEM (LB-HR)"/>
      <sheetName val="L2 NOx CEM (LB-TON)"/>
      <sheetName val="L2 SOx CEM (LB-HR)"/>
      <sheetName val="L2 SOx CEM (LB-TON)"/>
      <sheetName val="CO &amp; SO2"/>
      <sheetName val="L1 ST (LB-HR)"/>
      <sheetName val="L2 ST (LB-HR)"/>
      <sheetName val="L1 ST (LB-TON)"/>
      <sheetName val="L2 ST (LB-TON)"/>
      <sheetName val="PRODUCTION"/>
      <sheetName val="COMBUSTION"/>
      <sheetName val="GASEOUS COMBUSTION"/>
      <sheetName val="2002 CEMS Data"/>
      <sheetName val="GASEOUS COMBUSTION (2)"/>
      <sheetName val="DUST COLLECTORS"/>
      <sheetName val="MATERIAL TRANSFER"/>
      <sheetName val="STORAGE PILES"/>
      <sheetName val="OTHER COMBUSTION"/>
      <sheetName val="CRUSHER"/>
      <sheetName val="TCEQ ROADS"/>
      <sheetName val="COOLING TOWER"/>
      <sheetName val="SPECIATED COMPOUNDS"/>
      <sheetName val="PM_PM10 SUMMARY"/>
      <sheetName val="Other SUMMARY"/>
      <sheetName val="ROAD SEGMENTS"/>
      <sheetName val="RMR&amp;BDR"/>
      <sheetName val="EIQ"/>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IO"/>
      <sheetName val="MultiComponent"/>
      <sheetName val="Physprops"/>
    </sheetNames>
    <sheetDataSet>
      <sheetData sheetId="0" refreshError="1"/>
      <sheetData sheetId="1" refreshError="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CCU General Calculations"/>
      <sheetName val="#REF"/>
      <sheetName val="LOAD"/>
    </sheetNames>
    <sheetDataSet>
      <sheetData sheetId="0"/>
      <sheetData sheetId="1" refreshError="1"/>
      <sheetData sheetId="2" refreshError="1"/>
      <sheetData sheetId="3"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Data"/>
      <sheetName val="TANKS"/>
      <sheetName val="Loading"/>
      <sheetName val="Fug_Chevron"/>
      <sheetName val="Equip"/>
      <sheetName val="Summary"/>
      <sheetName val="Vapor Phase-Diesel"/>
    </sheetNames>
    <sheetDataSet>
      <sheetData sheetId="0"/>
      <sheetData sheetId="1"/>
      <sheetData sheetId="2"/>
      <sheetData sheetId="3"/>
      <sheetData sheetId="4"/>
      <sheetData sheetId="5"/>
      <sheetData sheetId="6"/>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rce Emission Calcs (031404"/>
      <sheetName val="#REF"/>
      <sheetName val="Table 4-1. Rfl Act"/>
      <sheetName val="Table 4-2. Rfl PTE"/>
      <sheetName val="Tank Inputs"/>
      <sheetName val="Table 5-2. Tank Act"/>
      <sheetName val="Table 5-3.  Tank PTE"/>
      <sheetName val="Table 6-1.  WWTS"/>
      <sheetName val="Table 8-1. Parts W ACT"/>
      <sheetName val="Table 8-2. Parts W PTE"/>
      <sheetName val="Table 11-1. Sand T Act"/>
      <sheetName val="Table 11-2. Sand T PTE"/>
      <sheetName val="Table 13-1. Gen Act"/>
      <sheetName val="Table 14-1 Steam C ACT"/>
      <sheetName val="Table 14-2 Steam C PTE"/>
      <sheetName val="Table 15-1. Misc Comb ACT"/>
      <sheetName val="Table 15-2. Misc Comb PTE"/>
      <sheetName val="Table 16-1. Welders ACT"/>
      <sheetName val="Table 16-2. Welders PTE"/>
      <sheetName val="Table 17-1.  Acetylene ACT"/>
      <sheetName val="Table 17-2.  Acetylene PTE"/>
      <sheetName val="Table 18-1.  Electrode ACT"/>
      <sheetName val="Table 18-2.  Electrode P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RV11 Prod."/>
      <sheetName val="RV12 Prod."/>
      <sheetName val="RV13 Prod."/>
      <sheetName val="BWING (inputs)"/>
      <sheetName val="RV11 Batch Calcs"/>
      <sheetName val="RV12 Batch Calcs"/>
      <sheetName val="RV13 Batch Calcs"/>
      <sheetName val="Leaks"/>
      <sheetName val="WW Samples"/>
      <sheetName val="R13 Vacuum Effluent"/>
      <sheetName val="Maintenance WW"/>
      <sheetName val="Storage Tanks"/>
      <sheetName val="VAM Unloading"/>
      <sheetName val="Product Loading"/>
      <sheetName val="Fittings"/>
      <sheetName val="Affected Units"/>
      <sheetName val="New Units"/>
      <sheetName val="REF Lookups"/>
      <sheetName val="#REF"/>
      <sheetName val="Combustion(old)"/>
      <sheetName val="product codes (jg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erial Flow"/>
      <sheetName val="Input Summary"/>
      <sheetName val="Scrap Unloading in Yard"/>
      <sheetName val="Baghouse-Curr&amp;Prop"/>
      <sheetName val="Tire Wire Unloading - Curr"/>
      <sheetName val="Tire Wire Unloading -Prop"/>
      <sheetName val="TireWire Loading - Curr"/>
      <sheetName val="TireWire Loading - Prop"/>
      <sheetName val="Sweepings Unloading - Curr"/>
      <sheetName val="Sweepings Unloading - Prop"/>
      <sheetName val="Shredder Fugs - Curr"/>
      <sheetName val="Shredder Fugs - Prop"/>
      <sheetName val="TW Pile Wind Erosion - Curr"/>
      <sheetName val="TW Pile Wind Erosion - Prop"/>
      <sheetName val="Storage Piles - Curr"/>
      <sheetName val="Storage Piles - Prop"/>
      <sheetName val="Pile Summary"/>
      <sheetName val="Material Transfers-Current"/>
      <sheetName val="Material Transfers Summary-Curr"/>
      <sheetName val="Material Transfers-Proposed"/>
      <sheetName val="Material Transfers Summary-Prop"/>
      <sheetName val="ASR Emission Speciation - Curr"/>
      <sheetName val="ASR Emission Speciation - Prop"/>
      <sheetName val="Emissions Summary"/>
      <sheetName val="PBR 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e"/>
      <sheetName val="Comparison"/>
      <sheetName val="Summary"/>
      <sheetName val="Process Thres."/>
      <sheetName val="Otherwise Used Thres."/>
      <sheetName val="Max. Onsite Stored"/>
      <sheetName val="Lookup"/>
      <sheetName val="Spec."/>
      <sheetName val="Tank Thruput"/>
      <sheetName val="Product Thruputs"/>
      <sheetName val="Speciation Thruputs"/>
      <sheetName val="Partial Spec. Profiles"/>
      <sheetName val="VOC by Tank"/>
      <sheetName val="Paints_Degreasers"/>
      <sheetName val="Portable Degassing"/>
      <sheetName val="Fugitives"/>
      <sheetName val="Spills"/>
      <sheetName val="FWP Tank"/>
      <sheetName val="Bulk Loading"/>
      <sheetName val="Vehicles - gasoline"/>
      <sheetName val="Vehicles - diesel"/>
      <sheetName val="Sump Tank Emissions"/>
      <sheetName val="IC Engines"/>
      <sheetName val="WWSeparators"/>
      <sheetName val="Landings"/>
      <sheetName val="Changes for Next Yr"/>
      <sheetName val="Storage Piles - Curr"/>
      <sheetName val="A-7 CT"/>
      <sheetName val="AN1"/>
      <sheetName val="B-3 CT"/>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Appendix A --&gt;"/>
      <sheetName val="Process Summary"/>
      <sheetName val="Resin Plant Flow Diagram"/>
      <sheetName val="Formaldehyde Plant Flow Diagram"/>
      <sheetName val="Wax Emulstion Plant Flow Diag"/>
      <sheetName val="SN-01 Fume Scrubber"/>
      <sheetName val="SN-02 Steam Boiler"/>
      <sheetName val="SN-03 Catalytic Oxidizer"/>
      <sheetName val="SN-04 Bulk Solids Loading"/>
      <sheetName val="SN-05 Fugitives"/>
      <sheetName val="SN-08 Methanol Tank"/>
      <sheetName val="SN-09 Resin Fugitives"/>
      <sheetName val="Resin Plant Detail Calcs --&gt;"/>
      <sheetName val="Resins Raw Material Stg"/>
      <sheetName val="NH3 Tank T-68 Loading"/>
      <sheetName val="NH3 Tote Storage &amp; Unloading"/>
      <sheetName val="Resin Production VOC"/>
      <sheetName val="Resin Production PM"/>
      <sheetName val="Resins Steam Boiler"/>
      <sheetName val="Resins Product Loading"/>
      <sheetName val="Resin Stg Tanks"/>
      <sheetName val="VLE Worst-Case UF"/>
      <sheetName val="VLE Avg-Case UF"/>
      <sheetName val="VLE Oil Field PF"/>
      <sheetName val="VLE Insulation Binder PF"/>
      <sheetName val="VLE Avg-Case PF"/>
      <sheetName val="Formald. Plant Detail Calcs --&gt;"/>
      <sheetName val="Form Raw Material Stg"/>
      <sheetName val="Form Catalytic Incinerator"/>
      <sheetName val="Form Sol Product Loading"/>
      <sheetName val="Wax Plant Detail Calcs --&gt;"/>
      <sheetName val="Wax Emulsion Stg Tanks"/>
      <sheetName val="All Plants --&gt;"/>
      <sheetName val="Fugitive Emissions"/>
      <sheetName val="Appendix B ADEQ Forms VOID --&gt;"/>
      <sheetName val="SN-01"/>
      <sheetName val="SN-02"/>
      <sheetName val="SN-03"/>
      <sheetName val="SN-04"/>
      <sheetName val="SN-05"/>
      <sheetName val="SN-08"/>
      <sheetName val="DO NOT PRINT --&gt;"/>
      <sheetName val="TANKS Runs"/>
      <sheetName val="NH3 Tank_Run"/>
      <sheetName val="Aqueous_Ammonia_Tote"/>
      <sheetName val="TCEQ Fugitive Factors"/>
      <sheetName val="Fugitive Emission Factors"/>
      <sheetName val="Zone 1 Cat 1 Summary"/>
      <sheetName val="Zone 1 Cat 2 Summary"/>
      <sheetName val="Zone 2 Cat 1 Summary"/>
      <sheetName val="Zone 2 Cat 2 Summary"/>
      <sheetName val="Zone 3 Cat 1 Summary"/>
      <sheetName val="Phenol-Aqua NH3 Summary"/>
      <sheetName val="Zone 1 Cat 1 detail"/>
      <sheetName val="Zone 1 Cat 2 detail"/>
      <sheetName val="Zone 2 Cat 1 detail"/>
      <sheetName val="Zone 2 Cat 2 detail"/>
      <sheetName val="Zone 3 Cat 1 detail"/>
      <sheetName val="Phenol-Aqua NH3 detail"/>
      <sheetName val="Sheet1"/>
      <sheetName val="Summary of Emission Sources"/>
      <sheetName val="Data Needs"/>
      <sheetName val="Tanks Data Needs"/>
      <sheetName val="Form Cat Incinerator DISCARDED"/>
      <sheetName val="Fugitive Emissions DISCARDED"/>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opolis Transfer"/>
      <sheetName val="HCHO Solution Vapor Pressures"/>
      <sheetName val="Loading Diagram"/>
      <sheetName val="Current PTE Basis"/>
      <sheetName val="HCHO Blend Properties"/>
      <sheetName val="Loading EF"/>
      <sheetName val="PTE-Loading (lb per hour)"/>
      <sheetName val="PTE-Loading"/>
      <sheetName val="NewWorst Case - Existing Blends"/>
      <sheetName val="2011 Actuals-Blends w high MeOH"/>
      <sheetName val="2011 Actuals- Permitted Blends"/>
      <sheetName val="Resin Stg Tanks"/>
      <sheetName val="Resins Product Loading"/>
      <sheetName val="SN-05 Emission - 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2"/>
      <sheetName val="List of Changes"/>
      <sheetName val="Process Input"/>
      <sheetName val="MSS Activities"/>
      <sheetName val="Wastewater Details"/>
      <sheetName val="Tables from Client --&gt;"/>
      <sheetName val="Diboll Site Inventory"/>
      <sheetName val="Tank Inventory"/>
      <sheetName val="Currently Permitted vs Proposed"/>
      <sheetName val="Modeling Results Summary"/>
      <sheetName val="0-2 Emissions Summary"/>
      <sheetName val="Modeling Tab-Normal (w PBRs)"/>
      <sheetName val="Modeling Tab"/>
      <sheetName val="Table1(a)"/>
      <sheetName val="Table1(a)pg2"/>
      <sheetName val="1. REACTORS--&gt;"/>
      <sheetName val="1-1EPN4 TG Boiler NG Combustion"/>
      <sheetName val="1-2 EPN4 TG Boiler - Waste Gas"/>
      <sheetName val="1-3 EPN5 Cleaver Brooks Boiler"/>
      <sheetName val="EPN5-Cleaver Brooks - Waste Gas"/>
      <sheetName val="1-5 EPN6 Superior Boiler"/>
      <sheetName val="1-6 Resin Rx to TG Boiler"/>
      <sheetName val="FUGITIVES (NO CONTROL)--&gt;"/>
      <sheetName val="2. FUGITIVES (CONTROLLED)--&gt;"/>
      <sheetName val="EPN RES_FUG"/>
      <sheetName val="2-1 EPN RES_FUG -CONT"/>
      <sheetName val="2-2 EPN FORM_FUG"/>
      <sheetName val="EPN TRIAZ_FUG"/>
      <sheetName val="2-3 EPN TRIAZ_FUG - CONT"/>
      <sheetName val="EPN WW_FUG"/>
      <sheetName val="EPN WW_FUG - CONT"/>
      <sheetName val="3. LOADING--&gt;"/>
      <sheetName val="3-1 EPN PM_FUG (Silo Loading)"/>
      <sheetName val="EPN  RES_FUG (Original)"/>
      <sheetName val="EPN  RES_FUG Resin Tank Loadout"/>
      <sheetName val="EPN ADD_LOAD"/>
      <sheetName val="3-3 Additives EPN 4_5"/>
      <sheetName val="EPN LOADING (Wastewater)"/>
      <sheetName val="3-4 EPN LOADING (MMA Triazine)"/>
      <sheetName val="3-5 EPN WW_LOAD (Hope Method)"/>
      <sheetName val="EPN VAP_BAL-LOADING (MMA)"/>
      <sheetName val="4. TANKS--&gt;"/>
      <sheetName val="4-1 EPN 7 Phenol Tanks"/>
      <sheetName val="4-2 EPN 9 Methanol Tank"/>
      <sheetName val="4-3 EPN 21 Resin Stg Tanks"/>
      <sheetName val="PF OWR Tank Loadout to Boiler"/>
      <sheetName val="4-5 EPNs 22-23-25-26 Stg Tnks"/>
      <sheetName val="4-6 EPN 34"/>
      <sheetName val="4-7 Seal Water&amp;Distillate Tanks"/>
      <sheetName val="HCHO Tanks to TG Boiler"/>
      <sheetName val="4-8 HCHO Tanks to TG Boiler "/>
      <sheetName val="TANKS Output"/>
      <sheetName val="5. MISC.--&gt;"/>
      <sheetName val="5-1 EPNs 14 &amp; 15 (Urea Silos)"/>
      <sheetName val="5-2 EPN FM_CT (Cool Tow)"/>
      <sheetName val="6.0 Incorporated PBRs--&gt;"/>
      <sheetName val="6-1 Triazine PBR - SUBMIT"/>
      <sheetName val="6-2 Melamine Transfer PBR"/>
      <sheetName val="6-3 HCHO Pump PBR"/>
      <sheetName val="6-4 Wax Additive PBR"/>
      <sheetName val="6-5 LPE PBR"/>
      <sheetName val="6-6 SR 1944 PBR"/>
      <sheetName val="6-7 UFC Pipeline PBR"/>
      <sheetName val="6-8 Tank Replace PBR"/>
      <sheetName val="6-9 EPN 28_31"/>
      <sheetName val="6-10 MF Resin Loading PBR"/>
      <sheetName val="VAPOR PRESSURE CALCS--&gt;"/>
      <sheetName val="T-65 - Hope Wax"/>
      <sheetName val="VLE  - PF Resin (2008 Permit)"/>
      <sheetName val="VLE - PF (Worst Case MeOH)- 35C"/>
      <sheetName val="VLE - UF Resin (2008 Permit)"/>
      <sheetName val="VLE - PF (Worst Case HCHO)-35C "/>
      <sheetName val="VLE - PF-OWR (Worst Case) 35C"/>
      <sheetName val="VLE - UF (Worst Case MeOH) 40C"/>
      <sheetName val="VLE - UF (Worst Case HCHO) 40C"/>
      <sheetName val="VLE - PF (Worst Case MeOH) 25C"/>
      <sheetName val="VLE - PF (Worst Case HCHO) 25C"/>
      <sheetName val="VLE - PF-OWR (Worst Case) 25C"/>
      <sheetName val="VLE - UF (Worst Case MeOH) 25C"/>
      <sheetName val="TCEQ Fugitive Factors"/>
      <sheetName val="Hexion VP"/>
      <sheetName val="Emissions Summary_WATER9"/>
      <sheetName val="VLE - UF (Worst Case HCHO) 25C"/>
      <sheetName val="7. UPDATED Triazine PBR--&gt;"/>
      <sheetName val="Input Information"/>
      <sheetName val="7-1 Triazine PBR - UPDATE"/>
      <sheetName val="7-2 Operating Scenarios"/>
      <sheetName val="Emissions Summary By Operation"/>
      <sheetName val="7-4 EPN 4_5_Rx - Active Sulfur"/>
      <sheetName val="7-5 EPN 4_5_Rx - MEA T 75"/>
      <sheetName val="7-6 EPN 4_5_Rx - Gas Treat"/>
      <sheetName val="7-7 EPN 4_5_Reactor - Step"/>
      <sheetName val="EPN 4_5_Reactor - UF Resin"/>
      <sheetName val="7-8 Blend Tanks"/>
      <sheetName val="7-9 EPN LOADING - Active"/>
      <sheetName val="7-10 EPN LOADING - MEA 75"/>
      <sheetName val="7-11 EPN LOADING -Gas Treat"/>
      <sheetName val="7-12 EPN LOADING - Step"/>
      <sheetName val="7-13 Fugitives"/>
      <sheetName val="7-14 Storage Tanks - Active"/>
      <sheetName val="7-15 Storage Tanks - MEA 75"/>
      <sheetName val="7-16 Storage Tanks - Gas Treat"/>
      <sheetName val="7-17 Storage Tanks - Step"/>
      <sheetName val="EPN BLTK-1_BLTK-2 - Active"/>
      <sheetName val="EPN TT-1 - TANKS Output -Active"/>
      <sheetName val="EPN 27 - TANKS Output -Active"/>
      <sheetName val="EPN BLTK-1_BLTK-2 - Gas Treat"/>
      <sheetName val="EPN TT-1 - TANKS Output - Gas T"/>
      <sheetName val="EPN 27 - TANKs Output - Gas T"/>
      <sheetName val="EPN BLTK-1_BLTK-2 - MEA 75"/>
      <sheetName val="EPN TT-1 TANKS Output - MEA 75"/>
      <sheetName val="EPN 27 - TANKs Output - MEA 75"/>
      <sheetName val="EPN 27 - TANKS Output - Step"/>
      <sheetName val="EPN TT-1 - TANKS Output - Step"/>
      <sheetName val="EPN BLTK-1_BLTK-2 - Step"/>
      <sheetName val="Hexion VP (2)"/>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GN11 Solution Tank"/>
      <sheetName val="Input Data"/>
      <sheetName val="Reactors A &amp; C"/>
      <sheetName val="Fugitives"/>
      <sheetName val="Resin Tanks"/>
      <sheetName val="Truck Loading"/>
      <sheetName val="Vapor Pressure"/>
      <sheetName val="FugFactor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Q Info Request"/>
      <sheetName val="Hope Sitewide Emissions"/>
      <sheetName val="HCHO, MeOH and Phenol summary"/>
      <sheetName val="Questions"/>
      <sheetName val="Model Input Data"/>
      <sheetName val="Hydrolyzed UF Resin"/>
      <sheetName val="Hydrolyzed UF Resin (Receiving)"/>
      <sheetName val="Formaldehyde Plant --&gt;"/>
      <sheetName val="Formaldehyde Plant Flow Diagram"/>
      <sheetName val="SN-01 Fume Scrubber - lb per hr"/>
      <sheetName val="SN-01 Fume Scrubber - TPY"/>
      <sheetName val="SN-01 HCHO Loading (lb hour)"/>
      <sheetName val="SN-01 HCHO Loading (Annual)"/>
      <sheetName val="HCHO Blend Properties"/>
      <sheetName val="Vapor Pressure for HCHO plant"/>
      <sheetName val="HCHO Loading EF"/>
      <sheetName val="Inputs"/>
      <sheetName val="Phenol Storage Tank"/>
      <sheetName val="SN-03 Catalytic Oxidizer"/>
      <sheetName val="SN-08 T101 Methanol Tank"/>
      <sheetName val="Resin Plant --&gt;"/>
      <sheetName val="Resin Plant Flow Diagram"/>
      <sheetName val="SN-02 Resins Steam Boiler"/>
      <sheetName val="SN-04 Bulk Solids Loading"/>
      <sheetName val="SN-05 Resin Loading"/>
      <sheetName val="SN-09A Resin Tanks"/>
      <sheetName val="Back Additive Emission Calcs"/>
      <sheetName val="BP-05 Additive"/>
      <sheetName val="Resin Drying Bed"/>
      <sheetName val="--&gt; Fug Components Emissions"/>
      <sheetName val="SN-10Fugtive Cpts Summary Table"/>
      <sheetName val="SN-10 RES_FUG (Fug Cptes)"/>
      <sheetName val="SN-10 FORM_FUG (Fug Cptes)"/>
      <sheetName val="Glycerine Fugitives"/>
      <sheetName val="STOP"/>
      <sheetName val="Insignificant Activity"/>
      <sheetName val="Storage Tanks &amp; Loading -----&gt;"/>
      <sheetName val="SN-20 T-68 Ammonia Tank"/>
      <sheetName val="SN-20 Ammonia Tank Loading"/>
      <sheetName val="Glycerine Tank"/>
      <sheetName val="Do not print or delete --&gt;"/>
      <sheetName val="Wax Plant --&gt;"/>
      <sheetName val="Wax Emulstion Plant Flow Diag"/>
      <sheetName val="Wax Loading Emissions"/>
      <sheetName val="SN-10 WAX_FUG (Fug Cptes)"/>
      <sheetName val="IFR TANKS results"/>
      <sheetName val="Other Raw Material Storage"/>
      <sheetName val="--&gt; HCHO Process"/>
      <sheetName val="Vapor Pressure Calcs @ 68F LDAR"/>
      <sheetName val="--&gt; Fug Conpts Calcs Inputs"/>
      <sheetName val="Supersizing Project Inputs"/>
      <sheetName val="PF Resin"/>
      <sheetName val="UF Resin"/>
      <sheetName val="Wax"/>
      <sheetName val="Wax VP Calculation"/>
      <sheetName val="Other"/>
      <sheetName val="Hope Site Inventory --&gt;"/>
      <sheetName val="Inventory"/>
      <sheetName val="Permit Limits"/>
      <sheetName val="Fill Rate For Storage"/>
      <sheetName val="Charge Rate"/>
      <sheetName val="Resin Properties"/>
      <sheetName val="--&gt; Fugtives Conpts Calcs"/>
      <sheetName val="Hope Fug Cts Site Visit Summary"/>
      <sheetName val="TCEQ Fugitive Factors"/>
      <sheetName val="SN-10 Fugitive Emissions (old)"/>
      <sheetName val="SN-03 Catalytic Oxidizer (old)"/>
      <sheetName val="Hope Tanks List"/>
      <sheetName val="NH3 Tote Storage &amp; Unloading"/>
      <sheetName val="HCHO Plant Operation"/>
      <sheetName val="SN-03 CATOX Test Result"/>
      <sheetName val="Solver Runs--&gt;"/>
      <sheetName val="UF-Worst Case HCHO 40C"/>
      <sheetName val="UF-Worst Case MeOH 40C"/>
      <sheetName val="UF-Worst Case HCHO 25C"/>
      <sheetName val="UF-Worst Case MeOH 25C"/>
      <sheetName val="PF-Worst Case HCHO 40C"/>
      <sheetName val="PF-Worst Case MeOH 40C"/>
      <sheetName val="PF-Worst Case HCHO 25C"/>
      <sheetName val="PF-Worst Case MeOH 25C"/>
      <sheetName val="Fug Cts Summary Per Process"/>
      <sheetName val="Modeling Tab_Ol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AD"/>
      <sheetName val="EFR"/>
      <sheetName val="FX"/>
      <sheetName val="IFR"/>
      <sheetName val="CT"/>
      <sheetName val="EXC"/>
      <sheetName val="IC"/>
      <sheetName val="GT"/>
      <sheetName val="HTR FACT"/>
      <sheetName val="Table 1a 1"/>
      <sheetName val="Table 1a 2"/>
      <sheetName val="Emissions Bubble Summary"/>
      <sheetName val="Turnaround Emissions Summary"/>
      <sheetName val="Vessel Properties"/>
      <sheetName val="T-A Compositions"/>
      <sheetName val="Deinventory Sample Calc"/>
      <sheetName val="Bypassing Sample Calc"/>
      <sheetName val="Sheet1"/>
      <sheetName val="ACU-1"/>
      <sheetName val="ACU-2"/>
      <sheetName val="Alky SD"/>
      <sheetName val="Alky SD ATM"/>
      <sheetName val="Amine"/>
      <sheetName val="BTX"/>
      <sheetName val="Condensate Spltr"/>
      <sheetName val="Demex"/>
      <sheetName val="DHT-1"/>
      <sheetName val="DHT-2"/>
      <sheetName val="FCCU SD"/>
      <sheetName val="FCCU SD ATM"/>
      <sheetName val="FCCU SD Bypass"/>
      <sheetName val="FCCU SU"/>
      <sheetName val="GHT"/>
      <sheetName val="GRU"/>
      <sheetName val="Isom"/>
      <sheetName val="Ref-NHT SD"/>
      <sheetName val="Ref-NHT SD Bypass"/>
      <sheetName val="Ref-NHT SU"/>
      <sheetName val="Sat. Liq. SD"/>
      <sheetName val="SWS-1 SD"/>
      <sheetName val="SWS-1 SU"/>
      <sheetName val="SWS-2"/>
      <sheetName val="TDP"/>
      <sheetName val="Unibon SD"/>
      <sheetName val="Unibon SD Bypass"/>
      <sheetName val="Unibon SU"/>
      <sheetName val="Disulfide Gas"/>
      <sheetName val="Routine MSS Emissions Summary"/>
      <sheetName val="Pumps"/>
      <sheetName val="Compressors"/>
      <sheetName val="Pipes"/>
      <sheetName val="Valves"/>
      <sheetName val="Vessels"/>
      <sheetName val="Exchangers"/>
      <sheetName val="Painting"/>
      <sheetName val="IFR-hr"/>
      <sheetName val="IFR-ann"/>
      <sheetName val="EFR-hr"/>
      <sheetName val="EFR-ann"/>
      <sheetName val="FXR-hr "/>
      <sheetName val="FXR-annual"/>
      <sheetName val="Tank Combustion"/>
      <sheetName val="Vacuum Truck-loading"/>
      <sheetName val="Vacuum Truck-unloadin"/>
      <sheetName val="Vac Truck Data"/>
      <sheetName val="Loading"/>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Regulatory Review"/>
      <sheetName val="Emission Factors"/>
      <sheetName val="Revisions"/>
      <sheetName val="PSDs"/>
      <sheetName val="Sheet1"/>
      <sheetName val="EF Ref. (Asphalt)"/>
      <sheetName val="MailMerge"/>
      <sheetName val="Spec."/>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2000 VOC"/>
      <sheetName val="EIDOXO_VERP"/>
      <sheetName val="HAPs"/>
      <sheetName val="Sheet3"/>
      <sheetName val="All VOC"/>
    </sheetNames>
    <sheetDataSet>
      <sheetData sheetId="0" refreshError="1"/>
      <sheetData sheetId="1"/>
      <sheetData sheetId="2"/>
      <sheetData sheetId="3"/>
      <sheetData sheetId="4"/>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Tank"/>
      <sheetName val="Loading"/>
      <sheetName val="Chemical Properties"/>
      <sheetName val="PPP"/>
      <sheetName val="18246"/>
      <sheetName val="EPN VAP_BAL (FMs Loading)"/>
      <sheetName val="Unloading (2)"/>
      <sheetName val="#REF"/>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nk Emiss Summary Text"/>
      <sheetName val="Tank Emissions Summary"/>
      <sheetName val="Sheet1"/>
      <sheetName val="TANKS"/>
      <sheetName val="T10B2854"/>
      <sheetName val="T10B2856"/>
      <sheetName val="T10B2857"/>
      <sheetName val="T10B2875"/>
      <sheetName val="T10B2876"/>
      <sheetName val="T10B2878"/>
      <sheetName val="T10B2911"/>
      <sheetName val="T10B2912"/>
      <sheetName val="T10B2913"/>
      <sheetName val="T10B2921"/>
      <sheetName val="T10B2922"/>
      <sheetName val="T10B2923"/>
      <sheetName val="T10B2924"/>
      <sheetName val="T10B2930"/>
      <sheetName val="T10B2931"/>
      <sheetName val="T10B2933"/>
      <sheetName val="T10B2934"/>
      <sheetName val="T10B2943"/>
      <sheetName val="T10B2944"/>
      <sheetName val="T10B2990"/>
      <sheetName val="T10D2879"/>
      <sheetName val="T10D2880"/>
      <sheetName val="T10D2881 AB"/>
      <sheetName val="T10D2882 AB"/>
      <sheetName val="T10D2883"/>
      <sheetName val="T10D2884"/>
      <sheetName val="T10D2886"/>
      <sheetName val="T10E2910"/>
      <sheetName val="T10E2920"/>
      <sheetName val="T10G2859"/>
      <sheetName val="T10G2860"/>
      <sheetName val="T10G2862"/>
      <sheetName val="T10G2863"/>
      <sheetName val="T10G2864"/>
      <sheetName val="T10G2865"/>
      <sheetName val="T10H2504"/>
      <sheetName val="T10H2505"/>
      <sheetName val="T10H2506"/>
      <sheetName val="T10H2507"/>
      <sheetName val="T10H2508"/>
      <sheetName val="T10H2509"/>
      <sheetName val="T10H2513"/>
      <sheetName val="T10H2514"/>
      <sheetName val="T10H2515"/>
      <sheetName val="T10H2516"/>
      <sheetName val="T10H2517"/>
      <sheetName val="T10H2518"/>
      <sheetName val="T10H2519"/>
      <sheetName val="T10H2520"/>
      <sheetName val="T10H2522"/>
      <sheetName val="T10H2523"/>
      <sheetName val="T10H2524"/>
      <sheetName val="T10H2525"/>
      <sheetName val="T10H2526"/>
      <sheetName val="T10H2528"/>
      <sheetName val="T10H2529"/>
      <sheetName val="T10H2530"/>
      <sheetName val="T10H2531"/>
      <sheetName val="T10H2534"/>
      <sheetName val="T10H2542"/>
      <sheetName val="T10H2545"/>
      <sheetName val="T10H2546"/>
      <sheetName val="T12B2108"/>
      <sheetName val="T12B2311"/>
      <sheetName val="T12B3001"/>
      <sheetName val="T12B3009"/>
      <sheetName val="T12B3010"/>
      <sheetName val="T12B3011"/>
      <sheetName val="T12B3012"/>
      <sheetName val="T12B301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006"/>
      <sheetName val="B006 HAP"/>
      <sheetName val="Small Combustion Sources Update"/>
      <sheetName val="Netting(2005)"/>
      <sheetName val="Table 3-4"/>
      <sheetName val="Table 3-1"/>
      <sheetName val="Table 2-1"/>
      <sheetName val="Netting(2004)"/>
      <sheetName val="Conversions &amp; Constants"/>
      <sheetName val="Old Small Combustion Sources"/>
      <sheetName val="Thruput Data"/>
      <sheetName val="PPP"/>
      <sheetName val="EP-RACK, EI emissions"/>
      <sheetName val="Logic"/>
      <sheetName val=" HYSYS Composition"/>
      <sheetName val="Table 1(a) Emission Sources"/>
      <sheetName val="FlareBc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 B1 TOC"/>
      <sheetName val="B"/>
      <sheetName val="Appendix B"/>
      <sheetName val="App B cont."/>
      <sheetName val="App B proctanks"/>
      <sheetName val="App B BL oxid."/>
      <sheetName val="App B Caustic"/>
      <sheetName val="Ref Temp A"/>
      <sheetName val="App B pulping"/>
      <sheetName val="App B PaperM"/>
      <sheetName val="NewCluster LVHC"/>
      <sheetName val="Ref Temp B"/>
      <sheetName val="References"/>
      <sheetName val="Notes"/>
      <sheetName val="Prev.Insig."/>
      <sheetName val="Paper Finis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st"/>
      <sheetName val="Sheet2"/>
      <sheetName val="E888BAEa"/>
      <sheetName val="VOC Fraction"/>
      <sheetName val="heater data"/>
      <sheetName val="Access Database"/>
      <sheetName val="CALC"/>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PEOH Run (2)"/>
      <sheetName val="PAOH Run"/>
      <sheetName val="2MBUOH Run"/>
      <sheetName val="NPEOH Run"/>
      <sheetName val="Rec Calc"/>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person displayName="Greg Nostrand" id="{7A24D135-3A6B-46DD-99D2-B663AEF1E9B2}" userId="S::greg.nostrand@trinityconsultants.com::a45f8b39-2606-4314-8655-a83e8dc6fb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28" dT="2025-05-09T16:10:45.11" personId="{7A24D135-3A6B-46DD-99D2-B663AEF1E9B2}" id="{259BFD5C-D436-4503-AA37-148C1E27405D}">
    <text>Even thought this CAS# shows up in the pollutant list, we should not consider aluminum oxide as a yes because it is not in fibrous forms</text>
  </threadedComment>
  <threadedComment ref="C32" dT="2025-05-06T18:09:42.50" personId="{7A24D135-3A6B-46DD-99D2-B663AEF1E9B2}" id="{F8F32DCC-8546-4180-AAE5-E19E3222319D}">
    <text>Should we consider Chromium 6 at all?</text>
  </threadedComment>
  <threadedComment ref="C49" dT="2025-05-06T18:15:20.71" personId="{7A24D135-3A6B-46DD-99D2-B663AEF1E9B2}" id="{0EBF77B3-C384-42D1-9B01-997299C8EB36}" done="1">
    <text xml:space="preserve">Molybdenum trioxide? </text>
  </threadedComment>
  <threadedComment ref="C73" dT="2025-05-06T18:28:27.72" personId="{7A24D135-3A6B-46DD-99D2-B663AEF1E9B2}" id="{814735B0-0123-49EA-B8A2-B922E8A7D1D4}">
    <text>This is included in newer pollutant lists</text>
  </threadedComment>
</ThreadedComments>
</file>

<file path=xl/worksheets/_rels/sheet11.xml.rels><?xml version="1.0" encoding="UTF-8" standalone="yes"?>
<Relationships xmlns="http://schemas.openxmlformats.org/package/2006/relationships"><Relationship Id="rId1" Type="http://schemas.openxmlformats.org/officeDocument/2006/relationships/hyperlink" Target="https://mde.maryland.gov/programs/land/RecyclingandOperationsprogram/Documents/Volume%20to%20Weight%20Conversion%20Table.pdf"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1355A-9575-47F7-B307-F8917EE41E7A}">
  <dimension ref="A2:H11"/>
  <sheetViews>
    <sheetView zoomScaleNormal="100" workbookViewId="0">
      <selection activeCell="D4" sqref="D4"/>
    </sheetView>
  </sheetViews>
  <sheetFormatPr defaultColWidth="8.85546875" defaultRowHeight="16.5" x14ac:dyDescent="0.3"/>
  <cols>
    <col min="1" max="1" width="8.85546875" style="247"/>
    <col min="2" max="2" width="23.85546875" style="247" bestFit="1" customWidth="1"/>
    <col min="3" max="3" width="15.140625" style="305" customWidth="1"/>
    <col min="4" max="5" width="15.140625" style="272" customWidth="1"/>
    <col min="6" max="6" width="17.85546875" style="272" bestFit="1" customWidth="1"/>
    <col min="7" max="8" width="15.140625" style="272" customWidth="1"/>
    <col min="9" max="16384" width="8.85546875" style="247"/>
  </cols>
  <sheetData>
    <row r="2" spans="1:8" x14ac:dyDescent="0.3">
      <c r="A2" s="246"/>
      <c r="B2" s="404" t="s">
        <v>0</v>
      </c>
      <c r="C2" s="275"/>
      <c r="D2" s="275"/>
      <c r="E2" s="275"/>
      <c r="F2" s="275"/>
      <c r="G2" s="275"/>
      <c r="H2" s="275"/>
    </row>
    <row r="3" spans="1:8" ht="18" x14ac:dyDescent="0.3">
      <c r="A3" s="246"/>
      <c r="B3" s="401" t="s">
        <v>1</v>
      </c>
      <c r="C3" s="313" t="s">
        <v>2</v>
      </c>
      <c r="D3" s="313" t="s">
        <v>3</v>
      </c>
      <c r="E3" s="313" t="s">
        <v>4</v>
      </c>
      <c r="F3" s="313" t="s">
        <v>5</v>
      </c>
      <c r="G3" s="313" t="s">
        <v>6</v>
      </c>
      <c r="H3" s="313" t="s">
        <v>4</v>
      </c>
    </row>
    <row r="4" spans="1:8" x14ac:dyDescent="0.3">
      <c r="A4" s="246"/>
      <c r="B4" s="317" t="s">
        <v>7</v>
      </c>
      <c r="C4" s="318">
        <v>173068</v>
      </c>
      <c r="D4" s="318">
        <v>408000</v>
      </c>
      <c r="E4" s="318" t="s">
        <v>8</v>
      </c>
      <c r="F4" s="402">
        <f>G4</f>
        <v>1117.8082191780823</v>
      </c>
      <c r="G4" s="402">
        <f>D4/365</f>
        <v>1117.8082191780823</v>
      </c>
      <c r="H4" s="318" t="s">
        <v>9</v>
      </c>
    </row>
    <row r="5" spans="1:8" x14ac:dyDescent="0.3">
      <c r="A5" s="246"/>
      <c r="B5" s="317" t="s">
        <v>10</v>
      </c>
      <c r="C5" s="318">
        <v>110989</v>
      </c>
      <c r="D5" s="318">
        <v>262800</v>
      </c>
      <c r="E5" s="318" t="s">
        <v>11</v>
      </c>
      <c r="F5" s="402">
        <f>G5</f>
        <v>720</v>
      </c>
      <c r="G5" s="318">
        <f t="shared" ref="G5:G7" si="0">D5/365</f>
        <v>720</v>
      </c>
      <c r="H5" s="318" t="s">
        <v>12</v>
      </c>
    </row>
    <row r="6" spans="1:8" x14ac:dyDescent="0.3">
      <c r="A6" s="246"/>
      <c r="B6" s="317" t="s">
        <v>13</v>
      </c>
      <c r="C6" s="318">
        <v>110989</v>
      </c>
      <c r="D6" s="318">
        <v>262800</v>
      </c>
      <c r="E6" s="318" t="s">
        <v>11</v>
      </c>
      <c r="F6" s="402">
        <f t="shared" ref="F6:F7" si="1">G6</f>
        <v>720</v>
      </c>
      <c r="G6" s="318">
        <f t="shared" si="0"/>
        <v>720</v>
      </c>
      <c r="H6" s="318" t="s">
        <v>12</v>
      </c>
    </row>
    <row r="7" spans="1:8" x14ac:dyDescent="0.3">
      <c r="A7" s="246"/>
      <c r="B7" s="317" t="s">
        <v>14</v>
      </c>
      <c r="C7" s="318">
        <v>110989</v>
      </c>
      <c r="D7" s="318">
        <v>262800</v>
      </c>
      <c r="E7" s="318" t="s">
        <v>11</v>
      </c>
      <c r="F7" s="402">
        <f t="shared" si="1"/>
        <v>720</v>
      </c>
      <c r="G7" s="318">
        <f t="shared" si="0"/>
        <v>720</v>
      </c>
      <c r="H7" s="318" t="s">
        <v>12</v>
      </c>
    </row>
    <row r="8" spans="1:8" x14ac:dyDescent="0.3">
      <c r="A8" s="246"/>
      <c r="B8" s="317" t="s">
        <v>15</v>
      </c>
      <c r="C8" s="318">
        <v>0.2</v>
      </c>
      <c r="D8" s="318">
        <v>0.2</v>
      </c>
      <c r="E8" s="318" t="s">
        <v>16</v>
      </c>
      <c r="F8" s="403">
        <v>0.2</v>
      </c>
      <c r="G8" s="318">
        <v>0.2</v>
      </c>
      <c r="H8" s="318" t="s">
        <v>16</v>
      </c>
    </row>
    <row r="9" spans="1:8" x14ac:dyDescent="0.3">
      <c r="A9" s="246"/>
      <c r="B9" s="317" t="s">
        <v>17</v>
      </c>
      <c r="C9" s="318">
        <v>0.9</v>
      </c>
      <c r="D9" s="318">
        <v>0.9</v>
      </c>
      <c r="E9" s="318" t="s">
        <v>16</v>
      </c>
      <c r="F9" s="403">
        <v>0.9</v>
      </c>
      <c r="G9" s="318">
        <v>0.9</v>
      </c>
      <c r="H9" s="318" t="s">
        <v>16</v>
      </c>
    </row>
    <row r="10" spans="1:8" x14ac:dyDescent="0.3">
      <c r="A10" s="246"/>
      <c r="B10" s="317" t="s">
        <v>18</v>
      </c>
      <c r="C10" s="318">
        <f>C6</f>
        <v>110989</v>
      </c>
      <c r="D10" s="318">
        <v>262800</v>
      </c>
      <c r="E10" s="318" t="s">
        <v>11</v>
      </c>
      <c r="F10" s="402">
        <f>G10</f>
        <v>720</v>
      </c>
      <c r="G10" s="318">
        <f>D10/365</f>
        <v>720</v>
      </c>
      <c r="H10" s="318" t="s">
        <v>12</v>
      </c>
    </row>
    <row r="11" spans="1:8" s="308" customFormat="1" ht="13.5" x14ac:dyDescent="0.25">
      <c r="A11" s="306">
        <v>1</v>
      </c>
      <c r="B11" s="306" t="s">
        <v>19</v>
      </c>
      <c r="C11" s="307"/>
      <c r="D11" s="307"/>
      <c r="E11" s="307"/>
      <c r="F11" s="307"/>
      <c r="G11" s="307"/>
      <c r="H11" s="30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C238E-B41F-4302-B18A-D023AA0B71A0}">
  <dimension ref="A1:R80"/>
  <sheetViews>
    <sheetView topLeftCell="A12" workbookViewId="0">
      <selection activeCell="G7" sqref="G7"/>
    </sheetView>
  </sheetViews>
  <sheetFormatPr defaultColWidth="8.85546875" defaultRowHeight="16.5" x14ac:dyDescent="0.3"/>
  <cols>
    <col min="1" max="1" width="2.140625" style="246" customWidth="1"/>
    <col min="2" max="2" width="35.140625" style="246" customWidth="1"/>
    <col min="3" max="3" width="22.5703125" style="246" customWidth="1"/>
    <col min="4" max="4" width="16.5703125" style="246" customWidth="1"/>
    <col min="5" max="5" width="14.5703125" style="246" bestFit="1" customWidth="1"/>
    <col min="6" max="6" width="23.7109375" style="246" customWidth="1"/>
    <col min="7" max="7" width="23.140625" style="246" customWidth="1"/>
    <col min="8" max="8" width="28.5703125" style="246" customWidth="1"/>
    <col min="9" max="9" width="19.7109375" style="247" customWidth="1"/>
    <col min="10" max="10" width="14.5703125" style="247" bestFit="1" customWidth="1"/>
    <col min="11" max="11" width="21.28515625" style="247" customWidth="1"/>
    <col min="12" max="12" width="35.140625" style="247" customWidth="1"/>
    <col min="13" max="13" width="19.5703125" style="247" customWidth="1"/>
    <col min="14" max="14" width="35.140625" style="247" customWidth="1"/>
    <col min="15" max="15" width="22.5703125" style="247" customWidth="1"/>
    <col min="16" max="16" width="16.5703125" style="247" customWidth="1"/>
    <col min="17" max="17" width="14.5703125" style="247" bestFit="1" customWidth="1"/>
    <col min="18" max="18" width="23.7109375" style="247" customWidth="1"/>
    <col min="19" max="16384" width="8.85546875" style="247"/>
  </cols>
  <sheetData>
    <row r="1" spans="1:18" ht="18.75" x14ac:dyDescent="0.3">
      <c r="B1" s="371" t="s">
        <v>432</v>
      </c>
      <c r="C1" s="371"/>
    </row>
    <row r="2" spans="1:18" x14ac:dyDescent="0.3">
      <c r="B2" s="404" t="s">
        <v>1750</v>
      </c>
    </row>
    <row r="3" spans="1:18" ht="34.5" customHeight="1" x14ac:dyDescent="0.3">
      <c r="B3" s="313" t="s">
        <v>433</v>
      </c>
      <c r="C3" s="312" t="s">
        <v>434</v>
      </c>
      <c r="D3" s="312" t="s">
        <v>435</v>
      </c>
      <c r="E3" s="313" t="s">
        <v>22</v>
      </c>
      <c r="F3" s="312" t="s">
        <v>436</v>
      </c>
      <c r="G3" s="378" t="s">
        <v>437</v>
      </c>
      <c r="H3" s="312" t="s">
        <v>438</v>
      </c>
      <c r="I3" s="268"/>
      <c r="J3" s="268"/>
    </row>
    <row r="4" spans="1:18" x14ac:dyDescent="0.3">
      <c r="B4" s="317" t="s">
        <v>439</v>
      </c>
      <c r="C4" s="452">
        <f>Throughputs!D5</f>
        <v>262800</v>
      </c>
      <c r="D4" s="445">
        <f>Throughputs!G5</f>
        <v>720</v>
      </c>
      <c r="E4" s="379" t="s">
        <v>409</v>
      </c>
      <c r="F4" s="379">
        <v>3.5999999999999997E-2</v>
      </c>
      <c r="G4" s="289">
        <f>$C$4*F4/2000</f>
        <v>4.7303999999999995</v>
      </c>
      <c r="H4" s="377">
        <f>($D$4*F4*365)/2000</f>
        <v>4.7303999999999995</v>
      </c>
      <c r="I4" s="268"/>
      <c r="J4" s="268"/>
    </row>
    <row r="5" spans="1:18" x14ac:dyDescent="0.3">
      <c r="B5" s="317" t="s">
        <v>440</v>
      </c>
      <c r="C5" s="452">
        <f>Throughputs!D6</f>
        <v>262800</v>
      </c>
      <c r="D5" s="445">
        <f>Throughputs!G6</f>
        <v>720</v>
      </c>
      <c r="E5" s="379" t="s">
        <v>409</v>
      </c>
      <c r="F5" s="379">
        <v>0.02</v>
      </c>
      <c r="G5" s="289">
        <f>$C$5*F5/2000</f>
        <v>2.6280000000000001</v>
      </c>
      <c r="H5" s="377">
        <f>($D$5*F5*365)/2000</f>
        <v>2.6280000000000001</v>
      </c>
      <c r="I5" s="268"/>
      <c r="J5" s="268"/>
    </row>
    <row r="6" spans="1:18" x14ac:dyDescent="0.3">
      <c r="B6" s="317" t="s">
        <v>441</v>
      </c>
      <c r="C6" s="452">
        <f>Throughputs!D7</f>
        <v>262800</v>
      </c>
      <c r="D6" s="445">
        <f>Throughputs!G7</f>
        <v>720</v>
      </c>
      <c r="E6" s="275" t="s">
        <v>409</v>
      </c>
      <c r="F6" s="372">
        <v>8.6999999999999994E-3</v>
      </c>
      <c r="G6" s="373">
        <f>$C$6*F6/2000</f>
        <v>1.1431799999999999</v>
      </c>
      <c r="H6" s="381">
        <f>(D$6*F6*365)/2000</f>
        <v>1.1431799999999999</v>
      </c>
      <c r="I6" s="268"/>
      <c r="J6" s="268"/>
    </row>
    <row r="7" spans="1:18" ht="15.95" customHeight="1" x14ac:dyDescent="0.3">
      <c r="B7" s="277"/>
      <c r="C7" s="277"/>
      <c r="E7" s="453" t="s">
        <v>431</v>
      </c>
      <c r="F7" s="376" t="s">
        <v>409</v>
      </c>
      <c r="G7" s="289">
        <f>SUM(G4,G5,G6)</f>
        <v>8.5015799999999988</v>
      </c>
      <c r="H7" s="377">
        <f>SUM(H4,H5,H6)</f>
        <v>8.5015799999999988</v>
      </c>
      <c r="I7" s="268"/>
      <c r="J7" s="268"/>
    </row>
    <row r="8" spans="1:18" s="308" customFormat="1" ht="13.5" x14ac:dyDescent="0.25">
      <c r="A8" s="306">
        <v>1</v>
      </c>
      <c r="B8" s="306" t="s">
        <v>442</v>
      </c>
      <c r="C8" s="306"/>
      <c r="D8" s="306"/>
      <c r="E8" s="306"/>
      <c r="F8" s="306"/>
      <c r="G8" s="306"/>
      <c r="H8" s="306"/>
      <c r="I8" s="380"/>
      <c r="J8" s="380"/>
    </row>
    <row r="11" spans="1:18" s="268" customFormat="1" x14ac:dyDescent="0.3">
      <c r="B11" s="404" t="s">
        <v>443</v>
      </c>
      <c r="C11" s="246"/>
      <c r="D11" s="246"/>
      <c r="E11" s="246"/>
      <c r="F11" s="246"/>
      <c r="H11" s="404" t="s">
        <v>444</v>
      </c>
      <c r="I11" s="246"/>
      <c r="J11" s="246"/>
      <c r="K11" s="246"/>
      <c r="L11" s="246"/>
      <c r="N11" s="404" t="s">
        <v>445</v>
      </c>
      <c r="O11" s="246"/>
      <c r="P11" s="246"/>
      <c r="Q11" s="246"/>
      <c r="R11" s="246"/>
    </row>
    <row r="12" spans="1:18" s="268" customFormat="1" ht="49.5" x14ac:dyDescent="0.3">
      <c r="B12" s="313" t="s">
        <v>412</v>
      </c>
      <c r="C12" s="313" t="s">
        <v>413</v>
      </c>
      <c r="D12" s="313" t="s">
        <v>446</v>
      </c>
      <c r="E12" s="312" t="s">
        <v>415</v>
      </c>
      <c r="F12" s="312" t="s">
        <v>416</v>
      </c>
      <c r="H12" s="313" t="s">
        <v>412</v>
      </c>
      <c r="I12" s="313" t="s">
        <v>413</v>
      </c>
      <c r="J12" s="313" t="s">
        <v>446</v>
      </c>
      <c r="K12" s="312" t="s">
        <v>415</v>
      </c>
      <c r="L12" s="312" t="s">
        <v>416</v>
      </c>
      <c r="M12" s="375"/>
      <c r="N12" s="313" t="s">
        <v>412</v>
      </c>
      <c r="O12" s="313" t="s">
        <v>413</v>
      </c>
      <c r="P12" s="313" t="s">
        <v>446</v>
      </c>
      <c r="Q12" s="312" t="s">
        <v>415</v>
      </c>
      <c r="R12" s="312" t="s">
        <v>416</v>
      </c>
    </row>
    <row r="13" spans="1:18" s="268" customFormat="1" x14ac:dyDescent="0.3">
      <c r="B13" s="255" t="s">
        <v>34</v>
      </c>
      <c r="C13" s="255" t="s">
        <v>417</v>
      </c>
      <c r="D13" s="332">
        <f>'Perlite Concentrations'!$L4</f>
        <v>2.5000000000000002E-8</v>
      </c>
      <c r="E13" s="382">
        <f>D13*$F$4</f>
        <v>8.9999999999999999E-10</v>
      </c>
      <c r="F13" s="382">
        <f>E13*$C$4</f>
        <v>2.3651999999999999E-4</v>
      </c>
      <c r="H13" s="255" t="s">
        <v>34</v>
      </c>
      <c r="I13" s="255" t="s">
        <v>417</v>
      </c>
      <c r="J13" s="332">
        <f>'Perlite Concentrations'!$L4</f>
        <v>2.5000000000000002E-8</v>
      </c>
      <c r="K13" s="382">
        <f>J13*$F$5</f>
        <v>5.0000000000000003E-10</v>
      </c>
      <c r="L13" s="382">
        <f>K13*$C$5</f>
        <v>1.314E-4</v>
      </c>
      <c r="M13" s="305"/>
      <c r="N13" s="255" t="s">
        <v>34</v>
      </c>
      <c r="O13" s="255" t="s">
        <v>417</v>
      </c>
      <c r="P13" s="332">
        <f>'Perlite Concentrations'!$L4</f>
        <v>2.5000000000000002E-8</v>
      </c>
      <c r="Q13" s="382">
        <f>P13*$F$6</f>
        <v>2.175E-10</v>
      </c>
      <c r="R13" s="382">
        <f>Q13*$C$6</f>
        <v>5.7158999999999999E-5</v>
      </c>
    </row>
    <row r="14" spans="1:18" s="268" customFormat="1" x14ac:dyDescent="0.3">
      <c r="B14" s="255" t="s">
        <v>37</v>
      </c>
      <c r="C14" s="255" t="s">
        <v>323</v>
      </c>
      <c r="D14" s="332">
        <f>'Perlite Concentrations'!$L5</f>
        <v>6.372499999999999E-2</v>
      </c>
      <c r="E14" s="382">
        <f t="shared" ref="E14:E33" si="0">D14*$F$4</f>
        <v>2.2940999999999994E-3</v>
      </c>
      <c r="F14" s="382">
        <f t="shared" ref="F14:F33" si="1">E14*$C$4</f>
        <v>602.88947999999982</v>
      </c>
      <c r="H14" s="255" t="s">
        <v>37</v>
      </c>
      <c r="I14" s="255" t="s">
        <v>323</v>
      </c>
      <c r="J14" s="332">
        <f>'Perlite Concentrations'!$L5</f>
        <v>6.372499999999999E-2</v>
      </c>
      <c r="K14" s="382">
        <f>J14*$F$5</f>
        <v>1.2744999999999998E-3</v>
      </c>
      <c r="L14" s="382">
        <f>K14*$C$5</f>
        <v>334.93859999999995</v>
      </c>
      <c r="M14" s="305"/>
      <c r="N14" s="255" t="s">
        <v>37</v>
      </c>
      <c r="O14" s="255" t="s">
        <v>323</v>
      </c>
      <c r="P14" s="332">
        <f>'Perlite Concentrations'!$L5</f>
        <v>6.372499999999999E-2</v>
      </c>
      <c r="Q14" s="382">
        <f>P14*$F$6</f>
        <v>5.5440749999999988E-4</v>
      </c>
      <c r="R14" s="382">
        <f t="shared" ref="R14:R33" si="2">Q14*$C$4</f>
        <v>145.69829099999995</v>
      </c>
    </row>
    <row r="15" spans="1:18" s="268" customFormat="1" x14ac:dyDescent="0.3">
      <c r="B15" s="255" t="s">
        <v>39</v>
      </c>
      <c r="C15" s="255" t="s">
        <v>418</v>
      </c>
      <c r="D15" s="332">
        <f>'Perlite Concentrations'!$L6</f>
        <v>2.6000000000000005E-6</v>
      </c>
      <c r="E15" s="382">
        <f t="shared" si="0"/>
        <v>9.3600000000000018E-8</v>
      </c>
      <c r="F15" s="382">
        <f t="shared" si="1"/>
        <v>2.4598080000000005E-2</v>
      </c>
      <c r="H15" s="255" t="s">
        <v>39</v>
      </c>
      <c r="I15" s="255" t="s">
        <v>418</v>
      </c>
      <c r="J15" s="332">
        <f>'Perlite Concentrations'!$L6</f>
        <v>2.6000000000000005E-6</v>
      </c>
      <c r="K15" s="382">
        <f t="shared" ref="K15:K33" si="3">J15*$F$5</f>
        <v>5.2000000000000009E-8</v>
      </c>
      <c r="L15" s="382">
        <f t="shared" ref="L15:L33" si="4">K15*$C$5</f>
        <v>1.3665600000000002E-2</v>
      </c>
      <c r="M15" s="305"/>
      <c r="N15" s="255" t="s">
        <v>39</v>
      </c>
      <c r="O15" s="255" t="s">
        <v>418</v>
      </c>
      <c r="P15" s="332">
        <f>'Perlite Concentrations'!$L6</f>
        <v>2.6000000000000005E-6</v>
      </c>
      <c r="Q15" s="382">
        <f t="shared" ref="Q15:Q33" si="5">P15*$F$6</f>
        <v>2.2620000000000003E-8</v>
      </c>
      <c r="R15" s="382">
        <f t="shared" si="2"/>
        <v>5.9445360000000011E-3</v>
      </c>
    </row>
    <row r="16" spans="1:18" s="268" customFormat="1" x14ac:dyDescent="0.3">
      <c r="B16" s="255" t="s">
        <v>41</v>
      </c>
      <c r="C16" s="255" t="s">
        <v>290</v>
      </c>
      <c r="D16" s="332">
        <f>'Perlite Concentrations'!$L7</f>
        <v>2.8000000000000003E-4</v>
      </c>
      <c r="E16" s="382">
        <f t="shared" si="0"/>
        <v>1.008E-5</v>
      </c>
      <c r="F16" s="382">
        <f t="shared" si="1"/>
        <v>2.6490239999999998</v>
      </c>
      <c r="H16" s="255" t="s">
        <v>41</v>
      </c>
      <c r="I16" s="255" t="s">
        <v>290</v>
      </c>
      <c r="J16" s="332">
        <f>'Perlite Concentrations'!$L7</f>
        <v>2.8000000000000003E-4</v>
      </c>
      <c r="K16" s="382">
        <f t="shared" si="3"/>
        <v>5.6000000000000006E-6</v>
      </c>
      <c r="L16" s="382">
        <f t="shared" si="4"/>
        <v>1.4716800000000001</v>
      </c>
      <c r="M16" s="305"/>
      <c r="N16" s="255" t="s">
        <v>41</v>
      </c>
      <c r="O16" s="255" t="s">
        <v>290</v>
      </c>
      <c r="P16" s="332">
        <f>'Perlite Concentrations'!$L7</f>
        <v>2.8000000000000003E-4</v>
      </c>
      <c r="Q16" s="382">
        <f t="shared" si="5"/>
        <v>2.4360000000000001E-6</v>
      </c>
      <c r="R16" s="382">
        <f t="shared" si="2"/>
        <v>0.64018079999999999</v>
      </c>
    </row>
    <row r="17" spans="2:18" s="268" customFormat="1" x14ac:dyDescent="0.3">
      <c r="B17" s="255" t="s">
        <v>43</v>
      </c>
      <c r="C17" s="255" t="s">
        <v>419</v>
      </c>
      <c r="D17" s="332">
        <f>'Perlite Concentrations'!$L8</f>
        <v>3.0599999999999999E-6</v>
      </c>
      <c r="E17" s="382">
        <f t="shared" si="0"/>
        <v>1.1015999999999999E-7</v>
      </c>
      <c r="F17" s="382">
        <f t="shared" si="1"/>
        <v>2.8950047999999996E-2</v>
      </c>
      <c r="H17" s="255" t="s">
        <v>43</v>
      </c>
      <c r="I17" s="255" t="s">
        <v>419</v>
      </c>
      <c r="J17" s="332">
        <f>'Perlite Concentrations'!$L8</f>
        <v>3.0599999999999999E-6</v>
      </c>
      <c r="K17" s="382">
        <f t="shared" si="3"/>
        <v>6.1200000000000005E-8</v>
      </c>
      <c r="L17" s="382">
        <f t="shared" si="4"/>
        <v>1.6083360000000001E-2</v>
      </c>
      <c r="M17" s="305"/>
      <c r="N17" s="255" t="s">
        <v>43</v>
      </c>
      <c r="O17" s="255" t="s">
        <v>419</v>
      </c>
      <c r="P17" s="332">
        <f>'Perlite Concentrations'!$L8</f>
        <v>3.0599999999999999E-6</v>
      </c>
      <c r="Q17" s="382">
        <f t="shared" si="5"/>
        <v>2.6621999999999998E-8</v>
      </c>
      <c r="R17" s="382">
        <f t="shared" si="2"/>
        <v>6.9962615999999995E-3</v>
      </c>
    </row>
    <row r="18" spans="2:18" s="268" customFormat="1" x14ac:dyDescent="0.3">
      <c r="B18" s="255" t="s">
        <v>45</v>
      </c>
      <c r="C18" s="255" t="s">
        <v>420</v>
      </c>
      <c r="D18" s="332">
        <f>'Perlite Concentrations'!$L9</f>
        <v>8.0000000000000002E-8</v>
      </c>
      <c r="E18" s="382">
        <f t="shared" si="0"/>
        <v>2.88E-9</v>
      </c>
      <c r="F18" s="382">
        <f t="shared" si="1"/>
        <v>7.56864E-4</v>
      </c>
      <c r="H18" s="255" t="s">
        <v>45</v>
      </c>
      <c r="I18" s="255" t="s">
        <v>420</v>
      </c>
      <c r="J18" s="332">
        <f>'Perlite Concentrations'!$L9</f>
        <v>8.0000000000000002E-8</v>
      </c>
      <c r="K18" s="382">
        <f t="shared" si="3"/>
        <v>1.6000000000000001E-9</v>
      </c>
      <c r="L18" s="382">
        <f t="shared" si="4"/>
        <v>4.2048000000000004E-4</v>
      </c>
      <c r="M18" s="305"/>
      <c r="N18" s="255" t="s">
        <v>45</v>
      </c>
      <c r="O18" s="255" t="s">
        <v>420</v>
      </c>
      <c r="P18" s="332">
        <f>'Perlite Concentrations'!$L9</f>
        <v>8.0000000000000002E-8</v>
      </c>
      <c r="Q18" s="382">
        <f t="shared" si="5"/>
        <v>6.9599999999999997E-10</v>
      </c>
      <c r="R18" s="382">
        <f t="shared" si="2"/>
        <v>1.8290879999999999E-4</v>
      </c>
    </row>
    <row r="19" spans="2:18" s="268" customFormat="1" x14ac:dyDescent="0.3">
      <c r="B19" s="255" t="s">
        <v>47</v>
      </c>
      <c r="C19" s="255" t="s">
        <v>345</v>
      </c>
      <c r="D19" s="332">
        <f>'Perlite Concentrations'!$L10</f>
        <v>1.0000000000000001E-7</v>
      </c>
      <c r="E19" s="382">
        <f t="shared" si="0"/>
        <v>3.6E-9</v>
      </c>
      <c r="F19" s="382">
        <f t="shared" si="1"/>
        <v>9.4607999999999997E-4</v>
      </c>
      <c r="H19" s="255" t="s">
        <v>47</v>
      </c>
      <c r="I19" s="255" t="s">
        <v>345</v>
      </c>
      <c r="J19" s="332">
        <f>'Perlite Concentrations'!$L10</f>
        <v>1.0000000000000001E-7</v>
      </c>
      <c r="K19" s="382">
        <f t="shared" si="3"/>
        <v>2.0000000000000001E-9</v>
      </c>
      <c r="L19" s="382">
        <f t="shared" si="4"/>
        <v>5.2559999999999998E-4</v>
      </c>
      <c r="M19" s="305"/>
      <c r="N19" s="255" t="s">
        <v>47</v>
      </c>
      <c r="O19" s="255" t="s">
        <v>345</v>
      </c>
      <c r="P19" s="332">
        <f>'Perlite Concentrations'!$L10</f>
        <v>1.0000000000000001E-7</v>
      </c>
      <c r="Q19" s="382">
        <f t="shared" si="5"/>
        <v>8.6999999999999999E-10</v>
      </c>
      <c r="R19" s="382">
        <f t="shared" si="2"/>
        <v>2.28636E-4</v>
      </c>
    </row>
    <row r="20" spans="2:18" s="268" customFormat="1" x14ac:dyDescent="0.3">
      <c r="B20" s="255" t="s">
        <v>50</v>
      </c>
      <c r="C20" s="255" t="s">
        <v>327</v>
      </c>
      <c r="D20" s="332">
        <f>'Perlite Concentrations'!$L11</f>
        <v>5.200000000000001E-6</v>
      </c>
      <c r="E20" s="382">
        <f t="shared" si="0"/>
        <v>1.8720000000000004E-7</v>
      </c>
      <c r="F20" s="382">
        <f t="shared" si="1"/>
        <v>4.919616000000001E-2</v>
      </c>
      <c r="H20" s="255" t="s">
        <v>50</v>
      </c>
      <c r="I20" s="255" t="s">
        <v>327</v>
      </c>
      <c r="J20" s="332">
        <f>'Perlite Concentrations'!$L11</f>
        <v>5.200000000000001E-6</v>
      </c>
      <c r="K20" s="382">
        <f t="shared" si="3"/>
        <v>1.0400000000000002E-7</v>
      </c>
      <c r="L20" s="382">
        <f t="shared" si="4"/>
        <v>2.7331200000000003E-2</v>
      </c>
      <c r="M20" s="305"/>
      <c r="N20" s="255" t="s">
        <v>50</v>
      </c>
      <c r="O20" s="255" t="s">
        <v>327</v>
      </c>
      <c r="P20" s="332">
        <f>'Perlite Concentrations'!$L11</f>
        <v>5.200000000000001E-6</v>
      </c>
      <c r="Q20" s="382">
        <f t="shared" si="5"/>
        <v>4.5240000000000007E-8</v>
      </c>
      <c r="R20" s="382">
        <f t="shared" si="2"/>
        <v>1.1889072000000002E-2</v>
      </c>
    </row>
    <row r="21" spans="2:18" s="268" customFormat="1" x14ac:dyDescent="0.3">
      <c r="B21" s="255" t="s">
        <v>52</v>
      </c>
      <c r="C21" s="255" t="s">
        <v>421</v>
      </c>
      <c r="D21" s="332">
        <f>'Perlite Concentrations'!$L12</f>
        <v>2E-8</v>
      </c>
      <c r="E21" s="382">
        <f>D21*$F$4</f>
        <v>7.2E-10</v>
      </c>
      <c r="F21" s="382">
        <f t="shared" si="1"/>
        <v>1.89216E-4</v>
      </c>
      <c r="H21" s="255" t="s">
        <v>52</v>
      </c>
      <c r="I21" s="255" t="s">
        <v>421</v>
      </c>
      <c r="J21" s="332">
        <f>'Perlite Concentrations'!$L12</f>
        <v>2E-8</v>
      </c>
      <c r="K21" s="382">
        <f t="shared" si="3"/>
        <v>4.0000000000000001E-10</v>
      </c>
      <c r="L21" s="382">
        <f t="shared" si="4"/>
        <v>1.0512000000000001E-4</v>
      </c>
      <c r="M21" s="305"/>
      <c r="N21" s="255" t="s">
        <v>52</v>
      </c>
      <c r="O21" s="255" t="s">
        <v>421</v>
      </c>
      <c r="P21" s="332">
        <f>'Perlite Concentrations'!$L12</f>
        <v>2E-8</v>
      </c>
      <c r="Q21" s="382">
        <f t="shared" si="5"/>
        <v>1.7399999999999999E-10</v>
      </c>
      <c r="R21" s="382">
        <f t="shared" si="2"/>
        <v>4.5727199999999998E-5</v>
      </c>
    </row>
    <row r="22" spans="2:18" s="268" customFormat="1" x14ac:dyDescent="0.3">
      <c r="B22" s="255" t="s">
        <v>55</v>
      </c>
      <c r="C22" s="255" t="s">
        <v>313</v>
      </c>
      <c r="D22" s="332">
        <f>'Perlite Concentrations'!$L13</f>
        <v>5.0299999999999997E-4</v>
      </c>
      <c r="E22" s="382">
        <f t="shared" si="0"/>
        <v>1.8107999999999997E-5</v>
      </c>
      <c r="F22" s="382">
        <f t="shared" si="1"/>
        <v>4.7587823999999994</v>
      </c>
      <c r="H22" s="255" t="s">
        <v>55</v>
      </c>
      <c r="I22" s="255" t="s">
        <v>313</v>
      </c>
      <c r="J22" s="332">
        <f>'Perlite Concentrations'!$L13</f>
        <v>5.0299999999999997E-4</v>
      </c>
      <c r="K22" s="382">
        <f t="shared" si="3"/>
        <v>1.006E-5</v>
      </c>
      <c r="L22" s="382">
        <f t="shared" si="4"/>
        <v>2.6437680000000001</v>
      </c>
      <c r="M22" s="305"/>
      <c r="N22" s="255" t="s">
        <v>55</v>
      </c>
      <c r="O22" s="255" t="s">
        <v>313</v>
      </c>
      <c r="P22" s="332">
        <f>'Perlite Concentrations'!$L13</f>
        <v>5.0299999999999997E-4</v>
      </c>
      <c r="Q22" s="382">
        <f>P22*$F$6</f>
        <v>4.3760999999999995E-6</v>
      </c>
      <c r="R22" s="382">
        <f t="shared" si="2"/>
        <v>1.1500390799999998</v>
      </c>
    </row>
    <row r="23" spans="2:18" s="268" customFormat="1" x14ac:dyDescent="0.3">
      <c r="B23" s="255" t="s">
        <v>57</v>
      </c>
      <c r="C23" s="255" t="s">
        <v>333</v>
      </c>
      <c r="D23" s="332">
        <f>'Perlite Concentrations'!$L14</f>
        <v>1.9999999999999999E-6</v>
      </c>
      <c r="E23" s="382">
        <f t="shared" si="0"/>
        <v>7.1999999999999996E-8</v>
      </c>
      <c r="F23" s="382">
        <f t="shared" si="1"/>
        <v>1.89216E-2</v>
      </c>
      <c r="H23" s="255" t="s">
        <v>57</v>
      </c>
      <c r="I23" s="255" t="s">
        <v>333</v>
      </c>
      <c r="J23" s="332">
        <f>'Perlite Concentrations'!$L14</f>
        <v>1.9999999999999999E-6</v>
      </c>
      <c r="K23" s="382">
        <f t="shared" si="3"/>
        <v>4.0000000000000001E-8</v>
      </c>
      <c r="L23" s="382">
        <f t="shared" si="4"/>
        <v>1.0512000000000001E-2</v>
      </c>
      <c r="M23" s="305"/>
      <c r="N23" s="255" t="s">
        <v>57</v>
      </c>
      <c r="O23" s="255" t="s">
        <v>333</v>
      </c>
      <c r="P23" s="332">
        <f>'Perlite Concentrations'!$L14</f>
        <v>1.9999999999999999E-6</v>
      </c>
      <c r="Q23" s="382">
        <f t="shared" si="5"/>
        <v>1.7399999999999997E-8</v>
      </c>
      <c r="R23" s="382">
        <f t="shared" si="2"/>
        <v>4.5727199999999989E-3</v>
      </c>
    </row>
    <row r="24" spans="2:18" s="268" customFormat="1" x14ac:dyDescent="0.3">
      <c r="B24" s="255" t="s">
        <v>61</v>
      </c>
      <c r="C24" s="255" t="s">
        <v>422</v>
      </c>
      <c r="D24" s="332">
        <f>'Perlite Concentrations'!$L15</f>
        <v>3.3000000000000003E-5</v>
      </c>
      <c r="E24" s="382">
        <f t="shared" si="0"/>
        <v>1.1880000000000001E-6</v>
      </c>
      <c r="F24" s="382">
        <f t="shared" si="1"/>
        <v>0.31220640000000005</v>
      </c>
      <c r="H24" s="255" t="s">
        <v>61</v>
      </c>
      <c r="I24" s="255" t="s">
        <v>422</v>
      </c>
      <c r="J24" s="332">
        <f>'Perlite Concentrations'!$L15</f>
        <v>3.3000000000000003E-5</v>
      </c>
      <c r="K24" s="382">
        <f t="shared" si="3"/>
        <v>6.6000000000000003E-7</v>
      </c>
      <c r="L24" s="382">
        <f t="shared" si="4"/>
        <v>0.17344800000000002</v>
      </c>
      <c r="M24" s="305"/>
      <c r="N24" s="255" t="s">
        <v>61</v>
      </c>
      <c r="O24" s="255" t="s">
        <v>422</v>
      </c>
      <c r="P24" s="332">
        <f>'Perlite Concentrations'!$L15</f>
        <v>3.3000000000000003E-5</v>
      </c>
      <c r="Q24" s="382">
        <f t="shared" si="5"/>
        <v>2.8710000000000002E-7</v>
      </c>
      <c r="R24" s="382">
        <f t="shared" si="2"/>
        <v>7.5449880000000011E-2</v>
      </c>
    </row>
    <row r="25" spans="2:18" s="268" customFormat="1" x14ac:dyDescent="0.3">
      <c r="B25" s="255" t="s">
        <v>63</v>
      </c>
      <c r="C25" s="255" t="s">
        <v>423</v>
      </c>
      <c r="D25" s="332">
        <f>'Perlite Concentrations'!$L16</f>
        <v>2.5000000000000001E-5</v>
      </c>
      <c r="E25" s="382">
        <f t="shared" si="0"/>
        <v>8.9999999999999996E-7</v>
      </c>
      <c r="F25" s="382">
        <f t="shared" si="1"/>
        <v>0.23651999999999998</v>
      </c>
      <c r="H25" s="255" t="s">
        <v>63</v>
      </c>
      <c r="I25" s="255" t="s">
        <v>423</v>
      </c>
      <c r="J25" s="332">
        <f>'Perlite Concentrations'!$L16</f>
        <v>2.5000000000000001E-5</v>
      </c>
      <c r="K25" s="382">
        <f t="shared" si="3"/>
        <v>5.0000000000000008E-7</v>
      </c>
      <c r="L25" s="382">
        <f t="shared" si="4"/>
        <v>0.13140000000000002</v>
      </c>
      <c r="M25" s="305"/>
      <c r="N25" s="255" t="s">
        <v>63</v>
      </c>
      <c r="O25" s="255" t="s">
        <v>423</v>
      </c>
      <c r="P25" s="332">
        <f>'Perlite Concentrations'!$L16</f>
        <v>2.5000000000000001E-5</v>
      </c>
      <c r="Q25" s="382">
        <f t="shared" si="5"/>
        <v>2.1749999999999998E-7</v>
      </c>
      <c r="R25" s="382">
        <f t="shared" si="2"/>
        <v>5.7158999999999995E-2</v>
      </c>
    </row>
    <row r="26" spans="2:18" s="268" customFormat="1" x14ac:dyDescent="0.3">
      <c r="B26" s="255" t="s">
        <v>65</v>
      </c>
      <c r="C26" s="255" t="s">
        <v>424</v>
      </c>
      <c r="D26" s="332">
        <f>'Perlite Concentrations'!$L17</f>
        <v>3.7E-7</v>
      </c>
      <c r="E26" s="382">
        <f t="shared" si="0"/>
        <v>1.3319999999999999E-8</v>
      </c>
      <c r="F26" s="382">
        <f t="shared" si="1"/>
        <v>3.5004960000000001E-3</v>
      </c>
      <c r="H26" s="255" t="s">
        <v>65</v>
      </c>
      <c r="I26" s="255" t="s">
        <v>424</v>
      </c>
      <c r="J26" s="332">
        <f>'Perlite Concentrations'!$L17</f>
        <v>3.7E-7</v>
      </c>
      <c r="K26" s="382">
        <f t="shared" si="3"/>
        <v>7.4000000000000001E-9</v>
      </c>
      <c r="L26" s="382">
        <f t="shared" si="4"/>
        <v>1.94472E-3</v>
      </c>
      <c r="M26" s="305"/>
      <c r="N26" s="255" t="s">
        <v>65</v>
      </c>
      <c r="O26" s="255" t="s">
        <v>424</v>
      </c>
      <c r="P26" s="332">
        <f>'Perlite Concentrations'!$L17</f>
        <v>3.7E-7</v>
      </c>
      <c r="Q26" s="382">
        <f t="shared" si="5"/>
        <v>3.2189999999999997E-9</v>
      </c>
      <c r="R26" s="382">
        <f t="shared" si="2"/>
        <v>8.4595319999999994E-4</v>
      </c>
    </row>
    <row r="27" spans="2:18" s="268" customFormat="1" x14ac:dyDescent="0.3">
      <c r="B27" s="255" t="s">
        <v>67</v>
      </c>
      <c r="C27" s="255" t="s">
        <v>425</v>
      </c>
      <c r="D27" s="332">
        <f>'Perlite Concentrations'!$L18</f>
        <v>1.9000000000000001E-7</v>
      </c>
      <c r="E27" s="382">
        <f t="shared" si="0"/>
        <v>6.8399999999999995E-9</v>
      </c>
      <c r="F27" s="382">
        <f t="shared" si="1"/>
        <v>1.7975519999999998E-3</v>
      </c>
      <c r="H27" s="255" t="s">
        <v>67</v>
      </c>
      <c r="I27" s="255" t="s">
        <v>425</v>
      </c>
      <c r="J27" s="332">
        <f>'Perlite Concentrations'!$L18</f>
        <v>1.9000000000000001E-7</v>
      </c>
      <c r="K27" s="382">
        <f t="shared" si="3"/>
        <v>3.8000000000000001E-9</v>
      </c>
      <c r="L27" s="382">
        <f t="shared" si="4"/>
        <v>9.9864000000000007E-4</v>
      </c>
      <c r="M27" s="305"/>
      <c r="N27" s="255" t="s">
        <v>67</v>
      </c>
      <c r="O27" s="255" t="s">
        <v>425</v>
      </c>
      <c r="P27" s="332">
        <f>'Perlite Concentrations'!$L18</f>
        <v>1.9000000000000001E-7</v>
      </c>
      <c r="Q27" s="382">
        <f t="shared" si="5"/>
        <v>1.653E-9</v>
      </c>
      <c r="R27" s="382">
        <f t="shared" si="2"/>
        <v>4.3440839999999998E-4</v>
      </c>
    </row>
    <row r="28" spans="2:18" s="268" customFormat="1" x14ac:dyDescent="0.3">
      <c r="B28" s="255" t="s">
        <v>72</v>
      </c>
      <c r="C28" s="255" t="s">
        <v>426</v>
      </c>
      <c r="D28" s="332">
        <f>'Perlite Concentrations'!$L20</f>
        <v>1.4999999999999998E-6</v>
      </c>
      <c r="E28" s="382">
        <f t="shared" si="0"/>
        <v>5.3999999999999987E-8</v>
      </c>
      <c r="F28" s="382">
        <f t="shared" si="1"/>
        <v>1.4191199999999996E-2</v>
      </c>
      <c r="H28" s="255" t="s">
        <v>72</v>
      </c>
      <c r="I28" s="255" t="s">
        <v>426</v>
      </c>
      <c r="J28" s="332">
        <f>'Perlite Concentrations'!$L20</f>
        <v>1.4999999999999998E-6</v>
      </c>
      <c r="K28" s="382">
        <f t="shared" si="3"/>
        <v>2.9999999999999997E-8</v>
      </c>
      <c r="L28" s="382">
        <f t="shared" si="4"/>
        <v>7.8839999999999986E-3</v>
      </c>
      <c r="M28" s="305"/>
      <c r="N28" s="255" t="s">
        <v>72</v>
      </c>
      <c r="O28" s="255" t="s">
        <v>426</v>
      </c>
      <c r="P28" s="332">
        <f>'Perlite Concentrations'!$L20</f>
        <v>1.4999999999999998E-6</v>
      </c>
      <c r="Q28" s="382">
        <f t="shared" si="5"/>
        <v>1.3049999999999998E-8</v>
      </c>
      <c r="R28" s="382">
        <f t="shared" si="2"/>
        <v>3.4295399999999996E-3</v>
      </c>
    </row>
    <row r="29" spans="2:18" s="268" customFormat="1" x14ac:dyDescent="0.3">
      <c r="B29" s="255" t="s">
        <v>41</v>
      </c>
      <c r="C29" s="255" t="s">
        <v>290</v>
      </c>
      <c r="D29" s="332">
        <f>'Perlite Concentrations'!$L21</f>
        <v>3.0000000000000001E-5</v>
      </c>
      <c r="E29" s="382">
        <f t="shared" si="0"/>
        <v>1.08E-6</v>
      </c>
      <c r="F29" s="382">
        <f t="shared" si="1"/>
        <v>0.28382400000000002</v>
      </c>
      <c r="H29" s="255" t="s">
        <v>41</v>
      </c>
      <c r="I29" s="255" t="s">
        <v>290</v>
      </c>
      <c r="J29" s="332">
        <f>'Perlite Concentrations'!$L21</f>
        <v>3.0000000000000001E-5</v>
      </c>
      <c r="K29" s="382">
        <f t="shared" si="3"/>
        <v>6.0000000000000008E-7</v>
      </c>
      <c r="L29" s="382">
        <f t="shared" si="4"/>
        <v>0.15768000000000001</v>
      </c>
      <c r="M29" s="305"/>
      <c r="N29" s="255" t="s">
        <v>41</v>
      </c>
      <c r="O29" s="255" t="s">
        <v>290</v>
      </c>
      <c r="P29" s="332">
        <f>'Perlite Concentrations'!$L21</f>
        <v>3.0000000000000001E-5</v>
      </c>
      <c r="Q29" s="382">
        <f t="shared" si="5"/>
        <v>2.6099999999999997E-7</v>
      </c>
      <c r="R29" s="382">
        <f t="shared" si="2"/>
        <v>6.8590799999999993E-2</v>
      </c>
    </row>
    <row r="30" spans="2:18" s="268" customFormat="1" x14ac:dyDescent="0.3">
      <c r="B30" s="255" t="s">
        <v>76</v>
      </c>
      <c r="C30" s="255" t="s">
        <v>427</v>
      </c>
      <c r="D30" s="332">
        <f>'Perlite Concentrations'!$L22</f>
        <v>2.0000000000000001E-4</v>
      </c>
      <c r="E30" s="382">
        <f t="shared" si="0"/>
        <v>7.1999999999999997E-6</v>
      </c>
      <c r="F30" s="382">
        <f t="shared" si="1"/>
        <v>1.8921599999999998</v>
      </c>
      <c r="H30" s="255" t="s">
        <v>76</v>
      </c>
      <c r="I30" s="255" t="s">
        <v>427</v>
      </c>
      <c r="J30" s="332">
        <f>'Perlite Concentrations'!$L22</f>
        <v>2.0000000000000001E-4</v>
      </c>
      <c r="K30" s="382">
        <f t="shared" si="3"/>
        <v>4.0000000000000007E-6</v>
      </c>
      <c r="L30" s="382">
        <f t="shared" si="4"/>
        <v>1.0512000000000001</v>
      </c>
      <c r="M30" s="305"/>
      <c r="N30" s="255" t="s">
        <v>76</v>
      </c>
      <c r="O30" s="255" t="s">
        <v>427</v>
      </c>
      <c r="P30" s="332">
        <f>'Perlite Concentrations'!$L22</f>
        <v>2.0000000000000001E-4</v>
      </c>
      <c r="Q30" s="382">
        <f>P30*$F$6</f>
        <v>1.7399999999999999E-6</v>
      </c>
      <c r="R30" s="382">
        <f t="shared" si="2"/>
        <v>0.45727199999999996</v>
      </c>
    </row>
    <row r="31" spans="2:18" s="268" customFormat="1" x14ac:dyDescent="0.3">
      <c r="B31" s="255" t="s">
        <v>79</v>
      </c>
      <c r="C31" s="255" t="s">
        <v>315</v>
      </c>
      <c r="D31" s="332">
        <f>'Perlite Concentrations'!$L23</f>
        <v>8.0000000000000007E-5</v>
      </c>
      <c r="E31" s="382">
        <f t="shared" si="0"/>
        <v>2.88E-6</v>
      </c>
      <c r="F31" s="382">
        <f t="shared" si="1"/>
        <v>0.75686399999999998</v>
      </c>
      <c r="H31" s="255" t="s">
        <v>79</v>
      </c>
      <c r="I31" s="255" t="s">
        <v>315</v>
      </c>
      <c r="J31" s="332">
        <f>'Perlite Concentrations'!$L23</f>
        <v>8.0000000000000007E-5</v>
      </c>
      <c r="K31" s="382">
        <f t="shared" si="3"/>
        <v>1.6000000000000001E-6</v>
      </c>
      <c r="L31" s="382">
        <f t="shared" si="4"/>
        <v>0.42048000000000002</v>
      </c>
      <c r="M31" s="305"/>
      <c r="N31" s="255" t="s">
        <v>79</v>
      </c>
      <c r="O31" s="255" t="s">
        <v>315</v>
      </c>
      <c r="P31" s="332">
        <f>'Perlite Concentrations'!$L23</f>
        <v>8.0000000000000007E-5</v>
      </c>
      <c r="Q31" s="382">
        <f t="shared" si="5"/>
        <v>6.9599999999999999E-7</v>
      </c>
      <c r="R31" s="382">
        <f t="shared" si="2"/>
        <v>0.18290879999999998</v>
      </c>
    </row>
    <row r="32" spans="2:18" s="268" customFormat="1" x14ac:dyDescent="0.3">
      <c r="B32" s="255" t="s">
        <v>81</v>
      </c>
      <c r="C32" s="255" t="s">
        <v>428</v>
      </c>
      <c r="D32" s="332">
        <f>'Perlite Concentrations'!$L24</f>
        <v>3.7265E-2</v>
      </c>
      <c r="E32" s="382">
        <f t="shared" si="0"/>
        <v>1.3415399999999998E-3</v>
      </c>
      <c r="F32" s="382">
        <f t="shared" si="1"/>
        <v>352.55671199999995</v>
      </c>
      <c r="H32" s="255" t="s">
        <v>81</v>
      </c>
      <c r="I32" s="255" t="s">
        <v>428</v>
      </c>
      <c r="J32" s="332">
        <f>'Perlite Concentrations'!$L24</f>
        <v>3.7265E-2</v>
      </c>
      <c r="K32" s="382">
        <f t="shared" si="3"/>
        <v>7.4529999999999996E-4</v>
      </c>
      <c r="L32" s="382">
        <f t="shared" si="4"/>
        <v>195.86483999999999</v>
      </c>
      <c r="M32" s="305"/>
      <c r="N32" s="255" t="s">
        <v>81</v>
      </c>
      <c r="O32" s="255" t="s">
        <v>428</v>
      </c>
      <c r="P32" s="332">
        <f>'Perlite Concentrations'!$L24</f>
        <v>3.7265E-2</v>
      </c>
      <c r="Q32" s="382">
        <f t="shared" si="5"/>
        <v>3.242055E-4</v>
      </c>
      <c r="R32" s="382">
        <f t="shared" si="2"/>
        <v>85.201205400000006</v>
      </c>
    </row>
    <row r="33" spans="1:18" s="268" customFormat="1" x14ac:dyDescent="0.3">
      <c r="B33" s="255" t="s">
        <v>83</v>
      </c>
      <c r="C33" s="255" t="s">
        <v>429</v>
      </c>
      <c r="D33" s="332">
        <f>'Perlite Concentrations'!$L25</f>
        <v>2.5000000000000001E-5</v>
      </c>
      <c r="E33" s="382">
        <f t="shared" si="0"/>
        <v>8.9999999999999996E-7</v>
      </c>
      <c r="F33" s="382">
        <f t="shared" si="1"/>
        <v>0.23651999999999998</v>
      </c>
      <c r="H33" s="255" t="s">
        <v>83</v>
      </c>
      <c r="I33" s="255" t="s">
        <v>429</v>
      </c>
      <c r="J33" s="332">
        <f>'Perlite Concentrations'!$L25</f>
        <v>2.5000000000000001E-5</v>
      </c>
      <c r="K33" s="382">
        <f t="shared" si="3"/>
        <v>5.0000000000000008E-7</v>
      </c>
      <c r="L33" s="382">
        <f t="shared" si="4"/>
        <v>0.13140000000000002</v>
      </c>
      <c r="M33" s="305"/>
      <c r="N33" s="255" t="s">
        <v>83</v>
      </c>
      <c r="O33" s="255" t="s">
        <v>429</v>
      </c>
      <c r="P33" s="332">
        <f>'Perlite Concentrations'!$L25</f>
        <v>2.5000000000000001E-5</v>
      </c>
      <c r="Q33" s="382">
        <f t="shared" si="5"/>
        <v>2.1749999999999998E-7</v>
      </c>
      <c r="R33" s="382">
        <f t="shared" si="2"/>
        <v>5.7158999999999995E-2</v>
      </c>
    </row>
    <row r="34" spans="1:18" s="268" customFormat="1" x14ac:dyDescent="0.3">
      <c r="A34" s="306">
        <v>1</v>
      </c>
      <c r="B34" s="322" t="s">
        <v>430</v>
      </c>
      <c r="C34" s="275"/>
      <c r="D34" s="275"/>
      <c r="E34" s="246"/>
      <c r="F34" s="246"/>
      <c r="G34" s="275"/>
      <c r="H34" s="306">
        <v>1</v>
      </c>
      <c r="I34" s="322" t="s">
        <v>430</v>
      </c>
      <c r="J34" s="246"/>
      <c r="K34" s="246"/>
      <c r="L34" s="246"/>
      <c r="M34" s="246"/>
      <c r="N34" s="306">
        <v>1</v>
      </c>
      <c r="O34" s="322" t="s">
        <v>430</v>
      </c>
    </row>
    <row r="35" spans="1:18" s="268" customFormat="1" x14ac:dyDescent="0.3">
      <c r="B35" s="305"/>
      <c r="D35" s="334"/>
      <c r="E35" s="335"/>
      <c r="F35" s="335"/>
      <c r="I35" s="334"/>
      <c r="J35" s="335"/>
      <c r="K35" s="335"/>
      <c r="M35" s="305"/>
      <c r="N35" s="334"/>
      <c r="O35" s="335"/>
      <c r="P35" s="335"/>
    </row>
    <row r="36" spans="1:18" s="268" customFormat="1" x14ac:dyDescent="0.3">
      <c r="B36" s="305"/>
      <c r="D36" s="334"/>
      <c r="E36" s="335"/>
      <c r="F36" s="335"/>
      <c r="H36" s="305"/>
      <c r="I36" s="334"/>
      <c r="J36" s="335"/>
      <c r="K36" s="335"/>
      <c r="M36" s="305"/>
      <c r="N36" s="334"/>
      <c r="O36" s="335"/>
      <c r="P36" s="335"/>
    </row>
    <row r="37" spans="1:18" s="268" customFormat="1" x14ac:dyDescent="0.3">
      <c r="B37" s="305"/>
      <c r="D37" s="334"/>
      <c r="E37" s="335"/>
      <c r="F37" s="335"/>
      <c r="H37" s="305"/>
      <c r="I37" s="334"/>
      <c r="J37" s="335"/>
      <c r="K37" s="335"/>
      <c r="M37" s="305"/>
      <c r="N37" s="334"/>
      <c r="O37" s="335"/>
      <c r="P37" s="335"/>
    </row>
    <row r="38" spans="1:18" s="268" customFormat="1" x14ac:dyDescent="0.3">
      <c r="B38" s="305"/>
      <c r="D38" s="334"/>
      <c r="E38" s="335"/>
      <c r="F38" s="335"/>
      <c r="H38" s="305"/>
      <c r="I38" s="334"/>
      <c r="J38" s="335"/>
      <c r="K38" s="335"/>
      <c r="M38" s="305"/>
      <c r="N38" s="334"/>
      <c r="O38" s="335"/>
      <c r="P38" s="335"/>
    </row>
    <row r="39" spans="1:18" s="268" customFormat="1" x14ac:dyDescent="0.3">
      <c r="B39" s="305"/>
      <c r="D39" s="334"/>
      <c r="E39" s="335"/>
      <c r="F39" s="335"/>
      <c r="H39" s="305"/>
      <c r="I39" s="334"/>
      <c r="J39" s="335"/>
      <c r="K39" s="335"/>
      <c r="M39" s="305"/>
      <c r="N39" s="334"/>
      <c r="O39" s="335"/>
      <c r="P39" s="335"/>
    </row>
    <row r="40" spans="1:18" s="268" customFormat="1" x14ac:dyDescent="0.3">
      <c r="B40" s="305"/>
      <c r="D40" s="334"/>
      <c r="E40" s="335"/>
      <c r="F40" s="335"/>
      <c r="H40" s="305"/>
      <c r="I40" s="334"/>
      <c r="J40" s="335"/>
      <c r="K40" s="335"/>
      <c r="M40" s="305"/>
      <c r="N40" s="334"/>
      <c r="O40" s="335"/>
      <c r="P40" s="335"/>
    </row>
    <row r="41" spans="1:18" s="268" customFormat="1" x14ac:dyDescent="0.3">
      <c r="B41" s="305"/>
      <c r="D41" s="334"/>
      <c r="E41" s="335"/>
      <c r="F41" s="335"/>
      <c r="H41" s="305"/>
      <c r="I41" s="334"/>
      <c r="J41" s="335"/>
      <c r="K41" s="335"/>
      <c r="M41" s="305"/>
      <c r="N41" s="334"/>
      <c r="O41" s="335"/>
      <c r="P41" s="335"/>
    </row>
    <row r="42" spans="1:18" s="268" customFormat="1" x14ac:dyDescent="0.3">
      <c r="B42" s="305"/>
      <c r="D42" s="334"/>
      <c r="E42" s="335"/>
      <c r="F42" s="335"/>
      <c r="H42" s="305"/>
      <c r="I42" s="334"/>
      <c r="J42" s="335"/>
      <c r="K42" s="335"/>
      <c r="M42" s="305"/>
      <c r="N42" s="334"/>
      <c r="O42" s="335"/>
      <c r="P42" s="335"/>
    </row>
    <row r="43" spans="1:18" s="268" customFormat="1" x14ac:dyDescent="0.3">
      <c r="B43" s="305"/>
      <c r="D43" s="334"/>
      <c r="E43" s="335"/>
      <c r="F43" s="335"/>
      <c r="H43" s="305"/>
      <c r="I43" s="334"/>
      <c r="J43" s="335"/>
      <c r="K43" s="335"/>
      <c r="M43" s="305"/>
      <c r="N43" s="334"/>
      <c r="O43" s="335"/>
      <c r="P43" s="335"/>
    </row>
    <row r="44" spans="1:18" s="268" customFormat="1" x14ac:dyDescent="0.3">
      <c r="B44" s="305"/>
      <c r="D44" s="334"/>
      <c r="E44" s="335"/>
      <c r="F44" s="335"/>
      <c r="H44" s="305"/>
      <c r="I44" s="334"/>
      <c r="J44" s="335"/>
      <c r="K44" s="335"/>
      <c r="M44" s="305"/>
      <c r="N44" s="334"/>
      <c r="O44" s="335"/>
      <c r="P44" s="335"/>
    </row>
    <row r="45" spans="1:18" s="268" customFormat="1" x14ac:dyDescent="0.3">
      <c r="B45" s="305"/>
      <c r="D45" s="334"/>
      <c r="E45" s="335"/>
      <c r="F45" s="335"/>
      <c r="H45" s="305"/>
      <c r="I45" s="334"/>
      <c r="J45" s="335"/>
      <c r="K45" s="335"/>
      <c r="M45" s="305"/>
      <c r="N45" s="334"/>
      <c r="O45" s="335"/>
      <c r="P45" s="335"/>
    </row>
    <row r="46" spans="1:18" s="268" customFormat="1" x14ac:dyDescent="0.3">
      <c r="B46" s="305"/>
      <c r="D46" s="334"/>
      <c r="E46" s="335"/>
      <c r="F46" s="335"/>
      <c r="H46" s="305"/>
      <c r="I46" s="334"/>
      <c r="J46" s="335"/>
      <c r="K46" s="335"/>
      <c r="M46" s="305"/>
      <c r="N46" s="334"/>
      <c r="O46" s="335"/>
      <c r="P46" s="335"/>
    </row>
    <row r="47" spans="1:18" s="268" customFormat="1" x14ac:dyDescent="0.3">
      <c r="B47" s="305"/>
      <c r="D47" s="334"/>
      <c r="E47" s="335"/>
      <c r="F47" s="335"/>
      <c r="H47" s="305"/>
      <c r="I47" s="334"/>
      <c r="J47" s="335"/>
      <c r="K47" s="335"/>
      <c r="M47" s="305"/>
      <c r="N47" s="334"/>
      <c r="O47" s="335"/>
      <c r="P47" s="335"/>
    </row>
    <row r="48" spans="1:18" s="268" customFormat="1" x14ac:dyDescent="0.3">
      <c r="B48" s="305"/>
      <c r="D48" s="334"/>
      <c r="E48" s="335"/>
      <c r="F48" s="335"/>
      <c r="H48" s="305"/>
      <c r="I48" s="334"/>
      <c r="J48" s="335"/>
      <c r="K48" s="335"/>
      <c r="M48" s="305"/>
      <c r="N48" s="334"/>
      <c r="O48" s="335"/>
      <c r="P48" s="335"/>
    </row>
    <row r="49" spans="2:16" s="268" customFormat="1" x14ac:dyDescent="0.3">
      <c r="B49" s="305"/>
      <c r="D49" s="334"/>
      <c r="E49" s="335"/>
      <c r="F49" s="335"/>
      <c r="H49" s="305"/>
      <c r="I49" s="334"/>
      <c r="J49" s="335"/>
      <c r="K49" s="335"/>
      <c r="M49" s="305"/>
      <c r="N49" s="334"/>
      <c r="O49" s="335"/>
      <c r="P49" s="335"/>
    </row>
    <row r="50" spans="2:16" s="268" customFormat="1" x14ac:dyDescent="0.3">
      <c r="B50" s="305"/>
      <c r="D50" s="334"/>
      <c r="E50" s="335"/>
      <c r="F50" s="335"/>
      <c r="H50" s="305"/>
      <c r="I50" s="334"/>
      <c r="J50" s="335"/>
      <c r="K50" s="335"/>
      <c r="M50" s="305"/>
      <c r="N50" s="334"/>
      <c r="O50" s="335"/>
      <c r="P50" s="335"/>
    </row>
    <row r="51" spans="2:16" s="268" customFormat="1" x14ac:dyDescent="0.3">
      <c r="B51" s="305"/>
      <c r="D51" s="334"/>
      <c r="E51" s="335"/>
      <c r="F51" s="335"/>
      <c r="H51" s="305"/>
      <c r="I51" s="334"/>
      <c r="J51" s="335"/>
      <c r="K51" s="335"/>
      <c r="M51" s="305"/>
      <c r="N51" s="334"/>
      <c r="O51" s="335"/>
      <c r="P51" s="335"/>
    </row>
    <row r="52" spans="2:16" s="268" customFormat="1" x14ac:dyDescent="0.3">
      <c r="B52" s="305"/>
      <c r="D52" s="334"/>
      <c r="E52" s="335"/>
      <c r="F52" s="335"/>
      <c r="H52" s="305"/>
      <c r="I52" s="334"/>
      <c r="J52" s="335"/>
      <c r="K52" s="335"/>
      <c r="M52" s="305"/>
      <c r="N52" s="334"/>
      <c r="O52" s="335"/>
      <c r="P52" s="335"/>
    </row>
    <row r="53" spans="2:16" s="268" customFormat="1" x14ac:dyDescent="0.3">
      <c r="B53" s="305"/>
      <c r="D53" s="334"/>
      <c r="E53" s="335"/>
      <c r="F53" s="335"/>
      <c r="H53" s="305"/>
      <c r="I53" s="334"/>
      <c r="J53" s="335"/>
      <c r="K53" s="335"/>
      <c r="M53" s="305"/>
      <c r="N53" s="334"/>
      <c r="O53" s="335"/>
      <c r="P53" s="335"/>
    </row>
    <row r="54" spans="2:16" s="268" customFormat="1" x14ac:dyDescent="0.3">
      <c r="B54" s="305"/>
      <c r="D54" s="334"/>
      <c r="E54" s="335"/>
      <c r="F54" s="335"/>
      <c r="H54" s="305"/>
      <c r="I54" s="334"/>
      <c r="J54" s="335"/>
      <c r="K54" s="335"/>
      <c r="M54" s="305"/>
      <c r="N54" s="334"/>
      <c r="O54" s="335"/>
      <c r="P54" s="335"/>
    </row>
    <row r="55" spans="2:16" s="268" customFormat="1" x14ac:dyDescent="0.3">
      <c r="B55" s="305"/>
      <c r="D55" s="334"/>
      <c r="E55" s="335"/>
      <c r="F55" s="335"/>
      <c r="H55" s="305"/>
      <c r="I55" s="334"/>
      <c r="J55" s="335"/>
      <c r="K55" s="335"/>
      <c r="M55" s="305"/>
      <c r="N55" s="334"/>
      <c r="O55" s="335"/>
      <c r="P55" s="335"/>
    </row>
    <row r="56" spans="2:16" s="268" customFormat="1" x14ac:dyDescent="0.3">
      <c r="B56" s="305"/>
      <c r="D56" s="334"/>
      <c r="E56" s="335"/>
      <c r="F56" s="335"/>
      <c r="H56" s="305"/>
      <c r="I56" s="334"/>
      <c r="J56" s="335"/>
      <c r="K56" s="335"/>
      <c r="M56" s="305"/>
      <c r="N56" s="334"/>
      <c r="O56" s="335"/>
      <c r="P56" s="335"/>
    </row>
    <row r="57" spans="2:16" s="268" customFormat="1" x14ac:dyDescent="0.3">
      <c r="B57" s="305"/>
      <c r="D57" s="334"/>
      <c r="E57" s="335"/>
      <c r="F57" s="335"/>
      <c r="H57" s="305"/>
      <c r="I57" s="334"/>
      <c r="J57" s="335"/>
      <c r="K57" s="335"/>
      <c r="M57" s="305"/>
      <c r="N57" s="334"/>
      <c r="O57" s="335"/>
      <c r="P57" s="335"/>
    </row>
    <row r="58" spans="2:16" s="268" customFormat="1" x14ac:dyDescent="0.3">
      <c r="B58" s="305"/>
      <c r="D58" s="334"/>
      <c r="E58" s="335"/>
      <c r="F58" s="335"/>
      <c r="H58" s="305"/>
      <c r="I58" s="334"/>
      <c r="J58" s="335"/>
      <c r="K58" s="335"/>
      <c r="M58" s="305"/>
      <c r="N58" s="334"/>
      <c r="O58" s="335"/>
      <c r="P58" s="335"/>
    </row>
    <row r="59" spans="2:16" s="268" customFormat="1" x14ac:dyDescent="0.3">
      <c r="B59" s="305"/>
      <c r="D59" s="334"/>
      <c r="E59" s="335"/>
      <c r="F59" s="335"/>
      <c r="H59" s="305"/>
      <c r="I59" s="334"/>
      <c r="J59" s="335"/>
      <c r="K59" s="335"/>
      <c r="M59" s="305"/>
      <c r="N59" s="334"/>
      <c r="O59" s="335"/>
      <c r="P59" s="335"/>
    </row>
    <row r="60" spans="2:16" s="268" customFormat="1" x14ac:dyDescent="0.3">
      <c r="B60" s="305"/>
      <c r="D60" s="334"/>
      <c r="E60" s="335"/>
      <c r="F60" s="335"/>
      <c r="H60" s="305"/>
      <c r="I60" s="334"/>
      <c r="J60" s="335"/>
      <c r="K60" s="335"/>
      <c r="M60" s="305"/>
      <c r="N60" s="334"/>
      <c r="O60" s="335"/>
      <c r="P60" s="335"/>
    </row>
    <row r="61" spans="2:16" s="268" customFormat="1" x14ac:dyDescent="0.3">
      <c r="B61" s="305"/>
      <c r="D61" s="334"/>
      <c r="E61" s="335"/>
      <c r="F61" s="335"/>
      <c r="H61" s="305"/>
      <c r="I61" s="334"/>
      <c r="J61" s="335"/>
      <c r="K61" s="335"/>
      <c r="M61" s="305"/>
      <c r="N61" s="334"/>
      <c r="O61" s="335"/>
      <c r="P61" s="335"/>
    </row>
    <row r="62" spans="2:16" s="268" customFormat="1" x14ac:dyDescent="0.3">
      <c r="B62" s="305"/>
      <c r="D62" s="334"/>
      <c r="E62" s="335"/>
      <c r="F62" s="335"/>
      <c r="H62" s="305"/>
      <c r="I62" s="334"/>
      <c r="J62" s="335"/>
      <c r="K62" s="335"/>
      <c r="M62" s="305"/>
      <c r="N62" s="334"/>
      <c r="O62" s="335"/>
      <c r="P62" s="335"/>
    </row>
    <row r="63" spans="2:16" s="268" customFormat="1" x14ac:dyDescent="0.3">
      <c r="B63" s="305"/>
      <c r="D63" s="334"/>
      <c r="E63" s="335"/>
      <c r="F63" s="335"/>
      <c r="H63" s="305"/>
      <c r="I63" s="334"/>
      <c r="J63" s="335"/>
      <c r="K63" s="335"/>
      <c r="M63" s="305"/>
      <c r="N63" s="334"/>
      <c r="O63" s="335"/>
      <c r="P63" s="335"/>
    </row>
    <row r="64" spans="2:16" s="268" customFormat="1" x14ac:dyDescent="0.3">
      <c r="B64" s="305"/>
      <c r="D64" s="334"/>
      <c r="E64" s="335"/>
      <c r="F64" s="335"/>
      <c r="H64" s="305"/>
      <c r="I64" s="334"/>
      <c r="J64" s="335"/>
      <c r="K64" s="335"/>
      <c r="M64" s="305"/>
      <c r="N64" s="334"/>
      <c r="O64" s="335"/>
      <c r="P64" s="335"/>
    </row>
    <row r="65" spans="2:16" s="268" customFormat="1" x14ac:dyDescent="0.3">
      <c r="B65" s="305"/>
      <c r="D65" s="334"/>
      <c r="E65" s="335"/>
      <c r="F65" s="335"/>
      <c r="H65" s="305"/>
      <c r="I65" s="334"/>
      <c r="J65" s="335"/>
      <c r="K65" s="335"/>
      <c r="M65" s="305"/>
      <c r="N65" s="334"/>
      <c r="O65" s="335"/>
      <c r="P65" s="335"/>
    </row>
    <row r="66" spans="2:16" s="268" customFormat="1" x14ac:dyDescent="0.3">
      <c r="B66" s="305"/>
      <c r="D66" s="334"/>
      <c r="E66" s="335"/>
      <c r="F66" s="335"/>
      <c r="H66" s="305"/>
      <c r="I66" s="334"/>
      <c r="J66" s="335"/>
      <c r="K66" s="335"/>
      <c r="M66" s="305"/>
      <c r="N66" s="334"/>
      <c r="O66" s="335"/>
      <c r="P66" s="335"/>
    </row>
    <row r="67" spans="2:16" s="268" customFormat="1" x14ac:dyDescent="0.3">
      <c r="B67" s="305"/>
      <c r="D67" s="334"/>
      <c r="E67" s="335"/>
      <c r="F67" s="335"/>
      <c r="H67" s="305"/>
      <c r="I67" s="334"/>
      <c r="J67" s="335"/>
      <c r="K67" s="335"/>
      <c r="M67" s="305"/>
      <c r="N67" s="334"/>
      <c r="O67" s="335"/>
      <c r="P67" s="335"/>
    </row>
    <row r="68" spans="2:16" s="268" customFormat="1" x14ac:dyDescent="0.3">
      <c r="B68" s="305"/>
      <c r="D68" s="334"/>
      <c r="E68" s="335"/>
      <c r="F68" s="335"/>
      <c r="H68" s="305"/>
      <c r="I68" s="334"/>
      <c r="J68" s="335"/>
      <c r="K68" s="335"/>
      <c r="M68" s="305"/>
      <c r="N68" s="334"/>
      <c r="O68" s="335"/>
      <c r="P68" s="335"/>
    </row>
    <row r="69" spans="2:16" s="268" customFormat="1" x14ac:dyDescent="0.3">
      <c r="B69" s="305"/>
      <c r="D69" s="334"/>
      <c r="E69" s="335"/>
      <c r="F69" s="335"/>
      <c r="H69" s="305"/>
      <c r="I69" s="334"/>
      <c r="J69" s="335"/>
      <c r="K69" s="335"/>
      <c r="M69" s="305"/>
      <c r="N69" s="334"/>
      <c r="O69" s="335"/>
      <c r="P69" s="335"/>
    </row>
    <row r="70" spans="2:16" s="268" customFormat="1" x14ac:dyDescent="0.3">
      <c r="B70" s="305"/>
      <c r="D70" s="334"/>
      <c r="E70" s="335"/>
      <c r="F70" s="335"/>
      <c r="H70" s="305"/>
      <c r="I70" s="334"/>
      <c r="J70" s="335"/>
      <c r="K70" s="335"/>
      <c r="M70" s="305"/>
      <c r="N70" s="334"/>
      <c r="O70" s="335"/>
      <c r="P70" s="335"/>
    </row>
    <row r="71" spans="2:16" s="268" customFormat="1" x14ac:dyDescent="0.3">
      <c r="B71" s="305"/>
      <c r="D71" s="334"/>
      <c r="E71" s="335"/>
      <c r="F71" s="335"/>
      <c r="H71" s="305"/>
      <c r="I71" s="334"/>
      <c r="J71" s="335"/>
      <c r="K71" s="335"/>
      <c r="M71" s="305"/>
      <c r="N71" s="334"/>
      <c r="O71" s="335"/>
      <c r="P71" s="335"/>
    </row>
    <row r="72" spans="2:16" s="268" customFormat="1" x14ac:dyDescent="0.3">
      <c r="B72" s="305"/>
      <c r="D72" s="334"/>
      <c r="E72" s="335"/>
      <c r="F72" s="335"/>
      <c r="H72" s="305"/>
      <c r="I72" s="334"/>
      <c r="J72" s="335"/>
      <c r="K72" s="335"/>
      <c r="M72" s="305"/>
      <c r="N72" s="334"/>
      <c r="O72" s="335"/>
      <c r="P72" s="335"/>
    </row>
    <row r="73" spans="2:16" s="268" customFormat="1" x14ac:dyDescent="0.3">
      <c r="B73" s="305"/>
      <c r="D73" s="334"/>
      <c r="E73" s="335"/>
      <c r="F73" s="335"/>
      <c r="H73" s="305"/>
      <c r="I73" s="334"/>
      <c r="J73" s="335"/>
      <c r="K73" s="335"/>
      <c r="M73" s="305"/>
      <c r="N73" s="334"/>
      <c r="O73" s="335"/>
      <c r="P73" s="335"/>
    </row>
    <row r="74" spans="2:16" s="268" customFormat="1" x14ac:dyDescent="0.3">
      <c r="B74" s="305"/>
      <c r="D74" s="334"/>
      <c r="E74" s="335"/>
      <c r="F74" s="335"/>
      <c r="H74" s="305"/>
      <c r="I74" s="334"/>
      <c r="J74" s="335"/>
      <c r="K74" s="335"/>
      <c r="M74" s="305"/>
      <c r="N74" s="334"/>
      <c r="O74" s="335"/>
      <c r="P74" s="335"/>
    </row>
    <row r="75" spans="2:16" s="268" customFormat="1" x14ac:dyDescent="0.3">
      <c r="B75" s="305"/>
      <c r="D75" s="334"/>
      <c r="E75" s="335"/>
      <c r="F75" s="335"/>
      <c r="H75" s="305"/>
      <c r="I75" s="334"/>
      <c r="J75" s="335"/>
      <c r="K75" s="335"/>
      <c r="M75" s="305"/>
      <c r="N75" s="334"/>
      <c r="O75" s="335"/>
      <c r="P75" s="335"/>
    </row>
    <row r="76" spans="2:16" s="268" customFormat="1" x14ac:dyDescent="0.3">
      <c r="B76" s="305"/>
      <c r="D76" s="334"/>
      <c r="E76" s="335"/>
      <c r="F76" s="335"/>
      <c r="H76" s="305"/>
      <c r="I76" s="334"/>
      <c r="J76" s="335"/>
      <c r="K76" s="335"/>
      <c r="M76" s="305"/>
      <c r="N76" s="334"/>
      <c r="O76" s="335"/>
      <c r="P76" s="335"/>
    </row>
    <row r="77" spans="2:16" s="268" customFormat="1" x14ac:dyDescent="0.3">
      <c r="B77" s="305"/>
      <c r="D77" s="334"/>
      <c r="E77" s="335"/>
      <c r="F77" s="335"/>
      <c r="H77" s="305"/>
      <c r="I77" s="334"/>
      <c r="J77" s="335"/>
      <c r="K77" s="335"/>
      <c r="M77" s="305"/>
      <c r="N77" s="334"/>
      <c r="O77" s="335"/>
      <c r="P77" s="335"/>
    </row>
    <row r="78" spans="2:16" s="268" customFormat="1" x14ac:dyDescent="0.3">
      <c r="B78" s="305"/>
      <c r="D78" s="334"/>
      <c r="E78" s="335"/>
      <c r="F78" s="335"/>
      <c r="H78" s="305"/>
      <c r="I78" s="334"/>
      <c r="J78" s="335"/>
      <c r="K78" s="335"/>
      <c r="M78" s="305"/>
      <c r="N78" s="334"/>
      <c r="O78" s="335"/>
      <c r="P78" s="335"/>
    </row>
    <row r="79" spans="2:16" s="268" customFormat="1" x14ac:dyDescent="0.3">
      <c r="B79" s="305"/>
      <c r="D79" s="334"/>
      <c r="E79" s="335"/>
      <c r="F79" s="335"/>
      <c r="H79" s="305"/>
      <c r="I79" s="334"/>
      <c r="J79" s="335"/>
      <c r="K79" s="335"/>
      <c r="M79" s="305"/>
      <c r="N79" s="334"/>
      <c r="O79" s="335"/>
      <c r="P79" s="335"/>
    </row>
    <row r="80" spans="2:16" s="268" customFormat="1" x14ac:dyDescent="0.3">
      <c r="F80" s="337"/>
      <c r="K80" s="337"/>
      <c r="P80" s="337"/>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497DB-C935-47B9-A917-27E816EDE5B3}">
  <dimension ref="A1:I43"/>
  <sheetViews>
    <sheetView zoomScaleNormal="100" workbookViewId="0">
      <selection activeCell="B8" sqref="B8"/>
    </sheetView>
  </sheetViews>
  <sheetFormatPr defaultColWidth="8.85546875" defaultRowHeight="15" customHeight="1" x14ac:dyDescent="0.3"/>
  <cols>
    <col min="1" max="1" width="3.140625" style="247" customWidth="1"/>
    <col min="2" max="2" width="46.140625" style="247" customWidth="1"/>
    <col min="3" max="3" width="24.85546875" style="247" bestFit="1" customWidth="1"/>
    <col min="4" max="4" width="16.42578125" style="247" customWidth="1"/>
    <col min="5" max="5" width="47" style="247" customWidth="1"/>
    <col min="6" max="6" width="25.140625" style="247" customWidth="1"/>
    <col min="7" max="7" width="14.7109375" style="247" customWidth="1"/>
    <col min="8" max="16384" width="8.85546875" style="247"/>
  </cols>
  <sheetData>
    <row r="1" spans="1:9" ht="18.75" x14ac:dyDescent="0.3">
      <c r="B1" s="383" t="s">
        <v>1751</v>
      </c>
      <c r="C1" s="269"/>
      <c r="D1" s="269"/>
      <c r="E1" s="269"/>
      <c r="F1" s="269"/>
      <c r="G1" s="269"/>
      <c r="H1" s="269"/>
      <c r="I1" s="269"/>
    </row>
    <row r="2" spans="1:9" ht="18.75" x14ac:dyDescent="0.3">
      <c r="B2" s="383"/>
      <c r="C2" s="269"/>
      <c r="D2" s="269"/>
      <c r="E2" s="269"/>
      <c r="F2" s="269"/>
      <c r="G2" s="269"/>
      <c r="H2" s="269"/>
      <c r="I2" s="269"/>
    </row>
    <row r="3" spans="1:9" s="308" customFormat="1" ht="15" customHeight="1" x14ac:dyDescent="0.3">
      <c r="A3" s="247"/>
      <c r="B3" s="444" t="s">
        <v>1741</v>
      </c>
      <c r="C3" s="247"/>
      <c r="D3" s="247"/>
      <c r="E3" s="247"/>
      <c r="F3" s="247"/>
      <c r="G3" s="247"/>
      <c r="H3" s="247"/>
    </row>
    <row r="4" spans="1:9" s="308" customFormat="1" ht="16.5" x14ac:dyDescent="0.3">
      <c r="A4" s="247"/>
      <c r="B4" s="445" t="s">
        <v>447</v>
      </c>
      <c r="C4" s="445" t="s">
        <v>1744</v>
      </c>
      <c r="D4" s="255" t="s">
        <v>448</v>
      </c>
      <c r="E4" s="446" t="s">
        <v>1743</v>
      </c>
      <c r="F4" s="446" t="s">
        <v>1745</v>
      </c>
      <c r="G4" s="446" t="s">
        <v>4</v>
      </c>
      <c r="H4" s="247"/>
    </row>
    <row r="5" spans="1:9" s="308" customFormat="1" ht="16.5" x14ac:dyDescent="0.3">
      <c r="A5" s="247"/>
      <c r="B5" s="445" t="s">
        <v>451</v>
      </c>
      <c r="C5" s="447" t="s">
        <v>452</v>
      </c>
      <c r="D5" s="445">
        <v>1</v>
      </c>
      <c r="E5" s="446" t="s">
        <v>33</v>
      </c>
      <c r="F5" s="445">
        <f>D5/2/1000000*$C$10*1000</f>
        <v>3.5000000000000001E-3</v>
      </c>
      <c r="G5" s="446" t="s">
        <v>453</v>
      </c>
      <c r="H5" s="247"/>
    </row>
    <row r="6" spans="1:9" s="308" customFormat="1" ht="16.5" x14ac:dyDescent="0.3">
      <c r="A6" s="247"/>
      <c r="B6" s="445" t="s">
        <v>454</v>
      </c>
      <c r="C6" s="447" t="s">
        <v>455</v>
      </c>
      <c r="D6" s="445">
        <v>0.1</v>
      </c>
      <c r="E6" s="446" t="s">
        <v>33</v>
      </c>
      <c r="F6" s="445">
        <f>D6/1000000*$C$10/2*1000</f>
        <v>3.5000000000000005E-4</v>
      </c>
      <c r="G6" s="446" t="s">
        <v>453</v>
      </c>
      <c r="H6" s="247"/>
    </row>
    <row r="7" spans="1:9" s="308" customFormat="1" ht="16.5" x14ac:dyDescent="0.3">
      <c r="A7" s="247"/>
      <c r="B7" s="445" t="s">
        <v>456</v>
      </c>
      <c r="C7" s="447" t="s">
        <v>457</v>
      </c>
      <c r="D7" s="445">
        <v>4</v>
      </c>
      <c r="E7" s="446" t="s">
        <v>33</v>
      </c>
      <c r="F7" s="445">
        <f>D7/1000000*$C$10/2*1000</f>
        <v>1.4E-2</v>
      </c>
      <c r="G7" s="446" t="s">
        <v>453</v>
      </c>
      <c r="H7" s="247"/>
    </row>
    <row r="8" spans="1:9" s="308" customFormat="1" ht="16.5" x14ac:dyDescent="0.3">
      <c r="A8" s="247"/>
      <c r="B8" s="445" t="s">
        <v>458</v>
      </c>
      <c r="C8" s="447">
        <v>14.3</v>
      </c>
      <c r="D8" s="445">
        <v>1</v>
      </c>
      <c r="E8" s="446" t="s">
        <v>33</v>
      </c>
      <c r="F8" s="445">
        <f>C8/1000000*C10*1000</f>
        <v>0.10010000000000001</v>
      </c>
      <c r="G8" s="446" t="s">
        <v>459</v>
      </c>
      <c r="H8" s="247"/>
    </row>
    <row r="9" spans="1:9" s="308" customFormat="1" ht="16.5" x14ac:dyDescent="0.3">
      <c r="A9" s="247">
        <v>1</v>
      </c>
      <c r="B9" s="246" t="s">
        <v>1746</v>
      </c>
      <c r="C9" s="449"/>
      <c r="D9" s="246"/>
      <c r="E9" s="247"/>
      <c r="F9" s="246"/>
      <c r="G9" s="247"/>
      <c r="H9" s="247"/>
    </row>
    <row r="10" spans="1:9" ht="16.5" x14ac:dyDescent="0.3">
      <c r="B10" s="247" t="s">
        <v>1742</v>
      </c>
      <c r="C10" s="247">
        <v>7</v>
      </c>
      <c r="D10" s="247" t="s">
        <v>449</v>
      </c>
      <c r="E10" s="448" t="s">
        <v>450</v>
      </c>
    </row>
    <row r="11" spans="1:9" ht="15" customHeight="1" x14ac:dyDescent="0.3">
      <c r="B11" s="246"/>
      <c r="C11" s="246"/>
      <c r="D11" s="246"/>
    </row>
    <row r="12" spans="1:9" ht="16.5" x14ac:dyDescent="0.3">
      <c r="B12" s="404" t="s">
        <v>1740</v>
      </c>
      <c r="C12" s="246"/>
      <c r="D12" s="246"/>
      <c r="E12" s="268"/>
      <c r="F12" s="268"/>
    </row>
    <row r="13" spans="1:9" ht="51" x14ac:dyDescent="0.3">
      <c r="B13" s="313" t="s">
        <v>22</v>
      </c>
      <c r="C13" s="313" t="s">
        <v>413</v>
      </c>
      <c r="D13" s="312" t="s">
        <v>460</v>
      </c>
      <c r="E13" s="312" t="s">
        <v>461</v>
      </c>
    </row>
    <row r="14" spans="1:9" ht="16.5" x14ac:dyDescent="0.3">
      <c r="B14" s="255" t="s">
        <v>63</v>
      </c>
      <c r="C14" s="255" t="str">
        <f>INDEX('DEQ Pollutant List'!$A$7:$A$611, MATCH(B14, 'DEQ Pollutant List'!$B$7:$B$611,0))</f>
        <v>7440-36-0</v>
      </c>
      <c r="D14" s="382" t="s">
        <v>462</v>
      </c>
      <c r="E14" s="255" t="s">
        <v>463</v>
      </c>
    </row>
    <row r="15" spans="1:9" ht="16.5" x14ac:dyDescent="0.3">
      <c r="B15" s="255" t="s">
        <v>39</v>
      </c>
      <c r="C15" s="255" t="str">
        <f>INDEX('DEQ Pollutant List'!$A$7:$A$611, MATCH(B15, 'DEQ Pollutant List'!$B$7:$B$611,0))</f>
        <v>7440-38-2</v>
      </c>
      <c r="D15" s="382">
        <f>F5</f>
        <v>3.5000000000000001E-3</v>
      </c>
      <c r="E15" s="255" t="s">
        <v>464</v>
      </c>
    </row>
    <row r="16" spans="1:9" ht="16.5" x14ac:dyDescent="0.3">
      <c r="B16" s="255" t="s">
        <v>43</v>
      </c>
      <c r="C16" s="255" t="str">
        <f>INDEX('DEQ Pollutant List'!$A$7:$A$611, MATCH(B16, 'DEQ Pollutant List'!$B$7:$B$611,0))</f>
        <v>7440-41-7</v>
      </c>
      <c r="D16" s="382" t="s">
        <v>462</v>
      </c>
      <c r="E16" s="255" t="s">
        <v>463</v>
      </c>
    </row>
    <row r="17" spans="2:5" ht="16.5" x14ac:dyDescent="0.3">
      <c r="B17" s="255" t="s">
        <v>45</v>
      </c>
      <c r="C17" s="255" t="str">
        <f>INDEX('DEQ Pollutant List'!$A$7:$A$611, MATCH(B17, 'DEQ Pollutant List'!$B$7:$B$611,0))</f>
        <v>7440-43-9</v>
      </c>
      <c r="D17" s="382">
        <f>F6</f>
        <v>3.5000000000000005E-4</v>
      </c>
      <c r="E17" s="255" t="s">
        <v>464</v>
      </c>
    </row>
    <row r="18" spans="2:5" ht="16.5" x14ac:dyDescent="0.3">
      <c r="B18" s="255" t="s">
        <v>465</v>
      </c>
      <c r="C18" s="255" t="s">
        <v>103</v>
      </c>
      <c r="D18" s="382">
        <f>F7</f>
        <v>1.4E-2</v>
      </c>
      <c r="E18" s="255" t="s">
        <v>466</v>
      </c>
    </row>
    <row r="19" spans="2:5" ht="16.5" x14ac:dyDescent="0.3">
      <c r="B19" s="255" t="s">
        <v>343</v>
      </c>
      <c r="C19" s="255" t="str">
        <f>INDEX('DEQ Pollutant List'!$A$7:$A$611, MATCH(B19, 'DEQ Pollutant List'!$B$7:$B$611,0))</f>
        <v>18540-29-9</v>
      </c>
      <c r="D19" s="382">
        <v>0.02</v>
      </c>
      <c r="E19" s="255" t="s">
        <v>467</v>
      </c>
    </row>
    <row r="20" spans="2:5" ht="16.5" x14ac:dyDescent="0.3">
      <c r="B20" s="255" t="s">
        <v>47</v>
      </c>
      <c r="C20" s="255" t="str">
        <f>INDEX('DEQ Pollutant List'!$A$7:$A$611, MATCH(B20, 'DEQ Pollutant List'!$B$7:$B$611,0))</f>
        <v>7440-48-4</v>
      </c>
      <c r="D20" s="382">
        <v>2.1000000000000001E-4</v>
      </c>
      <c r="E20" s="255" t="s">
        <v>467</v>
      </c>
    </row>
    <row r="21" spans="2:5" ht="16.5" x14ac:dyDescent="0.3">
      <c r="B21" s="255" t="s">
        <v>55</v>
      </c>
      <c r="C21" s="255" t="str">
        <f>INDEX('DEQ Pollutant List'!$A$7:$A$611, MATCH(B21, 'DEQ Pollutant List'!$B$7:$B$611,0))</f>
        <v>7439-96-5</v>
      </c>
      <c r="D21" s="382">
        <v>6.8000000000000005E-2</v>
      </c>
      <c r="E21" s="255" t="s">
        <v>467</v>
      </c>
    </row>
    <row r="22" spans="2:5" ht="16.5" x14ac:dyDescent="0.3">
      <c r="B22" s="255" t="s">
        <v>57</v>
      </c>
      <c r="C22" s="255" t="str">
        <f>INDEX('DEQ Pollutant List'!$A$7:$A$611, MATCH(B22, 'DEQ Pollutant List'!$B$7:$B$611,0))</f>
        <v>7440-02-0</v>
      </c>
      <c r="D22" s="382">
        <v>1.0999999999999999E-2</v>
      </c>
      <c r="E22" s="255" t="s">
        <v>467</v>
      </c>
    </row>
    <row r="23" spans="2:5" ht="16.5" x14ac:dyDescent="0.3">
      <c r="B23" s="255" t="s">
        <v>65</v>
      </c>
      <c r="C23" s="255" t="str">
        <f>INDEX('DEQ Pollutant List'!$A$7:$A$611, MATCH(B23, 'DEQ Pollutant List'!$B$7:$B$611,0))</f>
        <v>7782-49-2</v>
      </c>
      <c r="D23" s="382" t="s">
        <v>462</v>
      </c>
      <c r="E23" s="255" t="s">
        <v>463</v>
      </c>
    </row>
    <row r="24" spans="2:5" ht="16.5" x14ac:dyDescent="0.3">
      <c r="B24" s="255" t="s">
        <v>59</v>
      </c>
      <c r="C24" s="255">
        <f>INDEX('DEQ Pollutant List'!$A$7:$A$611, MATCH(B24, 'DEQ Pollutant List'!$B$7:$B$611,0))</f>
        <v>504</v>
      </c>
      <c r="D24" s="382" t="s">
        <v>468</v>
      </c>
      <c r="E24" s="255" t="s">
        <v>463</v>
      </c>
    </row>
    <row r="25" spans="2:5" ht="16.5" x14ac:dyDescent="0.3">
      <c r="B25" s="255" t="s">
        <v>469</v>
      </c>
      <c r="C25" s="255" t="str">
        <f>INDEX('DEQ Pollutant List'!$A$7:$A$611, MATCH(B25, 'DEQ Pollutant List'!$B$7:$B$611,0))</f>
        <v>106-46-7</v>
      </c>
      <c r="D25" s="382">
        <v>7.9999999999999996E-7</v>
      </c>
      <c r="E25" s="255" t="s">
        <v>470</v>
      </c>
    </row>
    <row r="26" spans="2:5" ht="16.5" x14ac:dyDescent="0.3">
      <c r="B26" s="255" t="s">
        <v>61</v>
      </c>
      <c r="C26" s="255" t="str">
        <f>INDEX('DEQ Pollutant List'!$A$7:$A$611, MATCH(B26, 'DEQ Pollutant List'!$B$7:$B$611,0))</f>
        <v>7439-92-1</v>
      </c>
      <c r="D26" s="382">
        <f>F8</f>
        <v>0.10010000000000001</v>
      </c>
      <c r="E26" s="255" t="s">
        <v>464</v>
      </c>
    </row>
    <row r="27" spans="2:5" ht="16.5" x14ac:dyDescent="0.3">
      <c r="B27" s="255" t="s">
        <v>471</v>
      </c>
      <c r="C27" s="255" t="str">
        <f>INDEX('DEQ Pollutant List'!$A$7:$A$611, MATCH(B27, 'DEQ Pollutant List'!$B$7:$B$611,0))</f>
        <v>120-12-7</v>
      </c>
      <c r="D27" s="382">
        <v>1.0999999999999999E-2</v>
      </c>
      <c r="E27" s="255" t="s">
        <v>470</v>
      </c>
    </row>
    <row r="28" spans="2:5" ht="16.5" x14ac:dyDescent="0.3">
      <c r="B28" s="255" t="s">
        <v>472</v>
      </c>
      <c r="C28" s="255" t="str">
        <f>INDEX('DEQ Pollutant List'!$A$7:$A$611, MATCH(B28, 'DEQ Pollutant List'!$B$7:$B$611,0))</f>
        <v>56-55-3</v>
      </c>
      <c r="D28" s="382">
        <v>4.0000000000000001E-3</v>
      </c>
      <c r="E28" s="255" t="s">
        <v>470</v>
      </c>
    </row>
    <row r="29" spans="2:5" ht="16.5" x14ac:dyDescent="0.3">
      <c r="B29" s="255" t="s">
        <v>473</v>
      </c>
      <c r="C29" s="255" t="str">
        <f>INDEX('DEQ Pollutant List'!$A$7:$A$611, MATCH(B29, 'DEQ Pollutant List'!$B$7:$B$611,0))</f>
        <v>50-32-8</v>
      </c>
      <c r="D29" s="382">
        <v>4.0000000000000001E-3</v>
      </c>
      <c r="E29" s="255" t="s">
        <v>470</v>
      </c>
    </row>
    <row r="30" spans="2:5" ht="16.5" x14ac:dyDescent="0.3">
      <c r="B30" s="255" t="s">
        <v>474</v>
      </c>
      <c r="C30" s="255" t="str">
        <f>INDEX('DEQ Pollutant List'!$A$7:$A$611, MATCH(B30, 'DEQ Pollutant List'!$B$7:$B$611,0))</f>
        <v>218-01-9</v>
      </c>
      <c r="D30" s="382">
        <v>4.0000000000000001E-3</v>
      </c>
      <c r="E30" s="255" t="s">
        <v>470</v>
      </c>
    </row>
    <row r="31" spans="2:5" ht="16.5" x14ac:dyDescent="0.3">
      <c r="B31" s="255" t="s">
        <v>475</v>
      </c>
      <c r="C31" s="255" t="str">
        <f>INDEX('DEQ Pollutant List'!$A$7:$A$611, MATCH(B31, 'DEQ Pollutant List'!$B$7:$B$611,0))</f>
        <v>91-20-3</v>
      </c>
      <c r="D31" s="382">
        <v>1.2999999999999999E-2</v>
      </c>
      <c r="E31" s="255" t="s">
        <v>470</v>
      </c>
    </row>
    <row r="32" spans="2:5" ht="16.5" x14ac:dyDescent="0.3">
      <c r="B32" s="255" t="s">
        <v>476</v>
      </c>
      <c r="C32" s="255" t="str">
        <f>INDEX('DEQ Pollutant List'!$A$7:$A$611, MATCH(B32, 'DEQ Pollutant List'!$B$7:$B$611,0))</f>
        <v>85-01-8</v>
      </c>
      <c r="D32" s="382">
        <v>1.0999999999999999E-2</v>
      </c>
      <c r="E32" s="255" t="s">
        <v>470</v>
      </c>
    </row>
    <row r="33" spans="1:6" ht="16.5" x14ac:dyDescent="0.3">
      <c r="B33" s="255" t="s">
        <v>477</v>
      </c>
      <c r="C33" s="255" t="str">
        <f>INDEX('DEQ Pollutant List'!$A$7:$A$611, MATCH(B33, 'DEQ Pollutant List'!$B$7:$B$611,0))</f>
        <v>108-95-2</v>
      </c>
      <c r="D33" s="382">
        <v>2.4E-2</v>
      </c>
      <c r="E33" s="255" t="s">
        <v>470</v>
      </c>
    </row>
    <row r="34" spans="1:6" ht="16.5" x14ac:dyDescent="0.3">
      <c r="B34" s="255" t="s">
        <v>478</v>
      </c>
      <c r="C34" s="255" t="str">
        <f>INDEX('DEQ Pollutant List'!$A$7:$A$611, MATCH(B34, 'DEQ Pollutant List'!$B$7:$B$611,0))</f>
        <v>85-68-7</v>
      </c>
      <c r="D34" s="382">
        <v>5.1000000000000004E-4</v>
      </c>
      <c r="E34" s="255" t="s">
        <v>470</v>
      </c>
    </row>
    <row r="35" spans="1:6" ht="16.5" x14ac:dyDescent="0.3">
      <c r="B35" s="255" t="s">
        <v>479</v>
      </c>
      <c r="C35" s="255" t="str">
        <f>INDEX('DEQ Pollutant List'!$A$7:$A$611, MATCH(B35, 'DEQ Pollutant List'!$B$7:$B$611,0))</f>
        <v>84-74-2</v>
      </c>
      <c r="D35" s="255">
        <v>3.4E-5</v>
      </c>
      <c r="E35" s="255" t="s">
        <v>470</v>
      </c>
    </row>
    <row r="36" spans="1:6" ht="16.5" x14ac:dyDescent="0.3">
      <c r="B36" s="255" t="s">
        <v>480</v>
      </c>
      <c r="C36" s="255" t="str">
        <f>INDEX('DEQ Pollutant List'!$A$7:$A$611, MATCH(B36, 'DEQ Pollutant List'!$B$7:$B$611,0))</f>
        <v>117-81-7</v>
      </c>
      <c r="D36" s="382">
        <v>2.2000000000000001E-3</v>
      </c>
      <c r="E36" s="255" t="s">
        <v>470</v>
      </c>
    </row>
    <row r="37" spans="1:6" ht="16.5" x14ac:dyDescent="0.3">
      <c r="B37" s="255" t="s">
        <v>481</v>
      </c>
      <c r="C37" s="255" t="str">
        <f>INDEX('DEQ Pollutant List'!$A$7:$A$611, MATCH(B37, 'DEQ Pollutant List'!$B$7:$B$611,0))</f>
        <v>129-00-0</v>
      </c>
      <c r="D37" s="382">
        <v>7.1000000000000004E-3</v>
      </c>
      <c r="E37" s="255" t="s">
        <v>482</v>
      </c>
    </row>
    <row r="38" spans="1:6" ht="16.5" x14ac:dyDescent="0.3">
      <c r="B38" s="255" t="s">
        <v>483</v>
      </c>
      <c r="C38" s="255" t="str">
        <f>INDEX('DEQ Pollutant List'!$A$7:$A$611, MATCH(B38, 'DEQ Pollutant List'!$B$7:$B$611,0))</f>
        <v>79-01-6</v>
      </c>
      <c r="D38" s="382" t="s">
        <v>468</v>
      </c>
      <c r="E38" s="255" t="s">
        <v>482</v>
      </c>
    </row>
    <row r="39" spans="1:6" s="308" customFormat="1" ht="13.5" x14ac:dyDescent="0.25">
      <c r="A39" s="306">
        <v>1</v>
      </c>
      <c r="B39" s="306" t="s">
        <v>484</v>
      </c>
      <c r="C39" s="380"/>
      <c r="D39" s="380"/>
      <c r="E39" s="380"/>
      <c r="F39" s="380"/>
    </row>
    <row r="40" spans="1:6" s="308" customFormat="1" ht="13.5" x14ac:dyDescent="0.25">
      <c r="A40" s="308">
        <v>2</v>
      </c>
      <c r="B40" s="308" t="s">
        <v>485</v>
      </c>
    </row>
    <row r="42" spans="1:6" ht="16.5" x14ac:dyDescent="0.3">
      <c r="C42" s="336"/>
    </row>
    <row r="43" spans="1:6" ht="16.5" x14ac:dyDescent="0.3"/>
  </sheetData>
  <conditionalFormatting sqref="C14:C38">
    <cfRule type="cellIs" dxfId="2" priority="1" operator="equal">
      <formula>"Yes"</formula>
    </cfRule>
  </conditionalFormatting>
  <hyperlinks>
    <hyperlink ref="E10" r:id="rId1" xr:uid="{17B21572-2AAF-46FD-AD5F-62544F0D299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BDC14-DE90-4D31-A61C-F82CC618606A}">
  <dimension ref="A1:L79"/>
  <sheetViews>
    <sheetView topLeftCell="A6" workbookViewId="0">
      <selection activeCell="E13" sqref="E13"/>
    </sheetView>
  </sheetViews>
  <sheetFormatPr defaultColWidth="8.85546875" defaultRowHeight="16.5" x14ac:dyDescent="0.3"/>
  <cols>
    <col min="1" max="1" width="4.140625" style="247" customWidth="1"/>
    <col min="2" max="2" width="39" style="247" customWidth="1"/>
    <col min="3" max="3" width="23.28515625" style="247" customWidth="1"/>
    <col min="4" max="4" width="16.5703125" style="247" customWidth="1"/>
    <col min="5" max="5" width="28.7109375" style="247" bestFit="1" customWidth="1"/>
    <col min="6" max="6" width="14.7109375" style="247" customWidth="1"/>
    <col min="7" max="7" width="8.85546875" style="247"/>
    <col min="8" max="8" width="32.7109375" style="247" customWidth="1"/>
    <col min="9" max="9" width="19.140625" style="247" customWidth="1"/>
    <col min="10" max="10" width="19.7109375" style="247" customWidth="1"/>
    <col min="11" max="11" width="20.140625" style="247" customWidth="1"/>
    <col min="12" max="12" width="16.85546875" style="247" customWidth="1"/>
    <col min="13" max="16384" width="8.85546875" style="247"/>
  </cols>
  <sheetData>
    <row r="1" spans="1:12" ht="18.75" x14ac:dyDescent="0.3">
      <c r="B1" s="383" t="s">
        <v>486</v>
      </c>
      <c r="C1" s="269"/>
      <c r="D1" s="269"/>
      <c r="E1" s="269"/>
      <c r="F1" s="269"/>
      <c r="G1" s="269"/>
    </row>
    <row r="2" spans="1:12" x14ac:dyDescent="0.3">
      <c r="B2" s="441" t="s">
        <v>1747</v>
      </c>
      <c r="C2" s="269"/>
      <c r="D2" s="269"/>
      <c r="E2" s="269"/>
      <c r="F2" s="269"/>
      <c r="G2" s="269"/>
    </row>
    <row r="3" spans="1:12" ht="29.45" customHeight="1" x14ac:dyDescent="0.3">
      <c r="B3" s="384" t="s">
        <v>433</v>
      </c>
      <c r="C3" s="385" t="s">
        <v>487</v>
      </c>
      <c r="D3" s="384" t="s">
        <v>22</v>
      </c>
      <c r="E3" s="385" t="s">
        <v>488</v>
      </c>
      <c r="F3" s="385" t="s">
        <v>489</v>
      </c>
      <c r="G3" s="269"/>
      <c r="H3" s="268"/>
    </row>
    <row r="4" spans="1:12" x14ac:dyDescent="0.3">
      <c r="B4" s="389" t="s">
        <v>490</v>
      </c>
      <c r="C4" s="386">
        <f>Throughputs!D8</f>
        <v>0.2</v>
      </c>
      <c r="D4" s="249" t="s">
        <v>409</v>
      </c>
      <c r="E4" s="249">
        <v>13.2</v>
      </c>
      <c r="F4" s="387">
        <f>($C$4*E4*365)/2000</f>
        <v>0.48180000000000001</v>
      </c>
      <c r="G4" s="269"/>
      <c r="H4" s="268"/>
    </row>
    <row r="5" spans="1:12" x14ac:dyDescent="0.3">
      <c r="B5" s="389" t="s">
        <v>491</v>
      </c>
      <c r="C5" s="386">
        <f>Throughputs!D9</f>
        <v>0.9</v>
      </c>
      <c r="D5" s="249" t="s">
        <v>409</v>
      </c>
      <c r="E5" s="249">
        <v>3.5</v>
      </c>
      <c r="F5" s="387">
        <f>($C$5*E5*365)/2000</f>
        <v>0.57487500000000002</v>
      </c>
      <c r="G5" s="269"/>
      <c r="H5" s="268"/>
    </row>
    <row r="6" spans="1:12" x14ac:dyDescent="0.3">
      <c r="B6" s="390"/>
      <c r="C6" s="269"/>
      <c r="D6" s="309" t="s">
        <v>431</v>
      </c>
      <c r="E6" s="249" t="s">
        <v>409</v>
      </c>
      <c r="F6" s="387">
        <f>SUM(F4,F5)</f>
        <v>1.056675</v>
      </c>
      <c r="G6" s="269"/>
      <c r="H6" s="268"/>
    </row>
    <row r="7" spans="1:12" x14ac:dyDescent="0.3">
      <c r="A7" s="308">
        <v>1</v>
      </c>
      <c r="B7" s="388" t="s">
        <v>492</v>
      </c>
      <c r="C7" s="269"/>
      <c r="D7" s="269"/>
      <c r="E7" s="269"/>
      <c r="F7" s="269"/>
      <c r="G7" s="269"/>
      <c r="H7" s="268"/>
    </row>
    <row r="8" spans="1:12" x14ac:dyDescent="0.3">
      <c r="A8" s="308">
        <v>2</v>
      </c>
      <c r="B8" s="388" t="s">
        <v>493</v>
      </c>
      <c r="C8" s="269"/>
      <c r="D8" s="269"/>
      <c r="E8" s="269"/>
      <c r="F8" s="269"/>
      <c r="G8" s="269"/>
    </row>
    <row r="9" spans="1:12" x14ac:dyDescent="0.3">
      <c r="B9" s="269"/>
      <c r="C9" s="269"/>
      <c r="D9" s="269"/>
      <c r="E9" s="269"/>
      <c r="F9" s="269"/>
      <c r="G9" s="269"/>
    </row>
    <row r="10" spans="1:12" x14ac:dyDescent="0.3">
      <c r="B10" s="268"/>
      <c r="C10" s="268"/>
      <c r="D10" s="268"/>
      <c r="E10" s="268"/>
      <c r="F10" s="269"/>
      <c r="G10" s="269"/>
      <c r="H10" s="268"/>
    </row>
    <row r="11" spans="1:12" x14ac:dyDescent="0.3">
      <c r="B11" s="404" t="s">
        <v>494</v>
      </c>
      <c r="C11" s="246"/>
      <c r="D11" s="246"/>
      <c r="E11" s="246"/>
      <c r="F11" s="246"/>
      <c r="G11" s="374"/>
      <c r="H11" s="404" t="s">
        <v>495</v>
      </c>
      <c r="I11" s="246"/>
      <c r="J11" s="246"/>
      <c r="K11" s="246"/>
      <c r="L11" s="246"/>
    </row>
    <row r="12" spans="1:12" ht="33" x14ac:dyDescent="0.3">
      <c r="B12" s="313" t="s">
        <v>412</v>
      </c>
      <c r="C12" s="313" t="s">
        <v>413</v>
      </c>
      <c r="D12" s="313" t="s">
        <v>446</v>
      </c>
      <c r="E12" s="312" t="s">
        <v>496</v>
      </c>
      <c r="F12" s="312" t="s">
        <v>416</v>
      </c>
      <c r="H12" s="313" t="s">
        <v>412</v>
      </c>
      <c r="I12" s="313" t="s">
        <v>413</v>
      </c>
      <c r="J12" s="313" t="s">
        <v>446</v>
      </c>
      <c r="K12" s="312" t="s">
        <v>496</v>
      </c>
      <c r="L12" s="312" t="s">
        <v>416</v>
      </c>
    </row>
    <row r="13" spans="1:12" x14ac:dyDescent="0.3">
      <c r="B13" s="255" t="s">
        <v>34</v>
      </c>
      <c r="C13" s="255" t="s">
        <v>417</v>
      </c>
      <c r="D13" s="332">
        <f>'Perlite Concentrations'!H4</f>
        <v>2.5000000000000002E-8</v>
      </c>
      <c r="E13" s="382">
        <f t="shared" ref="E13:E33" si="0">D13*$E$4*365</f>
        <v>1.2045E-4</v>
      </c>
      <c r="F13" s="382">
        <f t="shared" ref="F13:F33" si="1">E13*$C$4</f>
        <v>2.4090000000000001E-5</v>
      </c>
      <c r="H13" s="255" t="s">
        <v>34</v>
      </c>
      <c r="I13" s="255" t="s">
        <v>417</v>
      </c>
      <c r="J13" s="332">
        <f>'Perlite Concentrations'!$L4</f>
        <v>2.5000000000000002E-8</v>
      </c>
      <c r="K13" s="382">
        <f t="shared" ref="K13:K33" si="2">J13*$E$5*365</f>
        <v>3.1937500000000004E-5</v>
      </c>
      <c r="L13" s="382">
        <f t="shared" ref="L13:L33" si="3">K13*$C$5</f>
        <v>2.8743750000000004E-5</v>
      </c>
    </row>
    <row r="14" spans="1:12" x14ac:dyDescent="0.3">
      <c r="B14" s="255" t="s">
        <v>37</v>
      </c>
      <c r="C14" s="255" t="s">
        <v>323</v>
      </c>
      <c r="D14" s="332">
        <f>'Perlite Concentrations'!H5</f>
        <v>6.2446000000000002E-2</v>
      </c>
      <c r="E14" s="382">
        <f t="shared" si="0"/>
        <v>300.86482799999999</v>
      </c>
      <c r="F14" s="382">
        <f t="shared" si="1"/>
        <v>60.172965599999998</v>
      </c>
      <c r="H14" s="255" t="s">
        <v>37</v>
      </c>
      <c r="I14" s="255" t="s">
        <v>323</v>
      </c>
      <c r="J14" s="332">
        <f>'Perlite Concentrations'!$L5</f>
        <v>6.372499999999999E-2</v>
      </c>
      <c r="K14" s="382">
        <f t="shared" si="2"/>
        <v>81.408687499999985</v>
      </c>
      <c r="L14" s="382">
        <f t="shared" si="3"/>
        <v>73.267818749999989</v>
      </c>
    </row>
    <row r="15" spans="1:12" x14ac:dyDescent="0.3">
      <c r="B15" s="255" t="s">
        <v>39</v>
      </c>
      <c r="C15" s="255" t="s">
        <v>418</v>
      </c>
      <c r="D15" s="332">
        <f>'Perlite Concentrations'!H6</f>
        <v>2.6000000000000005E-6</v>
      </c>
      <c r="E15" s="382">
        <f t="shared" si="0"/>
        <v>1.2526800000000001E-2</v>
      </c>
      <c r="F15" s="382">
        <f t="shared" si="1"/>
        <v>2.5053600000000003E-3</v>
      </c>
      <c r="H15" s="255" t="s">
        <v>39</v>
      </c>
      <c r="I15" s="255" t="s">
        <v>418</v>
      </c>
      <c r="J15" s="332">
        <f>'Perlite Concentrations'!$L6</f>
        <v>2.6000000000000005E-6</v>
      </c>
      <c r="K15" s="382">
        <f t="shared" si="2"/>
        <v>3.3215000000000002E-3</v>
      </c>
      <c r="L15" s="382">
        <f t="shared" si="3"/>
        <v>2.9893500000000004E-3</v>
      </c>
    </row>
    <row r="16" spans="1:12" x14ac:dyDescent="0.3">
      <c r="B16" s="255" t="s">
        <v>41</v>
      </c>
      <c r="C16" s="255" t="s">
        <v>290</v>
      </c>
      <c r="D16" s="332">
        <f>'Perlite Concentrations'!H7</f>
        <v>2.7799999999999998E-4</v>
      </c>
      <c r="E16" s="382">
        <f t="shared" si="0"/>
        <v>1.3394039999999998</v>
      </c>
      <c r="F16" s="382">
        <f t="shared" si="1"/>
        <v>0.26788079999999997</v>
      </c>
      <c r="H16" s="255" t="s">
        <v>41</v>
      </c>
      <c r="I16" s="255" t="s">
        <v>290</v>
      </c>
      <c r="J16" s="332">
        <f>'Perlite Concentrations'!$L7</f>
        <v>2.8000000000000003E-4</v>
      </c>
      <c r="K16" s="382">
        <f t="shared" si="2"/>
        <v>0.35770000000000007</v>
      </c>
      <c r="L16" s="382">
        <f t="shared" si="3"/>
        <v>0.32193000000000005</v>
      </c>
    </row>
    <row r="17" spans="2:12" x14ac:dyDescent="0.3">
      <c r="B17" s="255" t="s">
        <v>43</v>
      </c>
      <c r="C17" s="255" t="s">
        <v>419</v>
      </c>
      <c r="D17" s="332">
        <f>'Perlite Concentrations'!H8</f>
        <v>3.0299999999999998E-6</v>
      </c>
      <c r="E17" s="382">
        <f t="shared" si="0"/>
        <v>1.4598539999999998E-2</v>
      </c>
      <c r="F17" s="382">
        <f t="shared" si="1"/>
        <v>2.919708E-3</v>
      </c>
      <c r="H17" s="255" t="s">
        <v>43</v>
      </c>
      <c r="I17" s="255" t="s">
        <v>419</v>
      </c>
      <c r="J17" s="332">
        <f>'Perlite Concentrations'!$L8</f>
        <v>3.0599999999999999E-6</v>
      </c>
      <c r="K17" s="382">
        <f t="shared" si="2"/>
        <v>3.9091499999999993E-3</v>
      </c>
      <c r="L17" s="382">
        <f t="shared" si="3"/>
        <v>3.5182349999999993E-3</v>
      </c>
    </row>
    <row r="18" spans="2:12" x14ac:dyDescent="0.3">
      <c r="B18" s="255" t="s">
        <v>45</v>
      </c>
      <c r="C18" s="255" t="s">
        <v>420</v>
      </c>
      <c r="D18" s="332">
        <f>'Perlite Concentrations'!H9</f>
        <v>8.0000000000000002E-8</v>
      </c>
      <c r="E18" s="382">
        <f t="shared" si="0"/>
        <v>3.8543999999999997E-4</v>
      </c>
      <c r="F18" s="382">
        <f t="shared" si="1"/>
        <v>7.7088000000000005E-5</v>
      </c>
      <c r="H18" s="255" t="s">
        <v>45</v>
      </c>
      <c r="I18" s="255" t="s">
        <v>420</v>
      </c>
      <c r="J18" s="332">
        <f>'Perlite Concentrations'!$L9</f>
        <v>8.0000000000000002E-8</v>
      </c>
      <c r="K18" s="382">
        <f t="shared" si="2"/>
        <v>1.022E-4</v>
      </c>
      <c r="L18" s="382">
        <f t="shared" si="3"/>
        <v>9.198000000000001E-5</v>
      </c>
    </row>
    <row r="19" spans="2:12" x14ac:dyDescent="0.3">
      <c r="B19" s="255" t="s">
        <v>47</v>
      </c>
      <c r="C19" s="255" t="s">
        <v>345</v>
      </c>
      <c r="D19" s="332">
        <f>'Perlite Concentrations'!H10</f>
        <v>1.0000000000000001E-7</v>
      </c>
      <c r="E19" s="382">
        <f t="shared" si="0"/>
        <v>4.818E-4</v>
      </c>
      <c r="F19" s="382">
        <f t="shared" si="1"/>
        <v>9.6360000000000006E-5</v>
      </c>
      <c r="H19" s="255" t="s">
        <v>47</v>
      </c>
      <c r="I19" s="255" t="s">
        <v>345</v>
      </c>
      <c r="J19" s="332">
        <f>'Perlite Concentrations'!$L10</f>
        <v>1.0000000000000001E-7</v>
      </c>
      <c r="K19" s="382">
        <f t="shared" si="2"/>
        <v>1.2775000000000002E-4</v>
      </c>
      <c r="L19" s="382">
        <f t="shared" si="3"/>
        <v>1.1497500000000002E-4</v>
      </c>
    </row>
    <row r="20" spans="2:12" x14ac:dyDescent="0.3">
      <c r="B20" s="255" t="s">
        <v>50</v>
      </c>
      <c r="C20" s="255" t="s">
        <v>327</v>
      </c>
      <c r="D20" s="332">
        <f>'Perlite Concentrations'!H11</f>
        <v>5.200000000000001E-6</v>
      </c>
      <c r="E20" s="382">
        <f>D20*$E$4*365</f>
        <v>2.5053600000000002E-2</v>
      </c>
      <c r="F20" s="382">
        <f t="shared" si="1"/>
        <v>5.0107200000000006E-3</v>
      </c>
      <c r="H20" s="255" t="s">
        <v>50</v>
      </c>
      <c r="I20" s="255" t="s">
        <v>327</v>
      </c>
      <c r="J20" s="332">
        <f>'Perlite Concentrations'!$L11</f>
        <v>5.200000000000001E-6</v>
      </c>
      <c r="K20" s="382">
        <f t="shared" si="2"/>
        <v>6.6430000000000005E-3</v>
      </c>
      <c r="L20" s="382">
        <f t="shared" si="3"/>
        <v>5.9787000000000009E-3</v>
      </c>
    </row>
    <row r="21" spans="2:12" x14ac:dyDescent="0.3">
      <c r="B21" s="255" t="s">
        <v>52</v>
      </c>
      <c r="C21" s="255" t="s">
        <v>421</v>
      </c>
      <c r="D21" s="332">
        <f>'Perlite Concentrations'!H12</f>
        <v>2E-8</v>
      </c>
      <c r="E21" s="382">
        <f t="shared" si="0"/>
        <v>9.6359999999999992E-5</v>
      </c>
      <c r="F21" s="382">
        <f t="shared" si="1"/>
        <v>1.9272000000000001E-5</v>
      </c>
      <c r="H21" s="255" t="s">
        <v>52</v>
      </c>
      <c r="I21" s="255" t="s">
        <v>421</v>
      </c>
      <c r="J21" s="332">
        <f>'Perlite Concentrations'!$L12</f>
        <v>2E-8</v>
      </c>
      <c r="K21" s="382">
        <f t="shared" si="2"/>
        <v>2.5550000000000001E-5</v>
      </c>
      <c r="L21" s="382">
        <f t="shared" si="3"/>
        <v>2.2995000000000003E-5</v>
      </c>
    </row>
    <row r="22" spans="2:12" x14ac:dyDescent="0.3">
      <c r="B22" s="255" t="s">
        <v>55</v>
      </c>
      <c r="C22" s="255" t="s">
        <v>313</v>
      </c>
      <c r="D22" s="332">
        <f>'Perlite Concentrations'!H13</f>
        <v>5.0299999999999997E-4</v>
      </c>
      <c r="E22" s="382">
        <f t="shared" si="0"/>
        <v>2.4234539999999996</v>
      </c>
      <c r="F22" s="382">
        <f t="shared" si="1"/>
        <v>0.48469079999999992</v>
      </c>
      <c r="H22" s="255" t="s">
        <v>55</v>
      </c>
      <c r="I22" s="255" t="s">
        <v>313</v>
      </c>
      <c r="J22" s="332">
        <f>'Perlite Concentrations'!$L13</f>
        <v>5.0299999999999997E-4</v>
      </c>
      <c r="K22" s="382">
        <f t="shared" si="2"/>
        <v>0.64258249999999995</v>
      </c>
      <c r="L22" s="382">
        <f t="shared" si="3"/>
        <v>0.57832424999999998</v>
      </c>
    </row>
    <row r="23" spans="2:12" x14ac:dyDescent="0.3">
      <c r="B23" s="255" t="s">
        <v>57</v>
      </c>
      <c r="C23" s="255" t="s">
        <v>333</v>
      </c>
      <c r="D23" s="332">
        <f>'Perlite Concentrations'!H14</f>
        <v>1.9999999999999999E-6</v>
      </c>
      <c r="E23" s="382">
        <f t="shared" si="0"/>
        <v>9.6359999999999987E-3</v>
      </c>
      <c r="F23" s="382">
        <f t="shared" si="1"/>
        <v>1.9271999999999998E-3</v>
      </c>
      <c r="H23" s="255" t="s">
        <v>57</v>
      </c>
      <c r="I23" s="255" t="s">
        <v>333</v>
      </c>
      <c r="J23" s="332">
        <f>'Perlite Concentrations'!$L14</f>
        <v>1.9999999999999999E-6</v>
      </c>
      <c r="K23" s="382">
        <f t="shared" si="2"/>
        <v>2.555E-3</v>
      </c>
      <c r="L23" s="382">
        <f t="shared" si="3"/>
        <v>2.2994999999999999E-3</v>
      </c>
    </row>
    <row r="24" spans="2:12" x14ac:dyDescent="0.3">
      <c r="B24" s="255" t="s">
        <v>61</v>
      </c>
      <c r="C24" s="255" t="s">
        <v>422</v>
      </c>
      <c r="D24" s="332">
        <f>'Perlite Concentrations'!H15</f>
        <v>3.3000000000000003E-5</v>
      </c>
      <c r="E24" s="382">
        <f t="shared" si="0"/>
        <v>0.158994</v>
      </c>
      <c r="F24" s="382">
        <f t="shared" si="1"/>
        <v>3.1798800000000002E-2</v>
      </c>
      <c r="H24" s="255" t="s">
        <v>61</v>
      </c>
      <c r="I24" s="255" t="s">
        <v>422</v>
      </c>
      <c r="J24" s="332">
        <f>'Perlite Concentrations'!$L15</f>
        <v>3.3000000000000003E-5</v>
      </c>
      <c r="K24" s="382">
        <f t="shared" si="2"/>
        <v>4.2157500000000007E-2</v>
      </c>
      <c r="L24" s="382">
        <f t="shared" si="3"/>
        <v>3.794175000000001E-2</v>
      </c>
    </row>
    <row r="25" spans="2:12" x14ac:dyDescent="0.3">
      <c r="B25" s="255" t="s">
        <v>63</v>
      </c>
      <c r="C25" s="255" t="s">
        <v>423</v>
      </c>
      <c r="D25" s="332">
        <f>'Perlite Concentrations'!H16</f>
        <v>2.5000000000000001E-5</v>
      </c>
      <c r="E25" s="382">
        <f t="shared" si="0"/>
        <v>0.12045</v>
      </c>
      <c r="F25" s="382">
        <f t="shared" si="1"/>
        <v>2.409E-2</v>
      </c>
      <c r="H25" s="255" t="s">
        <v>63</v>
      </c>
      <c r="I25" s="255" t="s">
        <v>423</v>
      </c>
      <c r="J25" s="332">
        <f>'Perlite Concentrations'!$L16</f>
        <v>2.5000000000000001E-5</v>
      </c>
      <c r="K25" s="382">
        <f t="shared" si="2"/>
        <v>3.1937500000000001E-2</v>
      </c>
      <c r="L25" s="382">
        <f t="shared" si="3"/>
        <v>2.8743750000000002E-2</v>
      </c>
    </row>
    <row r="26" spans="2:12" x14ac:dyDescent="0.3">
      <c r="B26" s="255" t="s">
        <v>65</v>
      </c>
      <c r="C26" s="255" t="s">
        <v>424</v>
      </c>
      <c r="D26" s="332">
        <f>'Perlite Concentrations'!H17</f>
        <v>3.7E-7</v>
      </c>
      <c r="E26" s="382">
        <f t="shared" si="0"/>
        <v>1.7826600000000001E-3</v>
      </c>
      <c r="F26" s="382">
        <f t="shared" si="1"/>
        <v>3.5653200000000006E-4</v>
      </c>
      <c r="H26" s="255" t="s">
        <v>65</v>
      </c>
      <c r="I26" s="255" t="s">
        <v>424</v>
      </c>
      <c r="J26" s="332">
        <f>'Perlite Concentrations'!$L17</f>
        <v>3.7E-7</v>
      </c>
      <c r="K26" s="382">
        <f t="shared" si="2"/>
        <v>4.7267500000000004E-4</v>
      </c>
      <c r="L26" s="382">
        <f t="shared" si="3"/>
        <v>4.2540750000000005E-4</v>
      </c>
    </row>
    <row r="27" spans="2:12" x14ac:dyDescent="0.3">
      <c r="B27" s="255" t="s">
        <v>67</v>
      </c>
      <c r="C27" s="255" t="s">
        <v>425</v>
      </c>
      <c r="D27" s="332">
        <f>'Perlite Concentrations'!H18</f>
        <v>1.9000000000000001E-7</v>
      </c>
      <c r="E27" s="382">
        <f t="shared" si="0"/>
        <v>9.1542000000000001E-4</v>
      </c>
      <c r="F27" s="382">
        <f t="shared" si="1"/>
        <v>1.8308400000000002E-4</v>
      </c>
      <c r="H27" s="255" t="s">
        <v>67</v>
      </c>
      <c r="I27" s="255" t="s">
        <v>425</v>
      </c>
      <c r="J27" s="332">
        <f>'Perlite Concentrations'!$L18</f>
        <v>1.9000000000000001E-7</v>
      </c>
      <c r="K27" s="382">
        <f t="shared" si="2"/>
        <v>2.42725E-4</v>
      </c>
      <c r="L27" s="382">
        <f t="shared" si="3"/>
        <v>2.1845250000000001E-4</v>
      </c>
    </row>
    <row r="28" spans="2:12" x14ac:dyDescent="0.3">
      <c r="B28" s="255" t="s">
        <v>72</v>
      </c>
      <c r="C28" s="255" t="s">
        <v>426</v>
      </c>
      <c r="D28" s="332">
        <f>'Perlite Concentrations'!H20</f>
        <v>1.4999999999999998E-6</v>
      </c>
      <c r="E28" s="382">
        <f t="shared" si="0"/>
        <v>7.226999999999999E-3</v>
      </c>
      <c r="F28" s="382">
        <f t="shared" si="1"/>
        <v>1.4453999999999999E-3</v>
      </c>
      <c r="H28" s="255" t="s">
        <v>72</v>
      </c>
      <c r="I28" s="255" t="s">
        <v>426</v>
      </c>
      <c r="J28" s="332">
        <f>'Perlite Concentrations'!$L20</f>
        <v>1.4999999999999998E-6</v>
      </c>
      <c r="K28" s="382">
        <f t="shared" si="2"/>
        <v>1.91625E-3</v>
      </c>
      <c r="L28" s="382">
        <f t="shared" si="3"/>
        <v>1.724625E-3</v>
      </c>
    </row>
    <row r="29" spans="2:12" x14ac:dyDescent="0.3">
      <c r="B29" s="255" t="s">
        <v>41</v>
      </c>
      <c r="C29" s="255" t="s">
        <v>290</v>
      </c>
      <c r="D29" s="332">
        <f>'Perlite Concentrations'!H21</f>
        <v>2.8999999999999997E-5</v>
      </c>
      <c r="E29" s="382">
        <f t="shared" si="0"/>
        <v>0.13972199999999999</v>
      </c>
      <c r="F29" s="382">
        <f t="shared" si="1"/>
        <v>2.7944399999999998E-2</v>
      </c>
      <c r="H29" s="255" t="s">
        <v>41</v>
      </c>
      <c r="I29" s="255" t="s">
        <v>290</v>
      </c>
      <c r="J29" s="332">
        <f>'Perlite Concentrations'!$L21</f>
        <v>3.0000000000000001E-5</v>
      </c>
      <c r="K29" s="382">
        <f t="shared" si="2"/>
        <v>3.8325000000000005E-2</v>
      </c>
      <c r="L29" s="382">
        <f t="shared" si="3"/>
        <v>3.4492500000000002E-2</v>
      </c>
    </row>
    <row r="30" spans="2:12" x14ac:dyDescent="0.3">
      <c r="B30" s="255" t="s">
        <v>76</v>
      </c>
      <c r="C30" s="255" t="s">
        <v>427</v>
      </c>
      <c r="D30" s="332">
        <f>'Perlite Concentrations'!H22</f>
        <v>2.0000000000000001E-4</v>
      </c>
      <c r="E30" s="382">
        <f t="shared" si="0"/>
        <v>0.96360000000000001</v>
      </c>
      <c r="F30" s="382">
        <f t="shared" si="1"/>
        <v>0.19272</v>
      </c>
      <c r="H30" s="255" t="s">
        <v>76</v>
      </c>
      <c r="I30" s="255" t="s">
        <v>427</v>
      </c>
      <c r="J30" s="332">
        <f>'Perlite Concentrations'!$L22</f>
        <v>2.0000000000000001E-4</v>
      </c>
      <c r="K30" s="382">
        <f t="shared" si="2"/>
        <v>0.2555</v>
      </c>
      <c r="L30" s="382">
        <f t="shared" si="3"/>
        <v>0.22995000000000002</v>
      </c>
    </row>
    <row r="31" spans="2:12" x14ac:dyDescent="0.3">
      <c r="B31" s="255" t="s">
        <v>79</v>
      </c>
      <c r="C31" s="255" t="s">
        <v>315</v>
      </c>
      <c r="D31" s="332">
        <f>'Perlite Concentrations'!H23</f>
        <v>8.0000000000000007E-5</v>
      </c>
      <c r="E31" s="382">
        <f t="shared" si="0"/>
        <v>0.38544</v>
      </c>
      <c r="F31" s="382">
        <f t="shared" si="1"/>
        <v>7.7088000000000004E-2</v>
      </c>
      <c r="H31" s="255" t="s">
        <v>79</v>
      </c>
      <c r="I31" s="255" t="s">
        <v>315</v>
      </c>
      <c r="J31" s="332">
        <f>'Perlite Concentrations'!$L23</f>
        <v>8.0000000000000007E-5</v>
      </c>
      <c r="K31" s="382">
        <f t="shared" si="2"/>
        <v>0.10220000000000001</v>
      </c>
      <c r="L31" s="382">
        <f t="shared" si="3"/>
        <v>9.198000000000002E-2</v>
      </c>
    </row>
    <row r="32" spans="2:12" x14ac:dyDescent="0.3">
      <c r="B32" s="255" t="s">
        <v>81</v>
      </c>
      <c r="C32" s="255" t="s">
        <v>428</v>
      </c>
      <c r="D32" s="332">
        <f>'Perlite Concentrations'!H24</f>
        <v>3.7265E-2</v>
      </c>
      <c r="E32" s="382">
        <f t="shared" si="0"/>
        <v>179.54276999999999</v>
      </c>
      <c r="F32" s="382">
        <f t="shared" si="1"/>
        <v>35.908554000000002</v>
      </c>
      <c r="H32" s="255" t="s">
        <v>81</v>
      </c>
      <c r="I32" s="255" t="s">
        <v>428</v>
      </c>
      <c r="J32" s="332">
        <f>'Perlite Concentrations'!$L24</f>
        <v>3.7265E-2</v>
      </c>
      <c r="K32" s="382">
        <f t="shared" si="2"/>
        <v>47.606037499999999</v>
      </c>
      <c r="L32" s="382">
        <f t="shared" si="3"/>
        <v>42.845433749999998</v>
      </c>
    </row>
    <row r="33" spans="1:12" x14ac:dyDescent="0.3">
      <c r="B33" s="255" t="s">
        <v>83</v>
      </c>
      <c r="C33" s="255" t="s">
        <v>429</v>
      </c>
      <c r="D33" s="332">
        <f>'Perlite Concentrations'!H25</f>
        <v>2.5000000000000001E-5</v>
      </c>
      <c r="E33" s="382">
        <f t="shared" si="0"/>
        <v>0.12045</v>
      </c>
      <c r="F33" s="382">
        <f t="shared" si="1"/>
        <v>2.409E-2</v>
      </c>
      <c r="H33" s="255" t="s">
        <v>83</v>
      </c>
      <c r="I33" s="255" t="s">
        <v>429</v>
      </c>
      <c r="J33" s="332">
        <f>'Perlite Concentrations'!$L25</f>
        <v>2.5000000000000001E-5</v>
      </c>
      <c r="K33" s="382">
        <f t="shared" si="2"/>
        <v>3.1937500000000001E-2</v>
      </c>
      <c r="L33" s="382">
        <f t="shared" si="3"/>
        <v>2.8743750000000002E-2</v>
      </c>
    </row>
    <row r="34" spans="1:12" x14ac:dyDescent="0.3">
      <c r="A34" s="306">
        <v>1</v>
      </c>
      <c r="B34" s="322" t="s">
        <v>497</v>
      </c>
      <c r="C34" s="305"/>
      <c r="D34" s="305"/>
      <c r="E34" s="450"/>
      <c r="F34" s="451"/>
      <c r="G34" s="306">
        <v>1</v>
      </c>
      <c r="H34" s="322" t="s">
        <v>430</v>
      </c>
      <c r="I34" s="275"/>
      <c r="J34" s="275"/>
      <c r="K34" s="450"/>
      <c r="L34" s="451"/>
    </row>
    <row r="35" spans="1:12" x14ac:dyDescent="0.3">
      <c r="B35" s="305"/>
      <c r="C35" s="334"/>
      <c r="D35" s="335"/>
      <c r="E35" s="333"/>
      <c r="F35" s="246"/>
      <c r="G35" s="246"/>
      <c r="H35" s="275"/>
      <c r="I35" s="276"/>
      <c r="J35" s="333"/>
      <c r="K35" s="333"/>
      <c r="L35" s="246"/>
    </row>
    <row r="36" spans="1:12" x14ac:dyDescent="0.3">
      <c r="B36" s="305"/>
      <c r="C36" s="334"/>
      <c r="D36" s="335"/>
      <c r="E36" s="335"/>
      <c r="H36" s="305"/>
      <c r="I36" s="334"/>
      <c r="J36" s="335"/>
      <c r="K36" s="335"/>
    </row>
    <row r="37" spans="1:12" x14ac:dyDescent="0.3">
      <c r="B37" s="305"/>
      <c r="C37" s="334"/>
      <c r="D37" s="335"/>
      <c r="E37" s="335"/>
      <c r="H37" s="305"/>
      <c r="I37" s="334"/>
      <c r="J37" s="335"/>
      <c r="K37" s="335"/>
    </row>
    <row r="38" spans="1:12" x14ac:dyDescent="0.3">
      <c r="B38" s="305"/>
      <c r="C38" s="334"/>
      <c r="D38" s="335"/>
      <c r="E38" s="335"/>
      <c r="H38" s="305"/>
      <c r="I38" s="334"/>
      <c r="J38" s="335"/>
      <c r="K38" s="335"/>
    </row>
    <row r="39" spans="1:12" x14ac:dyDescent="0.3">
      <c r="B39" s="305"/>
      <c r="C39" s="334"/>
      <c r="D39" s="335"/>
      <c r="E39" s="335"/>
      <c r="H39" s="305"/>
      <c r="I39" s="334"/>
      <c r="J39" s="335"/>
      <c r="K39" s="335"/>
    </row>
    <row r="40" spans="1:12" x14ac:dyDescent="0.3">
      <c r="B40" s="305"/>
      <c r="C40" s="334"/>
      <c r="D40" s="335"/>
      <c r="E40" s="335"/>
      <c r="H40" s="305"/>
      <c r="I40" s="334"/>
      <c r="J40" s="335"/>
      <c r="K40" s="335"/>
    </row>
    <row r="41" spans="1:12" x14ac:dyDescent="0.3">
      <c r="B41" s="305"/>
      <c r="C41" s="334"/>
      <c r="D41" s="335"/>
      <c r="E41" s="335"/>
      <c r="H41" s="305"/>
      <c r="I41" s="334"/>
      <c r="J41" s="335"/>
      <c r="K41" s="335"/>
    </row>
    <row r="42" spans="1:12" x14ac:dyDescent="0.3">
      <c r="B42" s="305"/>
      <c r="C42" s="334"/>
      <c r="D42" s="335"/>
      <c r="E42" s="335"/>
      <c r="H42" s="305"/>
      <c r="I42" s="334"/>
      <c r="J42" s="335"/>
      <c r="K42" s="335"/>
    </row>
    <row r="43" spans="1:12" x14ac:dyDescent="0.3">
      <c r="B43" s="305"/>
      <c r="C43" s="334"/>
      <c r="D43" s="335"/>
      <c r="E43" s="335"/>
      <c r="H43" s="305"/>
      <c r="I43" s="334"/>
      <c r="J43" s="335"/>
      <c r="K43" s="335"/>
    </row>
    <row r="44" spans="1:12" x14ac:dyDescent="0.3">
      <c r="B44" s="305"/>
      <c r="C44" s="334"/>
      <c r="D44" s="335"/>
      <c r="E44" s="335"/>
      <c r="H44" s="305"/>
      <c r="I44" s="334"/>
      <c r="J44" s="335"/>
      <c r="K44" s="335"/>
    </row>
    <row r="45" spans="1:12" x14ac:dyDescent="0.3">
      <c r="B45" s="305"/>
      <c r="C45" s="334"/>
      <c r="D45" s="335"/>
      <c r="E45" s="335"/>
      <c r="H45" s="305"/>
      <c r="I45" s="334"/>
      <c r="J45" s="335"/>
      <c r="K45" s="335"/>
    </row>
    <row r="46" spans="1:12" x14ac:dyDescent="0.3">
      <c r="B46" s="305"/>
      <c r="C46" s="334"/>
      <c r="D46" s="335"/>
      <c r="E46" s="335"/>
      <c r="H46" s="305"/>
      <c r="I46" s="334"/>
      <c r="J46" s="335"/>
      <c r="K46" s="335"/>
    </row>
    <row r="47" spans="1:12" x14ac:dyDescent="0.3">
      <c r="B47" s="305"/>
      <c r="C47" s="334"/>
      <c r="D47" s="335"/>
      <c r="E47" s="335"/>
      <c r="H47" s="305"/>
      <c r="I47" s="334"/>
      <c r="J47" s="335"/>
      <c r="K47" s="335"/>
    </row>
    <row r="48" spans="1:12" x14ac:dyDescent="0.3">
      <c r="B48" s="305"/>
      <c r="C48" s="334"/>
      <c r="D48" s="335"/>
      <c r="E48" s="335"/>
      <c r="H48" s="305"/>
      <c r="I48" s="334"/>
      <c r="J48" s="335"/>
      <c r="K48" s="335"/>
    </row>
    <row r="49" spans="2:11" x14ac:dyDescent="0.3">
      <c r="B49" s="305"/>
      <c r="C49" s="334"/>
      <c r="D49" s="335"/>
      <c r="E49" s="335"/>
      <c r="H49" s="305"/>
      <c r="I49" s="334"/>
      <c r="J49" s="335"/>
      <c r="K49" s="335"/>
    </row>
    <row r="50" spans="2:11" x14ac:dyDescent="0.3">
      <c r="B50" s="305"/>
      <c r="C50" s="334"/>
      <c r="D50" s="335"/>
      <c r="E50" s="335"/>
      <c r="H50" s="305"/>
      <c r="I50" s="334"/>
      <c r="J50" s="335"/>
      <c r="K50" s="335"/>
    </row>
    <row r="51" spans="2:11" x14ac:dyDescent="0.3">
      <c r="B51" s="305"/>
      <c r="C51" s="334"/>
      <c r="D51" s="335"/>
      <c r="E51" s="335"/>
      <c r="H51" s="305"/>
      <c r="I51" s="334"/>
      <c r="J51" s="335"/>
      <c r="K51" s="335"/>
    </row>
    <row r="52" spans="2:11" x14ac:dyDescent="0.3">
      <c r="B52" s="305"/>
      <c r="C52" s="334"/>
      <c r="D52" s="335"/>
      <c r="E52" s="335"/>
      <c r="H52" s="305"/>
      <c r="I52" s="334"/>
      <c r="J52" s="335"/>
      <c r="K52" s="335"/>
    </row>
    <row r="53" spans="2:11" x14ac:dyDescent="0.3">
      <c r="B53" s="305"/>
      <c r="C53" s="334"/>
      <c r="D53" s="335"/>
      <c r="E53" s="335"/>
      <c r="H53" s="305"/>
      <c r="I53" s="334"/>
      <c r="J53" s="335"/>
      <c r="K53" s="335"/>
    </row>
    <row r="54" spans="2:11" x14ac:dyDescent="0.3">
      <c r="B54" s="305"/>
      <c r="C54" s="334"/>
      <c r="D54" s="335"/>
      <c r="E54" s="335"/>
      <c r="H54" s="305"/>
      <c r="I54" s="334"/>
      <c r="J54" s="335"/>
      <c r="K54" s="335"/>
    </row>
    <row r="55" spans="2:11" x14ac:dyDescent="0.3">
      <c r="B55" s="305"/>
      <c r="C55" s="334"/>
      <c r="D55" s="335"/>
      <c r="E55" s="335"/>
      <c r="H55" s="305"/>
      <c r="I55" s="334"/>
      <c r="J55" s="335"/>
      <c r="K55" s="335"/>
    </row>
    <row r="56" spans="2:11" x14ac:dyDescent="0.3">
      <c r="B56" s="305"/>
      <c r="C56" s="334"/>
      <c r="D56" s="335"/>
      <c r="E56" s="335"/>
      <c r="H56" s="305"/>
      <c r="I56" s="334"/>
      <c r="J56" s="335"/>
      <c r="K56" s="335"/>
    </row>
    <row r="57" spans="2:11" x14ac:dyDescent="0.3">
      <c r="B57" s="305"/>
      <c r="C57" s="334"/>
      <c r="D57" s="335"/>
      <c r="E57" s="335"/>
      <c r="H57" s="305"/>
      <c r="I57" s="334"/>
      <c r="J57" s="335"/>
      <c r="K57" s="335"/>
    </row>
    <row r="58" spans="2:11" x14ac:dyDescent="0.3">
      <c r="B58" s="305"/>
      <c r="C58" s="334"/>
      <c r="D58" s="335"/>
      <c r="E58" s="335"/>
      <c r="H58" s="305"/>
      <c r="I58" s="334"/>
      <c r="J58" s="335"/>
      <c r="K58" s="335"/>
    </row>
    <row r="59" spans="2:11" x14ac:dyDescent="0.3">
      <c r="B59" s="305"/>
      <c r="C59" s="334"/>
      <c r="D59" s="335"/>
      <c r="E59" s="335"/>
      <c r="H59" s="305"/>
      <c r="I59" s="334"/>
      <c r="J59" s="335"/>
      <c r="K59" s="335"/>
    </row>
    <row r="60" spans="2:11" x14ac:dyDescent="0.3">
      <c r="B60" s="305"/>
      <c r="C60" s="334"/>
      <c r="D60" s="335"/>
      <c r="E60" s="335"/>
      <c r="H60" s="305"/>
      <c r="I60" s="334"/>
      <c r="J60" s="335"/>
      <c r="K60" s="335"/>
    </row>
    <row r="61" spans="2:11" x14ac:dyDescent="0.3">
      <c r="B61" s="305"/>
      <c r="C61" s="334"/>
      <c r="D61" s="335"/>
      <c r="E61" s="335"/>
      <c r="H61" s="305"/>
      <c r="I61" s="334"/>
      <c r="J61" s="335"/>
      <c r="K61" s="335"/>
    </row>
    <row r="62" spans="2:11" x14ac:dyDescent="0.3">
      <c r="B62" s="305"/>
      <c r="C62" s="334"/>
      <c r="D62" s="335"/>
      <c r="E62" s="335"/>
      <c r="H62" s="305"/>
      <c r="I62" s="334"/>
      <c r="J62" s="335"/>
      <c r="K62" s="335"/>
    </row>
    <row r="63" spans="2:11" x14ac:dyDescent="0.3">
      <c r="B63" s="305"/>
      <c r="C63" s="334"/>
      <c r="D63" s="335"/>
      <c r="E63" s="335"/>
      <c r="H63" s="305"/>
      <c r="I63" s="334"/>
      <c r="J63" s="335"/>
      <c r="K63" s="335"/>
    </row>
    <row r="64" spans="2:11" x14ac:dyDescent="0.3">
      <c r="B64" s="305"/>
      <c r="C64" s="334"/>
      <c r="D64" s="335"/>
      <c r="E64" s="335"/>
      <c r="H64" s="305"/>
      <c r="I64" s="334"/>
      <c r="J64" s="335"/>
      <c r="K64" s="335"/>
    </row>
    <row r="65" spans="2:11" x14ac:dyDescent="0.3">
      <c r="B65" s="305"/>
      <c r="C65" s="334"/>
      <c r="D65" s="335"/>
      <c r="E65" s="335"/>
      <c r="H65" s="305"/>
      <c r="I65" s="334"/>
      <c r="J65" s="335"/>
      <c r="K65" s="335"/>
    </row>
    <row r="66" spans="2:11" x14ac:dyDescent="0.3">
      <c r="B66" s="305"/>
      <c r="C66" s="334"/>
      <c r="D66" s="335"/>
      <c r="E66" s="335"/>
      <c r="H66" s="305"/>
      <c r="I66" s="334"/>
      <c r="J66" s="335"/>
      <c r="K66" s="335"/>
    </row>
    <row r="67" spans="2:11" x14ac:dyDescent="0.3">
      <c r="B67" s="305"/>
      <c r="C67" s="334"/>
      <c r="D67" s="335"/>
      <c r="E67" s="335"/>
      <c r="H67" s="305"/>
      <c r="I67" s="334"/>
      <c r="J67" s="335"/>
      <c r="K67" s="335"/>
    </row>
    <row r="68" spans="2:11" x14ac:dyDescent="0.3">
      <c r="B68" s="305"/>
      <c r="C68" s="334"/>
      <c r="D68" s="335"/>
      <c r="E68" s="335"/>
      <c r="H68" s="305"/>
      <c r="I68" s="334"/>
      <c r="J68" s="335"/>
      <c r="K68" s="335"/>
    </row>
    <row r="69" spans="2:11" x14ac:dyDescent="0.3">
      <c r="B69" s="305"/>
      <c r="C69" s="334"/>
      <c r="D69" s="335"/>
      <c r="E69" s="335"/>
      <c r="H69" s="305"/>
      <c r="I69" s="334"/>
      <c r="J69" s="335"/>
      <c r="K69" s="335"/>
    </row>
    <row r="70" spans="2:11" x14ac:dyDescent="0.3">
      <c r="B70" s="305"/>
      <c r="C70" s="334"/>
      <c r="D70" s="335"/>
      <c r="E70" s="335"/>
      <c r="H70" s="305"/>
      <c r="I70" s="334"/>
      <c r="J70" s="335"/>
      <c r="K70" s="335"/>
    </row>
    <row r="71" spans="2:11" x14ac:dyDescent="0.3">
      <c r="B71" s="305"/>
      <c r="C71" s="334"/>
      <c r="D71" s="335"/>
      <c r="E71" s="335"/>
      <c r="H71" s="305"/>
      <c r="I71" s="334"/>
      <c r="J71" s="335"/>
      <c r="K71" s="335"/>
    </row>
    <row r="72" spans="2:11" x14ac:dyDescent="0.3">
      <c r="B72" s="305"/>
      <c r="C72" s="334"/>
      <c r="D72" s="335"/>
      <c r="E72" s="335"/>
      <c r="H72" s="305"/>
      <c r="I72" s="334"/>
      <c r="J72" s="335"/>
      <c r="K72" s="335"/>
    </row>
    <row r="73" spans="2:11" x14ac:dyDescent="0.3">
      <c r="B73" s="305"/>
      <c r="C73" s="334"/>
      <c r="D73" s="335"/>
      <c r="E73" s="335"/>
      <c r="H73" s="305"/>
      <c r="I73" s="334"/>
      <c r="J73" s="335"/>
      <c r="K73" s="335"/>
    </row>
    <row r="74" spans="2:11" x14ac:dyDescent="0.3">
      <c r="B74" s="305"/>
      <c r="C74" s="334"/>
      <c r="D74" s="335"/>
      <c r="E74" s="335"/>
      <c r="H74" s="305"/>
      <c r="I74" s="334"/>
      <c r="J74" s="335"/>
      <c r="K74" s="335"/>
    </row>
    <row r="75" spans="2:11" x14ac:dyDescent="0.3">
      <c r="B75" s="305"/>
      <c r="C75" s="334"/>
      <c r="D75" s="335"/>
      <c r="E75" s="335"/>
      <c r="H75" s="305"/>
      <c r="I75" s="334"/>
      <c r="J75" s="335"/>
      <c r="K75" s="335"/>
    </row>
    <row r="76" spans="2:11" x14ac:dyDescent="0.3">
      <c r="B76" s="305"/>
      <c r="C76" s="334"/>
      <c r="D76" s="335"/>
      <c r="E76" s="335"/>
      <c r="H76" s="305"/>
      <c r="I76" s="334"/>
      <c r="J76" s="335"/>
      <c r="K76" s="335"/>
    </row>
    <row r="77" spans="2:11" x14ac:dyDescent="0.3">
      <c r="B77" s="305"/>
      <c r="C77" s="334"/>
      <c r="D77" s="335"/>
      <c r="E77" s="335"/>
      <c r="H77" s="305"/>
      <c r="I77" s="334"/>
      <c r="J77" s="335"/>
      <c r="K77" s="335"/>
    </row>
    <row r="78" spans="2:11" x14ac:dyDescent="0.3">
      <c r="B78" s="305"/>
      <c r="C78" s="334"/>
      <c r="D78" s="335"/>
      <c r="E78" s="335"/>
      <c r="H78" s="305"/>
      <c r="I78" s="334"/>
      <c r="J78" s="335"/>
      <c r="K78" s="335"/>
    </row>
    <row r="79" spans="2:11" x14ac:dyDescent="0.3">
      <c r="B79" s="268"/>
      <c r="C79" s="268"/>
      <c r="D79" s="268"/>
      <c r="E79" s="391"/>
      <c r="J79" s="268"/>
      <c r="K79" s="39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61146-077D-40F5-A8E9-AA688B023BB7}">
  <sheetPr>
    <tabColor theme="1"/>
  </sheetPr>
  <dimension ref="A1"/>
  <sheetViews>
    <sheetView workbookViewId="0">
      <selection activeCell="L31" sqref="L31"/>
    </sheetView>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07663-A264-4227-85FE-0D372ED72D5C}">
  <dimension ref="A1:M201"/>
  <sheetViews>
    <sheetView zoomScale="85" zoomScaleNormal="85" workbookViewId="0">
      <selection activeCell="E26" sqref="E26"/>
    </sheetView>
  </sheetViews>
  <sheetFormatPr defaultRowHeight="15" x14ac:dyDescent="0.2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x14ac:dyDescent="0.25"/>
    <row r="2" spans="1:13" ht="20.100000000000001" customHeight="1" x14ac:dyDescent="0.25"/>
    <row r="3" spans="1:13" ht="20.100000000000001" customHeight="1" x14ac:dyDescent="0.25"/>
    <row r="4" spans="1:13" ht="20.100000000000001" customHeight="1" x14ac:dyDescent="0.25"/>
    <row r="5" spans="1:13" ht="20.100000000000001" customHeight="1" x14ac:dyDescent="0.25"/>
    <row r="6" spans="1:13" ht="20.100000000000001" customHeight="1" x14ac:dyDescent="0.25"/>
    <row r="7" spans="1:13" ht="20.100000000000001" customHeight="1" x14ac:dyDescent="0.25"/>
    <row r="8" spans="1:13" ht="20.100000000000001" customHeight="1" x14ac:dyDescent="0.25"/>
    <row r="9" spans="1:13" ht="20.100000000000001" customHeight="1" thickBot="1" x14ac:dyDescent="0.3"/>
    <row r="10" spans="1:13" ht="50.1" customHeight="1" thickBot="1" x14ac:dyDescent="0.3">
      <c r="A10" s="480" t="s">
        <v>498</v>
      </c>
      <c r="B10" s="481"/>
      <c r="C10" s="481"/>
      <c r="D10" s="482" t="s">
        <v>499</v>
      </c>
      <c r="E10" s="483"/>
      <c r="F10" s="480" t="s">
        <v>500</v>
      </c>
      <c r="G10" s="481"/>
      <c r="H10" s="481"/>
      <c r="I10" s="481"/>
      <c r="J10" s="481"/>
      <c r="K10" s="481"/>
      <c r="L10" s="481"/>
      <c r="M10" s="484"/>
    </row>
    <row r="11" spans="1:13" ht="20.100000000000001" customHeight="1" thickBot="1" x14ac:dyDescent="0.3">
      <c r="A11" s="485" t="s">
        <v>501</v>
      </c>
      <c r="B11" s="487" t="s">
        <v>502</v>
      </c>
      <c r="C11" s="489" t="s">
        <v>503</v>
      </c>
      <c r="D11" s="491" t="s">
        <v>504</v>
      </c>
      <c r="E11" s="493" t="s">
        <v>505</v>
      </c>
      <c r="F11" s="495" t="s">
        <v>506</v>
      </c>
      <c r="G11" s="493" t="s">
        <v>507</v>
      </c>
      <c r="H11" s="474" t="s">
        <v>508</v>
      </c>
      <c r="I11" s="475"/>
      <c r="J11" s="476"/>
      <c r="K11" s="477" t="s">
        <v>509</v>
      </c>
      <c r="L11" s="478"/>
      <c r="M11" s="479"/>
    </row>
    <row r="12" spans="1:13" ht="48" customHeight="1" thickBot="1" x14ac:dyDescent="0.3">
      <c r="A12" s="486"/>
      <c r="B12" s="488"/>
      <c r="C12" s="490"/>
      <c r="D12" s="492"/>
      <c r="E12" s="494"/>
      <c r="F12" s="496"/>
      <c r="G12" s="494"/>
      <c r="H12" s="9" t="s">
        <v>510</v>
      </c>
      <c r="I12" s="10" t="s">
        <v>511</v>
      </c>
      <c r="J12" s="11" t="s">
        <v>512</v>
      </c>
      <c r="K12" s="12" t="s">
        <v>510</v>
      </c>
      <c r="L12" s="10" t="s">
        <v>511</v>
      </c>
      <c r="M12" s="11" t="s">
        <v>512</v>
      </c>
    </row>
    <row r="13" spans="1:13" x14ac:dyDescent="0.25">
      <c r="A13" s="13" t="s">
        <v>513</v>
      </c>
      <c r="B13" s="14" t="s">
        <v>514</v>
      </c>
      <c r="C13" s="15" t="s">
        <v>515</v>
      </c>
      <c r="D13" s="16" t="s">
        <v>516</v>
      </c>
      <c r="E13" s="17" t="s">
        <v>517</v>
      </c>
      <c r="F13" s="16" t="s">
        <v>518</v>
      </c>
      <c r="G13" s="18" t="s">
        <v>519</v>
      </c>
      <c r="H13" s="19">
        <v>100</v>
      </c>
      <c r="I13" s="20">
        <v>140</v>
      </c>
      <c r="J13" s="17">
        <v>200</v>
      </c>
      <c r="K13" s="19">
        <v>0.3</v>
      </c>
      <c r="L13" s="20">
        <v>0.5</v>
      </c>
      <c r="M13" s="17">
        <v>0.8</v>
      </c>
    </row>
    <row r="14" spans="1:13" x14ac:dyDescent="0.25">
      <c r="A14" s="21"/>
      <c r="B14" s="22"/>
      <c r="C14" s="23"/>
      <c r="D14" s="24"/>
      <c r="E14" s="25"/>
      <c r="F14" s="24"/>
      <c r="G14" s="26"/>
      <c r="H14" s="27"/>
      <c r="I14" s="28"/>
      <c r="J14" s="25"/>
      <c r="K14" s="27"/>
      <c r="L14" s="28"/>
      <c r="M14" s="25"/>
    </row>
    <row r="15" spans="1:13" x14ac:dyDescent="0.25">
      <c r="A15" s="29" t="s">
        <v>520</v>
      </c>
      <c r="B15" s="30" t="s">
        <v>521</v>
      </c>
      <c r="C15" s="31"/>
      <c r="D15" s="32" t="s">
        <v>516</v>
      </c>
      <c r="E15" s="33" t="s">
        <v>522</v>
      </c>
      <c r="F15" s="32" t="s">
        <v>523</v>
      </c>
      <c r="G15" s="34" t="s">
        <v>524</v>
      </c>
      <c r="H15" s="35">
        <f>Throughputs!C4/1000</f>
        <v>173.06800000000001</v>
      </c>
      <c r="I15" s="36">
        <f>Throughputs!D4/1000</f>
        <v>408</v>
      </c>
      <c r="J15" s="33">
        <f>I15</f>
        <v>408</v>
      </c>
      <c r="K15" s="35">
        <f>Throughputs!F4/1000</f>
        <v>1.1178082191780823</v>
      </c>
      <c r="L15" s="36">
        <f>Throughputs!G4/1000</f>
        <v>1.1178082191780823</v>
      </c>
      <c r="M15" s="33">
        <f>L15</f>
        <v>1.1178082191780823</v>
      </c>
    </row>
    <row r="16" spans="1:13" x14ac:dyDescent="0.25">
      <c r="A16" s="29" t="s">
        <v>525</v>
      </c>
      <c r="B16" s="30" t="s">
        <v>526</v>
      </c>
      <c r="C16" s="31"/>
      <c r="D16" s="32" t="s">
        <v>516</v>
      </c>
      <c r="E16" s="33" t="s">
        <v>527</v>
      </c>
      <c r="F16" s="32" t="s">
        <v>528</v>
      </c>
      <c r="G16" s="34" t="s">
        <v>529</v>
      </c>
      <c r="H16" s="35">
        <f>Throughputs!C5</f>
        <v>110989</v>
      </c>
      <c r="I16" s="36">
        <f>Throughputs!D5</f>
        <v>262800</v>
      </c>
      <c r="J16" s="33">
        <f t="shared" ref="J16:J20" si="0">I16</f>
        <v>262800</v>
      </c>
      <c r="K16" s="164">
        <f>Throughputs!F5</f>
        <v>720</v>
      </c>
      <c r="L16" s="36">
        <f>Throughputs!G5</f>
        <v>720</v>
      </c>
      <c r="M16" s="33">
        <f t="shared" ref="M16:M20" si="1">L16</f>
        <v>720</v>
      </c>
    </row>
    <row r="17" spans="1:13" x14ac:dyDescent="0.25">
      <c r="A17" s="29" t="s">
        <v>530</v>
      </c>
      <c r="B17" s="30" t="s">
        <v>531</v>
      </c>
      <c r="C17" s="31"/>
      <c r="D17" s="32" t="s">
        <v>516</v>
      </c>
      <c r="E17" s="33" t="s">
        <v>532</v>
      </c>
      <c r="F17" s="32" t="s">
        <v>528</v>
      </c>
      <c r="G17" s="34" t="s">
        <v>529</v>
      </c>
      <c r="H17" s="35">
        <f>Throughputs!C6</f>
        <v>110989</v>
      </c>
      <c r="I17" s="36">
        <f>Throughputs!D6</f>
        <v>262800</v>
      </c>
      <c r="J17" s="33">
        <f t="shared" si="0"/>
        <v>262800</v>
      </c>
      <c r="K17" s="35">
        <f>Throughputs!F6</f>
        <v>720</v>
      </c>
      <c r="L17" s="36">
        <f>Throughputs!G6</f>
        <v>720</v>
      </c>
      <c r="M17" s="33">
        <f t="shared" si="1"/>
        <v>720</v>
      </c>
    </row>
    <row r="18" spans="1:13" x14ac:dyDescent="0.25">
      <c r="A18" s="29" t="s">
        <v>533</v>
      </c>
      <c r="B18" s="30" t="s">
        <v>534</v>
      </c>
      <c r="C18" s="31"/>
      <c r="D18" s="32" t="s">
        <v>516</v>
      </c>
      <c r="E18" s="33" t="s">
        <v>535</v>
      </c>
      <c r="F18" s="32" t="s">
        <v>528</v>
      </c>
      <c r="G18" s="34" t="s">
        <v>529</v>
      </c>
      <c r="H18" s="35">
        <f>Throughputs!C7</f>
        <v>110989</v>
      </c>
      <c r="I18" s="36">
        <f>Throughputs!D7</f>
        <v>262800</v>
      </c>
      <c r="J18" s="33">
        <f t="shared" si="0"/>
        <v>262800</v>
      </c>
      <c r="K18" s="35">
        <f>Throughputs!F7</f>
        <v>720</v>
      </c>
      <c r="L18" s="36">
        <f>Throughputs!G7</f>
        <v>720</v>
      </c>
      <c r="M18" s="33">
        <f t="shared" si="1"/>
        <v>720</v>
      </c>
    </row>
    <row r="19" spans="1:13" x14ac:dyDescent="0.25">
      <c r="A19" s="29" t="s">
        <v>536</v>
      </c>
      <c r="B19" s="30" t="s">
        <v>15</v>
      </c>
      <c r="C19" s="31"/>
      <c r="D19" s="32" t="s">
        <v>537</v>
      </c>
      <c r="E19" s="33" t="s">
        <v>538</v>
      </c>
      <c r="F19" s="32" t="s">
        <v>539</v>
      </c>
      <c r="G19" s="34" t="s">
        <v>540</v>
      </c>
      <c r="H19" s="35">
        <f>Throughputs!C8</f>
        <v>0.2</v>
      </c>
      <c r="I19" s="36">
        <f>Throughputs!D8</f>
        <v>0.2</v>
      </c>
      <c r="J19" s="33">
        <f t="shared" si="0"/>
        <v>0.2</v>
      </c>
      <c r="K19" s="35">
        <f>Throughputs!F8</f>
        <v>0.2</v>
      </c>
      <c r="L19" s="36">
        <f>Throughputs!G8</f>
        <v>0.2</v>
      </c>
      <c r="M19" s="33">
        <f t="shared" si="1"/>
        <v>0.2</v>
      </c>
    </row>
    <row r="20" spans="1:13" x14ac:dyDescent="0.25">
      <c r="A20" s="29" t="s">
        <v>541</v>
      </c>
      <c r="B20" s="30" t="s">
        <v>542</v>
      </c>
      <c r="C20" s="31"/>
      <c r="D20" s="32" t="s">
        <v>537</v>
      </c>
      <c r="E20" s="33" t="s">
        <v>543</v>
      </c>
      <c r="F20" s="32" t="s">
        <v>539</v>
      </c>
      <c r="G20" s="34" t="s">
        <v>544</v>
      </c>
      <c r="H20" s="35">
        <f>Throughputs!C9</f>
        <v>0.9</v>
      </c>
      <c r="I20" s="36">
        <f>Throughputs!D9</f>
        <v>0.9</v>
      </c>
      <c r="J20" s="33">
        <f t="shared" si="0"/>
        <v>0.9</v>
      </c>
      <c r="K20" s="35">
        <f>Throughputs!F9</f>
        <v>0.9</v>
      </c>
      <c r="L20" s="36">
        <f>Throughputs!G9</f>
        <v>0.9</v>
      </c>
      <c r="M20" s="33">
        <f t="shared" si="1"/>
        <v>0.9</v>
      </c>
    </row>
    <row r="21" spans="1:13" x14ac:dyDescent="0.25">
      <c r="A21" s="29" t="s">
        <v>551</v>
      </c>
      <c r="B21" s="30" t="s">
        <v>1748</v>
      </c>
      <c r="C21" s="31"/>
      <c r="D21" s="32" t="s">
        <v>537</v>
      </c>
      <c r="E21" s="33" t="s">
        <v>552</v>
      </c>
      <c r="F21" s="32" t="s">
        <v>553</v>
      </c>
      <c r="G21" s="34" t="s">
        <v>554</v>
      </c>
      <c r="H21" s="35">
        <f>165/1000</f>
        <v>0.16500000000000001</v>
      </c>
      <c r="I21" s="36">
        <f>H21</f>
        <v>0.16500000000000001</v>
      </c>
      <c r="J21" s="33">
        <f>I21</f>
        <v>0.16500000000000001</v>
      </c>
      <c r="K21" s="35">
        <f>H21/365</f>
        <v>4.5205479452054795E-4</v>
      </c>
      <c r="L21" s="36">
        <f>K21</f>
        <v>4.5205479452054795E-4</v>
      </c>
      <c r="M21" s="33">
        <f>L21</f>
        <v>4.5205479452054795E-4</v>
      </c>
    </row>
    <row r="22" spans="1:13" x14ac:dyDescent="0.25">
      <c r="A22" s="29" t="s">
        <v>555</v>
      </c>
      <c r="B22" s="30" t="s">
        <v>1757</v>
      </c>
      <c r="C22" s="31"/>
      <c r="D22" s="32" t="s">
        <v>537</v>
      </c>
      <c r="E22" s="33" t="s">
        <v>552</v>
      </c>
      <c r="F22" s="32" t="s">
        <v>553</v>
      </c>
      <c r="G22" s="34" t="s">
        <v>554</v>
      </c>
      <c r="H22" s="35">
        <v>0.1</v>
      </c>
      <c r="I22" s="36">
        <v>0.1</v>
      </c>
      <c r="J22" s="33">
        <f>I22</f>
        <v>0.1</v>
      </c>
      <c r="K22" s="35">
        <f>H22/365</f>
        <v>2.7397260273972606E-4</v>
      </c>
      <c r="L22" s="36">
        <f t="shared" ref="L22:M22" si="2">I22/365</f>
        <v>2.7397260273972606E-4</v>
      </c>
      <c r="M22" s="33">
        <f t="shared" si="2"/>
        <v>2.7397260273972606E-4</v>
      </c>
    </row>
    <row r="23" spans="1:13" x14ac:dyDescent="0.25">
      <c r="A23" s="29" t="s">
        <v>556</v>
      </c>
      <c r="B23" s="30" t="s">
        <v>1756</v>
      </c>
      <c r="C23" s="31"/>
      <c r="D23" s="32" t="s">
        <v>537</v>
      </c>
      <c r="E23" s="33" t="s">
        <v>552</v>
      </c>
      <c r="F23" s="32" t="s">
        <v>553</v>
      </c>
      <c r="G23" s="34" t="s">
        <v>554</v>
      </c>
      <c r="H23" s="35">
        <v>5.0000000000000001E-3</v>
      </c>
      <c r="I23" s="36">
        <v>5.0000000000000001E-3</v>
      </c>
      <c r="J23" s="33">
        <f>I23</f>
        <v>5.0000000000000001E-3</v>
      </c>
      <c r="K23" s="35">
        <f>H23/365</f>
        <v>1.3698630136986302E-5</v>
      </c>
      <c r="L23" s="36">
        <f t="shared" ref="L23:M23" si="3">I23/365</f>
        <v>1.3698630136986302E-5</v>
      </c>
      <c r="M23" s="33">
        <f t="shared" si="3"/>
        <v>1.3698630136986302E-5</v>
      </c>
    </row>
    <row r="24" spans="1:13" x14ac:dyDescent="0.25">
      <c r="A24" s="29" t="s">
        <v>557</v>
      </c>
      <c r="B24" s="30" t="s">
        <v>1749</v>
      </c>
      <c r="C24" s="31"/>
      <c r="D24" s="32" t="s">
        <v>537</v>
      </c>
      <c r="E24" s="33" t="s">
        <v>552</v>
      </c>
      <c r="F24" s="32" t="s">
        <v>553</v>
      </c>
      <c r="G24" s="34" t="s">
        <v>554</v>
      </c>
      <c r="H24" s="35">
        <v>0.2</v>
      </c>
      <c r="I24" s="36">
        <f>H24</f>
        <v>0.2</v>
      </c>
      <c r="J24" s="33">
        <f>I24</f>
        <v>0.2</v>
      </c>
      <c r="K24" s="35">
        <f>H24/365</f>
        <v>5.4794520547945212E-4</v>
      </c>
      <c r="L24" s="36">
        <f>K24</f>
        <v>5.4794520547945212E-4</v>
      </c>
      <c r="M24" s="33">
        <f>L24</f>
        <v>5.4794520547945212E-4</v>
      </c>
    </row>
    <row r="25" spans="1:13" x14ac:dyDescent="0.25">
      <c r="A25" s="29" t="s">
        <v>558</v>
      </c>
      <c r="B25" s="30" t="s">
        <v>559</v>
      </c>
      <c r="C25" s="31"/>
      <c r="D25" s="32" t="s">
        <v>537</v>
      </c>
      <c r="E25" s="33" t="s">
        <v>560</v>
      </c>
      <c r="F25" s="32" t="s">
        <v>449</v>
      </c>
      <c r="G25" s="34" t="s">
        <v>540</v>
      </c>
      <c r="H25" s="35">
        <f>Throughputs!C10</f>
        <v>110989</v>
      </c>
      <c r="I25" s="36">
        <f>Throughputs!D10</f>
        <v>262800</v>
      </c>
      <c r="J25" s="33">
        <f>I25</f>
        <v>262800</v>
      </c>
      <c r="K25" s="164">
        <f>Throughputs!F10</f>
        <v>720</v>
      </c>
      <c r="L25" s="36">
        <f>Throughputs!G10</f>
        <v>720</v>
      </c>
      <c r="M25" s="33">
        <f>L25</f>
        <v>720</v>
      </c>
    </row>
    <row r="26" spans="1:13" x14ac:dyDescent="0.25">
      <c r="A26" s="29"/>
      <c r="B26" s="30"/>
      <c r="C26" s="31"/>
      <c r="D26" s="32"/>
      <c r="E26" s="33"/>
      <c r="F26" s="32"/>
      <c r="G26" s="34"/>
      <c r="H26" s="35"/>
      <c r="I26" s="36"/>
      <c r="J26" s="33"/>
      <c r="K26" s="35"/>
      <c r="L26" s="36"/>
      <c r="M26" s="33"/>
    </row>
    <row r="27" spans="1:13" x14ac:dyDescent="0.25">
      <c r="A27" s="168"/>
      <c r="B27" s="169"/>
      <c r="C27" s="169"/>
      <c r="D27" s="168"/>
      <c r="E27" s="168"/>
      <c r="F27" s="168"/>
      <c r="G27" s="169"/>
      <c r="H27" s="168"/>
      <c r="I27" s="168"/>
      <c r="J27" s="168"/>
      <c r="K27" s="168"/>
      <c r="L27" s="168"/>
      <c r="M27" s="168"/>
    </row>
    <row r="28" spans="1:13" x14ac:dyDescent="0.25">
      <c r="A28" s="168"/>
      <c r="B28" s="169"/>
      <c r="C28" s="169"/>
      <c r="D28" s="168"/>
      <c r="E28" s="168"/>
      <c r="F28" s="168"/>
      <c r="G28" s="169"/>
      <c r="H28" s="168"/>
      <c r="I28" s="168"/>
      <c r="J28" s="168"/>
      <c r="K28" s="168"/>
      <c r="L28" s="168"/>
      <c r="M28" s="168"/>
    </row>
    <row r="29" spans="1:13" x14ac:dyDescent="0.25">
      <c r="A29" s="168"/>
      <c r="B29" s="169"/>
      <c r="C29" s="169"/>
      <c r="D29" s="168"/>
      <c r="E29" s="168"/>
      <c r="F29" s="168"/>
      <c r="G29" s="169"/>
      <c r="H29" s="168"/>
      <c r="I29" s="168"/>
      <c r="J29" s="168"/>
      <c r="K29" s="168"/>
      <c r="L29" s="168"/>
      <c r="M29" s="168"/>
    </row>
    <row r="30" spans="1:13" x14ac:dyDescent="0.25">
      <c r="A30" s="168"/>
      <c r="B30" s="169"/>
      <c r="C30" s="169"/>
      <c r="D30" s="168"/>
      <c r="E30" s="168"/>
      <c r="F30" s="168"/>
      <c r="G30" s="169"/>
      <c r="H30" s="168"/>
      <c r="I30" s="168"/>
      <c r="J30" s="168"/>
      <c r="K30" s="168"/>
      <c r="L30" s="168"/>
      <c r="M30" s="168"/>
    </row>
    <row r="31" spans="1:13" x14ac:dyDescent="0.25">
      <c r="A31" s="168"/>
      <c r="B31" s="169"/>
      <c r="C31" s="169"/>
      <c r="D31" s="168"/>
      <c r="E31" s="168"/>
      <c r="F31" s="168"/>
      <c r="G31" s="169"/>
      <c r="H31" s="168"/>
      <c r="I31" s="168"/>
      <c r="J31" s="168"/>
      <c r="K31" s="168"/>
      <c r="L31" s="168"/>
      <c r="M31" s="168"/>
    </row>
    <row r="32" spans="1:13" x14ac:dyDescent="0.25">
      <c r="A32" s="29"/>
      <c r="B32" s="30"/>
      <c r="C32" s="31"/>
      <c r="D32" s="32"/>
      <c r="E32" s="33"/>
      <c r="F32" s="32"/>
      <c r="G32" s="34"/>
      <c r="H32" s="35"/>
      <c r="I32" s="36"/>
      <c r="J32" s="33"/>
      <c r="K32" s="35"/>
      <c r="L32" s="36"/>
      <c r="M32" s="33"/>
    </row>
    <row r="33" spans="1:13" x14ac:dyDescent="0.25">
      <c r="A33" s="29"/>
      <c r="B33" s="169"/>
      <c r="C33" s="31"/>
      <c r="D33" s="32"/>
      <c r="E33" s="33"/>
      <c r="F33" s="32"/>
      <c r="G33" s="34"/>
      <c r="H33" s="35"/>
      <c r="I33" s="36"/>
      <c r="J33" s="33"/>
      <c r="K33" s="35"/>
      <c r="L33" s="36"/>
      <c r="M33" s="33"/>
    </row>
    <row r="34" spans="1:13" x14ac:dyDescent="0.25">
      <c r="A34" s="29"/>
      <c r="B34" s="30"/>
      <c r="C34" s="31"/>
      <c r="D34" s="32"/>
      <c r="E34" s="33"/>
      <c r="F34" s="32"/>
      <c r="G34" s="34"/>
      <c r="H34" s="35"/>
      <c r="I34" s="36"/>
      <c r="J34" s="33"/>
      <c r="K34" s="35"/>
      <c r="L34" s="36"/>
      <c r="M34" s="33"/>
    </row>
    <row r="35" spans="1:13" x14ac:dyDescent="0.25">
      <c r="A35" s="29"/>
      <c r="B35" s="30"/>
      <c r="C35" s="31"/>
      <c r="D35" s="32"/>
      <c r="E35" s="33"/>
      <c r="F35" s="32"/>
      <c r="G35" s="34"/>
      <c r="H35" s="35"/>
      <c r="I35" s="36"/>
      <c r="J35" s="33"/>
      <c r="K35" s="35"/>
      <c r="L35" s="36"/>
      <c r="M35" s="33"/>
    </row>
    <row r="36" spans="1:13" x14ac:dyDescent="0.25">
      <c r="A36" s="29"/>
      <c r="B36" s="30"/>
      <c r="C36" s="31"/>
      <c r="D36" s="32"/>
      <c r="E36" s="33"/>
      <c r="F36" s="32"/>
      <c r="G36" s="34"/>
      <c r="H36" s="35"/>
      <c r="I36" s="36"/>
      <c r="J36" s="33"/>
      <c r="K36" s="35"/>
      <c r="L36" s="36"/>
      <c r="M36" s="33"/>
    </row>
    <row r="37" spans="1:13" x14ac:dyDescent="0.25">
      <c r="A37" s="29"/>
      <c r="B37" s="30"/>
      <c r="C37" s="31"/>
      <c r="D37" s="32"/>
      <c r="E37" s="33"/>
      <c r="F37" s="32"/>
      <c r="G37" s="34"/>
      <c r="H37" s="35"/>
      <c r="I37" s="36"/>
      <c r="J37" s="33"/>
      <c r="K37" s="35"/>
      <c r="L37" s="36"/>
      <c r="M37" s="33"/>
    </row>
    <row r="38" spans="1:13" x14ac:dyDescent="0.25">
      <c r="A38" s="29"/>
      <c r="B38" s="30"/>
      <c r="C38" s="31"/>
      <c r="D38" s="32"/>
      <c r="E38" s="33"/>
      <c r="F38" s="32"/>
      <c r="G38" s="34"/>
      <c r="H38" s="35"/>
      <c r="I38" s="36"/>
      <c r="J38" s="33"/>
      <c r="K38" s="35"/>
      <c r="L38" s="36"/>
      <c r="M38" s="33"/>
    </row>
    <row r="39" spans="1:13" x14ac:dyDescent="0.25">
      <c r="A39" s="29"/>
      <c r="B39" s="30"/>
      <c r="C39" s="31"/>
      <c r="D39" s="32"/>
      <c r="E39" s="33"/>
      <c r="F39" s="32"/>
      <c r="G39" s="34"/>
      <c r="H39" s="35"/>
      <c r="I39" s="36"/>
      <c r="J39" s="33"/>
      <c r="K39" s="35"/>
      <c r="L39" s="36"/>
      <c r="M39" s="33"/>
    </row>
    <row r="40" spans="1:13" x14ac:dyDescent="0.25">
      <c r="A40" s="29"/>
      <c r="B40" s="30"/>
      <c r="C40" s="31"/>
      <c r="D40" s="32"/>
      <c r="E40" s="33"/>
      <c r="F40" s="32"/>
      <c r="G40" s="34"/>
      <c r="H40" s="35"/>
      <c r="I40" s="36"/>
      <c r="J40" s="33"/>
      <c r="K40" s="35"/>
      <c r="L40" s="36"/>
      <c r="M40" s="33"/>
    </row>
    <row r="41" spans="1:13" x14ac:dyDescent="0.25">
      <c r="A41" s="29"/>
      <c r="B41" s="30"/>
      <c r="C41" s="31"/>
      <c r="D41" s="32"/>
      <c r="E41" s="33"/>
      <c r="F41" s="32"/>
      <c r="G41" s="34"/>
      <c r="H41" s="35"/>
      <c r="I41" s="36"/>
      <c r="J41" s="33"/>
      <c r="K41" s="35"/>
      <c r="L41" s="36"/>
      <c r="M41" s="33"/>
    </row>
    <row r="42" spans="1:13" x14ac:dyDescent="0.25">
      <c r="A42" s="29"/>
      <c r="B42" s="30"/>
      <c r="C42" s="31"/>
      <c r="D42" s="32"/>
      <c r="E42" s="33"/>
      <c r="F42" s="32"/>
      <c r="G42" s="34"/>
      <c r="H42" s="35"/>
      <c r="I42" s="36"/>
      <c r="J42" s="33"/>
      <c r="K42" s="35"/>
      <c r="L42" s="36"/>
      <c r="M42" s="33"/>
    </row>
    <row r="43" spans="1:13" x14ac:dyDescent="0.25">
      <c r="A43" s="29"/>
      <c r="B43" s="30"/>
      <c r="C43" s="31"/>
      <c r="D43" s="32"/>
      <c r="E43" s="33"/>
      <c r="F43" s="32"/>
      <c r="G43" s="34"/>
      <c r="H43" s="35"/>
      <c r="I43" s="36"/>
      <c r="J43" s="33"/>
      <c r="K43" s="35"/>
      <c r="L43" s="36"/>
      <c r="M43" s="33"/>
    </row>
    <row r="44" spans="1:13" x14ac:dyDescent="0.25">
      <c r="A44" s="29"/>
      <c r="B44" s="30"/>
      <c r="C44" s="31"/>
      <c r="D44" s="32"/>
      <c r="E44" s="33"/>
      <c r="F44" s="32"/>
      <c r="G44" s="34"/>
      <c r="H44" s="35"/>
      <c r="I44" s="36"/>
      <c r="J44" s="33"/>
      <c r="K44" s="35"/>
      <c r="L44" s="36"/>
      <c r="M44" s="33"/>
    </row>
    <row r="45" spans="1:13" x14ac:dyDescent="0.25">
      <c r="A45" s="29"/>
      <c r="B45" s="30"/>
      <c r="C45" s="31"/>
      <c r="D45" s="32"/>
      <c r="E45" s="33"/>
      <c r="F45" s="32"/>
      <c r="G45" s="34"/>
      <c r="H45" s="35"/>
      <c r="I45" s="36"/>
      <c r="J45" s="33"/>
      <c r="K45" s="35"/>
      <c r="L45" s="36"/>
      <c r="M45" s="33"/>
    </row>
    <row r="46" spans="1:13" x14ac:dyDescent="0.25">
      <c r="A46" s="29"/>
      <c r="B46" s="30"/>
      <c r="C46" s="31"/>
      <c r="D46" s="32"/>
      <c r="E46" s="33"/>
      <c r="F46" s="32"/>
      <c r="G46" s="34"/>
      <c r="H46" s="35"/>
      <c r="I46" s="36"/>
      <c r="J46" s="33"/>
      <c r="K46" s="35"/>
      <c r="L46" s="36"/>
      <c r="M46" s="33"/>
    </row>
    <row r="47" spans="1:13" x14ac:dyDescent="0.25">
      <c r="A47" s="29"/>
      <c r="B47" s="30"/>
      <c r="C47" s="31"/>
      <c r="D47" s="32"/>
      <c r="E47" s="33"/>
      <c r="F47" s="32"/>
      <c r="G47" s="34"/>
      <c r="H47" s="35"/>
      <c r="I47" s="36"/>
      <c r="J47" s="33"/>
      <c r="K47" s="35"/>
      <c r="L47" s="36"/>
      <c r="M47" s="33"/>
    </row>
    <row r="48" spans="1:13" x14ac:dyDescent="0.25">
      <c r="A48" s="29"/>
      <c r="B48" s="30"/>
      <c r="C48" s="31"/>
      <c r="D48" s="32"/>
      <c r="E48" s="33"/>
      <c r="F48" s="32"/>
      <c r="G48" s="34"/>
      <c r="H48" s="35"/>
      <c r="I48" s="36"/>
      <c r="J48" s="33"/>
      <c r="K48" s="35"/>
      <c r="L48" s="36"/>
      <c r="M48" s="33"/>
    </row>
    <row r="49" spans="1:13" x14ac:dyDescent="0.25">
      <c r="A49" s="29"/>
      <c r="B49" s="30"/>
      <c r="C49" s="31"/>
      <c r="D49" s="32"/>
      <c r="E49" s="33"/>
      <c r="F49" s="32"/>
      <c r="G49" s="34"/>
      <c r="H49" s="35"/>
      <c r="I49" s="36"/>
      <c r="J49" s="33"/>
      <c r="K49" s="35"/>
      <c r="L49" s="36"/>
      <c r="M49" s="33"/>
    </row>
    <row r="50" spans="1:13" x14ac:dyDescent="0.25">
      <c r="A50" s="29"/>
      <c r="B50" s="30"/>
      <c r="C50" s="31"/>
      <c r="D50" s="32"/>
      <c r="E50" s="33"/>
      <c r="F50" s="32"/>
      <c r="G50" s="34"/>
      <c r="H50" s="35"/>
      <c r="I50" s="36"/>
      <c r="J50" s="33"/>
      <c r="K50" s="35"/>
      <c r="L50" s="36"/>
      <c r="M50" s="33"/>
    </row>
    <row r="51" spans="1:13" x14ac:dyDescent="0.25">
      <c r="A51" s="29"/>
      <c r="B51" s="30"/>
      <c r="C51" s="31"/>
      <c r="D51" s="32"/>
      <c r="E51" s="33"/>
      <c r="F51" s="32"/>
      <c r="G51" s="34"/>
      <c r="H51" s="35"/>
      <c r="I51" s="36"/>
      <c r="J51" s="33"/>
      <c r="K51" s="35"/>
      <c r="L51" s="36"/>
      <c r="M51" s="33"/>
    </row>
    <row r="52" spans="1:13" x14ac:dyDescent="0.25">
      <c r="A52" s="29"/>
      <c r="B52" s="30"/>
      <c r="C52" s="31"/>
      <c r="D52" s="32"/>
      <c r="E52" s="33"/>
      <c r="F52" s="32"/>
      <c r="G52" s="34"/>
      <c r="H52" s="35"/>
      <c r="I52" s="36"/>
      <c r="J52" s="33"/>
      <c r="K52" s="35"/>
      <c r="L52" s="36"/>
      <c r="M52" s="33"/>
    </row>
    <row r="53" spans="1:13" x14ac:dyDescent="0.25">
      <c r="A53" s="29"/>
      <c r="B53" s="30"/>
      <c r="C53" s="31"/>
      <c r="D53" s="32"/>
      <c r="E53" s="33"/>
      <c r="F53" s="32"/>
      <c r="G53" s="34"/>
      <c r="H53" s="35"/>
      <c r="I53" s="36"/>
      <c r="J53" s="33"/>
      <c r="K53" s="35"/>
      <c r="L53" s="36"/>
      <c r="M53" s="33"/>
    </row>
    <row r="54" spans="1:13" x14ac:dyDescent="0.25">
      <c r="A54" s="29"/>
      <c r="B54" s="30"/>
      <c r="C54" s="31"/>
      <c r="D54" s="32"/>
      <c r="E54" s="33"/>
      <c r="F54" s="32"/>
      <c r="G54" s="34"/>
      <c r="H54" s="35"/>
      <c r="I54" s="36"/>
      <c r="J54" s="33"/>
      <c r="K54" s="35"/>
      <c r="L54" s="36"/>
      <c r="M54" s="33"/>
    </row>
    <row r="55" spans="1:13" x14ac:dyDescent="0.25">
      <c r="A55" s="29"/>
      <c r="B55" s="30"/>
      <c r="C55" s="31"/>
      <c r="D55" s="32"/>
      <c r="E55" s="33"/>
      <c r="F55" s="32"/>
      <c r="G55" s="34"/>
      <c r="H55" s="35"/>
      <c r="I55" s="36"/>
      <c r="J55" s="33"/>
      <c r="K55" s="35"/>
      <c r="L55" s="36"/>
      <c r="M55" s="33"/>
    </row>
    <row r="56" spans="1:13" x14ac:dyDescent="0.25">
      <c r="A56" s="29"/>
      <c r="B56" s="30"/>
      <c r="C56" s="31"/>
      <c r="D56" s="32"/>
      <c r="E56" s="33"/>
      <c r="F56" s="32"/>
      <c r="G56" s="34"/>
      <c r="H56" s="35"/>
      <c r="I56" s="36"/>
      <c r="J56" s="33"/>
      <c r="K56" s="35"/>
      <c r="L56" s="36"/>
      <c r="M56" s="33"/>
    </row>
    <row r="57" spans="1:13" x14ac:dyDescent="0.25">
      <c r="A57" s="29"/>
      <c r="B57" s="30"/>
      <c r="C57" s="31"/>
      <c r="D57" s="32"/>
      <c r="E57" s="33"/>
      <c r="F57" s="32"/>
      <c r="G57" s="34"/>
      <c r="H57" s="35"/>
      <c r="I57" s="36"/>
      <c r="J57" s="33"/>
      <c r="K57" s="35"/>
      <c r="L57" s="36"/>
      <c r="M57" s="33"/>
    </row>
    <row r="58" spans="1:13" x14ac:dyDescent="0.25">
      <c r="A58" s="29"/>
      <c r="B58" s="30"/>
      <c r="C58" s="31"/>
      <c r="D58" s="32"/>
      <c r="E58" s="33"/>
      <c r="F58" s="32"/>
      <c r="G58" s="34"/>
      <c r="H58" s="35"/>
      <c r="I58" s="36"/>
      <c r="J58" s="33"/>
      <c r="K58" s="35"/>
      <c r="L58" s="36"/>
      <c r="M58" s="33"/>
    </row>
    <row r="59" spans="1:13" x14ac:dyDescent="0.25">
      <c r="A59" s="29"/>
      <c r="B59" s="30"/>
      <c r="C59" s="31"/>
      <c r="D59" s="32"/>
      <c r="E59" s="33"/>
      <c r="F59" s="32"/>
      <c r="G59" s="34"/>
      <c r="H59" s="35"/>
      <c r="I59" s="36"/>
      <c r="J59" s="33"/>
      <c r="K59" s="35"/>
      <c r="L59" s="36"/>
      <c r="M59" s="33"/>
    </row>
    <row r="60" spans="1:13" x14ac:dyDescent="0.25">
      <c r="A60" s="29"/>
      <c r="B60" s="30"/>
      <c r="C60" s="31"/>
      <c r="D60" s="32"/>
      <c r="E60" s="33"/>
      <c r="F60" s="32"/>
      <c r="G60" s="34"/>
      <c r="H60" s="35"/>
      <c r="I60" s="36"/>
      <c r="J60" s="33"/>
      <c r="K60" s="35"/>
      <c r="L60" s="36"/>
      <c r="M60" s="33"/>
    </row>
    <row r="61" spans="1:13" x14ac:dyDescent="0.25">
      <c r="A61" s="29"/>
      <c r="B61" s="30"/>
      <c r="C61" s="31"/>
      <c r="D61" s="32"/>
      <c r="E61" s="33"/>
      <c r="F61" s="32"/>
      <c r="G61" s="34"/>
      <c r="H61" s="35"/>
      <c r="I61" s="36"/>
      <c r="J61" s="33"/>
      <c r="K61" s="35"/>
      <c r="L61" s="36"/>
      <c r="M61" s="33"/>
    </row>
    <row r="62" spans="1:13" x14ac:dyDescent="0.25">
      <c r="A62" s="29"/>
      <c r="B62" s="30"/>
      <c r="C62" s="31"/>
      <c r="D62" s="32"/>
      <c r="E62" s="33"/>
      <c r="F62" s="32"/>
      <c r="G62" s="34"/>
      <c r="H62" s="35"/>
      <c r="I62" s="36"/>
      <c r="J62" s="33"/>
      <c r="K62" s="35"/>
      <c r="L62" s="36"/>
      <c r="M62" s="33"/>
    </row>
    <row r="63" spans="1:13" x14ac:dyDescent="0.25">
      <c r="A63" s="29"/>
      <c r="B63" s="30"/>
      <c r="C63" s="31"/>
      <c r="D63" s="32"/>
      <c r="E63" s="33"/>
      <c r="F63" s="32"/>
      <c r="G63" s="34"/>
      <c r="H63" s="35"/>
      <c r="I63" s="36"/>
      <c r="J63" s="33"/>
      <c r="K63" s="35"/>
      <c r="L63" s="36"/>
      <c r="M63" s="33"/>
    </row>
    <row r="64" spans="1:13" x14ac:dyDescent="0.25">
      <c r="A64" s="29"/>
      <c r="B64" s="30"/>
      <c r="C64" s="31"/>
      <c r="D64" s="32"/>
      <c r="E64" s="33"/>
      <c r="F64" s="32"/>
      <c r="G64" s="34"/>
      <c r="H64" s="35"/>
      <c r="I64" s="36"/>
      <c r="J64" s="33"/>
      <c r="K64" s="35"/>
      <c r="L64" s="36"/>
      <c r="M64" s="33"/>
    </row>
    <row r="65" spans="1:13" x14ac:dyDescent="0.25">
      <c r="A65" s="29"/>
      <c r="B65" s="30"/>
      <c r="C65" s="31"/>
      <c r="D65" s="32"/>
      <c r="E65" s="33"/>
      <c r="F65" s="32"/>
      <c r="G65" s="34"/>
      <c r="H65" s="35"/>
      <c r="I65" s="36"/>
      <c r="J65" s="33"/>
      <c r="K65" s="35"/>
      <c r="L65" s="36"/>
      <c r="M65" s="33"/>
    </row>
    <row r="66" spans="1:13" x14ac:dyDescent="0.25">
      <c r="A66" s="29"/>
      <c r="B66" s="30"/>
      <c r="C66" s="31"/>
      <c r="D66" s="32"/>
      <c r="E66" s="33"/>
      <c r="F66" s="32"/>
      <c r="G66" s="34"/>
      <c r="H66" s="35"/>
      <c r="I66" s="36"/>
      <c r="J66" s="33"/>
      <c r="K66" s="35"/>
      <c r="L66" s="36"/>
      <c r="M66" s="33"/>
    </row>
    <row r="67" spans="1:13" x14ac:dyDescent="0.25">
      <c r="A67" s="29"/>
      <c r="B67" s="30"/>
      <c r="C67" s="31"/>
      <c r="D67" s="32"/>
      <c r="E67" s="33"/>
      <c r="F67" s="32"/>
      <c r="G67" s="34"/>
      <c r="H67" s="35"/>
      <c r="I67" s="36"/>
      <c r="J67" s="33"/>
      <c r="K67" s="35"/>
      <c r="L67" s="36"/>
      <c r="M67" s="33"/>
    </row>
    <row r="68" spans="1:13" x14ac:dyDescent="0.25">
      <c r="A68" s="29"/>
      <c r="B68" s="30"/>
      <c r="C68" s="31"/>
      <c r="D68" s="32"/>
      <c r="E68" s="33"/>
      <c r="F68" s="32"/>
      <c r="G68" s="34"/>
      <c r="H68" s="35"/>
      <c r="I68" s="36"/>
      <c r="J68" s="33"/>
      <c r="K68" s="35"/>
      <c r="L68" s="36"/>
      <c r="M68" s="33"/>
    </row>
    <row r="69" spans="1:13" x14ac:dyDescent="0.25">
      <c r="A69" s="29"/>
      <c r="B69" s="30"/>
      <c r="C69" s="31"/>
      <c r="D69" s="32"/>
      <c r="E69" s="33"/>
      <c r="F69" s="32"/>
      <c r="G69" s="34"/>
      <c r="H69" s="35"/>
      <c r="I69" s="36"/>
      <c r="J69" s="33"/>
      <c r="K69" s="35"/>
      <c r="L69" s="36"/>
      <c r="M69" s="33"/>
    </row>
    <row r="70" spans="1:13" x14ac:dyDescent="0.25">
      <c r="A70" s="29"/>
      <c r="B70" s="30"/>
      <c r="C70" s="31"/>
      <c r="D70" s="32"/>
      <c r="E70" s="33"/>
      <c r="F70" s="32"/>
      <c r="G70" s="34"/>
      <c r="H70" s="35"/>
      <c r="I70" s="36"/>
      <c r="J70" s="33"/>
      <c r="K70" s="35"/>
      <c r="L70" s="36"/>
      <c r="M70" s="33"/>
    </row>
    <row r="71" spans="1:13" x14ac:dyDescent="0.25">
      <c r="A71" s="29"/>
      <c r="B71" s="30"/>
      <c r="C71" s="31"/>
      <c r="D71" s="32"/>
      <c r="E71" s="33"/>
      <c r="F71" s="32"/>
      <c r="G71" s="34"/>
      <c r="H71" s="35"/>
      <c r="I71" s="36"/>
      <c r="J71" s="33"/>
      <c r="K71" s="35"/>
      <c r="L71" s="36"/>
      <c r="M71" s="33"/>
    </row>
    <row r="72" spans="1:13" x14ac:dyDescent="0.25">
      <c r="A72" s="29"/>
      <c r="B72" s="30"/>
      <c r="C72" s="31"/>
      <c r="D72" s="32"/>
      <c r="E72" s="33"/>
      <c r="F72" s="32"/>
      <c r="G72" s="34"/>
      <c r="H72" s="35"/>
      <c r="I72" s="36"/>
      <c r="J72" s="33"/>
      <c r="K72" s="35"/>
      <c r="L72" s="36"/>
      <c r="M72" s="33"/>
    </row>
    <row r="73" spans="1:13" x14ac:dyDescent="0.25">
      <c r="A73" s="29"/>
      <c r="B73" s="30"/>
      <c r="C73" s="31"/>
      <c r="D73" s="32"/>
      <c r="E73" s="33"/>
      <c r="F73" s="32"/>
      <c r="G73" s="34"/>
      <c r="H73" s="35"/>
      <c r="I73" s="36"/>
      <c r="J73" s="33"/>
      <c r="K73" s="35"/>
      <c r="L73" s="36"/>
      <c r="M73" s="33"/>
    </row>
    <row r="74" spans="1:13" x14ac:dyDescent="0.25">
      <c r="A74" s="29"/>
      <c r="B74" s="30"/>
      <c r="C74" s="31"/>
      <c r="D74" s="32"/>
      <c r="E74" s="33"/>
      <c r="F74" s="32"/>
      <c r="G74" s="34"/>
      <c r="H74" s="35"/>
      <c r="I74" s="36"/>
      <c r="J74" s="33"/>
      <c r="K74" s="35"/>
      <c r="L74" s="36"/>
      <c r="M74" s="33"/>
    </row>
    <row r="75" spans="1:13" x14ac:dyDescent="0.25">
      <c r="A75" s="29"/>
      <c r="B75" s="30"/>
      <c r="C75" s="31"/>
      <c r="D75" s="32"/>
      <c r="E75" s="33"/>
      <c r="F75" s="32"/>
      <c r="G75" s="34"/>
      <c r="H75" s="35"/>
      <c r="I75" s="36"/>
      <c r="J75" s="33"/>
      <c r="K75" s="35"/>
      <c r="L75" s="36"/>
      <c r="M75" s="33"/>
    </row>
    <row r="76" spans="1:13" x14ac:dyDescent="0.25">
      <c r="A76" s="29"/>
      <c r="B76" s="30"/>
      <c r="C76" s="31"/>
      <c r="D76" s="32"/>
      <c r="E76" s="33"/>
      <c r="F76" s="32"/>
      <c r="G76" s="34"/>
      <c r="H76" s="35"/>
      <c r="I76" s="36"/>
      <c r="J76" s="33"/>
      <c r="K76" s="35"/>
      <c r="L76" s="36"/>
      <c r="M76" s="33"/>
    </row>
    <row r="77" spans="1:13" x14ac:dyDescent="0.25">
      <c r="A77" s="29"/>
      <c r="B77" s="30"/>
      <c r="C77" s="31"/>
      <c r="D77" s="32"/>
      <c r="E77" s="33"/>
      <c r="F77" s="32"/>
      <c r="G77" s="34"/>
      <c r="H77" s="35"/>
      <c r="I77" s="36"/>
      <c r="J77" s="33"/>
      <c r="K77" s="35"/>
      <c r="L77" s="36"/>
      <c r="M77" s="33"/>
    </row>
    <row r="78" spans="1:13" x14ac:dyDescent="0.25">
      <c r="A78" s="29"/>
      <c r="B78" s="30"/>
      <c r="C78" s="31"/>
      <c r="D78" s="32"/>
      <c r="E78" s="33"/>
      <c r="F78" s="32"/>
      <c r="G78" s="34"/>
      <c r="H78" s="35"/>
      <c r="I78" s="36"/>
      <c r="J78" s="33"/>
      <c r="K78" s="35"/>
      <c r="L78" s="36"/>
      <c r="M78" s="33"/>
    </row>
    <row r="79" spans="1:13" x14ac:dyDescent="0.25">
      <c r="A79" s="29"/>
      <c r="B79" s="30"/>
      <c r="C79" s="31"/>
      <c r="D79" s="32"/>
      <c r="E79" s="33"/>
      <c r="F79" s="32"/>
      <c r="G79" s="34"/>
      <c r="H79" s="35"/>
      <c r="I79" s="36"/>
      <c r="J79" s="33"/>
      <c r="K79" s="35"/>
      <c r="L79" s="36"/>
      <c r="M79" s="33"/>
    </row>
    <row r="80" spans="1:13" x14ac:dyDescent="0.25">
      <c r="A80" s="29"/>
      <c r="B80" s="30"/>
      <c r="C80" s="31"/>
      <c r="D80" s="32"/>
      <c r="E80" s="33"/>
      <c r="F80" s="32"/>
      <c r="G80" s="34"/>
      <c r="H80" s="35"/>
      <c r="I80" s="36"/>
      <c r="J80" s="33"/>
      <c r="K80" s="35"/>
      <c r="L80" s="36"/>
      <c r="M80" s="33"/>
    </row>
    <row r="81" spans="1:13" x14ac:dyDescent="0.25">
      <c r="A81" s="29"/>
      <c r="B81" s="30"/>
      <c r="C81" s="31"/>
      <c r="D81" s="32"/>
      <c r="E81" s="33"/>
      <c r="F81" s="32"/>
      <c r="G81" s="34"/>
      <c r="H81" s="35"/>
      <c r="I81" s="36"/>
      <c r="J81" s="33"/>
      <c r="K81" s="35"/>
      <c r="L81" s="36"/>
      <c r="M81" s="33"/>
    </row>
    <row r="82" spans="1:13" x14ac:dyDescent="0.25">
      <c r="A82" s="29"/>
      <c r="B82" s="30"/>
      <c r="C82" s="31"/>
      <c r="D82" s="32"/>
      <c r="E82" s="33"/>
      <c r="F82" s="32"/>
      <c r="G82" s="34"/>
      <c r="H82" s="35"/>
      <c r="I82" s="36"/>
      <c r="J82" s="33"/>
      <c r="K82" s="35"/>
      <c r="L82" s="36"/>
      <c r="M82" s="33"/>
    </row>
    <row r="83" spans="1:13" x14ac:dyDescent="0.25">
      <c r="A83" s="29"/>
      <c r="B83" s="30"/>
      <c r="C83" s="31"/>
      <c r="D83" s="32"/>
      <c r="E83" s="33"/>
      <c r="F83" s="32"/>
      <c r="G83" s="34"/>
      <c r="H83" s="35"/>
      <c r="I83" s="36"/>
      <c r="J83" s="33"/>
      <c r="K83" s="35"/>
      <c r="L83" s="36"/>
      <c r="M83" s="33"/>
    </row>
    <row r="84" spans="1:13" x14ac:dyDescent="0.25">
      <c r="A84" s="29"/>
      <c r="B84" s="30"/>
      <c r="C84" s="31"/>
      <c r="D84" s="32"/>
      <c r="E84" s="33"/>
      <c r="F84" s="32"/>
      <c r="G84" s="34"/>
      <c r="H84" s="35"/>
      <c r="I84" s="36"/>
      <c r="J84" s="33"/>
      <c r="K84" s="35"/>
      <c r="L84" s="36"/>
      <c r="M84" s="33"/>
    </row>
    <row r="85" spans="1:13" x14ac:dyDescent="0.25">
      <c r="A85" s="29"/>
      <c r="B85" s="30"/>
      <c r="C85" s="31"/>
      <c r="D85" s="32"/>
      <c r="E85" s="33"/>
      <c r="F85" s="32"/>
      <c r="G85" s="34"/>
      <c r="H85" s="35"/>
      <c r="I85" s="36"/>
      <c r="J85" s="33"/>
      <c r="K85" s="35"/>
      <c r="L85" s="36"/>
      <c r="M85" s="33"/>
    </row>
    <row r="86" spans="1:13" x14ac:dyDescent="0.25">
      <c r="A86" s="29"/>
      <c r="B86" s="30"/>
      <c r="C86" s="31"/>
      <c r="D86" s="32"/>
      <c r="E86" s="33"/>
      <c r="F86" s="32"/>
      <c r="G86" s="34"/>
      <c r="H86" s="35"/>
      <c r="I86" s="36"/>
      <c r="J86" s="33"/>
      <c r="K86" s="35"/>
      <c r="L86" s="36"/>
      <c r="M86" s="33"/>
    </row>
    <row r="87" spans="1:13" x14ac:dyDescent="0.25">
      <c r="A87" s="29"/>
      <c r="B87" s="30"/>
      <c r="C87" s="31"/>
      <c r="D87" s="32"/>
      <c r="E87" s="33"/>
      <c r="F87" s="32"/>
      <c r="G87" s="34"/>
      <c r="H87" s="35"/>
      <c r="I87" s="36"/>
      <c r="J87" s="33"/>
      <c r="K87" s="35"/>
      <c r="L87" s="36"/>
      <c r="M87" s="33"/>
    </row>
    <row r="88" spans="1:13" x14ac:dyDescent="0.25">
      <c r="A88" s="29"/>
      <c r="B88" s="30"/>
      <c r="C88" s="31"/>
      <c r="D88" s="32"/>
      <c r="E88" s="33"/>
      <c r="F88" s="32"/>
      <c r="G88" s="34"/>
      <c r="H88" s="35"/>
      <c r="I88" s="36"/>
      <c r="J88" s="33"/>
      <c r="K88" s="35"/>
      <c r="L88" s="36"/>
      <c r="M88" s="33"/>
    </row>
    <row r="89" spans="1:13" x14ac:dyDescent="0.25">
      <c r="A89" s="29"/>
      <c r="B89" s="30"/>
      <c r="C89" s="31"/>
      <c r="D89" s="32"/>
      <c r="E89" s="33"/>
      <c r="F89" s="32"/>
      <c r="G89" s="34"/>
      <c r="H89" s="35"/>
      <c r="I89" s="36"/>
      <c r="J89" s="33"/>
      <c r="K89" s="35"/>
      <c r="L89" s="36"/>
      <c r="M89" s="33"/>
    </row>
    <row r="90" spans="1:13" x14ac:dyDescent="0.25">
      <c r="A90" s="29"/>
      <c r="B90" s="30"/>
      <c r="C90" s="31"/>
      <c r="D90" s="32"/>
      <c r="E90" s="33"/>
      <c r="F90" s="32"/>
      <c r="G90" s="34"/>
      <c r="H90" s="35"/>
      <c r="I90" s="36"/>
      <c r="J90" s="33"/>
      <c r="K90" s="35"/>
      <c r="L90" s="36"/>
      <c r="M90" s="33"/>
    </row>
    <row r="91" spans="1:13" x14ac:dyDescent="0.25">
      <c r="A91" s="29"/>
      <c r="B91" s="30"/>
      <c r="C91" s="31"/>
      <c r="D91" s="32"/>
      <c r="E91" s="33"/>
      <c r="F91" s="32"/>
      <c r="G91" s="34"/>
      <c r="H91" s="35"/>
      <c r="I91" s="36"/>
      <c r="J91" s="33"/>
      <c r="K91" s="35"/>
      <c r="L91" s="36"/>
      <c r="M91" s="33"/>
    </row>
    <row r="92" spans="1:13" x14ac:dyDescent="0.25">
      <c r="A92" s="29"/>
      <c r="B92" s="30"/>
      <c r="C92" s="31"/>
      <c r="D92" s="32"/>
      <c r="E92" s="33"/>
      <c r="F92" s="32"/>
      <c r="G92" s="34"/>
      <c r="H92" s="35"/>
      <c r="I92" s="36"/>
      <c r="J92" s="33"/>
      <c r="K92" s="35"/>
      <c r="L92" s="36"/>
      <c r="M92" s="33"/>
    </row>
    <row r="93" spans="1:13" x14ac:dyDescent="0.25">
      <c r="A93" s="29"/>
      <c r="B93" s="30"/>
      <c r="C93" s="31"/>
      <c r="D93" s="32"/>
      <c r="E93" s="33"/>
      <c r="F93" s="32"/>
      <c r="G93" s="34"/>
      <c r="H93" s="35"/>
      <c r="I93" s="36"/>
      <c r="J93" s="33"/>
      <c r="K93" s="35"/>
      <c r="L93" s="36"/>
      <c r="M93" s="33"/>
    </row>
    <row r="94" spans="1:13" x14ac:dyDescent="0.25">
      <c r="A94" s="29"/>
      <c r="B94" s="30"/>
      <c r="C94" s="31"/>
      <c r="D94" s="32"/>
      <c r="E94" s="33"/>
      <c r="F94" s="32"/>
      <c r="G94" s="34"/>
      <c r="H94" s="35"/>
      <c r="I94" s="36"/>
      <c r="J94" s="33"/>
      <c r="K94" s="35"/>
      <c r="L94" s="36"/>
      <c r="M94" s="33"/>
    </row>
    <row r="95" spans="1:13" x14ac:dyDescent="0.25">
      <c r="A95" s="29"/>
      <c r="B95" s="30"/>
      <c r="C95" s="31"/>
      <c r="D95" s="32"/>
      <c r="E95" s="33"/>
      <c r="F95" s="32"/>
      <c r="G95" s="34"/>
      <c r="H95" s="35"/>
      <c r="I95" s="36"/>
      <c r="J95" s="33"/>
      <c r="K95" s="35"/>
      <c r="L95" s="36"/>
      <c r="M95" s="33"/>
    </row>
    <row r="96" spans="1:13" x14ac:dyDescent="0.25">
      <c r="A96" s="29"/>
      <c r="B96" s="30"/>
      <c r="C96" s="31"/>
      <c r="D96" s="32"/>
      <c r="E96" s="33"/>
      <c r="F96" s="32"/>
      <c r="G96" s="34"/>
      <c r="H96" s="35"/>
      <c r="I96" s="36"/>
      <c r="J96" s="33"/>
      <c r="K96" s="35"/>
      <c r="L96" s="36"/>
      <c r="M96" s="33"/>
    </row>
    <row r="97" spans="1:13" x14ac:dyDescent="0.25">
      <c r="A97" s="29"/>
      <c r="B97" s="30"/>
      <c r="C97" s="31"/>
      <c r="D97" s="32"/>
      <c r="E97" s="33"/>
      <c r="F97" s="32"/>
      <c r="G97" s="34"/>
      <c r="H97" s="35"/>
      <c r="I97" s="36"/>
      <c r="J97" s="33"/>
      <c r="K97" s="35"/>
      <c r="L97" s="36"/>
      <c r="M97" s="33"/>
    </row>
    <row r="98" spans="1:13" x14ac:dyDescent="0.25">
      <c r="A98" s="29"/>
      <c r="B98" s="30"/>
      <c r="C98" s="31"/>
      <c r="D98" s="32"/>
      <c r="E98" s="33"/>
      <c r="F98" s="32"/>
      <c r="G98" s="34"/>
      <c r="H98" s="35"/>
      <c r="I98" s="36"/>
      <c r="J98" s="33"/>
      <c r="K98" s="35"/>
      <c r="L98" s="36"/>
      <c r="M98" s="33"/>
    </row>
    <row r="99" spans="1:13" x14ac:dyDescent="0.25">
      <c r="A99" s="29"/>
      <c r="B99" s="30"/>
      <c r="C99" s="31"/>
      <c r="D99" s="32"/>
      <c r="E99" s="33"/>
      <c r="F99" s="32"/>
      <c r="G99" s="34"/>
      <c r="H99" s="35"/>
      <c r="I99" s="36"/>
      <c r="J99" s="33"/>
      <c r="K99" s="35"/>
      <c r="L99" s="36"/>
      <c r="M99" s="33"/>
    </row>
    <row r="100" spans="1:13" x14ac:dyDescent="0.25">
      <c r="A100" s="29"/>
      <c r="B100" s="30"/>
      <c r="C100" s="31"/>
      <c r="D100" s="32"/>
      <c r="E100" s="33"/>
      <c r="F100" s="32"/>
      <c r="G100" s="34"/>
      <c r="H100" s="35"/>
      <c r="I100" s="36"/>
      <c r="J100" s="33"/>
      <c r="K100" s="35"/>
      <c r="L100" s="36"/>
      <c r="M100" s="33"/>
    </row>
    <row r="101" spans="1:13" x14ac:dyDescent="0.25">
      <c r="A101" s="29"/>
      <c r="B101" s="30"/>
      <c r="C101" s="31"/>
      <c r="D101" s="32"/>
      <c r="E101" s="33"/>
      <c r="F101" s="32"/>
      <c r="G101" s="34"/>
      <c r="H101" s="35"/>
      <c r="I101" s="36"/>
      <c r="J101" s="33"/>
      <c r="K101" s="35"/>
      <c r="L101" s="36"/>
      <c r="M101" s="33"/>
    </row>
    <row r="102" spans="1:13" x14ac:dyDescent="0.25">
      <c r="A102" s="29"/>
      <c r="B102" s="30"/>
      <c r="C102" s="31"/>
      <c r="D102" s="32"/>
      <c r="E102" s="33"/>
      <c r="F102" s="32"/>
      <c r="G102" s="34"/>
      <c r="H102" s="35"/>
      <c r="I102" s="36"/>
      <c r="J102" s="33"/>
      <c r="K102" s="35"/>
      <c r="L102" s="36"/>
      <c r="M102" s="33"/>
    </row>
    <row r="103" spans="1:13" x14ac:dyDescent="0.25">
      <c r="A103" s="29"/>
      <c r="B103" s="30"/>
      <c r="C103" s="31"/>
      <c r="D103" s="32"/>
      <c r="E103" s="33"/>
      <c r="F103" s="32"/>
      <c r="G103" s="34"/>
      <c r="H103" s="35"/>
      <c r="I103" s="36"/>
      <c r="J103" s="33"/>
      <c r="K103" s="35"/>
      <c r="L103" s="36"/>
      <c r="M103" s="33"/>
    </row>
    <row r="104" spans="1:13" x14ac:dyDescent="0.25">
      <c r="A104" s="29"/>
      <c r="B104" s="30"/>
      <c r="C104" s="31"/>
      <c r="D104" s="32"/>
      <c r="E104" s="33"/>
      <c r="F104" s="32"/>
      <c r="G104" s="34"/>
      <c r="H104" s="35"/>
      <c r="I104" s="36"/>
      <c r="J104" s="33"/>
      <c r="K104" s="35"/>
      <c r="L104" s="36"/>
      <c r="M104" s="33"/>
    </row>
    <row r="105" spans="1:13" x14ac:dyDescent="0.25">
      <c r="A105" s="29"/>
      <c r="B105" s="30"/>
      <c r="C105" s="31"/>
      <c r="D105" s="32"/>
      <c r="E105" s="33"/>
      <c r="F105" s="32"/>
      <c r="G105" s="34"/>
      <c r="H105" s="35"/>
      <c r="I105" s="36"/>
      <c r="J105" s="33"/>
      <c r="K105" s="35"/>
      <c r="L105" s="36"/>
      <c r="M105" s="33"/>
    </row>
    <row r="106" spans="1:13" x14ac:dyDescent="0.25">
      <c r="A106" s="29"/>
      <c r="B106" s="30"/>
      <c r="C106" s="31"/>
      <c r="D106" s="32"/>
      <c r="E106" s="33"/>
      <c r="F106" s="32"/>
      <c r="G106" s="34"/>
      <c r="H106" s="35"/>
      <c r="I106" s="36"/>
      <c r="J106" s="33"/>
      <c r="K106" s="35"/>
      <c r="L106" s="36"/>
      <c r="M106" s="33"/>
    </row>
    <row r="107" spans="1:13" x14ac:dyDescent="0.25">
      <c r="A107" s="29"/>
      <c r="B107" s="30"/>
      <c r="C107" s="31"/>
      <c r="D107" s="32"/>
      <c r="E107" s="33"/>
      <c r="F107" s="32"/>
      <c r="G107" s="34"/>
      <c r="H107" s="35"/>
      <c r="I107" s="36"/>
      <c r="J107" s="33"/>
      <c r="K107" s="35"/>
      <c r="L107" s="36"/>
      <c r="M107" s="33"/>
    </row>
    <row r="108" spans="1:13" x14ac:dyDescent="0.25">
      <c r="A108" s="29"/>
      <c r="B108" s="30"/>
      <c r="C108" s="31"/>
      <c r="D108" s="32"/>
      <c r="E108" s="33"/>
      <c r="F108" s="32"/>
      <c r="G108" s="34"/>
      <c r="H108" s="35"/>
      <c r="I108" s="36"/>
      <c r="J108" s="33"/>
      <c r="K108" s="35"/>
      <c r="L108" s="36"/>
      <c r="M108" s="33"/>
    </row>
    <row r="109" spans="1:13" x14ac:dyDescent="0.25">
      <c r="A109" s="29"/>
      <c r="B109" s="30"/>
      <c r="C109" s="31"/>
      <c r="D109" s="32"/>
      <c r="E109" s="33"/>
      <c r="F109" s="32"/>
      <c r="G109" s="34"/>
      <c r="H109" s="35"/>
      <c r="I109" s="36"/>
      <c r="J109" s="33"/>
      <c r="K109" s="35"/>
      <c r="L109" s="36"/>
      <c r="M109" s="33"/>
    </row>
    <row r="110" spans="1:13" x14ac:dyDescent="0.25">
      <c r="A110" s="29"/>
      <c r="B110" s="30"/>
      <c r="C110" s="31"/>
      <c r="D110" s="32"/>
      <c r="E110" s="33"/>
      <c r="F110" s="32"/>
      <c r="G110" s="34"/>
      <c r="H110" s="35"/>
      <c r="I110" s="36"/>
      <c r="J110" s="33"/>
      <c r="K110" s="35"/>
      <c r="L110" s="36"/>
      <c r="M110" s="33"/>
    </row>
    <row r="111" spans="1:13" x14ac:dyDescent="0.25">
      <c r="A111" s="29"/>
      <c r="B111" s="30"/>
      <c r="C111" s="31"/>
      <c r="D111" s="32"/>
      <c r="E111" s="33"/>
      <c r="F111" s="32"/>
      <c r="G111" s="34"/>
      <c r="H111" s="35"/>
      <c r="I111" s="36"/>
      <c r="J111" s="33"/>
      <c r="K111" s="35"/>
      <c r="L111" s="36"/>
      <c r="M111" s="33"/>
    </row>
    <row r="112" spans="1:13" x14ac:dyDescent="0.25">
      <c r="A112" s="29"/>
      <c r="B112" s="30"/>
      <c r="C112" s="31"/>
      <c r="D112" s="32"/>
      <c r="E112" s="33"/>
      <c r="F112" s="32"/>
      <c r="G112" s="34"/>
      <c r="H112" s="35"/>
      <c r="I112" s="36"/>
      <c r="J112" s="33"/>
      <c r="K112" s="35"/>
      <c r="L112" s="36"/>
      <c r="M112" s="33"/>
    </row>
    <row r="113" spans="1:13" x14ac:dyDescent="0.25">
      <c r="A113" s="29"/>
      <c r="B113" s="30"/>
      <c r="C113" s="31"/>
      <c r="D113" s="32"/>
      <c r="E113" s="33"/>
      <c r="F113" s="32"/>
      <c r="G113" s="34"/>
      <c r="H113" s="35"/>
      <c r="I113" s="36"/>
      <c r="J113" s="33"/>
      <c r="K113" s="35"/>
      <c r="L113" s="36"/>
      <c r="M113" s="33"/>
    </row>
    <row r="114" spans="1:13" x14ac:dyDescent="0.25">
      <c r="A114" s="29"/>
      <c r="B114" s="30"/>
      <c r="C114" s="31"/>
      <c r="D114" s="32"/>
      <c r="E114" s="33"/>
      <c r="F114" s="32"/>
      <c r="G114" s="34"/>
      <c r="H114" s="35"/>
      <c r="I114" s="36"/>
      <c r="J114" s="33"/>
      <c r="K114" s="35"/>
      <c r="L114" s="36"/>
      <c r="M114" s="33"/>
    </row>
    <row r="115" spans="1:13" x14ac:dyDescent="0.25">
      <c r="A115" s="29"/>
      <c r="B115" s="30"/>
      <c r="C115" s="31"/>
      <c r="D115" s="32"/>
      <c r="E115" s="33"/>
      <c r="F115" s="32"/>
      <c r="G115" s="34"/>
      <c r="H115" s="35"/>
      <c r="I115" s="36"/>
      <c r="J115" s="33"/>
      <c r="K115" s="35"/>
      <c r="L115" s="36"/>
      <c r="M115" s="33"/>
    </row>
    <row r="116" spans="1:13" x14ac:dyDescent="0.25">
      <c r="A116" s="29"/>
      <c r="B116" s="30"/>
      <c r="C116" s="31"/>
      <c r="D116" s="32"/>
      <c r="E116" s="33"/>
      <c r="F116" s="32"/>
      <c r="G116" s="34"/>
      <c r="H116" s="35"/>
      <c r="I116" s="36"/>
      <c r="J116" s="33"/>
      <c r="K116" s="35"/>
      <c r="L116" s="36"/>
      <c r="M116" s="33"/>
    </row>
    <row r="117" spans="1:13" x14ac:dyDescent="0.25">
      <c r="A117" s="29"/>
      <c r="B117" s="30"/>
      <c r="C117" s="31"/>
      <c r="D117" s="32"/>
      <c r="E117" s="33"/>
      <c r="F117" s="32"/>
      <c r="G117" s="34"/>
      <c r="H117" s="35"/>
      <c r="I117" s="36"/>
      <c r="J117" s="33"/>
      <c r="K117" s="35"/>
      <c r="L117" s="36"/>
      <c r="M117" s="33"/>
    </row>
    <row r="118" spans="1:13" x14ac:dyDescent="0.25">
      <c r="A118" s="29"/>
      <c r="B118" s="30"/>
      <c r="C118" s="31"/>
      <c r="D118" s="32"/>
      <c r="E118" s="33"/>
      <c r="F118" s="32"/>
      <c r="G118" s="34"/>
      <c r="H118" s="35"/>
      <c r="I118" s="36"/>
      <c r="J118" s="33"/>
      <c r="K118" s="35"/>
      <c r="L118" s="36"/>
      <c r="M118" s="33"/>
    </row>
    <row r="119" spans="1:13" x14ac:dyDescent="0.25">
      <c r="A119" s="29"/>
      <c r="B119" s="30"/>
      <c r="C119" s="31"/>
      <c r="D119" s="32"/>
      <c r="E119" s="33"/>
      <c r="F119" s="32"/>
      <c r="G119" s="34"/>
      <c r="H119" s="35"/>
      <c r="I119" s="36"/>
      <c r="J119" s="33"/>
      <c r="K119" s="35"/>
      <c r="L119" s="36"/>
      <c r="M119" s="33"/>
    </row>
    <row r="120" spans="1:13" x14ac:dyDescent="0.25">
      <c r="A120" s="29"/>
      <c r="B120" s="30"/>
      <c r="C120" s="31"/>
      <c r="D120" s="32"/>
      <c r="E120" s="33"/>
      <c r="F120" s="32"/>
      <c r="G120" s="34"/>
      <c r="H120" s="35"/>
      <c r="I120" s="36"/>
      <c r="J120" s="33"/>
      <c r="K120" s="35"/>
      <c r="L120" s="36"/>
      <c r="M120" s="33"/>
    </row>
    <row r="121" spans="1:13" x14ac:dyDescent="0.25">
      <c r="A121" s="29"/>
      <c r="B121" s="30"/>
      <c r="C121" s="31"/>
      <c r="D121" s="32"/>
      <c r="E121" s="33"/>
      <c r="F121" s="32"/>
      <c r="G121" s="34"/>
      <c r="H121" s="35"/>
      <c r="I121" s="36"/>
      <c r="J121" s="33"/>
      <c r="K121" s="35"/>
      <c r="L121" s="36"/>
      <c r="M121" s="33"/>
    </row>
    <row r="122" spans="1:13" x14ac:dyDescent="0.25">
      <c r="A122" s="29"/>
      <c r="B122" s="30"/>
      <c r="C122" s="31"/>
      <c r="D122" s="32"/>
      <c r="E122" s="33"/>
      <c r="F122" s="32"/>
      <c r="G122" s="34"/>
      <c r="H122" s="35"/>
      <c r="I122" s="36"/>
      <c r="J122" s="33"/>
      <c r="K122" s="35"/>
      <c r="L122" s="36"/>
      <c r="M122" s="33"/>
    </row>
    <row r="123" spans="1:13" x14ac:dyDescent="0.25">
      <c r="A123" s="29"/>
      <c r="B123" s="30"/>
      <c r="C123" s="31"/>
      <c r="D123" s="32"/>
      <c r="E123" s="33"/>
      <c r="F123" s="32"/>
      <c r="G123" s="34"/>
      <c r="H123" s="35"/>
      <c r="I123" s="36"/>
      <c r="J123" s="33"/>
      <c r="K123" s="35"/>
      <c r="L123" s="36"/>
      <c r="M123" s="33"/>
    </row>
    <row r="124" spans="1:13" x14ac:dyDescent="0.25">
      <c r="A124" s="29"/>
      <c r="B124" s="30"/>
      <c r="C124" s="31"/>
      <c r="D124" s="32"/>
      <c r="E124" s="33"/>
      <c r="F124" s="32"/>
      <c r="G124" s="34"/>
      <c r="H124" s="35"/>
      <c r="I124" s="36"/>
      <c r="J124" s="33"/>
      <c r="K124" s="35"/>
      <c r="L124" s="36"/>
      <c r="M124" s="33"/>
    </row>
    <row r="125" spans="1:13" x14ac:dyDescent="0.25">
      <c r="A125" s="29"/>
      <c r="B125" s="30"/>
      <c r="C125" s="31"/>
      <c r="D125" s="32"/>
      <c r="E125" s="33"/>
      <c r="F125" s="32"/>
      <c r="G125" s="34"/>
      <c r="H125" s="35"/>
      <c r="I125" s="36"/>
      <c r="J125" s="33"/>
      <c r="K125" s="35"/>
      <c r="L125" s="36"/>
      <c r="M125" s="33"/>
    </row>
    <row r="126" spans="1:13" x14ac:dyDescent="0.25">
      <c r="A126" s="29"/>
      <c r="B126" s="30"/>
      <c r="C126" s="31"/>
      <c r="D126" s="32"/>
      <c r="E126" s="33"/>
      <c r="F126" s="32"/>
      <c r="G126" s="34"/>
      <c r="H126" s="35"/>
      <c r="I126" s="36"/>
      <c r="J126" s="33"/>
      <c r="K126" s="35"/>
      <c r="L126" s="36"/>
      <c r="M126" s="33"/>
    </row>
    <row r="127" spans="1:13" x14ac:dyDescent="0.25">
      <c r="A127" s="29"/>
      <c r="B127" s="30"/>
      <c r="C127" s="31"/>
      <c r="D127" s="32"/>
      <c r="E127" s="33"/>
      <c r="F127" s="32"/>
      <c r="G127" s="34"/>
      <c r="H127" s="35"/>
      <c r="I127" s="36"/>
      <c r="J127" s="33"/>
      <c r="K127" s="35"/>
      <c r="L127" s="36"/>
      <c r="M127" s="33"/>
    </row>
    <row r="128" spans="1:13" x14ac:dyDescent="0.25">
      <c r="A128" s="29"/>
      <c r="B128" s="30"/>
      <c r="C128" s="31"/>
      <c r="D128" s="32"/>
      <c r="E128" s="33"/>
      <c r="F128" s="32"/>
      <c r="G128" s="34"/>
      <c r="H128" s="35"/>
      <c r="I128" s="36"/>
      <c r="J128" s="33"/>
      <c r="K128" s="35"/>
      <c r="L128" s="36"/>
      <c r="M128" s="33"/>
    </row>
    <row r="129" spans="1:13" x14ac:dyDescent="0.25">
      <c r="A129" s="29"/>
      <c r="B129" s="30"/>
      <c r="C129" s="31"/>
      <c r="D129" s="32"/>
      <c r="E129" s="33"/>
      <c r="F129" s="32"/>
      <c r="G129" s="34"/>
      <c r="H129" s="35"/>
      <c r="I129" s="36"/>
      <c r="J129" s="33"/>
      <c r="K129" s="35"/>
      <c r="L129" s="36"/>
      <c r="M129" s="33"/>
    </row>
    <row r="130" spans="1:13" x14ac:dyDescent="0.25">
      <c r="A130" s="29"/>
      <c r="B130" s="30"/>
      <c r="C130" s="31"/>
      <c r="D130" s="32"/>
      <c r="E130" s="33"/>
      <c r="F130" s="32"/>
      <c r="G130" s="34"/>
      <c r="H130" s="35"/>
      <c r="I130" s="36"/>
      <c r="J130" s="33"/>
      <c r="K130" s="35"/>
      <c r="L130" s="36"/>
      <c r="M130" s="33"/>
    </row>
    <row r="131" spans="1:13" x14ac:dyDescent="0.25">
      <c r="A131" s="29"/>
      <c r="B131" s="30"/>
      <c r="C131" s="31"/>
      <c r="D131" s="32"/>
      <c r="E131" s="33"/>
      <c r="F131" s="32"/>
      <c r="G131" s="34"/>
      <c r="H131" s="35"/>
      <c r="I131" s="36"/>
      <c r="J131" s="33"/>
      <c r="K131" s="35"/>
      <c r="L131" s="36"/>
      <c r="M131" s="33"/>
    </row>
    <row r="132" spans="1:13" x14ac:dyDescent="0.25">
      <c r="A132" s="29"/>
      <c r="B132" s="30"/>
      <c r="C132" s="31"/>
      <c r="D132" s="32"/>
      <c r="E132" s="33"/>
      <c r="F132" s="32"/>
      <c r="G132" s="34"/>
      <c r="H132" s="35"/>
      <c r="I132" s="36"/>
      <c r="J132" s="33"/>
      <c r="K132" s="35"/>
      <c r="L132" s="36"/>
      <c r="M132" s="33"/>
    </row>
    <row r="133" spans="1:13" x14ac:dyDescent="0.25">
      <c r="A133" s="29"/>
      <c r="B133" s="30"/>
      <c r="C133" s="31"/>
      <c r="D133" s="32"/>
      <c r="E133" s="33"/>
      <c r="F133" s="32"/>
      <c r="G133" s="34"/>
      <c r="H133" s="35"/>
      <c r="I133" s="36"/>
      <c r="J133" s="33"/>
      <c r="K133" s="35"/>
      <c r="L133" s="36"/>
      <c r="M133" s="33"/>
    </row>
    <row r="134" spans="1:13" x14ac:dyDescent="0.25">
      <c r="A134" s="29"/>
      <c r="B134" s="30"/>
      <c r="C134" s="31"/>
      <c r="D134" s="32"/>
      <c r="E134" s="33"/>
      <c r="F134" s="32"/>
      <c r="G134" s="34"/>
      <c r="H134" s="35"/>
      <c r="I134" s="36"/>
      <c r="J134" s="33"/>
      <c r="K134" s="35"/>
      <c r="L134" s="36"/>
      <c r="M134" s="33"/>
    </row>
    <row r="135" spans="1:13" x14ac:dyDescent="0.25">
      <c r="A135" s="29"/>
      <c r="B135" s="30"/>
      <c r="C135" s="31"/>
      <c r="D135" s="32"/>
      <c r="E135" s="33"/>
      <c r="F135" s="32"/>
      <c r="G135" s="34"/>
      <c r="H135" s="35"/>
      <c r="I135" s="36"/>
      <c r="J135" s="33"/>
      <c r="K135" s="35"/>
      <c r="L135" s="36"/>
      <c r="M135" s="33"/>
    </row>
    <row r="136" spans="1:13" x14ac:dyDescent="0.25">
      <c r="A136" s="29"/>
      <c r="B136" s="30"/>
      <c r="C136" s="31"/>
      <c r="D136" s="32"/>
      <c r="E136" s="33"/>
      <c r="F136" s="32"/>
      <c r="G136" s="34"/>
      <c r="H136" s="35"/>
      <c r="I136" s="36"/>
      <c r="J136" s="33"/>
      <c r="K136" s="35"/>
      <c r="L136" s="36"/>
      <c r="M136" s="33"/>
    </row>
    <row r="137" spans="1:13" x14ac:dyDescent="0.25">
      <c r="A137" s="29"/>
      <c r="B137" s="30"/>
      <c r="C137" s="31"/>
      <c r="D137" s="32"/>
      <c r="E137" s="33"/>
      <c r="F137" s="32"/>
      <c r="G137" s="34"/>
      <c r="H137" s="35"/>
      <c r="I137" s="36"/>
      <c r="J137" s="33"/>
      <c r="K137" s="35"/>
      <c r="L137" s="36"/>
      <c r="M137" s="33"/>
    </row>
    <row r="138" spans="1:13" x14ac:dyDescent="0.25">
      <c r="A138" s="29"/>
      <c r="B138" s="30"/>
      <c r="C138" s="31"/>
      <c r="D138" s="32"/>
      <c r="E138" s="33"/>
      <c r="F138" s="32"/>
      <c r="G138" s="34"/>
      <c r="H138" s="35"/>
      <c r="I138" s="36"/>
      <c r="J138" s="33"/>
      <c r="K138" s="35"/>
      <c r="L138" s="36"/>
      <c r="M138" s="33"/>
    </row>
    <row r="139" spans="1:13" x14ac:dyDescent="0.25">
      <c r="A139" s="29"/>
      <c r="B139" s="30"/>
      <c r="C139" s="31"/>
      <c r="D139" s="32"/>
      <c r="E139" s="33"/>
      <c r="F139" s="32"/>
      <c r="G139" s="34"/>
      <c r="H139" s="35"/>
      <c r="I139" s="36"/>
      <c r="J139" s="33"/>
      <c r="K139" s="35"/>
      <c r="L139" s="36"/>
      <c r="M139" s="33"/>
    </row>
    <row r="140" spans="1:13" x14ac:dyDescent="0.25">
      <c r="A140" s="29"/>
      <c r="B140" s="30"/>
      <c r="C140" s="31"/>
      <c r="D140" s="32"/>
      <c r="E140" s="33"/>
      <c r="F140" s="32"/>
      <c r="G140" s="34"/>
      <c r="H140" s="35"/>
      <c r="I140" s="36"/>
      <c r="J140" s="33"/>
      <c r="K140" s="35"/>
      <c r="L140" s="36"/>
      <c r="M140" s="33"/>
    </row>
    <row r="141" spans="1:13" x14ac:dyDescent="0.25">
      <c r="A141" s="29"/>
      <c r="B141" s="30"/>
      <c r="C141" s="31"/>
      <c r="D141" s="32"/>
      <c r="E141" s="33"/>
      <c r="F141" s="32"/>
      <c r="G141" s="34"/>
      <c r="H141" s="35"/>
      <c r="I141" s="36"/>
      <c r="J141" s="33"/>
      <c r="K141" s="35"/>
      <c r="L141" s="36"/>
      <c r="M141" s="33"/>
    </row>
    <row r="142" spans="1:13" x14ac:dyDescent="0.25">
      <c r="A142" s="29"/>
      <c r="B142" s="30"/>
      <c r="C142" s="31"/>
      <c r="D142" s="32"/>
      <c r="E142" s="33"/>
      <c r="F142" s="32"/>
      <c r="G142" s="34"/>
      <c r="H142" s="35"/>
      <c r="I142" s="36"/>
      <c r="J142" s="33"/>
      <c r="K142" s="35"/>
      <c r="L142" s="36"/>
      <c r="M142" s="33"/>
    </row>
    <row r="143" spans="1:13" x14ac:dyDescent="0.25">
      <c r="A143" s="29"/>
      <c r="B143" s="30"/>
      <c r="C143" s="31"/>
      <c r="D143" s="32"/>
      <c r="E143" s="33"/>
      <c r="F143" s="32"/>
      <c r="G143" s="34"/>
      <c r="H143" s="35"/>
      <c r="I143" s="36"/>
      <c r="J143" s="33"/>
      <c r="K143" s="35"/>
      <c r="L143" s="36"/>
      <c r="M143" s="33"/>
    </row>
    <row r="144" spans="1:13" x14ac:dyDescent="0.25">
      <c r="A144" s="29"/>
      <c r="B144" s="30"/>
      <c r="C144" s="31"/>
      <c r="D144" s="32"/>
      <c r="E144" s="33"/>
      <c r="F144" s="32"/>
      <c r="G144" s="34"/>
      <c r="H144" s="35"/>
      <c r="I144" s="36"/>
      <c r="J144" s="33"/>
      <c r="K144" s="35"/>
      <c r="L144" s="36"/>
      <c r="M144" s="33"/>
    </row>
    <row r="145" spans="1:13" x14ac:dyDescent="0.25">
      <c r="A145" s="29"/>
      <c r="B145" s="30"/>
      <c r="C145" s="31"/>
      <c r="D145" s="32"/>
      <c r="E145" s="33"/>
      <c r="F145" s="32"/>
      <c r="G145" s="34"/>
      <c r="H145" s="35"/>
      <c r="I145" s="36"/>
      <c r="J145" s="33"/>
      <c r="K145" s="35"/>
      <c r="L145" s="36"/>
      <c r="M145" s="33"/>
    </row>
    <row r="146" spans="1:13" x14ac:dyDescent="0.25">
      <c r="A146" s="29"/>
      <c r="B146" s="30"/>
      <c r="C146" s="31"/>
      <c r="D146" s="32"/>
      <c r="E146" s="33"/>
      <c r="F146" s="32"/>
      <c r="G146" s="34"/>
      <c r="H146" s="35"/>
      <c r="I146" s="36"/>
      <c r="J146" s="33"/>
      <c r="K146" s="35"/>
      <c r="L146" s="36"/>
      <c r="M146" s="33"/>
    </row>
    <row r="147" spans="1:13" x14ac:dyDescent="0.25">
      <c r="A147" s="29"/>
      <c r="B147" s="30"/>
      <c r="C147" s="31"/>
      <c r="D147" s="32"/>
      <c r="E147" s="33"/>
      <c r="F147" s="32"/>
      <c r="G147" s="34"/>
      <c r="H147" s="35"/>
      <c r="I147" s="36"/>
      <c r="J147" s="33"/>
      <c r="K147" s="35"/>
      <c r="L147" s="36"/>
      <c r="M147" s="33"/>
    </row>
    <row r="148" spans="1:13" x14ac:dyDescent="0.25">
      <c r="A148" s="29"/>
      <c r="B148" s="30"/>
      <c r="C148" s="31"/>
      <c r="D148" s="32"/>
      <c r="E148" s="33"/>
      <c r="F148" s="32"/>
      <c r="G148" s="34"/>
      <c r="H148" s="35"/>
      <c r="I148" s="36"/>
      <c r="J148" s="33"/>
      <c r="K148" s="35"/>
      <c r="L148" s="36"/>
      <c r="M148" s="33"/>
    </row>
    <row r="149" spans="1:13" x14ac:dyDescent="0.25">
      <c r="A149" s="29"/>
      <c r="B149" s="30"/>
      <c r="C149" s="31"/>
      <c r="D149" s="32"/>
      <c r="E149" s="33"/>
      <c r="F149" s="32"/>
      <c r="G149" s="34"/>
      <c r="H149" s="35"/>
      <c r="I149" s="36"/>
      <c r="J149" s="33"/>
      <c r="K149" s="35"/>
      <c r="L149" s="36"/>
      <c r="M149" s="33"/>
    </row>
    <row r="150" spans="1:13" x14ac:dyDescent="0.25">
      <c r="A150" s="29"/>
      <c r="B150" s="30"/>
      <c r="C150" s="31"/>
      <c r="D150" s="32"/>
      <c r="E150" s="33"/>
      <c r="F150" s="32"/>
      <c r="G150" s="34"/>
      <c r="H150" s="35"/>
      <c r="I150" s="36"/>
      <c r="J150" s="33"/>
      <c r="K150" s="35"/>
      <c r="L150" s="36"/>
      <c r="M150" s="33"/>
    </row>
    <row r="151" spans="1:13" x14ac:dyDescent="0.25">
      <c r="A151" s="29"/>
      <c r="B151" s="30"/>
      <c r="C151" s="31"/>
      <c r="D151" s="32"/>
      <c r="E151" s="33"/>
      <c r="F151" s="32"/>
      <c r="G151" s="34"/>
      <c r="H151" s="35"/>
      <c r="I151" s="36"/>
      <c r="J151" s="33"/>
      <c r="K151" s="35"/>
      <c r="L151" s="36"/>
      <c r="M151" s="33"/>
    </row>
    <row r="152" spans="1:13" x14ac:dyDescent="0.25">
      <c r="A152" s="29"/>
      <c r="B152" s="30"/>
      <c r="C152" s="31"/>
      <c r="D152" s="32"/>
      <c r="E152" s="33"/>
      <c r="F152" s="32"/>
      <c r="G152" s="34"/>
      <c r="H152" s="35"/>
      <c r="I152" s="36"/>
      <c r="J152" s="33"/>
      <c r="K152" s="35"/>
      <c r="L152" s="36"/>
      <c r="M152" s="33"/>
    </row>
    <row r="153" spans="1:13" x14ac:dyDescent="0.25">
      <c r="A153" s="29"/>
      <c r="B153" s="30"/>
      <c r="C153" s="31"/>
      <c r="D153" s="32"/>
      <c r="E153" s="33"/>
      <c r="F153" s="32"/>
      <c r="G153" s="34"/>
      <c r="H153" s="35"/>
      <c r="I153" s="36"/>
      <c r="J153" s="33"/>
      <c r="K153" s="35"/>
      <c r="L153" s="36"/>
      <c r="M153" s="33"/>
    </row>
    <row r="154" spans="1:13" x14ac:dyDescent="0.25">
      <c r="A154" s="29"/>
      <c r="B154" s="30"/>
      <c r="C154" s="31"/>
      <c r="D154" s="32"/>
      <c r="E154" s="33"/>
      <c r="F154" s="32"/>
      <c r="G154" s="34"/>
      <c r="H154" s="35"/>
      <c r="I154" s="36"/>
      <c r="J154" s="33"/>
      <c r="K154" s="35"/>
      <c r="L154" s="36"/>
      <c r="M154" s="33"/>
    </row>
    <row r="155" spans="1:13" x14ac:dyDescent="0.25">
      <c r="A155" s="29"/>
      <c r="B155" s="30"/>
      <c r="C155" s="31"/>
      <c r="D155" s="32"/>
      <c r="E155" s="33"/>
      <c r="F155" s="32"/>
      <c r="G155" s="34"/>
      <c r="H155" s="35"/>
      <c r="I155" s="36"/>
      <c r="J155" s="33"/>
      <c r="K155" s="35"/>
      <c r="L155" s="36"/>
      <c r="M155" s="33"/>
    </row>
    <row r="156" spans="1:13" x14ac:dyDescent="0.25">
      <c r="A156" s="29"/>
      <c r="B156" s="30"/>
      <c r="C156" s="31"/>
      <c r="D156" s="32"/>
      <c r="E156" s="33"/>
      <c r="F156" s="32"/>
      <c r="G156" s="34"/>
      <c r="H156" s="35"/>
      <c r="I156" s="36"/>
      <c r="J156" s="33"/>
      <c r="K156" s="35"/>
      <c r="L156" s="36"/>
      <c r="M156" s="33"/>
    </row>
    <row r="157" spans="1:13" x14ac:dyDescent="0.25">
      <c r="A157" s="29"/>
      <c r="B157" s="30"/>
      <c r="C157" s="31"/>
      <c r="D157" s="32"/>
      <c r="E157" s="33"/>
      <c r="F157" s="32"/>
      <c r="G157" s="34"/>
      <c r="H157" s="35"/>
      <c r="I157" s="36"/>
      <c r="J157" s="33"/>
      <c r="K157" s="35"/>
      <c r="L157" s="36"/>
      <c r="M157" s="33"/>
    </row>
    <row r="158" spans="1:13" x14ac:dyDescent="0.25">
      <c r="A158" s="29"/>
      <c r="B158" s="30"/>
      <c r="C158" s="31"/>
      <c r="D158" s="32"/>
      <c r="E158" s="33"/>
      <c r="F158" s="32"/>
      <c r="G158" s="34"/>
      <c r="H158" s="35"/>
      <c r="I158" s="36"/>
      <c r="J158" s="33"/>
      <c r="K158" s="35"/>
      <c r="L158" s="36"/>
      <c r="M158" s="33"/>
    </row>
    <row r="159" spans="1:13" x14ac:dyDescent="0.25">
      <c r="A159" s="29"/>
      <c r="B159" s="30"/>
      <c r="C159" s="31"/>
      <c r="D159" s="32"/>
      <c r="E159" s="33"/>
      <c r="F159" s="32"/>
      <c r="G159" s="34"/>
      <c r="H159" s="35"/>
      <c r="I159" s="36"/>
      <c r="J159" s="33"/>
      <c r="K159" s="35"/>
      <c r="L159" s="36"/>
      <c r="M159" s="33"/>
    </row>
    <row r="160" spans="1:13" x14ac:dyDescent="0.25">
      <c r="A160" s="29"/>
      <c r="B160" s="30"/>
      <c r="C160" s="31"/>
      <c r="D160" s="32"/>
      <c r="E160" s="33"/>
      <c r="F160" s="32"/>
      <c r="G160" s="34"/>
      <c r="H160" s="35"/>
      <c r="I160" s="36"/>
      <c r="J160" s="33"/>
      <c r="K160" s="35"/>
      <c r="L160" s="36"/>
      <c r="M160" s="33"/>
    </row>
    <row r="161" spans="1:13" x14ac:dyDescent="0.25">
      <c r="A161" s="29"/>
      <c r="B161" s="30"/>
      <c r="C161" s="31"/>
      <c r="D161" s="32"/>
      <c r="E161" s="33"/>
      <c r="F161" s="32"/>
      <c r="G161" s="34"/>
      <c r="H161" s="35"/>
      <c r="I161" s="36"/>
      <c r="J161" s="33"/>
      <c r="K161" s="35"/>
      <c r="L161" s="36"/>
      <c r="M161" s="33"/>
    </row>
    <row r="162" spans="1:13" x14ac:dyDescent="0.25">
      <c r="A162" s="29"/>
      <c r="B162" s="30"/>
      <c r="C162" s="31"/>
      <c r="D162" s="32"/>
      <c r="E162" s="33"/>
      <c r="F162" s="32"/>
      <c r="G162" s="34"/>
      <c r="H162" s="35"/>
      <c r="I162" s="36"/>
      <c r="J162" s="33"/>
      <c r="K162" s="35"/>
      <c r="L162" s="36"/>
      <c r="M162" s="33"/>
    </row>
    <row r="163" spans="1:13" x14ac:dyDescent="0.25">
      <c r="A163" s="29"/>
      <c r="B163" s="30"/>
      <c r="C163" s="31"/>
      <c r="D163" s="32"/>
      <c r="E163" s="33"/>
      <c r="F163" s="32"/>
      <c r="G163" s="34"/>
      <c r="H163" s="35"/>
      <c r="I163" s="36"/>
      <c r="J163" s="33"/>
      <c r="K163" s="35"/>
      <c r="L163" s="36"/>
      <c r="M163" s="33"/>
    </row>
    <row r="164" spans="1:13" x14ac:dyDescent="0.25">
      <c r="A164" s="29"/>
      <c r="B164" s="30"/>
      <c r="C164" s="31"/>
      <c r="D164" s="32"/>
      <c r="E164" s="33"/>
      <c r="F164" s="32"/>
      <c r="G164" s="34"/>
      <c r="H164" s="35"/>
      <c r="I164" s="36"/>
      <c r="J164" s="33"/>
      <c r="K164" s="35"/>
      <c r="L164" s="36"/>
      <c r="M164" s="33"/>
    </row>
    <row r="165" spans="1:13" x14ac:dyDescent="0.25">
      <c r="A165" s="29"/>
      <c r="B165" s="30"/>
      <c r="C165" s="31"/>
      <c r="D165" s="32"/>
      <c r="E165" s="33"/>
      <c r="F165" s="32"/>
      <c r="G165" s="34"/>
      <c r="H165" s="35"/>
      <c r="I165" s="36"/>
      <c r="J165" s="33"/>
      <c r="K165" s="35"/>
      <c r="L165" s="36"/>
      <c r="M165" s="33"/>
    </row>
    <row r="166" spans="1:13" x14ac:dyDescent="0.25">
      <c r="A166" s="29"/>
      <c r="B166" s="30"/>
      <c r="C166" s="31"/>
      <c r="D166" s="32"/>
      <c r="E166" s="33"/>
      <c r="F166" s="32"/>
      <c r="G166" s="34"/>
      <c r="H166" s="35"/>
      <c r="I166" s="36"/>
      <c r="J166" s="33"/>
      <c r="K166" s="35"/>
      <c r="L166" s="36"/>
      <c r="M166" s="33"/>
    </row>
    <row r="167" spans="1:13" x14ac:dyDescent="0.25">
      <c r="A167" s="29"/>
      <c r="B167" s="30"/>
      <c r="C167" s="31"/>
      <c r="D167" s="32"/>
      <c r="E167" s="33"/>
      <c r="F167" s="32"/>
      <c r="G167" s="34"/>
      <c r="H167" s="35"/>
      <c r="I167" s="36"/>
      <c r="J167" s="33"/>
      <c r="K167" s="35"/>
      <c r="L167" s="36"/>
      <c r="M167" s="33"/>
    </row>
    <row r="168" spans="1:13" x14ac:dyDescent="0.25">
      <c r="A168" s="29"/>
      <c r="B168" s="30"/>
      <c r="C168" s="31"/>
      <c r="D168" s="32"/>
      <c r="E168" s="33"/>
      <c r="F168" s="32"/>
      <c r="G168" s="34"/>
      <c r="H168" s="35"/>
      <c r="I168" s="36"/>
      <c r="J168" s="33"/>
      <c r="K168" s="35"/>
      <c r="L168" s="36"/>
      <c r="M168" s="33"/>
    </row>
    <row r="169" spans="1:13" x14ac:dyDescent="0.25">
      <c r="A169" s="29"/>
      <c r="B169" s="30"/>
      <c r="C169" s="31"/>
      <c r="D169" s="32"/>
      <c r="E169" s="33"/>
      <c r="F169" s="32"/>
      <c r="G169" s="34"/>
      <c r="H169" s="35"/>
      <c r="I169" s="36"/>
      <c r="J169" s="33"/>
      <c r="K169" s="35"/>
      <c r="L169" s="36"/>
      <c r="M169" s="33"/>
    </row>
    <row r="170" spans="1:13" x14ac:dyDescent="0.25">
      <c r="A170" s="29"/>
      <c r="B170" s="30"/>
      <c r="C170" s="31"/>
      <c r="D170" s="32"/>
      <c r="E170" s="33"/>
      <c r="F170" s="32"/>
      <c r="G170" s="34"/>
      <c r="H170" s="35"/>
      <c r="I170" s="36"/>
      <c r="J170" s="33"/>
      <c r="K170" s="35"/>
      <c r="L170" s="36"/>
      <c r="M170" s="33"/>
    </row>
    <row r="171" spans="1:13" x14ac:dyDescent="0.25">
      <c r="A171" s="29"/>
      <c r="B171" s="30"/>
      <c r="C171" s="31"/>
      <c r="D171" s="32"/>
      <c r="E171" s="33"/>
      <c r="F171" s="32"/>
      <c r="G171" s="34"/>
      <c r="H171" s="35"/>
      <c r="I171" s="36"/>
      <c r="J171" s="33"/>
      <c r="K171" s="35"/>
      <c r="L171" s="36"/>
      <c r="M171" s="33"/>
    </row>
    <row r="172" spans="1:13" x14ac:dyDescent="0.25">
      <c r="A172" s="29"/>
      <c r="B172" s="30"/>
      <c r="C172" s="31"/>
      <c r="D172" s="32"/>
      <c r="E172" s="33"/>
      <c r="F172" s="32"/>
      <c r="G172" s="34"/>
      <c r="H172" s="35"/>
      <c r="I172" s="36"/>
      <c r="J172" s="33"/>
      <c r="K172" s="35"/>
      <c r="L172" s="36"/>
      <c r="M172" s="33"/>
    </row>
    <row r="173" spans="1:13" x14ac:dyDescent="0.25">
      <c r="A173" s="29"/>
      <c r="B173" s="30"/>
      <c r="C173" s="31"/>
      <c r="D173" s="32"/>
      <c r="E173" s="33"/>
      <c r="F173" s="32"/>
      <c r="G173" s="34"/>
      <c r="H173" s="35"/>
      <c r="I173" s="36"/>
      <c r="J173" s="33"/>
      <c r="K173" s="35"/>
      <c r="L173" s="36"/>
      <c r="M173" s="33"/>
    </row>
    <row r="174" spans="1:13" x14ac:dyDescent="0.25">
      <c r="A174" s="29"/>
      <c r="B174" s="30"/>
      <c r="C174" s="31"/>
      <c r="D174" s="32"/>
      <c r="E174" s="33"/>
      <c r="F174" s="32"/>
      <c r="G174" s="34"/>
      <c r="H174" s="35"/>
      <c r="I174" s="36"/>
      <c r="J174" s="33"/>
      <c r="K174" s="35"/>
      <c r="L174" s="36"/>
      <c r="M174" s="33"/>
    </row>
    <row r="175" spans="1:13" x14ac:dyDescent="0.25">
      <c r="A175" s="29"/>
      <c r="B175" s="30"/>
      <c r="C175" s="31"/>
      <c r="D175" s="32"/>
      <c r="E175" s="33"/>
      <c r="F175" s="32"/>
      <c r="G175" s="34"/>
      <c r="H175" s="35"/>
      <c r="I175" s="36"/>
      <c r="J175" s="33"/>
      <c r="K175" s="35"/>
      <c r="L175" s="36"/>
      <c r="M175" s="33"/>
    </row>
    <row r="176" spans="1:13" x14ac:dyDescent="0.25">
      <c r="A176" s="29"/>
      <c r="B176" s="30"/>
      <c r="C176" s="31"/>
      <c r="D176" s="32"/>
      <c r="E176" s="33"/>
      <c r="F176" s="32"/>
      <c r="G176" s="34"/>
      <c r="H176" s="35"/>
      <c r="I176" s="36"/>
      <c r="J176" s="33"/>
      <c r="K176" s="35"/>
      <c r="L176" s="36"/>
      <c r="M176" s="33"/>
    </row>
    <row r="177" spans="1:13" x14ac:dyDescent="0.25">
      <c r="A177" s="29"/>
      <c r="B177" s="30"/>
      <c r="C177" s="31"/>
      <c r="D177" s="32"/>
      <c r="E177" s="33"/>
      <c r="F177" s="32"/>
      <c r="G177" s="34"/>
      <c r="H177" s="35"/>
      <c r="I177" s="36"/>
      <c r="J177" s="33"/>
      <c r="K177" s="35"/>
      <c r="L177" s="36"/>
      <c r="M177" s="33"/>
    </row>
    <row r="178" spans="1:13" x14ac:dyDescent="0.25">
      <c r="A178" s="29"/>
      <c r="B178" s="30"/>
      <c r="C178" s="31"/>
      <c r="D178" s="32"/>
      <c r="E178" s="33"/>
      <c r="F178" s="32"/>
      <c r="G178" s="34"/>
      <c r="H178" s="35"/>
      <c r="I178" s="36"/>
      <c r="J178" s="33"/>
      <c r="K178" s="35"/>
      <c r="L178" s="36"/>
      <c r="M178" s="33"/>
    </row>
    <row r="179" spans="1:13" x14ac:dyDescent="0.25">
      <c r="A179" s="29"/>
      <c r="B179" s="30"/>
      <c r="C179" s="31"/>
      <c r="D179" s="32"/>
      <c r="E179" s="33"/>
      <c r="F179" s="32"/>
      <c r="G179" s="34"/>
      <c r="H179" s="35"/>
      <c r="I179" s="36"/>
      <c r="J179" s="33"/>
      <c r="K179" s="35"/>
      <c r="L179" s="36"/>
      <c r="M179" s="33"/>
    </row>
    <row r="180" spans="1:13" x14ac:dyDescent="0.25">
      <c r="A180" s="29"/>
      <c r="B180" s="30"/>
      <c r="C180" s="31"/>
      <c r="D180" s="32"/>
      <c r="E180" s="33"/>
      <c r="F180" s="32"/>
      <c r="G180" s="34"/>
      <c r="H180" s="35"/>
      <c r="I180" s="36"/>
      <c r="J180" s="33"/>
      <c r="K180" s="35"/>
      <c r="L180" s="36"/>
      <c r="M180" s="33"/>
    </row>
    <row r="181" spans="1:13" x14ac:dyDescent="0.25">
      <c r="A181" s="29"/>
      <c r="B181" s="30"/>
      <c r="C181" s="31"/>
      <c r="D181" s="32"/>
      <c r="E181" s="33"/>
      <c r="F181" s="32"/>
      <c r="G181" s="34"/>
      <c r="H181" s="35"/>
      <c r="I181" s="36"/>
      <c r="J181" s="33"/>
      <c r="K181" s="35"/>
      <c r="L181" s="36"/>
      <c r="M181" s="33"/>
    </row>
    <row r="182" spans="1:13" x14ac:dyDescent="0.25">
      <c r="A182" s="29"/>
      <c r="B182" s="30"/>
      <c r="C182" s="31"/>
      <c r="D182" s="32"/>
      <c r="E182" s="33"/>
      <c r="F182" s="32"/>
      <c r="G182" s="34"/>
      <c r="H182" s="35"/>
      <c r="I182" s="36"/>
      <c r="J182" s="33"/>
      <c r="K182" s="35"/>
      <c r="L182" s="36"/>
      <c r="M182" s="33"/>
    </row>
    <row r="183" spans="1:13" x14ac:dyDescent="0.25">
      <c r="A183" s="29"/>
      <c r="B183" s="30"/>
      <c r="C183" s="31"/>
      <c r="D183" s="32"/>
      <c r="E183" s="33"/>
      <c r="F183" s="32"/>
      <c r="G183" s="34"/>
      <c r="H183" s="35"/>
      <c r="I183" s="36"/>
      <c r="J183" s="33"/>
      <c r="K183" s="35"/>
      <c r="L183" s="36"/>
      <c r="M183" s="33"/>
    </row>
    <row r="184" spans="1:13" x14ac:dyDescent="0.25">
      <c r="A184" s="29"/>
      <c r="B184" s="30"/>
      <c r="C184" s="31"/>
      <c r="D184" s="32"/>
      <c r="E184" s="33"/>
      <c r="F184" s="32"/>
      <c r="G184" s="34"/>
      <c r="H184" s="35"/>
      <c r="I184" s="36"/>
      <c r="J184" s="33"/>
      <c r="K184" s="35"/>
      <c r="L184" s="36"/>
      <c r="M184" s="33"/>
    </row>
    <row r="185" spans="1:13" x14ac:dyDescent="0.25">
      <c r="A185" s="29"/>
      <c r="B185" s="30"/>
      <c r="C185" s="31"/>
      <c r="D185" s="32"/>
      <c r="E185" s="33"/>
      <c r="F185" s="32"/>
      <c r="G185" s="34"/>
      <c r="H185" s="35"/>
      <c r="I185" s="36"/>
      <c r="J185" s="33"/>
      <c r="K185" s="35"/>
      <c r="L185" s="36"/>
      <c r="M185" s="33"/>
    </row>
    <row r="186" spans="1:13" x14ac:dyDescent="0.25">
      <c r="A186" s="29"/>
      <c r="B186" s="30"/>
      <c r="C186" s="31"/>
      <c r="D186" s="32"/>
      <c r="E186" s="33"/>
      <c r="F186" s="32"/>
      <c r="G186" s="34"/>
      <c r="H186" s="35"/>
      <c r="I186" s="36"/>
      <c r="J186" s="33"/>
      <c r="K186" s="35"/>
      <c r="L186" s="36"/>
      <c r="M186" s="33"/>
    </row>
    <row r="187" spans="1:13" x14ac:dyDescent="0.25">
      <c r="A187" s="29"/>
      <c r="B187" s="30"/>
      <c r="C187" s="31"/>
      <c r="D187" s="32"/>
      <c r="E187" s="33"/>
      <c r="F187" s="32"/>
      <c r="G187" s="34"/>
      <c r="H187" s="35"/>
      <c r="I187" s="36"/>
      <c r="J187" s="33"/>
      <c r="K187" s="35"/>
      <c r="L187" s="36"/>
      <c r="M187" s="33"/>
    </row>
    <row r="188" spans="1:13" x14ac:dyDescent="0.25">
      <c r="A188" s="29"/>
      <c r="B188" s="30"/>
      <c r="C188" s="31"/>
      <c r="D188" s="32"/>
      <c r="E188" s="33"/>
      <c r="F188" s="32"/>
      <c r="G188" s="34"/>
      <c r="H188" s="35"/>
      <c r="I188" s="36"/>
      <c r="J188" s="33"/>
      <c r="K188" s="35"/>
      <c r="L188" s="36"/>
      <c r="M188" s="33"/>
    </row>
    <row r="189" spans="1:13" x14ac:dyDescent="0.25">
      <c r="A189" s="29"/>
      <c r="B189" s="30"/>
      <c r="C189" s="31"/>
      <c r="D189" s="32"/>
      <c r="E189" s="33"/>
      <c r="F189" s="32"/>
      <c r="G189" s="34"/>
      <c r="H189" s="35"/>
      <c r="I189" s="36"/>
      <c r="J189" s="33"/>
      <c r="K189" s="35"/>
      <c r="L189" s="36"/>
      <c r="M189" s="33"/>
    </row>
    <row r="190" spans="1:13" x14ac:dyDescent="0.25">
      <c r="A190" s="29"/>
      <c r="B190" s="30"/>
      <c r="C190" s="31"/>
      <c r="D190" s="32"/>
      <c r="E190" s="33"/>
      <c r="F190" s="32"/>
      <c r="G190" s="34"/>
      <c r="H190" s="35"/>
      <c r="I190" s="36"/>
      <c r="J190" s="33"/>
      <c r="K190" s="35"/>
      <c r="L190" s="36"/>
      <c r="M190" s="33"/>
    </row>
    <row r="191" spans="1:13" x14ac:dyDescent="0.25">
      <c r="A191" s="29"/>
      <c r="B191" s="30"/>
      <c r="C191" s="31"/>
      <c r="D191" s="32"/>
      <c r="E191" s="33"/>
      <c r="F191" s="32"/>
      <c r="G191" s="34"/>
      <c r="H191" s="35"/>
      <c r="I191" s="36"/>
      <c r="J191" s="33"/>
      <c r="K191" s="35"/>
      <c r="L191" s="36"/>
      <c r="M191" s="33"/>
    </row>
    <row r="192" spans="1:13" x14ac:dyDescent="0.25">
      <c r="A192" s="29"/>
      <c r="B192" s="30"/>
      <c r="C192" s="31"/>
      <c r="D192" s="32"/>
      <c r="E192" s="33"/>
      <c r="F192" s="32"/>
      <c r="G192" s="34"/>
      <c r="H192" s="35"/>
      <c r="I192" s="36"/>
      <c r="J192" s="33"/>
      <c r="K192" s="35"/>
      <c r="L192" s="36"/>
      <c r="M192" s="33"/>
    </row>
    <row r="193" spans="1:13" x14ac:dyDescent="0.25">
      <c r="A193" s="29"/>
      <c r="B193" s="30"/>
      <c r="C193" s="31"/>
      <c r="D193" s="32"/>
      <c r="E193" s="33"/>
      <c r="F193" s="32"/>
      <c r="G193" s="34"/>
      <c r="H193" s="35"/>
      <c r="I193" s="36"/>
      <c r="J193" s="33"/>
      <c r="K193" s="35"/>
      <c r="L193" s="36"/>
      <c r="M193" s="33"/>
    </row>
    <row r="194" spans="1:13" x14ac:dyDescent="0.25">
      <c r="A194" s="29"/>
      <c r="B194" s="30"/>
      <c r="C194" s="31"/>
      <c r="D194" s="32"/>
      <c r="E194" s="33"/>
      <c r="F194" s="32"/>
      <c r="G194" s="34"/>
      <c r="H194" s="35"/>
      <c r="I194" s="36"/>
      <c r="J194" s="33"/>
      <c r="K194" s="35"/>
      <c r="L194" s="36"/>
      <c r="M194" s="33"/>
    </row>
    <row r="195" spans="1:13" x14ac:dyDescent="0.25">
      <c r="A195" s="29"/>
      <c r="B195" s="30"/>
      <c r="C195" s="31"/>
      <c r="D195" s="32"/>
      <c r="E195" s="33"/>
      <c r="F195" s="32"/>
      <c r="G195" s="34"/>
      <c r="H195" s="35"/>
      <c r="I195" s="36"/>
      <c r="J195" s="33"/>
      <c r="K195" s="35"/>
      <c r="L195" s="36"/>
      <c r="M195" s="33"/>
    </row>
    <row r="196" spans="1:13" x14ac:dyDescent="0.25">
      <c r="A196" s="29"/>
      <c r="B196" s="30"/>
      <c r="C196" s="31"/>
      <c r="D196" s="32"/>
      <c r="E196" s="33"/>
      <c r="F196" s="32"/>
      <c r="G196" s="34"/>
      <c r="H196" s="35"/>
      <c r="I196" s="36"/>
      <c r="J196" s="33"/>
      <c r="K196" s="35"/>
      <c r="L196" s="36"/>
      <c r="M196" s="33"/>
    </row>
    <row r="197" spans="1:13" x14ac:dyDescent="0.25">
      <c r="A197" s="29"/>
      <c r="B197" s="30"/>
      <c r="C197" s="31"/>
      <c r="D197" s="32"/>
      <c r="E197" s="33"/>
      <c r="F197" s="32"/>
      <c r="G197" s="34"/>
      <c r="H197" s="35"/>
      <c r="I197" s="36"/>
      <c r="J197" s="33"/>
      <c r="K197" s="35"/>
      <c r="L197" s="36"/>
      <c r="M197" s="33"/>
    </row>
    <row r="198" spans="1:13" x14ac:dyDescent="0.25">
      <c r="A198" s="29"/>
      <c r="B198" s="30"/>
      <c r="C198" s="31"/>
      <c r="D198" s="32"/>
      <c r="E198" s="33"/>
      <c r="F198" s="32"/>
      <c r="G198" s="34"/>
      <c r="H198" s="35"/>
      <c r="I198" s="36"/>
      <c r="J198" s="33"/>
      <c r="K198" s="35"/>
      <c r="L198" s="36"/>
      <c r="M198" s="33"/>
    </row>
    <row r="199" spans="1:13" x14ac:dyDescent="0.25">
      <c r="A199" s="29"/>
      <c r="B199" s="30"/>
      <c r="C199" s="31"/>
      <c r="D199" s="32"/>
      <c r="E199" s="33"/>
      <c r="F199" s="32"/>
      <c r="G199" s="34"/>
      <c r="H199" s="35"/>
      <c r="I199" s="36"/>
      <c r="J199" s="33"/>
      <c r="K199" s="35"/>
      <c r="L199" s="36"/>
      <c r="M199" s="33"/>
    </row>
    <row r="200" spans="1:13" ht="15.75" thickBot="1" x14ac:dyDescent="0.3">
      <c r="A200" s="37"/>
      <c r="B200" s="38"/>
      <c r="C200" s="39"/>
      <c r="D200" s="40"/>
      <c r="E200" s="41"/>
      <c r="F200" s="40"/>
      <c r="G200" s="42"/>
      <c r="H200" s="43"/>
      <c r="I200" s="44"/>
      <c r="J200" s="41"/>
      <c r="K200" s="43"/>
      <c r="L200" s="44"/>
      <c r="M200" s="41"/>
    </row>
    <row r="201" spans="1:13" ht="39.950000000000003" customHeight="1" thickBot="1" x14ac:dyDescent="0.3">
      <c r="A201" s="45"/>
      <c r="B201" s="46"/>
      <c r="C201" s="46"/>
      <c r="D201" s="47"/>
      <c r="E201" s="47"/>
      <c r="F201" s="47"/>
      <c r="G201" s="46"/>
      <c r="H201" s="47"/>
      <c r="I201" s="47"/>
      <c r="J201" s="47"/>
      <c r="K201" s="47"/>
      <c r="L201" s="47"/>
      <c r="M201" s="48"/>
    </row>
  </sheetData>
  <sheetProtection algorithmName="SHA-512" hashValue="5HyxnPh5yZRUkaWc2XLTyVHPHTS5Fc4WhHk1Fh5uX5m0suvz7RtiYyehg/T4JJFFV4iGc1g6l1M182ZPJauT1w==" saltValue="yRnkkifJD8nuYBd7XdQIRw==" spinCount="100000" sheet="1" objects="1" insertRows="0"/>
  <mergeCells count="12">
    <mergeCell ref="H11:J11"/>
    <mergeCell ref="K11:M11"/>
    <mergeCell ref="A10:C10"/>
    <mergeCell ref="D10:E10"/>
    <mergeCell ref="F10:M10"/>
    <mergeCell ref="A11:A12"/>
    <mergeCell ref="B11:B12"/>
    <mergeCell ref="C11:C12"/>
    <mergeCell ref="D11:D12"/>
    <mergeCell ref="E11:E12"/>
    <mergeCell ref="F11:F12"/>
    <mergeCell ref="G11:G12"/>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AE7A3-D078-4E63-B906-A63E41D7026D}">
  <dimension ref="A1:O503"/>
  <sheetViews>
    <sheetView tabSelected="1" topLeftCell="A72" workbookViewId="0">
      <selection activeCell="K36" sqref="K36"/>
    </sheetView>
  </sheetViews>
  <sheetFormatPr defaultRowHeight="15" x14ac:dyDescent="0.25"/>
  <cols>
    <col min="1" max="1" width="22.5703125" style="1" customWidth="1"/>
    <col min="2" max="2" width="16.85546875" style="8" customWidth="1"/>
    <col min="3" max="3" width="13.5703125" customWidth="1"/>
    <col min="4" max="4" width="2.42578125" style="1" hidden="1" customWidth="1"/>
    <col min="5" max="5" width="9.140625" style="133" customWidth="1"/>
    <col min="6" max="6" width="18.5703125" style="1" customWidth="1"/>
    <col min="7" max="7" width="18.5703125" style="134" customWidth="1"/>
    <col min="8" max="8" width="18.5703125" style="1" customWidth="1"/>
    <col min="9" max="9" width="60.5703125" customWidth="1"/>
    <col min="10" max="15" width="18.5703125" style="134" customWidth="1"/>
  </cols>
  <sheetData>
    <row r="1" spans="1:15" ht="20.100000000000001" customHeight="1" x14ac:dyDescent="0.25">
      <c r="E1" s="125"/>
    </row>
    <row r="2" spans="1:15" ht="20.100000000000001" customHeight="1" x14ac:dyDescent="0.25">
      <c r="E2" s="125"/>
    </row>
    <row r="3" spans="1:15" ht="20.100000000000001" customHeight="1" x14ac:dyDescent="0.25">
      <c r="E3" s="125"/>
    </row>
    <row r="4" spans="1:15" ht="20.100000000000001" customHeight="1" x14ac:dyDescent="0.25">
      <c r="E4" s="125"/>
    </row>
    <row r="5" spans="1:15" ht="20.100000000000001" customHeight="1" x14ac:dyDescent="0.25">
      <c r="E5" s="125"/>
    </row>
    <row r="6" spans="1:15" ht="20.100000000000001" customHeight="1" x14ac:dyDescent="0.25">
      <c r="E6" s="125"/>
    </row>
    <row r="7" spans="1:15" ht="20.100000000000001" customHeight="1" x14ac:dyDescent="0.25">
      <c r="E7" s="125"/>
    </row>
    <row r="8" spans="1:15" ht="20.100000000000001" customHeight="1" thickBot="1" x14ac:dyDescent="0.3">
      <c r="E8" s="125"/>
    </row>
    <row r="9" spans="1:15" ht="20.100000000000001" customHeight="1" thickBot="1" x14ac:dyDescent="0.35">
      <c r="A9" s="50"/>
      <c r="B9" s="51"/>
      <c r="C9" s="52"/>
      <c r="D9" s="50"/>
      <c r="E9" s="126"/>
      <c r="F9" s="52"/>
      <c r="G9" s="155"/>
      <c r="H9" s="52"/>
      <c r="I9" s="52"/>
      <c r="J9" s="506" t="s">
        <v>561</v>
      </c>
      <c r="K9" s="507"/>
      <c r="L9" s="507"/>
      <c r="M9" s="507"/>
      <c r="N9" s="507"/>
      <c r="O9" s="508"/>
    </row>
    <row r="10" spans="1:15" ht="21" thickBot="1" x14ac:dyDescent="0.3">
      <c r="A10" s="509" t="s">
        <v>562</v>
      </c>
      <c r="B10" s="512" t="s">
        <v>262</v>
      </c>
      <c r="C10" s="489"/>
      <c r="D10" s="513"/>
      <c r="E10" s="516" t="s">
        <v>563</v>
      </c>
      <c r="F10" s="519" t="s">
        <v>564</v>
      </c>
      <c r="G10" s="520"/>
      <c r="H10" s="520"/>
      <c r="I10" s="521"/>
      <c r="J10" s="522" t="s">
        <v>565</v>
      </c>
      <c r="K10" s="523"/>
      <c r="L10" s="524"/>
      <c r="M10" s="528" t="s">
        <v>566</v>
      </c>
      <c r="N10" s="529"/>
      <c r="O10" s="530"/>
    </row>
    <row r="11" spans="1:15" ht="18.75" thickBot="1" x14ac:dyDescent="0.3">
      <c r="A11" s="510"/>
      <c r="B11" s="514"/>
      <c r="C11" s="490"/>
      <c r="D11" s="515"/>
      <c r="E11" s="517"/>
      <c r="F11" s="534" t="s">
        <v>567</v>
      </c>
      <c r="G11" s="535"/>
      <c r="H11" s="536" t="s">
        <v>4</v>
      </c>
      <c r="I11" s="536" t="s">
        <v>568</v>
      </c>
      <c r="J11" s="525"/>
      <c r="K11" s="526"/>
      <c r="L11" s="527"/>
      <c r="M11" s="531"/>
      <c r="N11" s="532"/>
      <c r="O11" s="533"/>
    </row>
    <row r="12" spans="1:15" ht="20.100000000000001" customHeight="1" thickBot="1" x14ac:dyDescent="0.3">
      <c r="A12" s="511"/>
      <c r="B12" s="54" t="s">
        <v>569</v>
      </c>
      <c r="C12" s="55" t="s">
        <v>265</v>
      </c>
      <c r="D12" s="56" t="s">
        <v>570</v>
      </c>
      <c r="E12" s="518"/>
      <c r="F12" s="57" t="s">
        <v>571</v>
      </c>
      <c r="G12" s="156" t="s">
        <v>572</v>
      </c>
      <c r="H12" s="537"/>
      <c r="I12" s="537"/>
      <c r="J12" s="135" t="s">
        <v>510</v>
      </c>
      <c r="K12" s="136" t="s">
        <v>573</v>
      </c>
      <c r="L12" s="137" t="s">
        <v>512</v>
      </c>
      <c r="M12" s="138" t="s">
        <v>510</v>
      </c>
      <c r="N12" s="136" t="s">
        <v>573</v>
      </c>
      <c r="O12" s="139" t="s">
        <v>512</v>
      </c>
    </row>
    <row r="13" spans="1:15" ht="15.75" customHeight="1" x14ac:dyDescent="0.25">
      <c r="A13" s="63" t="s">
        <v>513</v>
      </c>
      <c r="B13" s="64" t="s">
        <v>574</v>
      </c>
      <c r="C13" s="65" t="str">
        <f>IFERROR(IF(B13="No CAS","",INDEX('DEQ Pollutant List'!$C$7:$C$611,MATCH('3. Pollutant Emissions - EF'!B13,'DEQ Pollutant List'!$B$7:$B$611,0))),"")</f>
        <v/>
      </c>
      <c r="D13" s="17" t="str">
        <f>IFERROR(IF(OR($B13="",$B13="No CAS",$B13="18540-29-9",$B13="7440-02-0"),INDEX('DEQ Pollutant List'!$A$7:$A$611,MATCH($C13,'DEQ Pollutant List'!$C$7:$C$611,0)),INDEX('DEQ Pollutant List'!$A$7:$A$611,MATCH($B13,'DEQ Pollutant List'!$B$7:$B$611,0))),"")</f>
        <v/>
      </c>
      <c r="E13" s="127">
        <v>0.97499999999999998</v>
      </c>
      <c r="F13" s="66">
        <v>2.5</v>
      </c>
      <c r="G13" s="157"/>
      <c r="H13" s="17" t="s">
        <v>575</v>
      </c>
      <c r="I13" s="67" t="s">
        <v>576</v>
      </c>
      <c r="J13" s="140">
        <f>$F13*'2. Emissions Units &amp; Activities'!H$13*(1-$E13)</f>
        <v>6.2500000000000053</v>
      </c>
      <c r="K13" s="141">
        <f>$F13*'2. Emissions Units &amp; Activities'!I$13*(1-$E13)</f>
        <v>8.7500000000000071</v>
      </c>
      <c r="L13" s="142">
        <f>$F13*'2. Emissions Units &amp; Activities'!J$13*(1-$E13)</f>
        <v>12.500000000000011</v>
      </c>
      <c r="M13" s="140">
        <f>$F13*'2. Emissions Units &amp; Activities'!K$13*(1-$E13)</f>
        <v>1.8750000000000017E-2</v>
      </c>
      <c r="N13" s="141">
        <f>$F13*'2. Emissions Units &amp; Activities'!L$13*(1-$E13)</f>
        <v>3.1250000000000028E-2</v>
      </c>
      <c r="O13" s="142">
        <f>$F13*'2. Emissions Units &amp; Activities'!M$13*(1-$E13)</f>
        <v>5.0000000000000044E-2</v>
      </c>
    </row>
    <row r="14" spans="1:15" x14ac:dyDescent="0.25">
      <c r="A14" s="63" t="s">
        <v>513</v>
      </c>
      <c r="B14" s="70" t="s">
        <v>418</v>
      </c>
      <c r="C14" s="15" t="str">
        <f>IFERROR(IF(B14="No CAS","",INDEX('DEQ Pollutant List'!$C$7:$C$611,MATCH('3. Pollutant Emissions - EF'!B14,'DEQ Pollutant List'!$B$7:$B$611,0))),"")</f>
        <v/>
      </c>
      <c r="D14" s="17" t="str">
        <f>IFERROR(IF(OR($B14="",$B14="No CAS"),INDEX('DEQ Pollutant List'!$A$7:$A$611,MATCH($C14,'DEQ Pollutant List'!$C$7:$C$611,0)),INDEX('DEQ Pollutant List'!$A$7:$A$611,MATCH($B14,'DEQ Pollutant List'!$B$7:$B$611,0))),"")</f>
        <v/>
      </c>
      <c r="E14" s="128">
        <v>0</v>
      </c>
      <c r="F14" s="71">
        <v>0.1</v>
      </c>
      <c r="G14" s="158"/>
      <c r="H14" s="17" t="s">
        <v>575</v>
      </c>
      <c r="I14" s="67" t="s">
        <v>577</v>
      </c>
      <c r="J14" s="143">
        <f>$F14*'2. Emissions Units &amp; Activities'!H$13*(1-$E14)</f>
        <v>10</v>
      </c>
      <c r="K14" s="144">
        <f>$F14*'2. Emissions Units &amp; Activities'!I$13*(1-$E14)</f>
        <v>14</v>
      </c>
      <c r="L14" s="142">
        <f>$F14*'2. Emissions Units &amp; Activities'!J$13*(1-$E14)</f>
        <v>20</v>
      </c>
      <c r="M14" s="143">
        <f>$F14*'2. Emissions Units &amp; Activities'!K$13*(1-$E14)</f>
        <v>0.03</v>
      </c>
      <c r="N14" s="144">
        <f>$F14*'2. Emissions Units &amp; Activities'!L$13*(1-$E14)</f>
        <v>0.05</v>
      </c>
      <c r="O14" s="142">
        <f>$F14*'2. Emissions Units &amp; Activities'!M$13*(1-$E14)</f>
        <v>8.0000000000000016E-2</v>
      </c>
    </row>
    <row r="15" spans="1:15" ht="47.25" customHeight="1" x14ac:dyDescent="0.25">
      <c r="A15" s="21"/>
      <c r="B15" s="73"/>
      <c r="C15" s="23" t="str">
        <f>IFERROR(IF(B15="No CAS","",INDEX(#REF!,MATCH('3. Pollutant Emissions - EF'!B15,#REF!,0))),"")</f>
        <v/>
      </c>
      <c r="D15" s="17" t="str">
        <f>IFERROR(IF(OR($B15="",$B15="No CAS"),INDEX('DEQ Pollutant List'!$A$7:$A$611,MATCH($C15,'DEQ Pollutant List'!$C$7:$C$611,0)),INDEX('DEQ Pollutant List'!$A$7:$A$611,MATCH($B15,'DEQ Pollutant List'!$B$7:$B$611,0))),"")</f>
        <v/>
      </c>
      <c r="E15" s="129"/>
      <c r="F15" s="74"/>
      <c r="G15" s="159"/>
      <c r="H15" s="25"/>
      <c r="I15" s="75"/>
      <c r="J15" s="145"/>
      <c r="K15" s="146"/>
      <c r="L15" s="147"/>
      <c r="M15" s="145"/>
      <c r="N15" s="146"/>
      <c r="O15" s="147"/>
    </row>
    <row r="16" spans="1:15" x14ac:dyDescent="0.25">
      <c r="A16" s="197" t="s">
        <v>520</v>
      </c>
      <c r="B16" s="6" t="s">
        <v>418</v>
      </c>
      <c r="C16" s="193" t="str">
        <f>IFERROR(IF(B16="No CAS","",INDEX('DEQ Pollutant List'!$B$7:$B$611,MATCH('3. Pollutant Emissions - EF'!B16,'DEQ Pollutant List'!$A$7:$A$611,0))),"")</f>
        <v>Arsenic and compounds</v>
      </c>
      <c r="D16" s="6"/>
      <c r="E16" s="198">
        <v>0</v>
      </c>
      <c r="F16" s="171">
        <f>Dryer!D15</f>
        <v>3.5000000000000001E-3</v>
      </c>
      <c r="G16" s="171">
        <f>F16</f>
        <v>3.5000000000000001E-3</v>
      </c>
      <c r="H16" s="172" t="s">
        <v>578</v>
      </c>
      <c r="I16" s="2" t="s">
        <v>464</v>
      </c>
      <c r="J16" s="173">
        <f>(F16*'2. Emissions Units &amp; Activities'!$H$15)</f>
        <v>0.60573800000000011</v>
      </c>
      <c r="K16" s="173">
        <f>(F16*'2. Emissions Units &amp; Activities'!$I$15)</f>
        <v>1.4279999999999999</v>
      </c>
      <c r="L16" s="171">
        <f>K16</f>
        <v>1.4279999999999999</v>
      </c>
      <c r="M16" s="173">
        <f>G16*'2. Emissions Units &amp; Activities'!$K$15</f>
        <v>3.9123287671232881E-3</v>
      </c>
      <c r="N16" s="173">
        <f>G16*'2. Emissions Units &amp; Activities'!$L$15</f>
        <v>3.9123287671232881E-3</v>
      </c>
      <c r="O16" s="174">
        <f>N16</f>
        <v>3.9123287671232881E-3</v>
      </c>
    </row>
    <row r="17" spans="1:15" x14ac:dyDescent="0.25">
      <c r="A17" s="197" t="s">
        <v>520</v>
      </c>
      <c r="B17" s="6" t="s">
        <v>420</v>
      </c>
      <c r="C17" s="193" t="str">
        <f>IFERROR(IF(B17="No CAS","",INDEX('DEQ Pollutant List'!$B$7:$B$611,MATCH('3. Pollutant Emissions - EF'!B17,'DEQ Pollutant List'!$A$7:$A$611,0))),"")</f>
        <v>Cadmium and compounds</v>
      </c>
      <c r="D17" s="199"/>
      <c r="E17" s="198">
        <v>0</v>
      </c>
      <c r="F17" s="171">
        <f>Dryer!D17</f>
        <v>3.5000000000000005E-4</v>
      </c>
      <c r="G17" s="171">
        <f t="shared" ref="G17:G34" si="0">F17</f>
        <v>3.5000000000000005E-4</v>
      </c>
      <c r="H17" s="172" t="s">
        <v>578</v>
      </c>
      <c r="I17" s="175" t="s">
        <v>464</v>
      </c>
      <c r="J17" s="173">
        <f>(F17*'2. Emissions Units &amp; Activities'!$H$15)</f>
        <v>6.0573800000000011E-2</v>
      </c>
      <c r="K17" s="173">
        <f>(F17*'2. Emissions Units &amp; Activities'!$I$15)</f>
        <v>0.14280000000000001</v>
      </c>
      <c r="L17" s="171">
        <f t="shared" ref="L17:L78" si="1">K17</f>
        <v>0.14280000000000001</v>
      </c>
      <c r="M17" s="173">
        <f>G17*'2. Emissions Units &amp; Activities'!$K$15</f>
        <v>3.9123287671232886E-4</v>
      </c>
      <c r="N17" s="173">
        <f>G17*'2. Emissions Units &amp; Activities'!$L$15</f>
        <v>3.9123287671232886E-4</v>
      </c>
      <c r="O17" s="174">
        <f t="shared" ref="O17:O34" si="2">N17</f>
        <v>3.9123287671232886E-4</v>
      </c>
    </row>
    <row r="18" spans="1:15" x14ac:dyDescent="0.25">
      <c r="A18" s="197" t="s">
        <v>520</v>
      </c>
      <c r="B18" s="200" t="s">
        <v>346</v>
      </c>
      <c r="C18" s="193" t="str">
        <f>IFERROR(IF(B18="No CAS","",INDEX('DEQ Pollutant List'!$B$7:$B$611,MATCH('3. Pollutant Emissions - EF'!B18,'DEQ Pollutant List'!$A$7:$A$611,0))),"")</f>
        <v>Chromium VI, chromate and dichromate particulate</v>
      </c>
      <c r="D18" s="199" t="str">
        <f>IFERROR(IF(OR($B18="",$B18="No CAS"),INDEX('DEQ Pollutant List'!$A$7:$A$611,MATCH($C18,'DEQ Pollutant List'!$C$7:$C$611,0)),INDEX('DEQ Pollutant List'!$A$7:$A$611,MATCH($B18,'DEQ Pollutant List'!$B$7:$B$611,0))),"")</f>
        <v/>
      </c>
      <c r="E18" s="198">
        <v>0</v>
      </c>
      <c r="F18" s="171">
        <f>Dryer!D19</f>
        <v>0.02</v>
      </c>
      <c r="G18" s="171">
        <f t="shared" si="0"/>
        <v>0.02</v>
      </c>
      <c r="H18" s="172" t="s">
        <v>578</v>
      </c>
      <c r="I18" s="175" t="s">
        <v>579</v>
      </c>
      <c r="J18" s="173">
        <f>(F18*'2. Emissions Units &amp; Activities'!$H$15)</f>
        <v>3.4613600000000004</v>
      </c>
      <c r="K18" s="173">
        <f>(F18*'2. Emissions Units &amp; Activities'!$I$15)</f>
        <v>8.16</v>
      </c>
      <c r="L18" s="171">
        <f t="shared" si="1"/>
        <v>8.16</v>
      </c>
      <c r="M18" s="173">
        <f>G18*'2. Emissions Units &amp; Activities'!$K$15</f>
        <v>2.2356164383561646E-2</v>
      </c>
      <c r="N18" s="173">
        <f>G18*'2. Emissions Units &amp; Activities'!$L$15</f>
        <v>2.2356164383561646E-2</v>
      </c>
      <c r="O18" s="174">
        <f t="shared" si="2"/>
        <v>2.2356164383561646E-2</v>
      </c>
    </row>
    <row r="19" spans="1:15" x14ac:dyDescent="0.25">
      <c r="A19" s="197" t="s">
        <v>520</v>
      </c>
      <c r="B19" s="200" t="s">
        <v>345</v>
      </c>
      <c r="C19" s="193" t="str">
        <f>IFERROR(IF(B19="No CAS","",INDEX('DEQ Pollutant List'!$B$7:$B$611,MATCH('3. Pollutant Emissions - EF'!B19,'DEQ Pollutant List'!$A$7:$A$611,0))),"")</f>
        <v>Cobalt and compounds</v>
      </c>
      <c r="D19" s="199" t="str">
        <f>IFERROR(IF(OR($B19="",$B19="No CAS"),INDEX('DEQ Pollutant List'!$A$7:$A$611,MATCH($C19,'DEQ Pollutant List'!$C$7:$C$611,0)),INDEX('DEQ Pollutant List'!$A$7:$A$611,MATCH($B19,'DEQ Pollutant List'!$B$7:$B$611,0))),"")</f>
        <v/>
      </c>
      <c r="E19" s="198">
        <v>0</v>
      </c>
      <c r="F19" s="171">
        <f>Dryer!D20</f>
        <v>2.1000000000000001E-4</v>
      </c>
      <c r="G19" s="171">
        <f t="shared" si="0"/>
        <v>2.1000000000000001E-4</v>
      </c>
      <c r="H19" s="172" t="s">
        <v>578</v>
      </c>
      <c r="I19" s="175" t="s">
        <v>579</v>
      </c>
      <c r="J19" s="173">
        <f>(F19*'2. Emissions Units &amp; Activities'!$H$15)</f>
        <v>3.6344280000000007E-2</v>
      </c>
      <c r="K19" s="173">
        <f>(F19*'2. Emissions Units &amp; Activities'!$I$15)</f>
        <v>8.5680000000000006E-2</v>
      </c>
      <c r="L19" s="171">
        <f t="shared" si="1"/>
        <v>8.5680000000000006E-2</v>
      </c>
      <c r="M19" s="173">
        <f>G19*'2. Emissions Units &amp; Activities'!$K$15</f>
        <v>2.3473972602739728E-4</v>
      </c>
      <c r="N19" s="173">
        <f>G19*'2. Emissions Units &amp; Activities'!$L$15</f>
        <v>2.3473972602739728E-4</v>
      </c>
      <c r="O19" s="174">
        <f t="shared" si="2"/>
        <v>2.3473972602739728E-4</v>
      </c>
    </row>
    <row r="20" spans="1:15" x14ac:dyDescent="0.25">
      <c r="A20" s="197" t="s">
        <v>520</v>
      </c>
      <c r="B20" s="200" t="s">
        <v>313</v>
      </c>
      <c r="C20" s="193" t="str">
        <f>IFERROR(IF(B20="No CAS","",INDEX('DEQ Pollutant List'!$B$7:$B$611,MATCH('3. Pollutant Emissions - EF'!B20,'DEQ Pollutant List'!$A$7:$A$611,0))),"")</f>
        <v>Manganese and compounds</v>
      </c>
      <c r="D20" s="199" t="str">
        <f>IFERROR(IF(OR($B20="",$B20="No CAS"),INDEX('DEQ Pollutant List'!$A$7:$A$611,MATCH($C20,'DEQ Pollutant List'!$C$7:$C$611,0)),INDEX('DEQ Pollutant List'!$A$7:$A$611,MATCH($B20,'DEQ Pollutant List'!$B$7:$B$611,0))),"")</f>
        <v/>
      </c>
      <c r="E20" s="198">
        <v>0</v>
      </c>
      <c r="F20" s="171">
        <f>Dryer!D21</f>
        <v>6.8000000000000005E-2</v>
      </c>
      <c r="G20" s="171">
        <f t="shared" si="0"/>
        <v>6.8000000000000005E-2</v>
      </c>
      <c r="H20" s="172" t="s">
        <v>578</v>
      </c>
      <c r="I20" s="175" t="s">
        <v>579</v>
      </c>
      <c r="J20" s="173">
        <f>(F20*'2. Emissions Units &amp; Activities'!$H$15)</f>
        <v>11.768624000000001</v>
      </c>
      <c r="K20" s="173">
        <f>(F20*'2. Emissions Units &amp; Activities'!$I$15)</f>
        <v>27.744000000000003</v>
      </c>
      <c r="L20" s="171">
        <f t="shared" si="1"/>
        <v>27.744000000000003</v>
      </c>
      <c r="M20" s="173">
        <f>G20*'2. Emissions Units &amp; Activities'!$K$15</f>
        <v>7.6010958904109596E-2</v>
      </c>
      <c r="N20" s="173">
        <f>G20*'2. Emissions Units &amp; Activities'!$L$15</f>
        <v>7.6010958904109596E-2</v>
      </c>
      <c r="O20" s="174">
        <f t="shared" si="2"/>
        <v>7.6010958904109596E-2</v>
      </c>
    </row>
    <row r="21" spans="1:15" s="7" customFormat="1" x14ac:dyDescent="0.25">
      <c r="A21" s="197" t="s">
        <v>520</v>
      </c>
      <c r="B21" s="200" t="s">
        <v>333</v>
      </c>
      <c r="C21" s="193" t="str">
        <f>IFERROR(IF(B21="No CAS","",INDEX('DEQ Pollutant List'!$B$7:$B$611,MATCH('3. Pollutant Emissions - EF'!B21,'DEQ Pollutant List'!$A$7:$A$611,0))),"")</f>
        <v>Nickel and compounds</v>
      </c>
      <c r="D21" s="199" t="str">
        <f>IFERROR(IF(OR($B21="",$B21="No CAS"),INDEX('DEQ Pollutant List'!$A$7:$A$611,MATCH($C21,'DEQ Pollutant List'!$C$7:$C$611,0)),INDEX('DEQ Pollutant List'!$A$7:$A$611,MATCH($B21,'DEQ Pollutant List'!$B$7:$B$611,0))),"")</f>
        <v/>
      </c>
      <c r="E21" s="198">
        <v>0</v>
      </c>
      <c r="F21" s="171">
        <f>Dryer!D22</f>
        <v>1.0999999999999999E-2</v>
      </c>
      <c r="G21" s="171">
        <f t="shared" si="0"/>
        <v>1.0999999999999999E-2</v>
      </c>
      <c r="H21" s="172" t="s">
        <v>578</v>
      </c>
      <c r="I21" s="175" t="s">
        <v>579</v>
      </c>
      <c r="J21" s="173">
        <f>(F21*'2. Emissions Units &amp; Activities'!$H$15)</f>
        <v>1.903748</v>
      </c>
      <c r="K21" s="173">
        <f>(F21*'2. Emissions Units &amp; Activities'!$I$15)</f>
        <v>4.4879999999999995</v>
      </c>
      <c r="L21" s="171">
        <f t="shared" si="1"/>
        <v>4.4879999999999995</v>
      </c>
      <c r="M21" s="173">
        <f>G21*'2. Emissions Units &amp; Activities'!$K$15</f>
        <v>1.2295890410958904E-2</v>
      </c>
      <c r="N21" s="173">
        <f>G21*'2. Emissions Units &amp; Activities'!$L$15</f>
        <v>1.2295890410958904E-2</v>
      </c>
      <c r="O21" s="174">
        <f t="shared" si="2"/>
        <v>1.2295890410958904E-2</v>
      </c>
    </row>
    <row r="22" spans="1:15" x14ac:dyDescent="0.25">
      <c r="A22" s="197" t="s">
        <v>520</v>
      </c>
      <c r="B22" s="200" t="s">
        <v>580</v>
      </c>
      <c r="C22" s="193" t="str">
        <f>IFERROR(IF(B22="No CAS","",INDEX('DEQ Pollutant List'!$B$7:$B$611,MATCH('3. Pollutant Emissions - EF'!B22,'DEQ Pollutant List'!$A$7:$A$611,0))),"")</f>
        <v>p-Dichlorobenzene (1,4-dichlorobenzene)</v>
      </c>
      <c r="D22" s="199" t="str">
        <f>IFERROR(IF(OR($B22="",$B22="No CAS"),INDEX('DEQ Pollutant List'!$A$7:$A$611,MATCH($C22,'DEQ Pollutant List'!$C$7:$C$611,0)),INDEX('DEQ Pollutant List'!$A$7:$A$611,MATCH($B22,'DEQ Pollutant List'!$B$7:$B$611,0))),"")</f>
        <v/>
      </c>
      <c r="E22" s="198">
        <v>0</v>
      </c>
      <c r="F22" s="171">
        <f>Dryer!D25</f>
        <v>7.9999999999999996E-7</v>
      </c>
      <c r="G22" s="171">
        <f t="shared" si="0"/>
        <v>7.9999999999999996E-7</v>
      </c>
      <c r="H22" s="172" t="s">
        <v>578</v>
      </c>
      <c r="I22" s="175" t="s">
        <v>579</v>
      </c>
      <c r="J22" s="173">
        <f>(F22*'2. Emissions Units &amp; Activities'!$H$15)</f>
        <v>1.3845440000000001E-4</v>
      </c>
      <c r="K22" s="173">
        <f>(F22*'2. Emissions Units &amp; Activities'!$I$15)</f>
        <v>3.2639999999999996E-4</v>
      </c>
      <c r="L22" s="171">
        <f t="shared" si="1"/>
        <v>3.2639999999999996E-4</v>
      </c>
      <c r="M22" s="173">
        <f>G22*'2. Emissions Units &amp; Activities'!$K$15</f>
        <v>8.9424657534246582E-7</v>
      </c>
      <c r="N22" s="173">
        <f>G22*'2. Emissions Units &amp; Activities'!$L$15</f>
        <v>8.9424657534246582E-7</v>
      </c>
      <c r="O22" s="174">
        <f t="shared" si="2"/>
        <v>8.9424657534246582E-7</v>
      </c>
    </row>
    <row r="23" spans="1:15" x14ac:dyDescent="0.25">
      <c r="A23" s="197" t="s">
        <v>520</v>
      </c>
      <c r="B23" s="200" t="s">
        <v>422</v>
      </c>
      <c r="C23" s="193" t="str">
        <f>IFERROR(IF(B23="No CAS","",INDEX('DEQ Pollutant List'!$B$7:$B$611,MATCH('3. Pollutant Emissions - EF'!B23,'DEQ Pollutant List'!$A$7:$A$611,0))),"")</f>
        <v>Lead and compounds</v>
      </c>
      <c r="D23" s="199" t="str">
        <f>IFERROR(IF(OR($B23="",$B23="No CAS"),INDEX('DEQ Pollutant List'!$A$7:$A$611,MATCH($C23,'DEQ Pollutant List'!$C$7:$C$611,0)),INDEX('DEQ Pollutant List'!$A$7:$A$611,MATCH($B23,'DEQ Pollutant List'!$B$7:$B$611,0))),"")</f>
        <v/>
      </c>
      <c r="E23" s="198">
        <v>0</v>
      </c>
      <c r="F23" s="171">
        <f>Dryer!D26</f>
        <v>0.10010000000000001</v>
      </c>
      <c r="G23" s="171">
        <f t="shared" si="0"/>
        <v>0.10010000000000001</v>
      </c>
      <c r="H23" s="172" t="s">
        <v>578</v>
      </c>
      <c r="I23" s="175" t="s">
        <v>464</v>
      </c>
      <c r="J23" s="173">
        <f>(F23*'2. Emissions Units &amp; Activities'!$H$15)</f>
        <v>17.324106800000003</v>
      </c>
      <c r="K23" s="173">
        <f>(F23*'2. Emissions Units &amp; Activities'!$I$15)</f>
        <v>40.840800000000002</v>
      </c>
      <c r="L23" s="171">
        <f t="shared" si="1"/>
        <v>40.840800000000002</v>
      </c>
      <c r="M23" s="173">
        <f>G23*'2. Emissions Units &amp; Activities'!$K$15</f>
        <v>0.11189260273972604</v>
      </c>
      <c r="N23" s="173">
        <f>G23*'2. Emissions Units &amp; Activities'!$L$15</f>
        <v>0.11189260273972604</v>
      </c>
      <c r="O23" s="174">
        <f t="shared" si="2"/>
        <v>0.11189260273972604</v>
      </c>
    </row>
    <row r="24" spans="1:15" x14ac:dyDescent="0.25">
      <c r="A24" s="197" t="s">
        <v>520</v>
      </c>
      <c r="B24" s="200" t="s">
        <v>581</v>
      </c>
      <c r="C24" s="193" t="str">
        <f>IFERROR(IF(B24="No CAS","",INDEX('DEQ Pollutant List'!$B$7:$B$611,MATCH('3. Pollutant Emissions - EF'!B24,'DEQ Pollutant List'!$A$7:$A$611,0))),"")</f>
        <v>Anthracene</v>
      </c>
      <c r="D24" s="199" t="str">
        <f>IFERROR(IF(OR($B24="",$B24="No CAS"),INDEX('DEQ Pollutant List'!$A$7:$A$611,MATCH($C24,'DEQ Pollutant List'!$C$7:$C$611,0)),INDEX('DEQ Pollutant List'!$A$7:$A$611,MATCH($B24,'DEQ Pollutant List'!$B$7:$B$611,0))),"")</f>
        <v/>
      </c>
      <c r="E24" s="198">
        <v>0</v>
      </c>
      <c r="F24" s="171">
        <f>Dryer!D27</f>
        <v>1.0999999999999999E-2</v>
      </c>
      <c r="G24" s="171">
        <f t="shared" si="0"/>
        <v>1.0999999999999999E-2</v>
      </c>
      <c r="H24" s="172" t="s">
        <v>578</v>
      </c>
      <c r="I24" s="175" t="s">
        <v>579</v>
      </c>
      <c r="J24" s="173">
        <f>(F24*'2. Emissions Units &amp; Activities'!$H$15)</f>
        <v>1.903748</v>
      </c>
      <c r="K24" s="173">
        <f>(F24*'2. Emissions Units &amp; Activities'!$I$15)</f>
        <v>4.4879999999999995</v>
      </c>
      <c r="L24" s="171">
        <f t="shared" si="1"/>
        <v>4.4879999999999995</v>
      </c>
      <c r="M24" s="173">
        <f>G24*'2. Emissions Units &amp; Activities'!$K$15</f>
        <v>1.2295890410958904E-2</v>
      </c>
      <c r="N24" s="173">
        <f>G24*'2. Emissions Units &amp; Activities'!$L$15</f>
        <v>1.2295890410958904E-2</v>
      </c>
      <c r="O24" s="174">
        <f t="shared" si="2"/>
        <v>1.2295890410958904E-2</v>
      </c>
    </row>
    <row r="25" spans="1:15" x14ac:dyDescent="0.25">
      <c r="A25" s="197" t="s">
        <v>520</v>
      </c>
      <c r="B25" s="200" t="s">
        <v>582</v>
      </c>
      <c r="C25" s="193" t="str">
        <f>IFERROR(IF(B25="No CAS","",INDEX('DEQ Pollutant List'!$B$7:$B$611,MATCH('3. Pollutant Emissions - EF'!B25,'DEQ Pollutant List'!$A$7:$A$611,0))),"")</f>
        <v>Benz[a]anthracene</v>
      </c>
      <c r="D25" s="199" t="str">
        <f>IFERROR(IF(OR($B25="",$B25="No CAS"),INDEX('DEQ Pollutant List'!$A$7:$A$611,MATCH($C25,'DEQ Pollutant List'!$C$7:$C$611,0)),INDEX('DEQ Pollutant List'!$A$7:$A$611,MATCH($B25,'DEQ Pollutant List'!$B$7:$B$611,0))),"")</f>
        <v/>
      </c>
      <c r="E25" s="198">
        <v>0</v>
      </c>
      <c r="F25" s="171">
        <f>Dryer!D28</f>
        <v>4.0000000000000001E-3</v>
      </c>
      <c r="G25" s="171">
        <f t="shared" si="0"/>
        <v>4.0000000000000001E-3</v>
      </c>
      <c r="H25" s="172" t="s">
        <v>578</v>
      </c>
      <c r="I25" s="175" t="s">
        <v>579</v>
      </c>
      <c r="J25" s="173">
        <f>(F25*'2. Emissions Units &amp; Activities'!$H$15)</f>
        <v>0.69227200000000011</v>
      </c>
      <c r="K25" s="173">
        <f>(F25*'2. Emissions Units &amp; Activities'!$I$15)</f>
        <v>1.6320000000000001</v>
      </c>
      <c r="L25" s="171">
        <f t="shared" si="1"/>
        <v>1.6320000000000001</v>
      </c>
      <c r="M25" s="173">
        <f>G25*'2. Emissions Units &amp; Activities'!$K$15</f>
        <v>4.4712328767123289E-3</v>
      </c>
      <c r="N25" s="173">
        <f>G25*'2. Emissions Units &amp; Activities'!$L$15</f>
        <v>4.4712328767123289E-3</v>
      </c>
      <c r="O25" s="174">
        <f t="shared" si="2"/>
        <v>4.4712328767123289E-3</v>
      </c>
    </row>
    <row r="26" spans="1:15" x14ac:dyDescent="0.25">
      <c r="A26" s="197" t="s">
        <v>520</v>
      </c>
      <c r="B26" s="200" t="s">
        <v>583</v>
      </c>
      <c r="C26" s="193" t="str">
        <f>IFERROR(IF(B26="No CAS","",INDEX('DEQ Pollutant List'!$B$7:$B$611,MATCH('3. Pollutant Emissions - EF'!B26,'DEQ Pollutant List'!$A$7:$A$611,0))),"")</f>
        <v>Benzo[a]pyrene</v>
      </c>
      <c r="D26" s="199" t="str">
        <f>IFERROR(IF(OR($B26="",$B26="No CAS"),INDEX('DEQ Pollutant List'!$A$7:$A$611,MATCH($C26,'DEQ Pollutant List'!$C$7:$C$611,0)),INDEX('DEQ Pollutant List'!$A$7:$A$611,MATCH($B26,'DEQ Pollutant List'!$B$7:$B$611,0))),"")</f>
        <v/>
      </c>
      <c r="E26" s="198">
        <v>0</v>
      </c>
      <c r="F26" s="171">
        <f>Dryer!D29</f>
        <v>4.0000000000000001E-3</v>
      </c>
      <c r="G26" s="171">
        <f t="shared" si="0"/>
        <v>4.0000000000000001E-3</v>
      </c>
      <c r="H26" s="172" t="s">
        <v>578</v>
      </c>
      <c r="I26" s="175" t="s">
        <v>579</v>
      </c>
      <c r="J26" s="173">
        <f>(F26*'2. Emissions Units &amp; Activities'!$H$15)</f>
        <v>0.69227200000000011</v>
      </c>
      <c r="K26" s="173">
        <f>(F26*'2. Emissions Units &amp; Activities'!$I$15)</f>
        <v>1.6320000000000001</v>
      </c>
      <c r="L26" s="171">
        <f t="shared" si="1"/>
        <v>1.6320000000000001</v>
      </c>
      <c r="M26" s="173">
        <f>G26*'2. Emissions Units &amp; Activities'!$K$15</f>
        <v>4.4712328767123289E-3</v>
      </c>
      <c r="N26" s="173">
        <f>G26*'2. Emissions Units &amp; Activities'!$L$15</f>
        <v>4.4712328767123289E-3</v>
      </c>
      <c r="O26" s="174">
        <f t="shared" si="2"/>
        <v>4.4712328767123289E-3</v>
      </c>
    </row>
    <row r="27" spans="1:15" x14ac:dyDescent="0.25">
      <c r="A27" s="197" t="s">
        <v>520</v>
      </c>
      <c r="B27" s="200" t="s">
        <v>584</v>
      </c>
      <c r="C27" s="193" t="str">
        <f>IFERROR(IF(B27="No CAS","",INDEX('DEQ Pollutant List'!$B$7:$B$611,MATCH('3. Pollutant Emissions - EF'!B27,'DEQ Pollutant List'!$A$7:$A$611,0))),"")</f>
        <v>Chrysene</v>
      </c>
      <c r="D27" s="199" t="str">
        <f>IFERROR(IF(OR($B27="",$B27="No CAS"),INDEX('DEQ Pollutant List'!$A$7:$A$611,MATCH($C27,'DEQ Pollutant List'!$C$7:$C$611,0)),INDEX('DEQ Pollutant List'!$A$7:$A$611,MATCH($B27,'DEQ Pollutant List'!$B$7:$B$611,0))),"")</f>
        <v/>
      </c>
      <c r="E27" s="198">
        <v>0</v>
      </c>
      <c r="F27" s="171">
        <f>Dryer!D30</f>
        <v>4.0000000000000001E-3</v>
      </c>
      <c r="G27" s="171">
        <f t="shared" si="0"/>
        <v>4.0000000000000001E-3</v>
      </c>
      <c r="H27" s="172" t="s">
        <v>578</v>
      </c>
      <c r="I27" s="175" t="s">
        <v>579</v>
      </c>
      <c r="J27" s="173">
        <f>(F27*'2. Emissions Units &amp; Activities'!$H$15)</f>
        <v>0.69227200000000011</v>
      </c>
      <c r="K27" s="173">
        <f>(F27*'2. Emissions Units &amp; Activities'!$I$15)</f>
        <v>1.6320000000000001</v>
      </c>
      <c r="L27" s="171">
        <f t="shared" si="1"/>
        <v>1.6320000000000001</v>
      </c>
      <c r="M27" s="173">
        <f>G27*'2. Emissions Units &amp; Activities'!$K$15</f>
        <v>4.4712328767123289E-3</v>
      </c>
      <c r="N27" s="173">
        <f>G27*'2. Emissions Units &amp; Activities'!$L$15</f>
        <v>4.4712328767123289E-3</v>
      </c>
      <c r="O27" s="174">
        <f t="shared" si="2"/>
        <v>4.4712328767123289E-3</v>
      </c>
    </row>
    <row r="28" spans="1:15" x14ac:dyDescent="0.25">
      <c r="A28" s="197" t="s">
        <v>520</v>
      </c>
      <c r="B28" s="200" t="s">
        <v>585</v>
      </c>
      <c r="C28" s="193" t="str">
        <f>IFERROR(IF(B28="No CAS","",INDEX('DEQ Pollutant List'!$B$7:$B$611,MATCH('3. Pollutant Emissions - EF'!B28,'DEQ Pollutant List'!$A$7:$A$611,0))),"")</f>
        <v>Naphthalene</v>
      </c>
      <c r="D28" s="199" t="str">
        <f>IFERROR(IF(OR($B28="",$B28="No CAS"),INDEX('DEQ Pollutant List'!$A$7:$A$611,MATCH($C28,'DEQ Pollutant List'!$C$7:$C$611,0)),INDEX('DEQ Pollutant List'!$A$7:$A$611,MATCH($B28,'DEQ Pollutant List'!$B$7:$B$611,0))),"")</f>
        <v/>
      </c>
      <c r="E28" s="198">
        <v>0</v>
      </c>
      <c r="F28" s="171">
        <f>Dryer!D31</f>
        <v>1.2999999999999999E-2</v>
      </c>
      <c r="G28" s="171">
        <f t="shared" si="0"/>
        <v>1.2999999999999999E-2</v>
      </c>
      <c r="H28" s="172" t="s">
        <v>578</v>
      </c>
      <c r="I28" s="175" t="s">
        <v>579</v>
      </c>
      <c r="J28" s="173">
        <f>(F28*'2. Emissions Units &amp; Activities'!$H$15)</f>
        <v>2.2498840000000002</v>
      </c>
      <c r="K28" s="173">
        <f>(F28*'2. Emissions Units &amp; Activities'!$I$15)</f>
        <v>5.3039999999999994</v>
      </c>
      <c r="L28" s="171">
        <f t="shared" si="1"/>
        <v>5.3039999999999994</v>
      </c>
      <c r="M28" s="173">
        <f>G28*'2. Emissions Units &amp; Activities'!$K$15</f>
        <v>1.4531506849315069E-2</v>
      </c>
      <c r="N28" s="173">
        <f>G28*'2. Emissions Units &amp; Activities'!$L$15</f>
        <v>1.4531506849315069E-2</v>
      </c>
      <c r="O28" s="174">
        <f t="shared" si="2"/>
        <v>1.4531506849315069E-2</v>
      </c>
    </row>
    <row r="29" spans="1:15" x14ac:dyDescent="0.25">
      <c r="A29" s="197" t="s">
        <v>520</v>
      </c>
      <c r="B29" s="200" t="s">
        <v>586</v>
      </c>
      <c r="C29" s="193" t="str">
        <f>IFERROR(IF(B29="No CAS","",INDEX('DEQ Pollutant List'!$B$7:$B$611,MATCH('3. Pollutant Emissions - EF'!B29,'DEQ Pollutant List'!$A$7:$A$611,0))),"")</f>
        <v>Phenanthrene</v>
      </c>
      <c r="D29" s="199" t="str">
        <f>IFERROR(IF(OR($B29="",$B29="No CAS"),INDEX('DEQ Pollutant List'!$A$7:$A$611,MATCH($C29,'DEQ Pollutant List'!$C$7:$C$611,0)),INDEX('DEQ Pollutant List'!$A$7:$A$611,MATCH($B29,'DEQ Pollutant List'!$B$7:$B$611,0))),"")</f>
        <v/>
      </c>
      <c r="E29" s="198">
        <v>0</v>
      </c>
      <c r="F29" s="171">
        <f>Dryer!D32</f>
        <v>1.0999999999999999E-2</v>
      </c>
      <c r="G29" s="171">
        <f t="shared" si="0"/>
        <v>1.0999999999999999E-2</v>
      </c>
      <c r="H29" s="172" t="s">
        <v>578</v>
      </c>
      <c r="I29" s="175" t="s">
        <v>579</v>
      </c>
      <c r="J29" s="173">
        <f>(F29*'2. Emissions Units &amp; Activities'!$H$15)</f>
        <v>1.903748</v>
      </c>
      <c r="K29" s="173">
        <f>(F29*'2. Emissions Units &amp; Activities'!$I$15)</f>
        <v>4.4879999999999995</v>
      </c>
      <c r="L29" s="171">
        <f t="shared" si="1"/>
        <v>4.4879999999999995</v>
      </c>
      <c r="M29" s="173">
        <f>G29*'2. Emissions Units &amp; Activities'!$K$15</f>
        <v>1.2295890410958904E-2</v>
      </c>
      <c r="N29" s="173">
        <f>G29*'2. Emissions Units &amp; Activities'!$L$15</f>
        <v>1.2295890410958904E-2</v>
      </c>
      <c r="O29" s="174">
        <f t="shared" si="2"/>
        <v>1.2295890410958904E-2</v>
      </c>
    </row>
    <row r="30" spans="1:15" x14ac:dyDescent="0.25">
      <c r="A30" s="197" t="s">
        <v>520</v>
      </c>
      <c r="B30" s="200" t="s">
        <v>587</v>
      </c>
      <c r="C30" s="193" t="str">
        <f>IFERROR(IF(B30="No CAS","",INDEX('DEQ Pollutant List'!$B$7:$B$611,MATCH('3. Pollutant Emissions - EF'!B30,'DEQ Pollutant List'!$A$7:$A$611,0))),"")</f>
        <v>Phenol</v>
      </c>
      <c r="D30" s="199" t="str">
        <f>IFERROR(IF(OR($B30="",$B30="No CAS"),INDEX('DEQ Pollutant List'!$A$7:$A$611,MATCH($C30,'DEQ Pollutant List'!$C$7:$C$611,0)),INDEX('DEQ Pollutant List'!$A$7:$A$611,MATCH($B30,'DEQ Pollutant List'!$B$7:$B$611,0))),"")</f>
        <v/>
      </c>
      <c r="E30" s="198">
        <v>0</v>
      </c>
      <c r="F30" s="171">
        <f>Dryer!D33</f>
        <v>2.4E-2</v>
      </c>
      <c r="G30" s="171">
        <f t="shared" si="0"/>
        <v>2.4E-2</v>
      </c>
      <c r="H30" s="172" t="s">
        <v>578</v>
      </c>
      <c r="I30" s="175" t="s">
        <v>579</v>
      </c>
      <c r="J30" s="173">
        <f>(F30*'2. Emissions Units &amp; Activities'!$H$15)</f>
        <v>4.153632</v>
      </c>
      <c r="K30" s="173">
        <f>(F30*'2. Emissions Units &amp; Activities'!$I$15)</f>
        <v>9.7919999999999998</v>
      </c>
      <c r="L30" s="171">
        <f t="shared" si="1"/>
        <v>9.7919999999999998</v>
      </c>
      <c r="M30" s="173">
        <f>G30*'2. Emissions Units &amp; Activities'!$K$15</f>
        <v>2.6827397260273975E-2</v>
      </c>
      <c r="N30" s="173">
        <f>G30*'2. Emissions Units &amp; Activities'!$L$15</f>
        <v>2.6827397260273975E-2</v>
      </c>
      <c r="O30" s="174">
        <f t="shared" si="2"/>
        <v>2.6827397260273975E-2</v>
      </c>
    </row>
    <row r="31" spans="1:15" x14ac:dyDescent="0.25">
      <c r="A31" s="197" t="s">
        <v>520</v>
      </c>
      <c r="B31" s="200" t="s">
        <v>588</v>
      </c>
      <c r="C31" s="193" t="str">
        <f>IFERROR(IF(B31="No CAS","",INDEX('DEQ Pollutant List'!$B$7:$B$611,MATCH('3. Pollutant Emissions - EF'!B31,'DEQ Pollutant List'!$A$7:$A$611,0))),"")</f>
        <v>Butyl benzyl phthalate</v>
      </c>
      <c r="D31" s="199" t="str">
        <f>IFERROR(IF(OR($B31="",$B31="No CAS"),INDEX('DEQ Pollutant List'!$A$7:$A$611,MATCH($C31,'DEQ Pollutant List'!$C$7:$C$611,0)),INDEX('DEQ Pollutant List'!$A$7:$A$611,MATCH($B31,'DEQ Pollutant List'!$B$7:$B$611,0))),"")</f>
        <v/>
      </c>
      <c r="E31" s="198">
        <v>0</v>
      </c>
      <c r="F31" s="171">
        <f>Dryer!D34</f>
        <v>5.1000000000000004E-4</v>
      </c>
      <c r="G31" s="171">
        <f t="shared" si="0"/>
        <v>5.1000000000000004E-4</v>
      </c>
      <c r="H31" s="172" t="s">
        <v>578</v>
      </c>
      <c r="I31" s="175" t="s">
        <v>579</v>
      </c>
      <c r="J31" s="173">
        <f>(F31*'2. Emissions Units &amp; Activities'!$H$15)</f>
        <v>8.8264680000000012E-2</v>
      </c>
      <c r="K31" s="173">
        <f>(F31*'2. Emissions Units &amp; Activities'!$I$15)</f>
        <v>0.20808000000000001</v>
      </c>
      <c r="L31" s="171">
        <f t="shared" si="1"/>
        <v>0.20808000000000001</v>
      </c>
      <c r="M31" s="173">
        <f>G31*'2. Emissions Units &amp; Activities'!$K$15</f>
        <v>5.7008219178082198E-4</v>
      </c>
      <c r="N31" s="173">
        <f>G31*'2. Emissions Units &amp; Activities'!$L$15</f>
        <v>5.7008219178082198E-4</v>
      </c>
      <c r="O31" s="174">
        <f t="shared" si="2"/>
        <v>5.7008219178082198E-4</v>
      </c>
    </row>
    <row r="32" spans="1:15" x14ac:dyDescent="0.25">
      <c r="A32" s="197" t="s">
        <v>520</v>
      </c>
      <c r="B32" s="200" t="s">
        <v>589</v>
      </c>
      <c r="C32" s="193" t="str">
        <f>IFERROR(IF(B32="No CAS","",INDEX('DEQ Pollutant List'!$B$7:$B$611,MATCH('3. Pollutant Emissions - EF'!B32,'DEQ Pollutant List'!$A$7:$A$611,0))),"")</f>
        <v>Dibutyl phthalate</v>
      </c>
      <c r="D32" s="199" t="str">
        <f>IFERROR(IF(OR($B32="",$B32="No CAS"),INDEX('DEQ Pollutant List'!$A$7:$A$611,MATCH($C32,'DEQ Pollutant List'!$C$7:$C$611,0)),INDEX('DEQ Pollutant List'!$A$7:$A$611,MATCH($B32,'DEQ Pollutant List'!$B$7:$B$611,0))),"")</f>
        <v/>
      </c>
      <c r="E32" s="198">
        <v>0</v>
      </c>
      <c r="F32" s="171">
        <f>Dryer!D35</f>
        <v>3.4E-5</v>
      </c>
      <c r="G32" s="171">
        <f t="shared" si="0"/>
        <v>3.4E-5</v>
      </c>
      <c r="H32" s="172" t="s">
        <v>578</v>
      </c>
      <c r="I32" s="175" t="s">
        <v>579</v>
      </c>
      <c r="J32" s="173">
        <f>(F32*'2. Emissions Units &amp; Activities'!$H$15)</f>
        <v>5.884312E-3</v>
      </c>
      <c r="K32" s="173">
        <f>(F32*'2. Emissions Units &amp; Activities'!$I$15)</f>
        <v>1.3872000000000001E-2</v>
      </c>
      <c r="L32" s="171">
        <f t="shared" si="1"/>
        <v>1.3872000000000001E-2</v>
      </c>
      <c r="M32" s="173">
        <f>G32*'2. Emissions Units &amp; Activities'!$K$15</f>
        <v>3.8005479452054799E-5</v>
      </c>
      <c r="N32" s="173">
        <f>G32*'2. Emissions Units &amp; Activities'!$L$15</f>
        <v>3.8005479452054799E-5</v>
      </c>
      <c r="O32" s="174">
        <f t="shared" si="2"/>
        <v>3.8005479452054799E-5</v>
      </c>
    </row>
    <row r="33" spans="1:15" s="7" customFormat="1" x14ac:dyDescent="0.25">
      <c r="A33" s="197" t="s">
        <v>520</v>
      </c>
      <c r="B33" s="200" t="s">
        <v>590</v>
      </c>
      <c r="C33" s="193" t="str">
        <f>IFERROR(IF(B33="No CAS","",INDEX('DEQ Pollutant List'!$B$7:$B$611,MATCH('3. Pollutant Emissions - EF'!B33,'DEQ Pollutant List'!$A$7:$A$611,0))),"")</f>
        <v>bis(2-Ethylhexyl) phthalate (DEHP)</v>
      </c>
      <c r="D33" s="199" t="str">
        <f>IFERROR(IF(OR($B33="",$B33="No CAS"),INDEX('DEQ Pollutant List'!$A$7:$A$611,MATCH($C33,'DEQ Pollutant List'!$C$7:$C$611,0)),INDEX('DEQ Pollutant List'!$A$7:$A$611,MATCH($B33,'DEQ Pollutant List'!$B$7:$B$611,0))),"")</f>
        <v/>
      </c>
      <c r="E33" s="198">
        <v>0</v>
      </c>
      <c r="F33" s="171">
        <f>Dryer!D36</f>
        <v>2.2000000000000001E-3</v>
      </c>
      <c r="G33" s="171">
        <f t="shared" si="0"/>
        <v>2.2000000000000001E-3</v>
      </c>
      <c r="H33" s="172" t="s">
        <v>578</v>
      </c>
      <c r="I33" s="175" t="s">
        <v>579</v>
      </c>
      <c r="J33" s="173">
        <f>(F33*'2. Emissions Units &amp; Activities'!$H$15)</f>
        <v>0.38074960000000008</v>
      </c>
      <c r="K33" s="173">
        <f>(F33*'2. Emissions Units &amp; Activities'!$I$15)</f>
        <v>0.89760000000000006</v>
      </c>
      <c r="L33" s="171">
        <f t="shared" si="1"/>
        <v>0.89760000000000006</v>
      </c>
      <c r="M33" s="173">
        <f>G33*'2. Emissions Units &amp; Activities'!$K$15</f>
        <v>2.459178082191781E-3</v>
      </c>
      <c r="N33" s="173">
        <f>G33*'2. Emissions Units &amp; Activities'!$L$15</f>
        <v>2.459178082191781E-3</v>
      </c>
      <c r="O33" s="174">
        <f t="shared" si="2"/>
        <v>2.459178082191781E-3</v>
      </c>
    </row>
    <row r="34" spans="1:15" s="165" customFormat="1" x14ac:dyDescent="0.25">
      <c r="A34" s="201" t="s">
        <v>520</v>
      </c>
      <c r="B34" s="202" t="s">
        <v>591</v>
      </c>
      <c r="C34" s="195" t="str">
        <f>IFERROR(IF(B34="No CAS","",INDEX('DEQ Pollutant List'!$B$7:$B$611,MATCH('3. Pollutant Emissions - EF'!B34,'DEQ Pollutant List'!$A$7:$A$611,0))),"")</f>
        <v>Pyrene</v>
      </c>
      <c r="D34" s="203"/>
      <c r="E34" s="204">
        <v>0</v>
      </c>
      <c r="F34" s="179">
        <f>Dryer!D37</f>
        <v>7.1000000000000004E-3</v>
      </c>
      <c r="G34" s="179">
        <f t="shared" si="0"/>
        <v>7.1000000000000004E-3</v>
      </c>
      <c r="H34" s="176" t="s">
        <v>578</v>
      </c>
      <c r="I34" s="177" t="s">
        <v>579</v>
      </c>
      <c r="J34" s="178">
        <f>(F34*'2. Emissions Units &amp; Activities'!$H$15)</f>
        <v>1.2287828000000001</v>
      </c>
      <c r="K34" s="178">
        <f>(F34*'2. Emissions Units &amp; Activities'!$I$15)</f>
        <v>2.8968000000000003</v>
      </c>
      <c r="L34" s="179">
        <f t="shared" si="1"/>
        <v>2.8968000000000003</v>
      </c>
      <c r="M34" s="178">
        <f>G34*'2. Emissions Units &amp; Activities'!$K$15</f>
        <v>7.936438356164385E-3</v>
      </c>
      <c r="N34" s="178">
        <f>G34*'2. Emissions Units &amp; Activities'!$L$15</f>
        <v>7.936438356164385E-3</v>
      </c>
      <c r="O34" s="180">
        <f t="shared" si="2"/>
        <v>7.936438356164385E-3</v>
      </c>
    </row>
    <row r="35" spans="1:15" x14ac:dyDescent="0.25">
      <c r="A35" s="197" t="s">
        <v>525</v>
      </c>
      <c r="B35" s="200" t="s">
        <v>417</v>
      </c>
      <c r="C35" s="193" t="str">
        <f>IFERROR(IF(B35="No CAS","",INDEX('DEQ Pollutant List'!$B$7:$B$611,MATCH('3. Pollutant Emissions - EF'!B35,'DEQ Pollutant List'!$A$7:$A$611,0))),"")</f>
        <v>Silver and compounds</v>
      </c>
      <c r="D35" s="199" t="str">
        <f>IFERROR(IF(OR($B35="",$B35="No CAS"),INDEX('DEQ Pollutant List'!$A$7:$A$611,MATCH($C35,'DEQ Pollutant List'!$C$7:$C$611,0)),INDEX('DEQ Pollutant List'!$A$7:$A$611,MATCH($B35,'DEQ Pollutant List'!$B$7:$B$611,0))),"")</f>
        <v/>
      </c>
      <c r="E35" s="198">
        <v>0</v>
      </c>
      <c r="F35" s="173">
        <f>Baghouses!E13</f>
        <v>8.9999999999999999E-10</v>
      </c>
      <c r="G35" s="205">
        <f t="shared" ref="G35:G49" si="3">F35</f>
        <v>8.9999999999999999E-10</v>
      </c>
      <c r="H35" s="172" t="s">
        <v>575</v>
      </c>
      <c r="I35" s="559" t="s">
        <v>1759</v>
      </c>
      <c r="J35" s="173">
        <f>F35*'2. Emissions Units &amp; Activities'!$H$16</f>
        <v>9.9890100000000001E-5</v>
      </c>
      <c r="K35" s="181">
        <f>G35*'2. Emissions Units &amp; Activities'!I16</f>
        <v>2.3651999999999999E-4</v>
      </c>
      <c r="L35" s="171">
        <f t="shared" si="1"/>
        <v>2.3651999999999999E-4</v>
      </c>
      <c r="M35" s="182">
        <f>G35*'2. Emissions Units &amp; Activities'!$K$16</f>
        <v>6.4799999999999998E-7</v>
      </c>
      <c r="N35" s="183">
        <f>G35*'2. Emissions Units &amp; Activities'!$L$16</f>
        <v>6.4799999999999998E-7</v>
      </c>
      <c r="O35" s="184">
        <f>N35</f>
        <v>6.4799999999999998E-7</v>
      </c>
    </row>
    <row r="36" spans="1:15" x14ac:dyDescent="0.25">
      <c r="A36" s="197" t="s">
        <v>525</v>
      </c>
      <c r="B36" s="200" t="s">
        <v>323</v>
      </c>
      <c r="C36" s="193" t="str">
        <f>IFERROR(IF(B36="No CAS","",INDEX('DEQ Pollutant List'!$B$7:$B$611,MATCH('3. Pollutant Emissions - EF'!B36,'DEQ Pollutant List'!$A$7:$A$611,0))),"")</f>
        <v>Aluminum and compounds</v>
      </c>
      <c r="D36" s="199" t="str">
        <f>IFERROR(IF(OR($B36="",$B36="No CAS"),INDEX('DEQ Pollutant List'!$A$7:$A$611,MATCH($C36,'DEQ Pollutant List'!$C$7:$C$611,0)),INDEX('DEQ Pollutant List'!$A$7:$A$611,MATCH($B36,'DEQ Pollutant List'!$B$7:$B$611,0))),"")</f>
        <v/>
      </c>
      <c r="E36" s="198">
        <v>0</v>
      </c>
      <c r="F36" s="173">
        <f>Baghouses!E14</f>
        <v>2.2940999999999994E-3</v>
      </c>
      <c r="G36" s="205">
        <f t="shared" si="3"/>
        <v>2.2940999999999994E-3</v>
      </c>
      <c r="H36" s="172" t="s">
        <v>575</v>
      </c>
      <c r="I36" s="559" t="s">
        <v>1759</v>
      </c>
      <c r="J36" s="173">
        <f>F36*'2. Emissions Units &amp; Activities'!$H$16</f>
        <v>254.61986489999993</v>
      </c>
      <c r="K36" s="181">
        <f>G36*'2. Emissions Units &amp; Activities'!$I$16</f>
        <v>602.88947999999982</v>
      </c>
      <c r="L36" s="171">
        <f t="shared" si="1"/>
        <v>602.88947999999982</v>
      </c>
      <c r="M36" s="182">
        <f>G36*'2. Emissions Units &amp; Activities'!$K$16</f>
        <v>1.6517519999999997</v>
      </c>
      <c r="N36" s="183">
        <f>G36*'2. Emissions Units &amp; Activities'!$L$16</f>
        <v>1.6517519999999997</v>
      </c>
      <c r="O36" s="184">
        <f t="shared" ref="O36:O96" si="4">N36</f>
        <v>1.6517519999999997</v>
      </c>
    </row>
    <row r="37" spans="1:15" x14ac:dyDescent="0.25">
      <c r="A37" s="197" t="s">
        <v>525</v>
      </c>
      <c r="B37" s="200" t="s">
        <v>418</v>
      </c>
      <c r="C37" s="193" t="str">
        <f>IFERROR(IF(B37="No CAS","",INDEX('DEQ Pollutant List'!$B$7:$B$611,MATCH('3. Pollutant Emissions - EF'!B37,'DEQ Pollutant List'!$A$7:$A$611,0))),"")</f>
        <v>Arsenic and compounds</v>
      </c>
      <c r="D37" s="199" t="str">
        <f>IFERROR(IF(OR($B37="",$B37="No CAS"),INDEX('DEQ Pollutant List'!$A$7:$A$611,MATCH($C37,'DEQ Pollutant List'!$C$7:$C$611,0)),INDEX('DEQ Pollutant List'!$A$7:$A$611,MATCH($B37,'DEQ Pollutant List'!$B$7:$B$611,0))),"")</f>
        <v/>
      </c>
      <c r="E37" s="198">
        <v>0</v>
      </c>
      <c r="F37" s="173">
        <f>Baghouses!E15</f>
        <v>9.3600000000000018E-8</v>
      </c>
      <c r="G37" s="205">
        <f t="shared" si="3"/>
        <v>9.3600000000000018E-8</v>
      </c>
      <c r="H37" s="172" t="s">
        <v>575</v>
      </c>
      <c r="I37" s="559" t="s">
        <v>1759</v>
      </c>
      <c r="J37" s="173">
        <f>F37*'2. Emissions Units &amp; Activities'!$H$16</f>
        <v>1.0388570400000002E-2</v>
      </c>
      <c r="K37" s="181">
        <f>G37*'2. Emissions Units &amp; Activities'!$I$16</f>
        <v>2.4598080000000005E-2</v>
      </c>
      <c r="L37" s="171">
        <f t="shared" si="1"/>
        <v>2.4598080000000005E-2</v>
      </c>
      <c r="M37" s="182">
        <f>G37*'2. Emissions Units &amp; Activities'!$K$16</f>
        <v>6.7392000000000008E-5</v>
      </c>
      <c r="N37" s="183">
        <f>G37*'2. Emissions Units &amp; Activities'!$L$16</f>
        <v>6.7392000000000008E-5</v>
      </c>
      <c r="O37" s="184">
        <f t="shared" si="4"/>
        <v>6.7392000000000008E-5</v>
      </c>
    </row>
    <row r="38" spans="1:15" x14ac:dyDescent="0.25">
      <c r="A38" s="197" t="s">
        <v>525</v>
      </c>
      <c r="B38" s="200" t="s">
        <v>290</v>
      </c>
      <c r="C38" s="193" t="str">
        <f>IFERROR(IF(B38="No CAS","",INDEX('DEQ Pollutant List'!$B$7:$B$611,MATCH('3. Pollutant Emissions - EF'!B38,'DEQ Pollutant List'!$A$7:$A$611,0))),"")</f>
        <v>Barium and compounds</v>
      </c>
      <c r="D38" s="199" t="str">
        <f>IFERROR(IF(OR($B38="",$B38="No CAS"),INDEX('DEQ Pollutant List'!$A$7:$A$611,MATCH($C38,'DEQ Pollutant List'!$C$7:$C$611,0)),INDEX('DEQ Pollutant List'!$A$7:$A$611,MATCH($B38,'DEQ Pollutant List'!$B$7:$B$611,0))),"")</f>
        <v/>
      </c>
      <c r="E38" s="198">
        <v>0</v>
      </c>
      <c r="F38" s="173">
        <f>Baghouses!E16</f>
        <v>1.008E-5</v>
      </c>
      <c r="G38" s="205">
        <f t="shared" si="3"/>
        <v>1.008E-5</v>
      </c>
      <c r="H38" s="172" t="s">
        <v>575</v>
      </c>
      <c r="I38" s="559" t="s">
        <v>1759</v>
      </c>
      <c r="J38" s="173">
        <f>F38*'2. Emissions Units &amp; Activities'!$H$16</f>
        <v>1.1187691200000001</v>
      </c>
      <c r="K38" s="181">
        <f>G38*'2. Emissions Units &amp; Activities'!$I$16</f>
        <v>2.6490239999999998</v>
      </c>
      <c r="L38" s="171">
        <f t="shared" si="1"/>
        <v>2.6490239999999998</v>
      </c>
      <c r="M38" s="182">
        <f>G38*'2. Emissions Units &amp; Activities'!$K$16</f>
        <v>7.2576000000000003E-3</v>
      </c>
      <c r="N38" s="183">
        <f>G38*'2. Emissions Units &amp; Activities'!$L$16</f>
        <v>7.2576000000000003E-3</v>
      </c>
      <c r="O38" s="184">
        <f t="shared" si="4"/>
        <v>7.2576000000000003E-3</v>
      </c>
    </row>
    <row r="39" spans="1:15" x14ac:dyDescent="0.25">
      <c r="A39" s="197" t="s">
        <v>525</v>
      </c>
      <c r="B39" s="200" t="s">
        <v>419</v>
      </c>
      <c r="C39" s="193" t="str">
        <f>IFERROR(IF(B39="No CAS","",INDEX('DEQ Pollutant List'!$B$7:$B$611,MATCH('3. Pollutant Emissions - EF'!B39,'DEQ Pollutant List'!$A$7:$A$611,0))),"")</f>
        <v>Beryllium and compounds</v>
      </c>
      <c r="D39" s="199" t="str">
        <f>IFERROR(IF(OR($B39="",$B39="No CAS"),INDEX('DEQ Pollutant List'!$A$7:$A$611,MATCH($C39,'DEQ Pollutant List'!$C$7:$C$611,0)),INDEX('DEQ Pollutant List'!$A$7:$A$611,MATCH($B39,'DEQ Pollutant List'!$B$7:$B$611,0))),"")</f>
        <v/>
      </c>
      <c r="E39" s="198">
        <v>0</v>
      </c>
      <c r="F39" s="173">
        <f>Baghouses!E17</f>
        <v>1.1015999999999999E-7</v>
      </c>
      <c r="G39" s="205">
        <f t="shared" si="3"/>
        <v>1.1015999999999999E-7</v>
      </c>
      <c r="H39" s="172" t="s">
        <v>575</v>
      </c>
      <c r="I39" s="559" t="s">
        <v>1759</v>
      </c>
      <c r="J39" s="173">
        <f>F39*'2. Emissions Units &amp; Activities'!$H$16</f>
        <v>1.2226548239999999E-2</v>
      </c>
      <c r="K39" s="181">
        <f>G39*'2. Emissions Units &amp; Activities'!$I$16</f>
        <v>2.8950047999999996E-2</v>
      </c>
      <c r="L39" s="171">
        <f t="shared" si="1"/>
        <v>2.8950047999999996E-2</v>
      </c>
      <c r="M39" s="182">
        <f>G39*'2. Emissions Units &amp; Activities'!$K$16</f>
        <v>7.9315199999999996E-5</v>
      </c>
      <c r="N39" s="183">
        <f>G39*'2. Emissions Units &amp; Activities'!$L$16</f>
        <v>7.9315199999999996E-5</v>
      </c>
      <c r="O39" s="184">
        <f t="shared" si="4"/>
        <v>7.9315199999999996E-5</v>
      </c>
    </row>
    <row r="40" spans="1:15" x14ac:dyDescent="0.25">
      <c r="A40" s="197" t="s">
        <v>525</v>
      </c>
      <c r="B40" s="200" t="s">
        <v>420</v>
      </c>
      <c r="C40" s="193" t="str">
        <f>IFERROR(IF(B40="No CAS","",INDEX('DEQ Pollutant List'!$B$7:$B$611,MATCH('3. Pollutant Emissions - EF'!B40,'DEQ Pollutant List'!$A$7:$A$611,0))),"")</f>
        <v>Cadmium and compounds</v>
      </c>
      <c r="D40" s="199" t="str">
        <f>IFERROR(IF(OR($B40="",$B40="No CAS"),INDEX('DEQ Pollutant List'!$A$7:$A$611,MATCH($C40,'DEQ Pollutant List'!$C$7:$C$611,0)),INDEX('DEQ Pollutant List'!$A$7:$A$611,MATCH($B40,'DEQ Pollutant List'!$B$7:$B$611,0))),"")</f>
        <v/>
      </c>
      <c r="E40" s="198">
        <v>0</v>
      </c>
      <c r="F40" s="173">
        <f>Baghouses!E18</f>
        <v>2.88E-9</v>
      </c>
      <c r="G40" s="205">
        <f t="shared" si="3"/>
        <v>2.88E-9</v>
      </c>
      <c r="H40" s="172" t="s">
        <v>575</v>
      </c>
      <c r="I40" s="559" t="s">
        <v>1759</v>
      </c>
      <c r="J40" s="173">
        <f>F40*'2. Emissions Units &amp; Activities'!$H$16</f>
        <v>3.1964831999999998E-4</v>
      </c>
      <c r="K40" s="181">
        <f>G40*'2. Emissions Units &amp; Activities'!$I$16</f>
        <v>7.56864E-4</v>
      </c>
      <c r="L40" s="171">
        <f t="shared" si="1"/>
        <v>7.56864E-4</v>
      </c>
      <c r="M40" s="182">
        <f>G40*'2. Emissions Units &amp; Activities'!$K$16</f>
        <v>2.0735999999999999E-6</v>
      </c>
      <c r="N40" s="183">
        <f>G40*'2. Emissions Units &amp; Activities'!$L$16</f>
        <v>2.0735999999999999E-6</v>
      </c>
      <c r="O40" s="184">
        <f t="shared" si="4"/>
        <v>2.0735999999999999E-6</v>
      </c>
    </row>
    <row r="41" spans="1:15" x14ac:dyDescent="0.25">
      <c r="A41" s="197" t="s">
        <v>525</v>
      </c>
      <c r="B41" s="200" t="s">
        <v>345</v>
      </c>
      <c r="C41" s="193" t="str">
        <f>IFERROR(IF(B41="No CAS","",INDEX('DEQ Pollutant List'!$B$7:$B$611,MATCH('3. Pollutant Emissions - EF'!B41,'DEQ Pollutant List'!$A$7:$A$611,0))),"")</f>
        <v>Cobalt and compounds</v>
      </c>
      <c r="D41" s="199" t="str">
        <f>IFERROR(IF(OR($B41="",$B41="No CAS"),INDEX('DEQ Pollutant List'!$A$7:$A$611,MATCH($C41,'DEQ Pollutant List'!$C$7:$C$611,0)),INDEX('DEQ Pollutant List'!$A$7:$A$611,MATCH($B41,'DEQ Pollutant List'!$B$7:$B$611,0))),"")</f>
        <v/>
      </c>
      <c r="E41" s="198">
        <v>0</v>
      </c>
      <c r="F41" s="173">
        <f>Baghouses!E19</f>
        <v>3.6E-9</v>
      </c>
      <c r="G41" s="205">
        <f t="shared" si="3"/>
        <v>3.6E-9</v>
      </c>
      <c r="H41" s="172" t="s">
        <v>575</v>
      </c>
      <c r="I41" s="559" t="s">
        <v>1759</v>
      </c>
      <c r="J41" s="173">
        <f>F41*'2. Emissions Units &amp; Activities'!$H$16</f>
        <v>3.995604E-4</v>
      </c>
      <c r="K41" s="181">
        <f>G41*'2. Emissions Units &amp; Activities'!$I$16</f>
        <v>9.4607999999999997E-4</v>
      </c>
      <c r="L41" s="171">
        <f t="shared" si="1"/>
        <v>9.4607999999999997E-4</v>
      </c>
      <c r="M41" s="182">
        <f>G41*'2. Emissions Units &amp; Activities'!$K$16</f>
        <v>2.5919999999999999E-6</v>
      </c>
      <c r="N41" s="183">
        <f>G41*'2. Emissions Units &amp; Activities'!$L$16</f>
        <v>2.5919999999999999E-6</v>
      </c>
      <c r="O41" s="184">
        <f t="shared" si="4"/>
        <v>2.5919999999999999E-6</v>
      </c>
    </row>
    <row r="42" spans="1:15" x14ac:dyDescent="0.25">
      <c r="A42" s="197" t="s">
        <v>525</v>
      </c>
      <c r="B42" s="200" t="s">
        <v>327</v>
      </c>
      <c r="C42" s="193" t="str">
        <f>IFERROR(IF(B42="No CAS","",INDEX('DEQ Pollutant List'!$B$7:$B$611,MATCH('3. Pollutant Emissions - EF'!B42,'DEQ Pollutant List'!$A$7:$A$611,0))),"")</f>
        <v>Copper and compounds</v>
      </c>
      <c r="D42" s="199" t="str">
        <f>IFERROR(IF(OR($B42="",$B42="No CAS"),INDEX('DEQ Pollutant List'!$A$7:$A$611,MATCH($C42,'DEQ Pollutant List'!$C$7:$C$611,0)),INDEX('DEQ Pollutant List'!$A$7:$A$611,MATCH($B42,'DEQ Pollutant List'!$B$7:$B$611,0))),"")</f>
        <v/>
      </c>
      <c r="E42" s="198">
        <v>0</v>
      </c>
      <c r="F42" s="173">
        <f>Baghouses!E20</f>
        <v>1.8720000000000004E-7</v>
      </c>
      <c r="G42" s="205">
        <f t="shared" si="3"/>
        <v>1.8720000000000004E-7</v>
      </c>
      <c r="H42" s="172" t="s">
        <v>575</v>
      </c>
      <c r="I42" s="559" t="s">
        <v>1759</v>
      </c>
      <c r="J42" s="173">
        <f>F42*'2. Emissions Units &amp; Activities'!$H$16</f>
        <v>2.0777140800000003E-2</v>
      </c>
      <c r="K42" s="181">
        <f>G42*'2. Emissions Units &amp; Activities'!$I$16</f>
        <v>4.919616000000001E-2</v>
      </c>
      <c r="L42" s="171">
        <f t="shared" si="1"/>
        <v>4.919616000000001E-2</v>
      </c>
      <c r="M42" s="182">
        <f>G42*'2. Emissions Units &amp; Activities'!$K$16</f>
        <v>1.3478400000000002E-4</v>
      </c>
      <c r="N42" s="183">
        <f>G42*'2. Emissions Units &amp; Activities'!$L$16</f>
        <v>1.3478400000000002E-4</v>
      </c>
      <c r="O42" s="184">
        <f t="shared" si="4"/>
        <v>1.3478400000000002E-4</v>
      </c>
    </row>
    <row r="43" spans="1:15" x14ac:dyDescent="0.25">
      <c r="A43" s="197" t="s">
        <v>525</v>
      </c>
      <c r="B43" s="200" t="s">
        <v>421</v>
      </c>
      <c r="C43" s="193" t="str">
        <f>IFERROR(IF(B43="No CAS","",INDEX('DEQ Pollutant List'!$B$7:$B$611,MATCH('3. Pollutant Emissions - EF'!B43,'DEQ Pollutant List'!$A$7:$A$611,0))),"")</f>
        <v>Mercury and compounds</v>
      </c>
      <c r="D43" s="199" t="str">
        <f>IFERROR(IF(OR($B43="",$B43="No CAS"),INDEX('DEQ Pollutant List'!$A$7:$A$611,MATCH($C43,'DEQ Pollutant List'!$C$7:$C$611,0)),INDEX('DEQ Pollutant List'!$A$7:$A$611,MATCH($B43,'DEQ Pollutant List'!$B$7:$B$611,0))),"")</f>
        <v/>
      </c>
      <c r="E43" s="198">
        <v>0</v>
      </c>
      <c r="F43" s="173">
        <f>Baghouses!E21</f>
        <v>7.2E-10</v>
      </c>
      <c r="G43" s="205">
        <f t="shared" si="3"/>
        <v>7.2E-10</v>
      </c>
      <c r="H43" s="172" t="s">
        <v>575</v>
      </c>
      <c r="I43" s="559" t="s">
        <v>1759</v>
      </c>
      <c r="J43" s="173">
        <f>F43*'2. Emissions Units &amp; Activities'!$H$16</f>
        <v>7.9912079999999995E-5</v>
      </c>
      <c r="K43" s="181">
        <f>G43*'2. Emissions Units &amp; Activities'!$I$16</f>
        <v>1.89216E-4</v>
      </c>
      <c r="L43" s="171">
        <f t="shared" si="1"/>
        <v>1.89216E-4</v>
      </c>
      <c r="M43" s="182">
        <f>G43*'2. Emissions Units &amp; Activities'!$K$16</f>
        <v>5.1839999999999998E-7</v>
      </c>
      <c r="N43" s="183">
        <f>G43*'2. Emissions Units &amp; Activities'!$L$16</f>
        <v>5.1839999999999998E-7</v>
      </c>
      <c r="O43" s="184">
        <f t="shared" si="4"/>
        <v>5.1839999999999998E-7</v>
      </c>
    </row>
    <row r="44" spans="1:15" x14ac:dyDescent="0.25">
      <c r="A44" s="197" t="s">
        <v>525</v>
      </c>
      <c r="B44" s="200" t="s">
        <v>313</v>
      </c>
      <c r="C44" s="193" t="str">
        <f>IFERROR(IF(B44="No CAS","",INDEX('DEQ Pollutant List'!$B$7:$B$611,MATCH('3. Pollutant Emissions - EF'!B44,'DEQ Pollutant List'!$A$7:$A$611,0))),"")</f>
        <v>Manganese and compounds</v>
      </c>
      <c r="D44" s="199" t="str">
        <f>IFERROR(IF(OR($B44="",$B44="No CAS"),INDEX('DEQ Pollutant List'!$A$7:$A$611,MATCH($C44,'DEQ Pollutant List'!$C$7:$C$611,0)),INDEX('DEQ Pollutant List'!$A$7:$A$611,MATCH($B44,'DEQ Pollutant List'!$B$7:$B$611,0))),"")</f>
        <v/>
      </c>
      <c r="E44" s="198">
        <v>0</v>
      </c>
      <c r="F44" s="173">
        <f>Baghouses!E22</f>
        <v>1.8107999999999997E-5</v>
      </c>
      <c r="G44" s="205">
        <f t="shared" si="3"/>
        <v>1.8107999999999997E-5</v>
      </c>
      <c r="H44" s="172" t="s">
        <v>575</v>
      </c>
      <c r="I44" s="559" t="s">
        <v>1759</v>
      </c>
      <c r="J44" s="173">
        <f>F44*'2. Emissions Units &amp; Activities'!$H$16</f>
        <v>2.0097888119999996</v>
      </c>
      <c r="K44" s="181">
        <f>G44*'2. Emissions Units &amp; Activities'!$I$16</f>
        <v>4.7587823999999994</v>
      </c>
      <c r="L44" s="171">
        <f t="shared" si="1"/>
        <v>4.7587823999999994</v>
      </c>
      <c r="M44" s="182">
        <f>G44*'2. Emissions Units &amp; Activities'!$K$16</f>
        <v>1.3037759999999997E-2</v>
      </c>
      <c r="N44" s="183">
        <f>G44*'2. Emissions Units &amp; Activities'!$L$16</f>
        <v>1.3037759999999997E-2</v>
      </c>
      <c r="O44" s="184">
        <f t="shared" si="4"/>
        <v>1.3037759999999997E-2</v>
      </c>
    </row>
    <row r="45" spans="1:15" x14ac:dyDescent="0.25">
      <c r="A45" s="197" t="s">
        <v>525</v>
      </c>
      <c r="B45" s="200" t="s">
        <v>333</v>
      </c>
      <c r="C45" s="193" t="str">
        <f>IFERROR(IF(B45="No CAS","",INDEX('DEQ Pollutant List'!$B$7:$B$611,MATCH('3. Pollutant Emissions - EF'!B45,'DEQ Pollutant List'!$A$7:$A$611,0))),"")</f>
        <v>Nickel and compounds</v>
      </c>
      <c r="D45" s="199" t="str">
        <f>IFERROR(IF(OR($B45="",$B45="No CAS"),INDEX('DEQ Pollutant List'!$A$7:$A$611,MATCH($C45,'DEQ Pollutant List'!$C$7:$C$611,0)),INDEX('DEQ Pollutant List'!$A$7:$A$611,MATCH($B45,'DEQ Pollutant List'!$B$7:$B$611,0))),"")</f>
        <v/>
      </c>
      <c r="E45" s="198">
        <v>0</v>
      </c>
      <c r="F45" s="173">
        <f>Baghouses!E23</f>
        <v>7.1999999999999996E-8</v>
      </c>
      <c r="G45" s="205">
        <f t="shared" si="3"/>
        <v>7.1999999999999996E-8</v>
      </c>
      <c r="H45" s="172" t="s">
        <v>575</v>
      </c>
      <c r="I45" s="559" t="s">
        <v>1759</v>
      </c>
      <c r="J45" s="173">
        <f>F45*'2. Emissions Units &amp; Activities'!$H$16</f>
        <v>7.9912079999999996E-3</v>
      </c>
      <c r="K45" s="181">
        <f>G45*'2. Emissions Units &amp; Activities'!$I$16</f>
        <v>1.89216E-2</v>
      </c>
      <c r="L45" s="171">
        <f t="shared" si="1"/>
        <v>1.89216E-2</v>
      </c>
      <c r="M45" s="182">
        <f>G45*'2. Emissions Units &amp; Activities'!$K$16</f>
        <v>5.1839999999999998E-5</v>
      </c>
      <c r="N45" s="183">
        <f>G45*'2. Emissions Units &amp; Activities'!$L$16</f>
        <v>5.1839999999999998E-5</v>
      </c>
      <c r="O45" s="184">
        <f t="shared" si="4"/>
        <v>5.1839999999999998E-5</v>
      </c>
    </row>
    <row r="46" spans="1:15" x14ac:dyDescent="0.25">
      <c r="A46" s="197" t="s">
        <v>525</v>
      </c>
      <c r="B46" s="200" t="s">
        <v>422</v>
      </c>
      <c r="C46" s="193" t="str">
        <f>IFERROR(IF(B46="No CAS","",INDEX('DEQ Pollutant List'!$B$7:$B$611,MATCH('3. Pollutant Emissions - EF'!B46,'DEQ Pollutant List'!$A$7:$A$611,0))),"")</f>
        <v>Lead and compounds</v>
      </c>
      <c r="D46" s="199" t="str">
        <f>IFERROR(IF(OR($B46="",$B46="No CAS"),INDEX('DEQ Pollutant List'!$A$7:$A$611,MATCH($C46,'DEQ Pollutant List'!$C$7:$C$611,0)),INDEX('DEQ Pollutant List'!$A$7:$A$611,MATCH($B46,'DEQ Pollutant List'!$B$7:$B$611,0))),"")</f>
        <v/>
      </c>
      <c r="E46" s="198">
        <v>0</v>
      </c>
      <c r="F46" s="173">
        <f>Baghouses!E24</f>
        <v>1.1880000000000001E-6</v>
      </c>
      <c r="G46" s="205">
        <f t="shared" si="3"/>
        <v>1.1880000000000001E-6</v>
      </c>
      <c r="H46" s="172" t="s">
        <v>575</v>
      </c>
      <c r="I46" s="559" t="s">
        <v>1759</v>
      </c>
      <c r="J46" s="173">
        <f>F46*'2. Emissions Units &amp; Activities'!$H$16</f>
        <v>0.13185493200000001</v>
      </c>
      <c r="K46" s="181">
        <f>G46*'2. Emissions Units &amp; Activities'!$I$16</f>
        <v>0.31220640000000005</v>
      </c>
      <c r="L46" s="171">
        <f t="shared" si="1"/>
        <v>0.31220640000000005</v>
      </c>
      <c r="M46" s="182">
        <f>G46*'2. Emissions Units &amp; Activities'!$K$16</f>
        <v>8.553600000000001E-4</v>
      </c>
      <c r="N46" s="183">
        <f>G46*'2. Emissions Units &amp; Activities'!$L$16</f>
        <v>8.553600000000001E-4</v>
      </c>
      <c r="O46" s="184">
        <f t="shared" si="4"/>
        <v>8.553600000000001E-4</v>
      </c>
    </row>
    <row r="47" spans="1:15" x14ac:dyDescent="0.25">
      <c r="A47" s="197" t="s">
        <v>525</v>
      </c>
      <c r="B47" s="200" t="s">
        <v>423</v>
      </c>
      <c r="C47" s="193" t="str">
        <f>IFERROR(IF(B47="No CAS","",INDEX('DEQ Pollutant List'!$B$7:$B$611,MATCH('3. Pollutant Emissions - EF'!B47,'DEQ Pollutant List'!$A$7:$A$611,0))),"")</f>
        <v>Antimony and compounds</v>
      </c>
      <c r="D47" s="199" t="str">
        <f>IFERROR(IF(OR($B47="",$B47="No CAS"),INDEX('DEQ Pollutant List'!$A$7:$A$611,MATCH($C47,'DEQ Pollutant List'!$C$7:$C$611,0)),INDEX('DEQ Pollutant List'!$A$7:$A$611,MATCH($B47,'DEQ Pollutant List'!$B$7:$B$611,0))),"")</f>
        <v/>
      </c>
      <c r="E47" s="198">
        <v>0</v>
      </c>
      <c r="F47" s="173">
        <f>Baghouses!E25</f>
        <v>8.9999999999999996E-7</v>
      </c>
      <c r="G47" s="205">
        <f t="shared" si="3"/>
        <v>8.9999999999999996E-7</v>
      </c>
      <c r="H47" s="172" t="s">
        <v>575</v>
      </c>
      <c r="I47" s="559" t="s">
        <v>1759</v>
      </c>
      <c r="J47" s="173">
        <f>F47*'2. Emissions Units &amp; Activities'!$H$16</f>
        <v>9.9890099999999996E-2</v>
      </c>
      <c r="K47" s="181">
        <f>G47*'2. Emissions Units &amp; Activities'!$I$16</f>
        <v>0.23651999999999998</v>
      </c>
      <c r="L47" s="171">
        <f t="shared" si="1"/>
        <v>0.23651999999999998</v>
      </c>
      <c r="M47" s="182">
        <f>G47*'2. Emissions Units &amp; Activities'!$K$16</f>
        <v>6.4799999999999992E-4</v>
      </c>
      <c r="N47" s="183">
        <f>G47*'2. Emissions Units &amp; Activities'!$L$16</f>
        <v>6.4799999999999992E-4</v>
      </c>
      <c r="O47" s="184">
        <f t="shared" si="4"/>
        <v>6.4799999999999992E-4</v>
      </c>
    </row>
    <row r="48" spans="1:15" x14ac:dyDescent="0.25">
      <c r="A48" s="197" t="s">
        <v>525</v>
      </c>
      <c r="B48" s="200" t="s">
        <v>424</v>
      </c>
      <c r="C48" s="193" t="str">
        <f>IFERROR(IF(B48="No CAS","",INDEX('DEQ Pollutant List'!$B$7:$B$611,MATCH('3. Pollutant Emissions - EF'!B48,'DEQ Pollutant List'!$A$7:$A$611,0))),"")</f>
        <v>Selenium and compounds</v>
      </c>
      <c r="D48" s="199" t="str">
        <f>IFERROR(IF(OR($B48="",$B48="No CAS"),INDEX('DEQ Pollutant List'!$A$7:$A$611,MATCH($C48,'DEQ Pollutant List'!$C$7:$C$611,0)),INDEX('DEQ Pollutant List'!$A$7:$A$611,MATCH($B48,'DEQ Pollutant List'!$B$7:$B$611,0))),"")</f>
        <v/>
      </c>
      <c r="E48" s="198">
        <v>0</v>
      </c>
      <c r="F48" s="173">
        <f>Baghouses!E26</f>
        <v>1.3319999999999999E-8</v>
      </c>
      <c r="G48" s="205">
        <f t="shared" si="3"/>
        <v>1.3319999999999999E-8</v>
      </c>
      <c r="H48" s="172" t="s">
        <v>575</v>
      </c>
      <c r="I48" s="559" t="s">
        <v>1759</v>
      </c>
      <c r="J48" s="173">
        <f>F48*'2. Emissions Units &amp; Activities'!$H$16</f>
        <v>1.4783734799999999E-3</v>
      </c>
      <c r="K48" s="181">
        <f>G48*'2. Emissions Units &amp; Activities'!$I$16</f>
        <v>3.5004960000000001E-3</v>
      </c>
      <c r="L48" s="171">
        <f t="shared" si="1"/>
        <v>3.5004960000000001E-3</v>
      </c>
      <c r="M48" s="182">
        <f>G48*'2. Emissions Units &amp; Activities'!$K$16</f>
        <v>9.5903999999999988E-6</v>
      </c>
      <c r="N48" s="183">
        <f>G48*'2. Emissions Units &amp; Activities'!$L$16</f>
        <v>9.5903999999999988E-6</v>
      </c>
      <c r="O48" s="184">
        <f t="shared" si="4"/>
        <v>9.5903999999999988E-6</v>
      </c>
    </row>
    <row r="49" spans="1:15" x14ac:dyDescent="0.25">
      <c r="A49" s="197" t="s">
        <v>525</v>
      </c>
      <c r="B49" s="200" t="s">
        <v>425</v>
      </c>
      <c r="C49" s="193" t="str">
        <f>IFERROR(IF(B49="No CAS","",INDEX('DEQ Pollutant List'!$B$7:$B$611,MATCH('3. Pollutant Emissions - EF'!B49,'DEQ Pollutant List'!$A$7:$A$611,0))),"")</f>
        <v>Thallium and compounds</v>
      </c>
      <c r="D49" s="199" t="str">
        <f>IFERROR(IF(OR($B49="",$B49="No CAS"),INDEX('DEQ Pollutant List'!$A$7:$A$611,MATCH($C49,'DEQ Pollutant List'!$C$7:$C$611,0)),INDEX('DEQ Pollutant List'!$A$7:$A$611,MATCH($B49,'DEQ Pollutant List'!$B$7:$B$611,0))),"")</f>
        <v/>
      </c>
      <c r="E49" s="198">
        <v>0</v>
      </c>
      <c r="F49" s="173">
        <f>Baghouses!E27</f>
        <v>6.8399999999999995E-9</v>
      </c>
      <c r="G49" s="205">
        <f t="shared" si="3"/>
        <v>6.8399999999999995E-9</v>
      </c>
      <c r="H49" s="172" t="s">
        <v>575</v>
      </c>
      <c r="I49" s="559" t="s">
        <v>1759</v>
      </c>
      <c r="J49" s="173">
        <f>F49*'2. Emissions Units &amp; Activities'!$H$16</f>
        <v>7.5916476E-4</v>
      </c>
      <c r="K49" s="181">
        <f>G49*'2. Emissions Units &amp; Activities'!$I$16</f>
        <v>1.7975519999999998E-3</v>
      </c>
      <c r="L49" s="171">
        <f t="shared" si="1"/>
        <v>1.7975519999999998E-3</v>
      </c>
      <c r="M49" s="182">
        <f>G49*'2. Emissions Units &amp; Activities'!$K$16</f>
        <v>4.9247999999999998E-6</v>
      </c>
      <c r="N49" s="183">
        <f>G49*'2. Emissions Units &amp; Activities'!$L$16</f>
        <v>4.9247999999999998E-6</v>
      </c>
      <c r="O49" s="184">
        <f t="shared" si="4"/>
        <v>4.9247999999999998E-6</v>
      </c>
    </row>
    <row r="50" spans="1:15" x14ac:dyDescent="0.25">
      <c r="A50" s="197" t="s">
        <v>525</v>
      </c>
      <c r="B50" s="206" t="s">
        <v>426</v>
      </c>
      <c r="C50" s="193" t="str">
        <f>IFERROR(IF(B50="No CAS","",INDEX('DEQ Pollutant List'!$B$7:$B$611,MATCH('3. Pollutant Emissions - EF'!B50,'DEQ Pollutant List'!$A$7:$A$611,0))),"")</f>
        <v>Zinc and compounds</v>
      </c>
      <c r="D50" s="199" t="str">
        <f>IFERROR(IF(OR($B50="",$B50="No CAS"),INDEX('DEQ Pollutant List'!$A$7:$A$611,MATCH($C50,'DEQ Pollutant List'!$C$7:$C$611,0)),INDEX('DEQ Pollutant List'!$A$7:$A$611,MATCH($B50,'DEQ Pollutant List'!$B$7:$B$611,0))),"")</f>
        <v/>
      </c>
      <c r="E50" s="198">
        <v>0</v>
      </c>
      <c r="F50" s="173">
        <f>Baghouses!E28</f>
        <v>5.3999999999999987E-8</v>
      </c>
      <c r="G50" s="205">
        <f t="shared" ref="G50:G79" si="5">F50</f>
        <v>5.3999999999999987E-8</v>
      </c>
      <c r="H50" s="172" t="s">
        <v>575</v>
      </c>
      <c r="I50" s="559" t="s">
        <v>1759</v>
      </c>
      <c r="J50" s="173">
        <f>F50*'2. Emissions Units &amp; Activities'!$H$16</f>
        <v>5.9934059999999989E-3</v>
      </c>
      <c r="K50" s="181">
        <f>G50*'2. Emissions Units &amp; Activities'!$I$16</f>
        <v>1.4191199999999996E-2</v>
      </c>
      <c r="L50" s="171">
        <f t="shared" si="1"/>
        <v>1.4191199999999996E-2</v>
      </c>
      <c r="M50" s="182">
        <f>G50*'2. Emissions Units &amp; Activities'!$K$16</f>
        <v>3.8879999999999994E-5</v>
      </c>
      <c r="N50" s="183">
        <f>G50*'2. Emissions Units &amp; Activities'!$L$16</f>
        <v>3.8879999999999994E-5</v>
      </c>
      <c r="O50" s="184">
        <f t="shared" si="4"/>
        <v>3.8879999999999994E-5</v>
      </c>
    </row>
    <row r="51" spans="1:15" x14ac:dyDescent="0.25">
      <c r="A51" s="197" t="s">
        <v>525</v>
      </c>
      <c r="B51" s="206" t="s">
        <v>290</v>
      </c>
      <c r="C51" s="193" t="str">
        <f>IFERROR(IF(B51="No CAS","",INDEX('DEQ Pollutant List'!$B$7:$B$611,MATCH('3. Pollutant Emissions - EF'!B51,'DEQ Pollutant List'!$A$7:$A$611,0))),"")</f>
        <v>Barium and compounds</v>
      </c>
      <c r="D51" s="199" t="str">
        <f>IFERROR(IF(OR($B51="",$B51="No CAS"),INDEX('DEQ Pollutant List'!$A$7:$A$611,MATCH($C51,'DEQ Pollutant List'!$C$7:$C$611,0)),INDEX('DEQ Pollutant List'!$A$7:$A$611,MATCH($B51,'DEQ Pollutant List'!$B$7:$B$611,0))),"")</f>
        <v/>
      </c>
      <c r="E51" s="198">
        <v>0</v>
      </c>
      <c r="F51" s="173">
        <f>Baghouses!E29</f>
        <v>1.08E-6</v>
      </c>
      <c r="G51" s="205">
        <f t="shared" si="5"/>
        <v>1.08E-6</v>
      </c>
      <c r="H51" s="172" t="s">
        <v>575</v>
      </c>
      <c r="I51" s="559" t="s">
        <v>1759</v>
      </c>
      <c r="J51" s="173">
        <f>F51*'2. Emissions Units &amp; Activities'!$H$16</f>
        <v>0.11986812000000001</v>
      </c>
      <c r="K51" s="181">
        <f>G51*'2. Emissions Units &amp; Activities'!$I$16</f>
        <v>0.28382400000000002</v>
      </c>
      <c r="L51" s="171">
        <f t="shared" si="1"/>
        <v>0.28382400000000002</v>
      </c>
      <c r="M51" s="182">
        <f>G51*'2. Emissions Units &amp; Activities'!$K$16</f>
        <v>7.7760000000000004E-4</v>
      </c>
      <c r="N51" s="183">
        <f>G51*'2. Emissions Units &amp; Activities'!$L$16</f>
        <v>7.7760000000000004E-4</v>
      </c>
      <c r="O51" s="184">
        <f t="shared" si="4"/>
        <v>7.7760000000000004E-4</v>
      </c>
    </row>
    <row r="52" spans="1:15" x14ac:dyDescent="0.25">
      <c r="A52" s="197" t="s">
        <v>525</v>
      </c>
      <c r="B52" s="206" t="s">
        <v>427</v>
      </c>
      <c r="C52" s="193" t="str">
        <f>IFERROR(IF(B52="No CAS","",INDEX('DEQ Pollutant List'!$B$7:$B$611,MATCH('3. Pollutant Emissions - EF'!B52,'DEQ Pollutant List'!$A$7:$A$611,0))),"")</f>
        <v>Phosphorus pentoxide</v>
      </c>
      <c r="D52" s="199" t="str">
        <f>IFERROR(IF(OR($B52="",$B52="No CAS"),INDEX('DEQ Pollutant List'!$A$7:$A$611,MATCH($C52,'DEQ Pollutant List'!$C$7:$C$611,0)),INDEX('DEQ Pollutant List'!$A$7:$A$611,MATCH($B52,'DEQ Pollutant List'!$B$7:$B$611,0))),"")</f>
        <v/>
      </c>
      <c r="E52" s="198">
        <v>0</v>
      </c>
      <c r="F52" s="173">
        <f>Baghouses!E30</f>
        <v>7.1999999999999997E-6</v>
      </c>
      <c r="G52" s="205">
        <f t="shared" si="5"/>
        <v>7.1999999999999997E-6</v>
      </c>
      <c r="H52" s="172" t="s">
        <v>575</v>
      </c>
      <c r="I52" s="559" t="s">
        <v>1759</v>
      </c>
      <c r="J52" s="173">
        <f>F52*'2. Emissions Units &amp; Activities'!$H$16</f>
        <v>0.79912079999999996</v>
      </c>
      <c r="K52" s="181">
        <f>G52*'2. Emissions Units &amp; Activities'!$I$16</f>
        <v>1.8921599999999998</v>
      </c>
      <c r="L52" s="171">
        <f t="shared" si="1"/>
        <v>1.8921599999999998</v>
      </c>
      <c r="M52" s="182">
        <f>G52*'2. Emissions Units &amp; Activities'!$K$16</f>
        <v>5.1839999999999994E-3</v>
      </c>
      <c r="N52" s="183">
        <f>G52*'2. Emissions Units &amp; Activities'!$L$16</f>
        <v>5.1839999999999994E-3</v>
      </c>
      <c r="O52" s="184">
        <f t="shared" si="4"/>
        <v>5.1839999999999994E-3</v>
      </c>
    </row>
    <row r="53" spans="1:15" x14ac:dyDescent="0.25">
      <c r="A53" s="197" t="s">
        <v>525</v>
      </c>
      <c r="B53" s="206" t="s">
        <v>315</v>
      </c>
      <c r="C53" s="193" t="str">
        <f>IFERROR(IF(B53="No CAS","",INDEX('DEQ Pollutant List'!$B$7:$B$611,MATCH('3. Pollutant Emissions - EF'!B53,'DEQ Pollutant List'!$A$7:$A$611,0))),"")</f>
        <v>Silica, crystalline (respirable)</v>
      </c>
      <c r="D53" s="199" t="str">
        <f>IFERROR(IF(OR($B53="",$B53="No CAS"),INDEX('DEQ Pollutant List'!$A$7:$A$611,MATCH($C53,'DEQ Pollutant List'!$C$7:$C$611,0)),INDEX('DEQ Pollutant List'!$A$7:$A$611,MATCH($B53,'DEQ Pollutant List'!$B$7:$B$611,0))),"")</f>
        <v/>
      </c>
      <c r="E53" s="198">
        <v>0</v>
      </c>
      <c r="F53" s="173">
        <f>Baghouses!E31</f>
        <v>2.88E-6</v>
      </c>
      <c r="G53" s="205">
        <f t="shared" si="5"/>
        <v>2.88E-6</v>
      </c>
      <c r="H53" s="172" t="s">
        <v>575</v>
      </c>
      <c r="I53" s="559" t="s">
        <v>1759</v>
      </c>
      <c r="J53" s="173">
        <f>F53*'2. Emissions Units &amp; Activities'!$H$16</f>
        <v>0.31964831999999999</v>
      </c>
      <c r="K53" s="181">
        <f>G53*'2. Emissions Units &amp; Activities'!$I$16</f>
        <v>0.75686399999999998</v>
      </c>
      <c r="L53" s="171">
        <f t="shared" si="1"/>
        <v>0.75686399999999998</v>
      </c>
      <c r="M53" s="182">
        <f>G53*'2. Emissions Units &amp; Activities'!$K$16</f>
        <v>2.0736000000000001E-3</v>
      </c>
      <c r="N53" s="183">
        <f>G53*'2. Emissions Units &amp; Activities'!$L$16</f>
        <v>2.0736000000000001E-3</v>
      </c>
      <c r="O53" s="184">
        <f t="shared" si="4"/>
        <v>2.0736000000000001E-3</v>
      </c>
    </row>
    <row r="54" spans="1:15" x14ac:dyDescent="0.25">
      <c r="A54" s="197" t="s">
        <v>525</v>
      </c>
      <c r="B54" s="206" t="s">
        <v>428</v>
      </c>
      <c r="C54" s="193" t="str">
        <f>IFERROR(IF(B54="No CAS","",INDEX('DEQ Pollutant List'!$B$7:$B$611,MATCH('3. Pollutant Emissions - EF'!B54,'DEQ Pollutant List'!$A$7:$A$611,0))),"")</f>
        <v>Sulfur trioxide</v>
      </c>
      <c r="D54" s="199" t="str">
        <f>IFERROR(IF(OR($B54="",$B54="No CAS"),INDEX('DEQ Pollutant List'!$A$7:$A$611,MATCH($C54,'DEQ Pollutant List'!$C$7:$C$611,0)),INDEX('DEQ Pollutant List'!$A$7:$A$611,MATCH($B54,'DEQ Pollutant List'!$B$7:$B$611,0))),"")</f>
        <v/>
      </c>
      <c r="E54" s="198">
        <v>0</v>
      </c>
      <c r="F54" s="173">
        <f>Baghouses!E32</f>
        <v>1.3415399999999998E-3</v>
      </c>
      <c r="G54" s="205">
        <f t="shared" si="5"/>
        <v>1.3415399999999998E-3</v>
      </c>
      <c r="H54" s="172" t="s">
        <v>575</v>
      </c>
      <c r="I54" s="559" t="s">
        <v>1759</v>
      </c>
      <c r="J54" s="173">
        <f>F54*'2. Emissions Units &amp; Activities'!$H$16</f>
        <v>148.89618305999997</v>
      </c>
      <c r="K54" s="181">
        <f>G54*'2. Emissions Units &amp; Activities'!$I$16</f>
        <v>352.55671199999995</v>
      </c>
      <c r="L54" s="171">
        <f t="shared" si="1"/>
        <v>352.55671199999995</v>
      </c>
      <c r="M54" s="182">
        <f>G54*'2. Emissions Units &amp; Activities'!$K$16</f>
        <v>0.9659087999999999</v>
      </c>
      <c r="N54" s="183">
        <f>G54*'2. Emissions Units &amp; Activities'!$L$16</f>
        <v>0.9659087999999999</v>
      </c>
      <c r="O54" s="184">
        <f t="shared" si="4"/>
        <v>0.9659087999999999</v>
      </c>
    </row>
    <row r="55" spans="1:15" s="166" customFormat="1" x14ac:dyDescent="0.25">
      <c r="A55" s="201" t="s">
        <v>525</v>
      </c>
      <c r="B55" s="207" t="s">
        <v>429</v>
      </c>
      <c r="C55" s="195" t="str">
        <f>IFERROR(IF(B55="No CAS","",INDEX('DEQ Pollutant List'!$B$7:$B$611,MATCH('3. Pollutant Emissions - EF'!B55,'DEQ Pollutant List'!$A$7:$A$611,0))),"")</f>
        <v>Vanadium pentoxide</v>
      </c>
      <c r="D55" s="203" t="str">
        <f>IFERROR(IF(OR($B55="",$B55="No CAS"),INDEX('DEQ Pollutant List'!$A$7:$A$611,MATCH($C55,'DEQ Pollutant List'!$C$7:$C$611,0)),INDEX('DEQ Pollutant List'!$A$7:$A$611,MATCH($B55,'DEQ Pollutant List'!$B$7:$B$611,0))),"")</f>
        <v/>
      </c>
      <c r="E55" s="204">
        <v>0</v>
      </c>
      <c r="F55" s="178">
        <f>Baghouses!E33</f>
        <v>8.9999999999999996E-7</v>
      </c>
      <c r="G55" s="208">
        <f t="shared" si="5"/>
        <v>8.9999999999999996E-7</v>
      </c>
      <c r="H55" s="176" t="s">
        <v>575</v>
      </c>
      <c r="I55" s="559" t="s">
        <v>1759</v>
      </c>
      <c r="J55" s="178">
        <f>F55*'2. Emissions Units &amp; Activities'!$H$16</f>
        <v>9.9890099999999996E-2</v>
      </c>
      <c r="K55" s="185">
        <f>G55*'2. Emissions Units &amp; Activities'!$I$16</f>
        <v>0.23651999999999998</v>
      </c>
      <c r="L55" s="179">
        <f t="shared" si="1"/>
        <v>0.23651999999999998</v>
      </c>
      <c r="M55" s="186">
        <f>G55*'2. Emissions Units &amp; Activities'!$K$16</f>
        <v>6.4799999999999992E-4</v>
      </c>
      <c r="N55" s="187">
        <f>G55*'2. Emissions Units &amp; Activities'!$L$16</f>
        <v>6.4799999999999992E-4</v>
      </c>
      <c r="O55" s="188">
        <f t="shared" si="4"/>
        <v>6.4799999999999992E-4</v>
      </c>
    </row>
    <row r="56" spans="1:15" x14ac:dyDescent="0.25">
      <c r="A56" s="197" t="s">
        <v>530</v>
      </c>
      <c r="B56" s="206" t="s">
        <v>417</v>
      </c>
      <c r="C56" s="193" t="str">
        <f>IFERROR(IF(B56="No CAS","",INDEX('DEQ Pollutant List'!$B$7:$B$611,MATCH('3. Pollutant Emissions - EF'!B56,'DEQ Pollutant List'!$A$7:$A$611,0))),"")</f>
        <v>Silver and compounds</v>
      </c>
      <c r="D56" s="199" t="str">
        <f>IFERROR(IF(OR($B56="",$B56="No CAS"),INDEX('DEQ Pollutant List'!$A$7:$A$611,MATCH($C56,'DEQ Pollutant List'!$C$7:$C$611,0)),INDEX('DEQ Pollutant List'!$A$7:$A$611,MATCH($B56,'DEQ Pollutant List'!$B$7:$B$611,0))),"")</f>
        <v/>
      </c>
      <c r="E56" s="198">
        <v>0</v>
      </c>
      <c r="F56" s="173">
        <f>Baghouses!K13</f>
        <v>5.0000000000000003E-10</v>
      </c>
      <c r="G56" s="205">
        <f t="shared" si="5"/>
        <v>5.0000000000000003E-10</v>
      </c>
      <c r="H56" s="172" t="s">
        <v>575</v>
      </c>
      <c r="I56" s="559" t="s">
        <v>1759</v>
      </c>
      <c r="J56" s="182">
        <f>F56*'2. Emissions Units &amp; Activities'!$H$17</f>
        <v>5.5494500000000002E-5</v>
      </c>
      <c r="K56" s="189">
        <f>F56*'2. Emissions Units &amp; Activities'!$I$17</f>
        <v>1.314E-4</v>
      </c>
      <c r="L56" s="171">
        <f t="shared" si="1"/>
        <v>1.314E-4</v>
      </c>
      <c r="M56" s="182">
        <f>G56*'2. Emissions Units &amp; Activities'!$K$17</f>
        <v>3.6000000000000005E-7</v>
      </c>
      <c r="N56" s="183">
        <f>G56*'2. Emissions Units &amp; Activities'!$L$17</f>
        <v>3.6000000000000005E-7</v>
      </c>
      <c r="O56" s="184">
        <f t="shared" si="4"/>
        <v>3.6000000000000005E-7</v>
      </c>
    </row>
    <row r="57" spans="1:15" x14ac:dyDescent="0.25">
      <c r="A57" s="209" t="s">
        <v>530</v>
      </c>
      <c r="B57" s="206" t="s">
        <v>323</v>
      </c>
      <c r="C57" s="193" t="str">
        <f>IFERROR(IF(B57="No CAS","",INDEX('DEQ Pollutant List'!$B$7:$B$611,MATCH('3. Pollutant Emissions - EF'!B57,'DEQ Pollutant List'!$A$7:$A$611,0))),"")</f>
        <v>Aluminum and compounds</v>
      </c>
      <c r="D57" s="199" t="str">
        <f>IFERROR(IF(OR($B57="",$B57="No CAS"),INDEX('DEQ Pollutant List'!$A$7:$A$611,MATCH($C57,'DEQ Pollutant List'!$C$7:$C$611,0)),INDEX('DEQ Pollutant List'!$A$7:$A$611,MATCH($B57,'DEQ Pollutant List'!$B$7:$B$611,0))),"")</f>
        <v/>
      </c>
      <c r="E57" s="198">
        <v>0</v>
      </c>
      <c r="F57" s="173">
        <f>Baghouses!K14</f>
        <v>1.2744999999999998E-3</v>
      </c>
      <c r="G57" s="205">
        <f t="shared" si="5"/>
        <v>1.2744999999999998E-3</v>
      </c>
      <c r="H57" s="172" t="s">
        <v>575</v>
      </c>
      <c r="I57" s="559" t="s">
        <v>1759</v>
      </c>
      <c r="J57" s="182">
        <f>F57*'2. Emissions Units &amp; Activities'!$H$17</f>
        <v>141.45548049999996</v>
      </c>
      <c r="K57" s="189">
        <f>F57*'2. Emissions Units &amp; Activities'!$I$17</f>
        <v>334.93859999999995</v>
      </c>
      <c r="L57" s="171">
        <f t="shared" si="1"/>
        <v>334.93859999999995</v>
      </c>
      <c r="M57" s="182">
        <f>G57*'2. Emissions Units &amp; Activities'!$K$17</f>
        <v>0.9176399999999999</v>
      </c>
      <c r="N57" s="183">
        <f>G57*'2. Emissions Units &amp; Activities'!$L$17</f>
        <v>0.9176399999999999</v>
      </c>
      <c r="O57" s="184">
        <f t="shared" si="4"/>
        <v>0.9176399999999999</v>
      </c>
    </row>
    <row r="58" spans="1:15" x14ac:dyDescent="0.25">
      <c r="A58" s="197" t="s">
        <v>530</v>
      </c>
      <c r="B58" s="206" t="s">
        <v>418</v>
      </c>
      <c r="C58" s="193" t="str">
        <f>IFERROR(IF(B58="No CAS","",INDEX('DEQ Pollutant List'!$B$7:$B$611,MATCH('3. Pollutant Emissions - EF'!B58,'DEQ Pollutant List'!$A$7:$A$611,0))),"")</f>
        <v>Arsenic and compounds</v>
      </c>
      <c r="D58" s="199" t="str">
        <f>IFERROR(IF(OR($B58="",$B58="No CAS"),INDEX('DEQ Pollutant List'!$A$7:$A$611,MATCH($C58,'DEQ Pollutant List'!$C$7:$C$611,0)),INDEX('DEQ Pollutant List'!$A$7:$A$611,MATCH($B58,'DEQ Pollutant List'!$B$7:$B$611,0))),"")</f>
        <v/>
      </c>
      <c r="E58" s="198">
        <v>0</v>
      </c>
      <c r="F58" s="173">
        <f>Baghouses!K15</f>
        <v>5.2000000000000009E-8</v>
      </c>
      <c r="G58" s="205">
        <f t="shared" si="5"/>
        <v>5.2000000000000009E-8</v>
      </c>
      <c r="H58" s="172" t="s">
        <v>575</v>
      </c>
      <c r="I58" s="559" t="s">
        <v>1759</v>
      </c>
      <c r="J58" s="182">
        <f>F58*'2. Emissions Units &amp; Activities'!$H$17</f>
        <v>5.7714280000000012E-3</v>
      </c>
      <c r="K58" s="189">
        <f>F58*'2. Emissions Units &amp; Activities'!$I$17</f>
        <v>1.3665600000000002E-2</v>
      </c>
      <c r="L58" s="171">
        <f t="shared" si="1"/>
        <v>1.3665600000000002E-2</v>
      </c>
      <c r="M58" s="182">
        <f>G58*'2. Emissions Units &amp; Activities'!$K$17</f>
        <v>3.7440000000000007E-5</v>
      </c>
      <c r="N58" s="183">
        <f>G58*'2. Emissions Units &amp; Activities'!$L$17</f>
        <v>3.7440000000000007E-5</v>
      </c>
      <c r="O58" s="184">
        <f t="shared" si="4"/>
        <v>3.7440000000000007E-5</v>
      </c>
    </row>
    <row r="59" spans="1:15" x14ac:dyDescent="0.25">
      <c r="A59" s="197" t="s">
        <v>530</v>
      </c>
      <c r="B59" s="206" t="s">
        <v>290</v>
      </c>
      <c r="C59" s="193" t="str">
        <f>IFERROR(IF(B59="No CAS","",INDEX('DEQ Pollutant List'!$B$7:$B$611,MATCH('3. Pollutant Emissions - EF'!B59,'DEQ Pollutant List'!$A$7:$A$611,0))),"")</f>
        <v>Barium and compounds</v>
      </c>
      <c r="D59" s="199" t="str">
        <f>IFERROR(IF(OR($B59="",$B59="No CAS"),INDEX('DEQ Pollutant List'!$A$7:$A$611,MATCH($C59,'DEQ Pollutant List'!$C$7:$C$611,0)),INDEX('DEQ Pollutant List'!$A$7:$A$611,MATCH($B59,'DEQ Pollutant List'!$B$7:$B$611,0))),"")</f>
        <v/>
      </c>
      <c r="E59" s="198">
        <v>0</v>
      </c>
      <c r="F59" s="173">
        <f>Baghouses!K16</f>
        <v>5.6000000000000006E-6</v>
      </c>
      <c r="G59" s="205">
        <f t="shared" si="5"/>
        <v>5.6000000000000006E-6</v>
      </c>
      <c r="H59" s="172" t="s">
        <v>575</v>
      </c>
      <c r="I59" s="559" t="s">
        <v>1759</v>
      </c>
      <c r="J59" s="182">
        <f>F59*'2. Emissions Units &amp; Activities'!$H$17</f>
        <v>0.62153840000000005</v>
      </c>
      <c r="K59" s="189">
        <f>F59*'2. Emissions Units &amp; Activities'!$I$17</f>
        <v>1.4716800000000001</v>
      </c>
      <c r="L59" s="171">
        <f t="shared" si="1"/>
        <v>1.4716800000000001</v>
      </c>
      <c r="M59" s="182">
        <f>G59*'2. Emissions Units &amp; Activities'!$K$17</f>
        <v>4.0320000000000009E-3</v>
      </c>
      <c r="N59" s="183">
        <f>G59*'2. Emissions Units &amp; Activities'!$L$17</f>
        <v>4.0320000000000009E-3</v>
      </c>
      <c r="O59" s="184">
        <f t="shared" si="4"/>
        <v>4.0320000000000009E-3</v>
      </c>
    </row>
    <row r="60" spans="1:15" x14ac:dyDescent="0.25">
      <c r="A60" s="197" t="s">
        <v>530</v>
      </c>
      <c r="B60" s="206" t="s">
        <v>419</v>
      </c>
      <c r="C60" s="193" t="str">
        <f>IFERROR(IF(B60="No CAS","",INDEX('DEQ Pollutant List'!$B$7:$B$611,MATCH('3. Pollutant Emissions - EF'!B60,'DEQ Pollutant List'!$A$7:$A$611,0))),"")</f>
        <v>Beryllium and compounds</v>
      </c>
      <c r="D60" s="199" t="str">
        <f>IFERROR(IF(OR($B60="",$B60="No CAS"),INDEX('DEQ Pollutant List'!$A$7:$A$611,MATCH($C60,'DEQ Pollutant List'!$C$7:$C$611,0)),INDEX('DEQ Pollutant List'!$A$7:$A$611,MATCH($B60,'DEQ Pollutant List'!$B$7:$B$611,0))),"")</f>
        <v/>
      </c>
      <c r="E60" s="198">
        <v>0</v>
      </c>
      <c r="F60" s="173">
        <f>Baghouses!K17</f>
        <v>6.1200000000000005E-8</v>
      </c>
      <c r="G60" s="205">
        <f t="shared" si="5"/>
        <v>6.1200000000000005E-8</v>
      </c>
      <c r="H60" s="172" t="s">
        <v>575</v>
      </c>
      <c r="I60" s="559" t="s">
        <v>1759</v>
      </c>
      <c r="J60" s="182">
        <f>F60*'2. Emissions Units &amp; Activities'!$H$17</f>
        <v>6.7925268000000004E-3</v>
      </c>
      <c r="K60" s="189">
        <f>F60*'2. Emissions Units &amp; Activities'!$I$17</f>
        <v>1.6083360000000001E-2</v>
      </c>
      <c r="L60" s="171">
        <f t="shared" si="1"/>
        <v>1.6083360000000001E-2</v>
      </c>
      <c r="M60" s="182">
        <f>G60*'2. Emissions Units &amp; Activities'!$K$17</f>
        <v>4.4064000000000004E-5</v>
      </c>
      <c r="N60" s="183">
        <f>G60*'2. Emissions Units &amp; Activities'!$L$17</f>
        <v>4.4064000000000004E-5</v>
      </c>
      <c r="O60" s="184">
        <f t="shared" si="4"/>
        <v>4.4064000000000004E-5</v>
      </c>
    </row>
    <row r="61" spans="1:15" x14ac:dyDescent="0.25">
      <c r="A61" s="197" t="s">
        <v>530</v>
      </c>
      <c r="B61" s="206" t="s">
        <v>420</v>
      </c>
      <c r="C61" s="193" t="str">
        <f>IFERROR(IF(B61="No CAS","",INDEX('DEQ Pollutant List'!$B$7:$B$611,MATCH('3. Pollutant Emissions - EF'!B61,'DEQ Pollutant List'!$A$7:$A$611,0))),"")</f>
        <v>Cadmium and compounds</v>
      </c>
      <c r="D61" s="199" t="str">
        <f>IFERROR(IF(OR($B61="",$B61="No CAS"),INDEX('DEQ Pollutant List'!$A$7:$A$611,MATCH($C61,'DEQ Pollutant List'!$C$7:$C$611,0)),INDEX('DEQ Pollutant List'!$A$7:$A$611,MATCH($B61,'DEQ Pollutant List'!$B$7:$B$611,0))),"")</f>
        <v/>
      </c>
      <c r="E61" s="198">
        <v>0</v>
      </c>
      <c r="F61" s="173">
        <f>Baghouses!K18</f>
        <v>1.6000000000000001E-9</v>
      </c>
      <c r="G61" s="205">
        <f t="shared" si="5"/>
        <v>1.6000000000000001E-9</v>
      </c>
      <c r="H61" s="172" t="s">
        <v>575</v>
      </c>
      <c r="I61" s="559" t="s">
        <v>1759</v>
      </c>
      <c r="J61" s="182">
        <f>F61*'2. Emissions Units &amp; Activities'!$H$17</f>
        <v>1.775824E-4</v>
      </c>
      <c r="K61" s="189">
        <f>F61*'2. Emissions Units &amp; Activities'!$I$17</f>
        <v>4.2048000000000004E-4</v>
      </c>
      <c r="L61" s="171">
        <f t="shared" si="1"/>
        <v>4.2048000000000004E-4</v>
      </c>
      <c r="M61" s="182">
        <f>G61*'2. Emissions Units &amp; Activities'!$K$17</f>
        <v>1.1519999999999999E-6</v>
      </c>
      <c r="N61" s="183">
        <f>G61*'2. Emissions Units &amp; Activities'!$L$17</f>
        <v>1.1519999999999999E-6</v>
      </c>
      <c r="O61" s="184">
        <f t="shared" si="4"/>
        <v>1.1519999999999999E-6</v>
      </c>
    </row>
    <row r="62" spans="1:15" x14ac:dyDescent="0.25">
      <c r="A62" s="197" t="s">
        <v>530</v>
      </c>
      <c r="B62" s="206" t="s">
        <v>345</v>
      </c>
      <c r="C62" s="193" t="str">
        <f>IFERROR(IF(B62="No CAS","",INDEX('DEQ Pollutant List'!$B$7:$B$611,MATCH('3. Pollutant Emissions - EF'!B62,'DEQ Pollutant List'!$A$7:$A$611,0))),"")</f>
        <v>Cobalt and compounds</v>
      </c>
      <c r="D62" s="199" t="str">
        <f>IFERROR(IF(OR($B62="",$B62="No CAS"),INDEX('DEQ Pollutant List'!$A$7:$A$611,MATCH($C62,'DEQ Pollutant List'!$C$7:$C$611,0)),INDEX('DEQ Pollutant List'!$A$7:$A$611,MATCH($B62,'DEQ Pollutant List'!$B$7:$B$611,0))),"")</f>
        <v/>
      </c>
      <c r="E62" s="198">
        <v>0</v>
      </c>
      <c r="F62" s="173">
        <f>Baghouses!K19</f>
        <v>2.0000000000000001E-9</v>
      </c>
      <c r="G62" s="205">
        <f t="shared" si="5"/>
        <v>2.0000000000000001E-9</v>
      </c>
      <c r="H62" s="172" t="s">
        <v>575</v>
      </c>
      <c r="I62" s="559" t="s">
        <v>1759</v>
      </c>
      <c r="J62" s="182">
        <f>F62*'2. Emissions Units &amp; Activities'!$H$17</f>
        <v>2.2197800000000001E-4</v>
      </c>
      <c r="K62" s="189">
        <f>F62*'2. Emissions Units &amp; Activities'!$I$17</f>
        <v>5.2559999999999998E-4</v>
      </c>
      <c r="L62" s="171">
        <f t="shared" si="1"/>
        <v>5.2559999999999998E-4</v>
      </c>
      <c r="M62" s="182">
        <f>G62*'2. Emissions Units &amp; Activities'!$K$17</f>
        <v>1.4400000000000002E-6</v>
      </c>
      <c r="N62" s="183">
        <f>G62*'2. Emissions Units &amp; Activities'!$L$17</f>
        <v>1.4400000000000002E-6</v>
      </c>
      <c r="O62" s="184">
        <f t="shared" si="4"/>
        <v>1.4400000000000002E-6</v>
      </c>
    </row>
    <row r="63" spans="1:15" x14ac:dyDescent="0.25">
      <c r="A63" s="197" t="s">
        <v>530</v>
      </c>
      <c r="B63" s="206" t="s">
        <v>327</v>
      </c>
      <c r="C63" s="193" t="str">
        <f>IFERROR(IF(B63="No CAS","",INDEX('DEQ Pollutant List'!$B$7:$B$611,MATCH('3. Pollutant Emissions - EF'!B63,'DEQ Pollutant List'!$A$7:$A$611,0))),"")</f>
        <v>Copper and compounds</v>
      </c>
      <c r="D63" s="199" t="str">
        <f>IFERROR(IF(OR($B63="",$B63="No CAS"),INDEX('DEQ Pollutant List'!$A$7:$A$611,MATCH($C63,'DEQ Pollutant List'!$C$7:$C$611,0)),INDEX('DEQ Pollutant List'!$A$7:$A$611,MATCH($B63,'DEQ Pollutant List'!$B$7:$B$611,0))),"")</f>
        <v/>
      </c>
      <c r="E63" s="198">
        <v>0</v>
      </c>
      <c r="F63" s="173">
        <f>Baghouses!K20</f>
        <v>1.0400000000000002E-7</v>
      </c>
      <c r="G63" s="205">
        <f t="shared" si="5"/>
        <v>1.0400000000000002E-7</v>
      </c>
      <c r="H63" s="172" t="s">
        <v>575</v>
      </c>
      <c r="I63" s="559" t="s">
        <v>1759</v>
      </c>
      <c r="J63" s="182">
        <f>F63*'2. Emissions Units &amp; Activities'!$H$17</f>
        <v>1.1542856000000002E-2</v>
      </c>
      <c r="K63" s="189">
        <f>F63*'2. Emissions Units &amp; Activities'!$I$17</f>
        <v>2.7331200000000003E-2</v>
      </c>
      <c r="L63" s="171">
        <f t="shared" si="1"/>
        <v>2.7331200000000003E-2</v>
      </c>
      <c r="M63" s="182">
        <f>G63*'2. Emissions Units &amp; Activities'!$K$17</f>
        <v>7.4880000000000015E-5</v>
      </c>
      <c r="N63" s="183">
        <f>G63*'2. Emissions Units &amp; Activities'!$L$17</f>
        <v>7.4880000000000015E-5</v>
      </c>
      <c r="O63" s="184">
        <f t="shared" si="4"/>
        <v>7.4880000000000015E-5</v>
      </c>
    </row>
    <row r="64" spans="1:15" x14ac:dyDescent="0.25">
      <c r="A64" s="197" t="s">
        <v>530</v>
      </c>
      <c r="B64" s="206" t="s">
        <v>421</v>
      </c>
      <c r="C64" s="193" t="str">
        <f>IFERROR(IF(B64="No CAS","",INDEX('DEQ Pollutant List'!$B$7:$B$611,MATCH('3. Pollutant Emissions - EF'!B64,'DEQ Pollutant List'!$A$7:$A$611,0))),"")</f>
        <v>Mercury and compounds</v>
      </c>
      <c r="D64" s="199" t="str">
        <f>IFERROR(IF(OR($B64="",$B64="No CAS"),INDEX('DEQ Pollutant List'!$A$7:$A$611,MATCH($C64,'DEQ Pollutant List'!$C$7:$C$611,0)),INDEX('DEQ Pollutant List'!$A$7:$A$611,MATCH($B64,'DEQ Pollutant List'!$B$7:$B$611,0))),"")</f>
        <v/>
      </c>
      <c r="E64" s="198">
        <v>0</v>
      </c>
      <c r="F64" s="173">
        <f>Baghouses!K21</f>
        <v>4.0000000000000001E-10</v>
      </c>
      <c r="G64" s="205">
        <f t="shared" si="5"/>
        <v>4.0000000000000001E-10</v>
      </c>
      <c r="H64" s="172" t="s">
        <v>575</v>
      </c>
      <c r="I64" s="559" t="s">
        <v>1759</v>
      </c>
      <c r="J64" s="182">
        <f>F64*'2. Emissions Units &amp; Activities'!$H$17</f>
        <v>4.4395599999999999E-5</v>
      </c>
      <c r="K64" s="189">
        <f>F64*'2. Emissions Units &amp; Activities'!$I$17</f>
        <v>1.0512000000000001E-4</v>
      </c>
      <c r="L64" s="171">
        <f t="shared" si="1"/>
        <v>1.0512000000000001E-4</v>
      </c>
      <c r="M64" s="182">
        <f>G64*'2. Emissions Units &amp; Activities'!$K$17</f>
        <v>2.8799999999999998E-7</v>
      </c>
      <c r="N64" s="183">
        <f>G64*'2. Emissions Units &amp; Activities'!$L$17</f>
        <v>2.8799999999999998E-7</v>
      </c>
      <c r="O64" s="184">
        <f t="shared" si="4"/>
        <v>2.8799999999999998E-7</v>
      </c>
    </row>
    <row r="65" spans="1:15" x14ac:dyDescent="0.25">
      <c r="A65" s="197" t="s">
        <v>530</v>
      </c>
      <c r="B65" s="206" t="s">
        <v>313</v>
      </c>
      <c r="C65" s="193" t="str">
        <f>IFERROR(IF(B65="No CAS","",INDEX('DEQ Pollutant List'!$B$7:$B$611,MATCH('3. Pollutant Emissions - EF'!B65,'DEQ Pollutant List'!$A$7:$A$611,0))),"")</f>
        <v>Manganese and compounds</v>
      </c>
      <c r="D65" s="199" t="str">
        <f>IFERROR(IF(OR($B65="",$B65="No CAS"),INDEX('DEQ Pollutant List'!$A$7:$A$611,MATCH($C65,'DEQ Pollutant List'!$C$7:$C$611,0)),INDEX('DEQ Pollutant List'!$A$7:$A$611,MATCH($B65,'DEQ Pollutant List'!$B$7:$B$611,0))),"")</f>
        <v/>
      </c>
      <c r="E65" s="198">
        <v>0</v>
      </c>
      <c r="F65" s="173">
        <f>Baghouses!K22</f>
        <v>1.006E-5</v>
      </c>
      <c r="G65" s="205">
        <f t="shared" si="5"/>
        <v>1.006E-5</v>
      </c>
      <c r="H65" s="172" t="s">
        <v>575</v>
      </c>
      <c r="I65" s="559" t="s">
        <v>1759</v>
      </c>
      <c r="J65" s="182">
        <f>F65*'2. Emissions Units &amp; Activities'!$H$17</f>
        <v>1.1165493399999999</v>
      </c>
      <c r="K65" s="189">
        <f>F65*'2. Emissions Units &amp; Activities'!$I$17</f>
        <v>2.6437680000000001</v>
      </c>
      <c r="L65" s="171">
        <f t="shared" si="1"/>
        <v>2.6437680000000001</v>
      </c>
      <c r="M65" s="182">
        <f>G65*'2. Emissions Units &amp; Activities'!$K$17</f>
        <v>7.2432E-3</v>
      </c>
      <c r="N65" s="183">
        <f>G65*'2. Emissions Units &amp; Activities'!$L$17</f>
        <v>7.2432E-3</v>
      </c>
      <c r="O65" s="184">
        <f t="shared" si="4"/>
        <v>7.2432E-3</v>
      </c>
    </row>
    <row r="66" spans="1:15" x14ac:dyDescent="0.25">
      <c r="A66" s="197" t="s">
        <v>530</v>
      </c>
      <c r="B66" s="206" t="s">
        <v>333</v>
      </c>
      <c r="C66" s="193" t="str">
        <f>IFERROR(IF(B66="No CAS","",INDEX('DEQ Pollutant List'!$B$7:$B$611,MATCH('3. Pollutant Emissions - EF'!B66,'DEQ Pollutant List'!$A$7:$A$611,0))),"")</f>
        <v>Nickel and compounds</v>
      </c>
      <c r="D66" s="199" t="str">
        <f>IFERROR(IF(OR($B66="",$B66="No CAS"),INDEX('DEQ Pollutant List'!$A$7:$A$611,MATCH($C66,'DEQ Pollutant List'!$C$7:$C$611,0)),INDEX('DEQ Pollutant List'!$A$7:$A$611,MATCH($B66,'DEQ Pollutant List'!$B$7:$B$611,0))),"")</f>
        <v/>
      </c>
      <c r="E66" s="198">
        <v>0</v>
      </c>
      <c r="F66" s="173">
        <f>Baghouses!K23</f>
        <v>4.0000000000000001E-8</v>
      </c>
      <c r="G66" s="205">
        <f t="shared" si="5"/>
        <v>4.0000000000000001E-8</v>
      </c>
      <c r="H66" s="172" t="s">
        <v>575</v>
      </c>
      <c r="I66" s="559" t="s">
        <v>1759</v>
      </c>
      <c r="J66" s="182">
        <f>F66*'2. Emissions Units &amp; Activities'!$H$17</f>
        <v>4.4395600000000004E-3</v>
      </c>
      <c r="K66" s="189">
        <f>F66*'2. Emissions Units &amp; Activities'!$I$17</f>
        <v>1.0512000000000001E-2</v>
      </c>
      <c r="L66" s="171">
        <f t="shared" si="1"/>
        <v>1.0512000000000001E-2</v>
      </c>
      <c r="M66" s="182">
        <f>G66*'2. Emissions Units &amp; Activities'!$K$17</f>
        <v>2.8800000000000002E-5</v>
      </c>
      <c r="N66" s="183">
        <f>G66*'2. Emissions Units &amp; Activities'!$L$17</f>
        <v>2.8800000000000002E-5</v>
      </c>
      <c r="O66" s="184">
        <f t="shared" si="4"/>
        <v>2.8800000000000002E-5</v>
      </c>
    </row>
    <row r="67" spans="1:15" ht="13.5" customHeight="1" x14ac:dyDescent="0.25">
      <c r="A67" s="197" t="s">
        <v>530</v>
      </c>
      <c r="B67" s="206" t="s">
        <v>422</v>
      </c>
      <c r="C67" s="193" t="str">
        <f>IFERROR(IF(B67="No CAS","",INDEX('DEQ Pollutant List'!$B$7:$B$611,MATCH('3. Pollutant Emissions - EF'!B67,'DEQ Pollutant List'!$A$7:$A$611,0))),"")</f>
        <v>Lead and compounds</v>
      </c>
      <c r="D67" s="199" t="str">
        <f>IFERROR(IF(OR($B67="",$B67="No CAS"),INDEX('DEQ Pollutant List'!$A$7:$A$611,MATCH($C67,'DEQ Pollutant List'!$C$7:$C$611,0)),INDEX('DEQ Pollutant List'!$A$7:$A$611,MATCH($B67,'DEQ Pollutant List'!$B$7:$B$611,0))),"")</f>
        <v/>
      </c>
      <c r="E67" s="198">
        <v>0</v>
      </c>
      <c r="F67" s="173">
        <f>Baghouses!K24</f>
        <v>6.6000000000000003E-7</v>
      </c>
      <c r="G67" s="205">
        <f t="shared" si="5"/>
        <v>6.6000000000000003E-7</v>
      </c>
      <c r="H67" s="172" t="s">
        <v>575</v>
      </c>
      <c r="I67" s="559" t="s">
        <v>1759</v>
      </c>
      <c r="J67" s="182">
        <f>F67*'2. Emissions Units &amp; Activities'!$H$17</f>
        <v>7.3252740000000011E-2</v>
      </c>
      <c r="K67" s="189">
        <f>F67*'2. Emissions Units &amp; Activities'!$I$17</f>
        <v>0.17344800000000002</v>
      </c>
      <c r="L67" s="171">
        <f t="shared" si="1"/>
        <v>0.17344800000000002</v>
      </c>
      <c r="M67" s="182">
        <f>G67*'2. Emissions Units &amp; Activities'!$K$17</f>
        <v>4.752E-4</v>
      </c>
      <c r="N67" s="183">
        <f>G67*'2. Emissions Units &amp; Activities'!$L$17</f>
        <v>4.752E-4</v>
      </c>
      <c r="O67" s="184">
        <f t="shared" si="4"/>
        <v>4.752E-4</v>
      </c>
    </row>
    <row r="68" spans="1:15" x14ac:dyDescent="0.25">
      <c r="A68" s="197" t="s">
        <v>530</v>
      </c>
      <c r="B68" s="206" t="s">
        <v>423</v>
      </c>
      <c r="C68" s="193" t="str">
        <f>IFERROR(IF(B68="No CAS","",INDEX('DEQ Pollutant List'!$B$7:$B$611,MATCH('3. Pollutant Emissions - EF'!B68,'DEQ Pollutant List'!$A$7:$A$611,0))),"")</f>
        <v>Antimony and compounds</v>
      </c>
      <c r="D68" s="199" t="str">
        <f>IFERROR(IF(OR($B68="",$B68="No CAS"),INDEX('DEQ Pollutant List'!$A$7:$A$611,MATCH($C68,'DEQ Pollutant List'!$C$7:$C$611,0)),INDEX('DEQ Pollutant List'!$A$7:$A$611,MATCH($B68,'DEQ Pollutant List'!$B$7:$B$611,0))),"")</f>
        <v/>
      </c>
      <c r="E68" s="198">
        <v>0</v>
      </c>
      <c r="F68" s="173">
        <f>Baghouses!K25</f>
        <v>5.0000000000000008E-7</v>
      </c>
      <c r="G68" s="205">
        <f t="shared" si="5"/>
        <v>5.0000000000000008E-7</v>
      </c>
      <c r="H68" s="172" t="s">
        <v>575</v>
      </c>
      <c r="I68" s="559" t="s">
        <v>1759</v>
      </c>
      <c r="J68" s="182">
        <f>F68*'2. Emissions Units &amp; Activities'!$H$17</f>
        <v>5.5494500000000009E-2</v>
      </c>
      <c r="K68" s="189">
        <f>F68*'2. Emissions Units &amp; Activities'!$I$17</f>
        <v>0.13140000000000002</v>
      </c>
      <c r="L68" s="171">
        <f t="shared" si="1"/>
        <v>0.13140000000000002</v>
      </c>
      <c r="M68" s="182">
        <f>G68*'2. Emissions Units &amp; Activities'!$K$17</f>
        <v>3.6000000000000008E-4</v>
      </c>
      <c r="N68" s="183">
        <f>G68*'2. Emissions Units &amp; Activities'!$L$17</f>
        <v>3.6000000000000008E-4</v>
      </c>
      <c r="O68" s="184">
        <f t="shared" si="4"/>
        <v>3.6000000000000008E-4</v>
      </c>
    </row>
    <row r="69" spans="1:15" x14ac:dyDescent="0.25">
      <c r="A69" s="197" t="s">
        <v>530</v>
      </c>
      <c r="B69" s="206" t="s">
        <v>424</v>
      </c>
      <c r="C69" s="193" t="str">
        <f>IFERROR(IF(B69="No CAS","",INDEX('DEQ Pollutant List'!$B$7:$B$611,MATCH('3. Pollutant Emissions - EF'!B69,'DEQ Pollutant List'!$A$7:$A$611,0))),"")</f>
        <v>Selenium and compounds</v>
      </c>
      <c r="D69" s="199" t="str">
        <f>IFERROR(IF(OR($B69="",$B69="No CAS"),INDEX('DEQ Pollutant List'!$A$7:$A$611,MATCH($C69,'DEQ Pollutant List'!$C$7:$C$611,0)),INDEX('DEQ Pollutant List'!$A$7:$A$611,MATCH($B69,'DEQ Pollutant List'!$B$7:$B$611,0))),"")</f>
        <v/>
      </c>
      <c r="E69" s="198">
        <v>0</v>
      </c>
      <c r="F69" s="173">
        <f>Baghouses!K26</f>
        <v>7.4000000000000001E-9</v>
      </c>
      <c r="G69" s="205">
        <f t="shared" si="5"/>
        <v>7.4000000000000001E-9</v>
      </c>
      <c r="H69" s="172" t="s">
        <v>575</v>
      </c>
      <c r="I69" s="559" t="s">
        <v>1759</v>
      </c>
      <c r="J69" s="182">
        <f>F69*'2. Emissions Units &amp; Activities'!$H$17</f>
        <v>8.2131860000000001E-4</v>
      </c>
      <c r="K69" s="189">
        <f>F69*'2. Emissions Units &amp; Activities'!$I$17</f>
        <v>1.94472E-3</v>
      </c>
      <c r="L69" s="171">
        <f t="shared" si="1"/>
        <v>1.94472E-3</v>
      </c>
      <c r="M69" s="182">
        <f>G69*'2. Emissions Units &amp; Activities'!$K$17</f>
        <v>5.3280000000000005E-6</v>
      </c>
      <c r="N69" s="183">
        <f>G69*'2. Emissions Units &amp; Activities'!$L$17</f>
        <v>5.3280000000000005E-6</v>
      </c>
      <c r="O69" s="184">
        <f t="shared" si="4"/>
        <v>5.3280000000000005E-6</v>
      </c>
    </row>
    <row r="70" spans="1:15" x14ac:dyDescent="0.25">
      <c r="A70" s="197" t="s">
        <v>530</v>
      </c>
      <c r="B70" s="206" t="s">
        <v>425</v>
      </c>
      <c r="C70" s="193" t="str">
        <f>IFERROR(IF(B70="No CAS","",INDEX('DEQ Pollutant List'!$B$7:$B$611,MATCH('3. Pollutant Emissions - EF'!B70,'DEQ Pollutant List'!$A$7:$A$611,0))),"")</f>
        <v>Thallium and compounds</v>
      </c>
      <c r="D70" s="199" t="str">
        <f>IFERROR(IF(OR($B70="",$B70="No CAS"),INDEX('DEQ Pollutant List'!$A$7:$A$611,MATCH($C70,'DEQ Pollutant List'!$C$7:$C$611,0)),INDEX('DEQ Pollutant List'!$A$7:$A$611,MATCH($B70,'DEQ Pollutant List'!$B$7:$B$611,0))),"")</f>
        <v/>
      </c>
      <c r="E70" s="198">
        <v>0</v>
      </c>
      <c r="F70" s="173">
        <f>Baghouses!K27</f>
        <v>3.8000000000000001E-9</v>
      </c>
      <c r="G70" s="205">
        <f t="shared" si="5"/>
        <v>3.8000000000000001E-9</v>
      </c>
      <c r="H70" s="172" t="s">
        <v>575</v>
      </c>
      <c r="I70" s="559" t="s">
        <v>1759</v>
      </c>
      <c r="J70" s="182">
        <f>F70*'2. Emissions Units &amp; Activities'!$H$17</f>
        <v>4.2175820000000001E-4</v>
      </c>
      <c r="K70" s="189">
        <f>F70*'2. Emissions Units &amp; Activities'!$I$17</f>
        <v>9.9864000000000007E-4</v>
      </c>
      <c r="L70" s="171">
        <f t="shared" si="1"/>
        <v>9.9864000000000007E-4</v>
      </c>
      <c r="M70" s="182">
        <f>G70*'2. Emissions Units &amp; Activities'!$K$17</f>
        <v>2.7360000000000001E-6</v>
      </c>
      <c r="N70" s="183">
        <f>G70*'2. Emissions Units &amp; Activities'!$L$17</f>
        <v>2.7360000000000001E-6</v>
      </c>
      <c r="O70" s="184">
        <f t="shared" si="4"/>
        <v>2.7360000000000001E-6</v>
      </c>
    </row>
    <row r="71" spans="1:15" x14ac:dyDescent="0.25">
      <c r="A71" s="197" t="s">
        <v>530</v>
      </c>
      <c r="B71" s="206" t="s">
        <v>426</v>
      </c>
      <c r="C71" s="193" t="str">
        <f>IFERROR(IF(B71="No CAS","",INDEX('DEQ Pollutant List'!$B$7:$B$611,MATCH('3. Pollutant Emissions - EF'!B71,'DEQ Pollutant List'!$A$7:$A$611,0))),"")</f>
        <v>Zinc and compounds</v>
      </c>
      <c r="D71" s="199" t="str">
        <f>IFERROR(IF(OR($B71="",$B71="No CAS"),INDEX('DEQ Pollutant List'!$A$7:$A$611,MATCH($C71,'DEQ Pollutant List'!$C$7:$C$611,0)),INDEX('DEQ Pollutant List'!$A$7:$A$611,MATCH($B71,'DEQ Pollutant List'!$B$7:$B$611,0))),"")</f>
        <v/>
      </c>
      <c r="E71" s="198">
        <v>0</v>
      </c>
      <c r="F71" s="173">
        <f>Baghouses!K28</f>
        <v>2.9999999999999997E-8</v>
      </c>
      <c r="G71" s="205">
        <f t="shared" si="5"/>
        <v>2.9999999999999997E-8</v>
      </c>
      <c r="H71" s="172" t="s">
        <v>575</v>
      </c>
      <c r="I71" s="559" t="s">
        <v>1759</v>
      </c>
      <c r="J71" s="182">
        <f>F71*'2. Emissions Units &amp; Activities'!$H$17</f>
        <v>3.3296699999999999E-3</v>
      </c>
      <c r="K71" s="189">
        <f>F71*'2. Emissions Units &amp; Activities'!$I$17</f>
        <v>7.8839999999999986E-3</v>
      </c>
      <c r="L71" s="171">
        <f t="shared" si="1"/>
        <v>7.8839999999999986E-3</v>
      </c>
      <c r="M71" s="182">
        <f>G71*'2. Emissions Units &amp; Activities'!$K$17</f>
        <v>2.1599999999999996E-5</v>
      </c>
      <c r="N71" s="183">
        <f>G71*'2. Emissions Units &amp; Activities'!$L$17</f>
        <v>2.1599999999999996E-5</v>
      </c>
      <c r="O71" s="184">
        <f t="shared" si="4"/>
        <v>2.1599999999999996E-5</v>
      </c>
    </row>
    <row r="72" spans="1:15" x14ac:dyDescent="0.25">
      <c r="A72" s="197" t="s">
        <v>530</v>
      </c>
      <c r="B72" s="206" t="s">
        <v>290</v>
      </c>
      <c r="C72" s="193" t="str">
        <f>IFERROR(IF(B72="No CAS","",INDEX('DEQ Pollutant List'!$B$7:$B$611,MATCH('3. Pollutant Emissions - EF'!B72,'DEQ Pollutant List'!$A$7:$A$611,0))),"")</f>
        <v>Barium and compounds</v>
      </c>
      <c r="D72" s="199" t="str">
        <f>IFERROR(IF(OR($B72="",$B72="No CAS"),INDEX('DEQ Pollutant List'!$A$7:$A$611,MATCH($C72,'DEQ Pollutant List'!$C$7:$C$611,0)),INDEX('DEQ Pollutant List'!$A$7:$A$611,MATCH($B72,'DEQ Pollutant List'!$B$7:$B$611,0))),"")</f>
        <v/>
      </c>
      <c r="E72" s="198">
        <v>0</v>
      </c>
      <c r="F72" s="173">
        <f>Baghouses!K29</f>
        <v>6.0000000000000008E-7</v>
      </c>
      <c r="G72" s="205">
        <f t="shared" si="5"/>
        <v>6.0000000000000008E-7</v>
      </c>
      <c r="H72" s="172" t="s">
        <v>575</v>
      </c>
      <c r="I72" s="559" t="s">
        <v>1759</v>
      </c>
      <c r="J72" s="182">
        <f>F72*'2. Emissions Units &amp; Activities'!$H$17</f>
        <v>6.6593400000000011E-2</v>
      </c>
      <c r="K72" s="189">
        <f>F72*'2. Emissions Units &amp; Activities'!$I$17</f>
        <v>0.15768000000000001</v>
      </c>
      <c r="L72" s="171">
        <f t="shared" si="1"/>
        <v>0.15768000000000001</v>
      </c>
      <c r="M72" s="182">
        <f>G72*'2. Emissions Units &amp; Activities'!$K$17</f>
        <v>4.3200000000000004E-4</v>
      </c>
      <c r="N72" s="183">
        <f>G72*'2. Emissions Units &amp; Activities'!$L$17</f>
        <v>4.3200000000000004E-4</v>
      </c>
      <c r="O72" s="184">
        <f t="shared" si="4"/>
        <v>4.3200000000000004E-4</v>
      </c>
    </row>
    <row r="73" spans="1:15" x14ac:dyDescent="0.25">
      <c r="A73" s="197" t="s">
        <v>530</v>
      </c>
      <c r="B73" s="206" t="s">
        <v>427</v>
      </c>
      <c r="C73" s="193" t="str">
        <f>IFERROR(IF(B73="No CAS","",INDEX('DEQ Pollutant List'!$B$7:$B$611,MATCH('3. Pollutant Emissions - EF'!B73,'DEQ Pollutant List'!$A$7:$A$611,0))),"")</f>
        <v>Phosphorus pentoxide</v>
      </c>
      <c r="D73" s="199" t="str">
        <f>IFERROR(IF(OR($B73="",$B73="No CAS"),INDEX('DEQ Pollutant List'!$A$7:$A$611,MATCH($C73,'DEQ Pollutant List'!$C$7:$C$611,0)),INDEX('DEQ Pollutant List'!$A$7:$A$611,MATCH($B73,'DEQ Pollutant List'!$B$7:$B$611,0))),"")</f>
        <v/>
      </c>
      <c r="E73" s="198">
        <v>0</v>
      </c>
      <c r="F73" s="173">
        <f>Baghouses!K30</f>
        <v>4.0000000000000007E-6</v>
      </c>
      <c r="G73" s="205">
        <f t="shared" si="5"/>
        <v>4.0000000000000007E-6</v>
      </c>
      <c r="H73" s="172" t="s">
        <v>575</v>
      </c>
      <c r="I73" s="559" t="s">
        <v>1759</v>
      </c>
      <c r="J73" s="182">
        <f>F73*'2. Emissions Units &amp; Activities'!$H$17</f>
        <v>0.44395600000000007</v>
      </c>
      <c r="K73" s="189">
        <f>F73*'2. Emissions Units &amp; Activities'!$I$17</f>
        <v>1.0512000000000001</v>
      </c>
      <c r="L73" s="171">
        <f t="shared" si="1"/>
        <v>1.0512000000000001</v>
      </c>
      <c r="M73" s="182">
        <f>G73*'2. Emissions Units &amp; Activities'!$K$17</f>
        <v>2.8800000000000006E-3</v>
      </c>
      <c r="N73" s="183">
        <f>G73*'2. Emissions Units &amp; Activities'!$L$17</f>
        <v>2.8800000000000006E-3</v>
      </c>
      <c r="O73" s="184">
        <f t="shared" si="4"/>
        <v>2.8800000000000006E-3</v>
      </c>
    </row>
    <row r="74" spans="1:15" x14ac:dyDescent="0.25">
      <c r="A74" s="197" t="s">
        <v>530</v>
      </c>
      <c r="B74" s="206" t="s">
        <v>315</v>
      </c>
      <c r="C74" s="193" t="str">
        <f>IFERROR(IF(B74="No CAS","",INDEX('DEQ Pollutant List'!$B$7:$B$611,MATCH('3. Pollutant Emissions - EF'!B74,'DEQ Pollutant List'!$A$7:$A$611,0))),"")</f>
        <v>Silica, crystalline (respirable)</v>
      </c>
      <c r="D74" s="199" t="str">
        <f>IFERROR(IF(OR($B74="",$B74="No CAS"),INDEX('DEQ Pollutant List'!$A$7:$A$611,MATCH($C74,'DEQ Pollutant List'!$C$7:$C$611,0)),INDEX('DEQ Pollutant List'!$A$7:$A$611,MATCH($B74,'DEQ Pollutant List'!$B$7:$B$611,0))),"")</f>
        <v/>
      </c>
      <c r="E74" s="198">
        <v>0</v>
      </c>
      <c r="F74" s="173">
        <f>Baghouses!K31</f>
        <v>1.6000000000000001E-6</v>
      </c>
      <c r="G74" s="205">
        <f t="shared" si="5"/>
        <v>1.6000000000000001E-6</v>
      </c>
      <c r="H74" s="172" t="s">
        <v>575</v>
      </c>
      <c r="I74" s="559" t="s">
        <v>1759</v>
      </c>
      <c r="J74" s="182">
        <f>F74*'2. Emissions Units &amp; Activities'!$H$17</f>
        <v>0.17758240000000003</v>
      </c>
      <c r="K74" s="189">
        <f>F74*'2. Emissions Units &amp; Activities'!$I$17</f>
        <v>0.42048000000000002</v>
      </c>
      <c r="L74" s="171">
        <f t="shared" si="1"/>
        <v>0.42048000000000002</v>
      </c>
      <c r="M74" s="182">
        <f>G74*'2. Emissions Units &amp; Activities'!$K$17</f>
        <v>1.152E-3</v>
      </c>
      <c r="N74" s="183">
        <f>G74*'2. Emissions Units &amp; Activities'!$L$17</f>
        <v>1.152E-3</v>
      </c>
      <c r="O74" s="184">
        <f t="shared" si="4"/>
        <v>1.152E-3</v>
      </c>
    </row>
    <row r="75" spans="1:15" x14ac:dyDescent="0.25">
      <c r="A75" s="197" t="s">
        <v>530</v>
      </c>
      <c r="B75" s="206" t="s">
        <v>428</v>
      </c>
      <c r="C75" s="193" t="str">
        <f>IFERROR(IF(B75="No CAS","",INDEX('DEQ Pollutant List'!$B$7:$B$611,MATCH('3. Pollutant Emissions - EF'!B75,'DEQ Pollutant List'!$A$7:$A$611,0))),"")</f>
        <v>Sulfur trioxide</v>
      </c>
      <c r="D75" s="199" t="str">
        <f>IFERROR(IF(OR($B75="",$B75="No CAS"),INDEX('DEQ Pollutant List'!$A$7:$A$611,MATCH($C75,'DEQ Pollutant List'!$C$7:$C$611,0)),INDEX('DEQ Pollutant List'!$A$7:$A$611,MATCH($B75,'DEQ Pollutant List'!$B$7:$B$611,0))),"")</f>
        <v/>
      </c>
      <c r="E75" s="198">
        <v>0</v>
      </c>
      <c r="F75" s="173">
        <f>Baghouses!K32</f>
        <v>7.4529999999999996E-4</v>
      </c>
      <c r="G75" s="205">
        <f t="shared" si="5"/>
        <v>7.4529999999999996E-4</v>
      </c>
      <c r="H75" s="172" t="s">
        <v>575</v>
      </c>
      <c r="I75" s="559" t="s">
        <v>1759</v>
      </c>
      <c r="J75" s="182">
        <f>F75*'2. Emissions Units &amp; Activities'!$H$17</f>
        <v>82.720101700000001</v>
      </c>
      <c r="K75" s="189">
        <f>F75*'2. Emissions Units &amp; Activities'!$I$17</f>
        <v>195.86483999999999</v>
      </c>
      <c r="L75" s="171">
        <f t="shared" si="1"/>
        <v>195.86483999999999</v>
      </c>
      <c r="M75" s="182">
        <f>G75*'2. Emissions Units &amp; Activities'!$K$17</f>
        <v>0.53661599999999998</v>
      </c>
      <c r="N75" s="183">
        <f>G75*'2. Emissions Units &amp; Activities'!$L$17</f>
        <v>0.53661599999999998</v>
      </c>
      <c r="O75" s="184">
        <f t="shared" si="4"/>
        <v>0.53661599999999998</v>
      </c>
    </row>
    <row r="76" spans="1:15" s="166" customFormat="1" x14ac:dyDescent="0.25">
      <c r="A76" s="201" t="s">
        <v>530</v>
      </c>
      <c r="B76" s="207" t="s">
        <v>429</v>
      </c>
      <c r="C76" s="195" t="str">
        <f>IFERROR(IF(B76="No CAS","",INDEX('DEQ Pollutant List'!$B$7:$B$611,MATCH('3. Pollutant Emissions - EF'!B76,'DEQ Pollutant List'!$A$7:$A$611,0))),"")</f>
        <v>Vanadium pentoxide</v>
      </c>
      <c r="D76" s="203" t="str">
        <f>IFERROR(IF(OR($B76="",$B76="No CAS"),INDEX('DEQ Pollutant List'!$A$7:$A$611,MATCH($C76,'DEQ Pollutant List'!$C$7:$C$611,0)),INDEX('DEQ Pollutant List'!$A$7:$A$611,MATCH($B76,'DEQ Pollutant List'!$B$7:$B$611,0))),"")</f>
        <v/>
      </c>
      <c r="E76" s="204">
        <v>0</v>
      </c>
      <c r="F76" s="178">
        <f>Baghouses!K33</f>
        <v>5.0000000000000008E-7</v>
      </c>
      <c r="G76" s="208">
        <f t="shared" si="5"/>
        <v>5.0000000000000008E-7</v>
      </c>
      <c r="H76" s="176" t="s">
        <v>575</v>
      </c>
      <c r="I76" s="559" t="s">
        <v>1759</v>
      </c>
      <c r="J76" s="186">
        <f>F76*'2. Emissions Units &amp; Activities'!$H$17</f>
        <v>5.5494500000000009E-2</v>
      </c>
      <c r="K76" s="190">
        <f>F76*'2. Emissions Units &amp; Activities'!$I$17</f>
        <v>0.13140000000000002</v>
      </c>
      <c r="L76" s="179">
        <f t="shared" si="1"/>
        <v>0.13140000000000002</v>
      </c>
      <c r="M76" s="186">
        <f>G76*'2. Emissions Units &amp; Activities'!$K$17</f>
        <v>3.6000000000000008E-4</v>
      </c>
      <c r="N76" s="187">
        <f>G76*'2. Emissions Units &amp; Activities'!$L$17</f>
        <v>3.6000000000000008E-4</v>
      </c>
      <c r="O76" s="188">
        <f t="shared" si="4"/>
        <v>3.6000000000000008E-4</v>
      </c>
    </row>
    <row r="77" spans="1:15" x14ac:dyDescent="0.25">
      <c r="A77" s="197" t="s">
        <v>533</v>
      </c>
      <c r="B77" s="206" t="s">
        <v>417</v>
      </c>
      <c r="C77" s="193" t="str">
        <f>IFERROR(IF(B77="No CAS","",INDEX('DEQ Pollutant List'!$B$7:$B$611,MATCH('3. Pollutant Emissions - EF'!B77,'DEQ Pollutant List'!$A$7:$A$611,0))),"")</f>
        <v>Silver and compounds</v>
      </c>
      <c r="D77" s="199" t="str">
        <f>IFERROR(IF(OR($B77="",$B77="No CAS"),INDEX('DEQ Pollutant List'!$A$7:$A$611,MATCH($C77,'DEQ Pollutant List'!$C$7:$C$611,0)),INDEX('DEQ Pollutant List'!$A$7:$A$611,MATCH($B77,'DEQ Pollutant List'!$B$7:$B$611,0))),"")</f>
        <v/>
      </c>
      <c r="E77" s="198">
        <v>0</v>
      </c>
      <c r="F77" s="173">
        <f>Baghouses!Q13</f>
        <v>2.175E-10</v>
      </c>
      <c r="G77" s="205">
        <f t="shared" si="5"/>
        <v>2.175E-10</v>
      </c>
      <c r="H77" s="172" t="s">
        <v>575</v>
      </c>
      <c r="I77" s="559" t="s">
        <v>1759</v>
      </c>
      <c r="J77" s="182">
        <f>F77*'2. Emissions Units &amp; Activities'!$H$18</f>
        <v>2.41401075E-5</v>
      </c>
      <c r="K77" s="189">
        <f>F77*'2. Emissions Units &amp; Activities'!$I$18</f>
        <v>5.7158999999999999E-5</v>
      </c>
      <c r="L77" s="171">
        <f t="shared" si="1"/>
        <v>5.7158999999999999E-5</v>
      </c>
      <c r="M77" s="182">
        <f>G77*'2. Emissions Units &amp; Activities'!$K$18</f>
        <v>1.5659999999999999E-7</v>
      </c>
      <c r="N77" s="183">
        <f>G77*'2. Emissions Units &amp; Activities'!$L$18</f>
        <v>1.5659999999999999E-7</v>
      </c>
      <c r="O77" s="184">
        <f t="shared" si="4"/>
        <v>1.5659999999999999E-7</v>
      </c>
    </row>
    <row r="78" spans="1:15" x14ac:dyDescent="0.25">
      <c r="A78" s="197" t="s">
        <v>533</v>
      </c>
      <c r="B78" s="206" t="s">
        <v>323</v>
      </c>
      <c r="C78" s="193" t="str">
        <f>IFERROR(IF(B78="No CAS","",INDEX('DEQ Pollutant List'!$B$7:$B$611,MATCH('3. Pollutant Emissions - EF'!B78,'DEQ Pollutant List'!$A$7:$A$611,0))),"")</f>
        <v>Aluminum and compounds</v>
      </c>
      <c r="D78" s="199" t="str">
        <f>IFERROR(IF(OR($B78="",$B78="No CAS"),INDEX('DEQ Pollutant List'!$A$7:$A$611,MATCH($C78,'DEQ Pollutant List'!$C$7:$C$611,0)),INDEX('DEQ Pollutant List'!$A$7:$A$611,MATCH($B78,'DEQ Pollutant List'!$B$7:$B$611,0))),"")</f>
        <v/>
      </c>
      <c r="E78" s="198">
        <v>0</v>
      </c>
      <c r="F78" s="173">
        <f>Baghouses!Q14</f>
        <v>5.5440749999999988E-4</v>
      </c>
      <c r="G78" s="205">
        <f t="shared" si="5"/>
        <v>5.5440749999999988E-4</v>
      </c>
      <c r="H78" s="172" t="s">
        <v>575</v>
      </c>
      <c r="I78" s="559" t="s">
        <v>1759</v>
      </c>
      <c r="J78" s="182">
        <f>F78*'2. Emissions Units &amp; Activities'!$H$18</f>
        <v>61.533134017499989</v>
      </c>
      <c r="K78" s="189">
        <f>F78*'2. Emissions Units &amp; Activities'!$I$18</f>
        <v>145.69829099999995</v>
      </c>
      <c r="L78" s="171">
        <f t="shared" si="1"/>
        <v>145.69829099999995</v>
      </c>
      <c r="M78" s="182">
        <f>G78*'2. Emissions Units &amp; Activities'!$K$18</f>
        <v>0.3991733999999999</v>
      </c>
      <c r="N78" s="183">
        <f>G78*'2. Emissions Units &amp; Activities'!$L$18</f>
        <v>0.3991733999999999</v>
      </c>
      <c r="O78" s="184">
        <f t="shared" si="4"/>
        <v>0.3991733999999999</v>
      </c>
    </row>
    <row r="79" spans="1:15" x14ac:dyDescent="0.25">
      <c r="A79" s="197" t="s">
        <v>533</v>
      </c>
      <c r="B79" s="206" t="s">
        <v>418</v>
      </c>
      <c r="C79" s="193" t="str">
        <f>IFERROR(IF(B79="No CAS","",INDEX('DEQ Pollutant List'!$B$7:$B$611,MATCH('3. Pollutant Emissions - EF'!B79,'DEQ Pollutant List'!$A$7:$A$611,0))),"")</f>
        <v>Arsenic and compounds</v>
      </c>
      <c r="D79" s="199" t="str">
        <f>IFERROR(IF(OR($B79="",$B79="No CAS"),INDEX('DEQ Pollutant List'!$A$7:$A$611,MATCH($C79,'DEQ Pollutant List'!$C$7:$C$611,0)),INDEX('DEQ Pollutant List'!$A$7:$A$611,MATCH($B79,'DEQ Pollutant List'!$B$7:$B$611,0))),"")</f>
        <v/>
      </c>
      <c r="E79" s="198">
        <v>0</v>
      </c>
      <c r="F79" s="173">
        <f>Baghouses!Q15</f>
        <v>2.2620000000000003E-8</v>
      </c>
      <c r="G79" s="205">
        <f t="shared" si="5"/>
        <v>2.2620000000000003E-8</v>
      </c>
      <c r="H79" s="172" t="s">
        <v>575</v>
      </c>
      <c r="I79" s="559" t="s">
        <v>1759</v>
      </c>
      <c r="J79" s="182">
        <f>F79*'2. Emissions Units &amp; Activities'!$H$18</f>
        <v>2.5105711800000002E-3</v>
      </c>
      <c r="K79" s="189">
        <f>F79*'2. Emissions Units &amp; Activities'!$I$18</f>
        <v>5.9445360000000011E-3</v>
      </c>
      <c r="L79" s="171">
        <f t="shared" ref="L79:L139" si="6">K79</f>
        <v>5.9445360000000011E-3</v>
      </c>
      <c r="M79" s="182">
        <f>G79*'2. Emissions Units &amp; Activities'!$K$18</f>
        <v>1.6286400000000004E-5</v>
      </c>
      <c r="N79" s="183">
        <f>G79*'2. Emissions Units &amp; Activities'!$L$18</f>
        <v>1.6286400000000004E-5</v>
      </c>
      <c r="O79" s="184">
        <f t="shared" si="4"/>
        <v>1.6286400000000004E-5</v>
      </c>
    </row>
    <row r="80" spans="1:15" x14ac:dyDescent="0.25">
      <c r="A80" s="197" t="s">
        <v>533</v>
      </c>
      <c r="B80" s="206" t="s">
        <v>290</v>
      </c>
      <c r="C80" s="193" t="str">
        <f>IFERROR(IF(B80="No CAS","",INDEX('DEQ Pollutant List'!$B$7:$B$611,MATCH('3. Pollutant Emissions - EF'!B80,'DEQ Pollutant List'!$A$7:$A$611,0))),"")</f>
        <v>Barium and compounds</v>
      </c>
      <c r="D80" s="199" t="str">
        <f>IFERROR(IF(OR($B80="",$B80="No CAS"),INDEX('DEQ Pollutant List'!$A$7:$A$611,MATCH($C80,'DEQ Pollutant List'!$C$7:$C$611,0)),INDEX('DEQ Pollutant List'!$A$7:$A$611,MATCH($B80,'DEQ Pollutant List'!$B$7:$B$611,0))),"")</f>
        <v/>
      </c>
      <c r="E80" s="198">
        <v>0</v>
      </c>
      <c r="F80" s="173">
        <f>Baghouses!Q16</f>
        <v>2.4360000000000001E-6</v>
      </c>
      <c r="G80" s="205">
        <f t="shared" ref="G80:G97" si="7">F80</f>
        <v>2.4360000000000001E-6</v>
      </c>
      <c r="H80" s="172" t="s">
        <v>575</v>
      </c>
      <c r="I80" s="559" t="s">
        <v>1759</v>
      </c>
      <c r="J80" s="182">
        <f>F80*'2. Emissions Units &amp; Activities'!$H$18</f>
        <v>0.27036920400000003</v>
      </c>
      <c r="K80" s="189">
        <f>F80*'2. Emissions Units &amp; Activities'!$I$18</f>
        <v>0.64018079999999999</v>
      </c>
      <c r="L80" s="171">
        <f t="shared" si="6"/>
        <v>0.64018079999999999</v>
      </c>
      <c r="M80" s="182">
        <f>G80*'2. Emissions Units &amp; Activities'!$K$18</f>
        <v>1.75392E-3</v>
      </c>
      <c r="N80" s="183">
        <f>G80*'2. Emissions Units &amp; Activities'!$L$18</f>
        <v>1.75392E-3</v>
      </c>
      <c r="O80" s="184">
        <f t="shared" si="4"/>
        <v>1.75392E-3</v>
      </c>
    </row>
    <row r="81" spans="1:15" x14ac:dyDescent="0.25">
      <c r="A81" s="197" t="s">
        <v>533</v>
      </c>
      <c r="B81" s="206" t="s">
        <v>419</v>
      </c>
      <c r="C81" s="193" t="str">
        <f>IFERROR(IF(B81="No CAS","",INDEX('DEQ Pollutant List'!$B$7:$B$611,MATCH('3. Pollutant Emissions - EF'!B81,'DEQ Pollutant List'!$A$7:$A$611,0))),"")</f>
        <v>Beryllium and compounds</v>
      </c>
      <c r="D81" s="199" t="str">
        <f>IFERROR(IF(OR($B81="",$B81="No CAS"),INDEX('DEQ Pollutant List'!$A$7:$A$611,MATCH($C81,'DEQ Pollutant List'!$C$7:$C$611,0)),INDEX('DEQ Pollutant List'!$A$7:$A$611,MATCH($B81,'DEQ Pollutant List'!$B$7:$B$611,0))),"")</f>
        <v/>
      </c>
      <c r="E81" s="198">
        <v>0</v>
      </c>
      <c r="F81" s="173">
        <f>Baghouses!Q17</f>
        <v>2.6621999999999998E-8</v>
      </c>
      <c r="G81" s="205">
        <f t="shared" si="7"/>
        <v>2.6621999999999998E-8</v>
      </c>
      <c r="H81" s="172" t="s">
        <v>575</v>
      </c>
      <c r="I81" s="559" t="s">
        <v>1759</v>
      </c>
      <c r="J81" s="182">
        <f>F81*'2. Emissions Units &amp; Activities'!$H$18</f>
        <v>2.9547491579999998E-3</v>
      </c>
      <c r="K81" s="189">
        <f>F81*'2. Emissions Units &amp; Activities'!$I$18</f>
        <v>6.9962615999999995E-3</v>
      </c>
      <c r="L81" s="171">
        <f t="shared" si="6"/>
        <v>6.9962615999999995E-3</v>
      </c>
      <c r="M81" s="182">
        <f>G81*'2. Emissions Units &amp; Activities'!$K$18</f>
        <v>1.9167839999999999E-5</v>
      </c>
      <c r="N81" s="183">
        <f>G81*'2. Emissions Units &amp; Activities'!$L$18</f>
        <v>1.9167839999999999E-5</v>
      </c>
      <c r="O81" s="184">
        <f t="shared" si="4"/>
        <v>1.9167839999999999E-5</v>
      </c>
    </row>
    <row r="82" spans="1:15" x14ac:dyDescent="0.25">
      <c r="A82" s="197" t="s">
        <v>533</v>
      </c>
      <c r="B82" s="206" t="s">
        <v>420</v>
      </c>
      <c r="C82" s="193" t="str">
        <f>IFERROR(IF(B82="No CAS","",INDEX('DEQ Pollutant List'!$B$7:$B$611,MATCH('3. Pollutant Emissions - EF'!B82,'DEQ Pollutant List'!$A$7:$A$611,0))),"")</f>
        <v>Cadmium and compounds</v>
      </c>
      <c r="D82" s="199" t="str">
        <f>IFERROR(IF(OR($B82="",$B82="No CAS"),INDEX('DEQ Pollutant List'!$A$7:$A$611,MATCH($C82,'DEQ Pollutant List'!$C$7:$C$611,0)),INDEX('DEQ Pollutant List'!$A$7:$A$611,MATCH($B82,'DEQ Pollutant List'!$B$7:$B$611,0))),"")</f>
        <v/>
      </c>
      <c r="E82" s="198">
        <v>0</v>
      </c>
      <c r="F82" s="173">
        <f>Baghouses!Q18</f>
        <v>6.9599999999999997E-10</v>
      </c>
      <c r="G82" s="205">
        <f t="shared" si="7"/>
        <v>6.9599999999999997E-10</v>
      </c>
      <c r="H82" s="172" t="s">
        <v>575</v>
      </c>
      <c r="I82" s="559" t="s">
        <v>1759</v>
      </c>
      <c r="J82" s="182">
        <f>F82*'2. Emissions Units &amp; Activities'!$H$18</f>
        <v>7.7248343999999997E-5</v>
      </c>
      <c r="K82" s="189">
        <f>F82*'2. Emissions Units &amp; Activities'!$I$18</f>
        <v>1.8290879999999999E-4</v>
      </c>
      <c r="L82" s="171">
        <f t="shared" si="6"/>
        <v>1.8290879999999999E-4</v>
      </c>
      <c r="M82" s="182">
        <f>G82*'2. Emissions Units &amp; Activities'!$K$18</f>
        <v>5.0111999999999998E-7</v>
      </c>
      <c r="N82" s="183">
        <f>G82*'2. Emissions Units &amp; Activities'!$L$18</f>
        <v>5.0111999999999998E-7</v>
      </c>
      <c r="O82" s="184">
        <f t="shared" si="4"/>
        <v>5.0111999999999998E-7</v>
      </c>
    </row>
    <row r="83" spans="1:15" x14ac:dyDescent="0.25">
      <c r="A83" s="197" t="s">
        <v>533</v>
      </c>
      <c r="B83" s="206" t="s">
        <v>345</v>
      </c>
      <c r="C83" s="193" t="str">
        <f>IFERROR(IF(B83="No CAS","",INDEX('DEQ Pollutant List'!$B$7:$B$611,MATCH('3. Pollutant Emissions - EF'!B83,'DEQ Pollutant List'!$A$7:$A$611,0))),"")</f>
        <v>Cobalt and compounds</v>
      </c>
      <c r="D83" s="199" t="str">
        <f>IFERROR(IF(OR($B83="",$B83="No CAS"),INDEX('DEQ Pollutant List'!$A$7:$A$611,MATCH($C83,'DEQ Pollutant List'!$C$7:$C$611,0)),INDEX('DEQ Pollutant List'!$A$7:$A$611,MATCH($B83,'DEQ Pollutant List'!$B$7:$B$611,0))),"")</f>
        <v/>
      </c>
      <c r="E83" s="198">
        <v>0</v>
      </c>
      <c r="F83" s="173">
        <f>Baghouses!Q19</f>
        <v>8.6999999999999999E-10</v>
      </c>
      <c r="G83" s="205">
        <f t="shared" si="7"/>
        <v>8.6999999999999999E-10</v>
      </c>
      <c r="H83" s="172" t="s">
        <v>575</v>
      </c>
      <c r="I83" s="559" t="s">
        <v>1759</v>
      </c>
      <c r="J83" s="182">
        <f>F83*'2. Emissions Units &amp; Activities'!$H$18</f>
        <v>9.656043E-5</v>
      </c>
      <c r="K83" s="189">
        <f>F83*'2. Emissions Units &amp; Activities'!$I$18</f>
        <v>2.28636E-4</v>
      </c>
      <c r="L83" s="171">
        <f t="shared" si="6"/>
        <v>2.28636E-4</v>
      </c>
      <c r="M83" s="182">
        <f>G83*'2. Emissions Units &amp; Activities'!$K$18</f>
        <v>6.2639999999999994E-7</v>
      </c>
      <c r="N83" s="183">
        <f>G83*'2. Emissions Units &amp; Activities'!$L$18</f>
        <v>6.2639999999999994E-7</v>
      </c>
      <c r="O83" s="184">
        <f t="shared" si="4"/>
        <v>6.2639999999999994E-7</v>
      </c>
    </row>
    <row r="84" spans="1:15" x14ac:dyDescent="0.25">
      <c r="A84" s="197" t="s">
        <v>533</v>
      </c>
      <c r="B84" s="206" t="s">
        <v>327</v>
      </c>
      <c r="C84" s="193" t="str">
        <f>IFERROR(IF(B84="No CAS","",INDEX('DEQ Pollutant List'!$B$7:$B$611,MATCH('3. Pollutant Emissions - EF'!B84,'DEQ Pollutant List'!$A$7:$A$611,0))),"")</f>
        <v>Copper and compounds</v>
      </c>
      <c r="D84" s="199" t="str">
        <f>IFERROR(IF(OR($B84="",$B84="No CAS"),INDEX('DEQ Pollutant List'!$A$7:$A$611,MATCH($C84,'DEQ Pollutant List'!$C$7:$C$611,0)),INDEX('DEQ Pollutant List'!$A$7:$A$611,MATCH($B84,'DEQ Pollutant List'!$B$7:$B$611,0))),"")</f>
        <v/>
      </c>
      <c r="E84" s="198">
        <v>0</v>
      </c>
      <c r="F84" s="173">
        <f>Baghouses!Q20</f>
        <v>4.5240000000000007E-8</v>
      </c>
      <c r="G84" s="205">
        <f t="shared" si="7"/>
        <v>4.5240000000000007E-8</v>
      </c>
      <c r="H84" s="172" t="s">
        <v>575</v>
      </c>
      <c r="I84" s="559" t="s">
        <v>1759</v>
      </c>
      <c r="J84" s="182">
        <f>F84*'2. Emissions Units &amp; Activities'!$H$18</f>
        <v>5.0211423600000004E-3</v>
      </c>
      <c r="K84" s="189">
        <f>F84*'2. Emissions Units &amp; Activities'!$I$18</f>
        <v>1.1889072000000002E-2</v>
      </c>
      <c r="L84" s="171">
        <f t="shared" si="6"/>
        <v>1.1889072000000002E-2</v>
      </c>
      <c r="M84" s="182">
        <f>G84*'2. Emissions Units &amp; Activities'!$K$18</f>
        <v>3.2572800000000008E-5</v>
      </c>
      <c r="N84" s="183">
        <f>G84*'2. Emissions Units &amp; Activities'!$L$18</f>
        <v>3.2572800000000008E-5</v>
      </c>
      <c r="O84" s="184">
        <f t="shared" si="4"/>
        <v>3.2572800000000008E-5</v>
      </c>
    </row>
    <row r="85" spans="1:15" x14ac:dyDescent="0.25">
      <c r="A85" s="197" t="s">
        <v>533</v>
      </c>
      <c r="B85" s="206" t="s">
        <v>421</v>
      </c>
      <c r="C85" s="193" t="str">
        <f>IFERROR(IF(B85="No CAS","",INDEX('DEQ Pollutant List'!$B$7:$B$611,MATCH('3. Pollutant Emissions - EF'!B85,'DEQ Pollutant List'!$A$7:$A$611,0))),"")</f>
        <v>Mercury and compounds</v>
      </c>
      <c r="D85" s="199" t="str">
        <f>IFERROR(IF(OR($B85="",$B85="No CAS"),INDEX('DEQ Pollutant List'!$A$7:$A$611,MATCH($C85,'DEQ Pollutant List'!$C$7:$C$611,0)),INDEX('DEQ Pollutant List'!$A$7:$A$611,MATCH($B85,'DEQ Pollutant List'!$B$7:$B$611,0))),"")</f>
        <v/>
      </c>
      <c r="E85" s="198">
        <v>0</v>
      </c>
      <c r="F85" s="173">
        <f>Baghouses!Q21</f>
        <v>1.7399999999999999E-10</v>
      </c>
      <c r="G85" s="205">
        <f t="shared" si="7"/>
        <v>1.7399999999999999E-10</v>
      </c>
      <c r="H85" s="172" t="s">
        <v>575</v>
      </c>
      <c r="I85" s="559" t="s">
        <v>1759</v>
      </c>
      <c r="J85" s="182">
        <f>F85*'2. Emissions Units &amp; Activities'!$H$18</f>
        <v>1.9312085999999999E-5</v>
      </c>
      <c r="K85" s="189">
        <f>F85*'2. Emissions Units &amp; Activities'!$I$18</f>
        <v>4.5727199999999998E-5</v>
      </c>
      <c r="L85" s="171">
        <f t="shared" si="6"/>
        <v>4.5727199999999998E-5</v>
      </c>
      <c r="M85" s="182">
        <f>G85*'2. Emissions Units &amp; Activities'!$K$18</f>
        <v>1.2527999999999999E-7</v>
      </c>
      <c r="N85" s="183">
        <f>G85*'2. Emissions Units &amp; Activities'!$L$18</f>
        <v>1.2527999999999999E-7</v>
      </c>
      <c r="O85" s="184">
        <f t="shared" si="4"/>
        <v>1.2527999999999999E-7</v>
      </c>
    </row>
    <row r="86" spans="1:15" x14ac:dyDescent="0.25">
      <c r="A86" s="197" t="s">
        <v>533</v>
      </c>
      <c r="B86" s="206" t="s">
        <v>313</v>
      </c>
      <c r="C86" s="193" t="str">
        <f>IFERROR(IF(B86="No CAS","",INDEX('DEQ Pollutant List'!$B$7:$B$611,MATCH('3. Pollutant Emissions - EF'!B86,'DEQ Pollutant List'!$A$7:$A$611,0))),"")</f>
        <v>Manganese and compounds</v>
      </c>
      <c r="D86" s="199" t="str">
        <f>IFERROR(IF(OR($B86="",$B86="No CAS"),INDEX('DEQ Pollutant List'!$A$7:$A$611,MATCH($C86,'DEQ Pollutant List'!$C$7:$C$611,0)),INDEX('DEQ Pollutant List'!$A$7:$A$611,MATCH($B86,'DEQ Pollutant List'!$B$7:$B$611,0))),"")</f>
        <v/>
      </c>
      <c r="E86" s="198">
        <v>0</v>
      </c>
      <c r="F86" s="173">
        <f>Baghouses!Q22</f>
        <v>4.3760999999999995E-6</v>
      </c>
      <c r="G86" s="205">
        <f t="shared" si="7"/>
        <v>4.3760999999999995E-6</v>
      </c>
      <c r="H86" s="172" t="s">
        <v>575</v>
      </c>
      <c r="I86" s="559" t="s">
        <v>1759</v>
      </c>
      <c r="J86" s="182">
        <f>F86*'2. Emissions Units &amp; Activities'!$H$18</f>
        <v>0.48569896289999992</v>
      </c>
      <c r="K86" s="189">
        <f>F86*'2. Emissions Units &amp; Activities'!$I$18</f>
        <v>1.1500390799999998</v>
      </c>
      <c r="L86" s="171">
        <f t="shared" si="6"/>
        <v>1.1500390799999998</v>
      </c>
      <c r="M86" s="182">
        <f>G86*'2. Emissions Units &amp; Activities'!$K$18</f>
        <v>3.1507919999999995E-3</v>
      </c>
      <c r="N86" s="183">
        <f>G86*'2. Emissions Units &amp; Activities'!$L$18</f>
        <v>3.1507919999999995E-3</v>
      </c>
      <c r="O86" s="184">
        <f t="shared" si="4"/>
        <v>3.1507919999999995E-3</v>
      </c>
    </row>
    <row r="87" spans="1:15" x14ac:dyDescent="0.25">
      <c r="A87" s="197" t="s">
        <v>533</v>
      </c>
      <c r="B87" s="206" t="s">
        <v>333</v>
      </c>
      <c r="C87" s="193" t="str">
        <f>IFERROR(IF(B87="No CAS","",INDEX('DEQ Pollutant List'!$B$7:$B$611,MATCH('3. Pollutant Emissions - EF'!B87,'DEQ Pollutant List'!$A$7:$A$611,0))),"")</f>
        <v>Nickel and compounds</v>
      </c>
      <c r="D87" s="199" t="str">
        <f>IFERROR(IF(OR($B87="",$B87="No CAS"),INDEX('DEQ Pollutant List'!$A$7:$A$611,MATCH($C87,'DEQ Pollutant List'!$C$7:$C$611,0)),INDEX('DEQ Pollutant List'!$A$7:$A$611,MATCH($B87,'DEQ Pollutant List'!$B$7:$B$611,0))),"")</f>
        <v/>
      </c>
      <c r="E87" s="198">
        <v>0</v>
      </c>
      <c r="F87" s="173">
        <f>Baghouses!Q23</f>
        <v>1.7399999999999997E-8</v>
      </c>
      <c r="G87" s="205">
        <f t="shared" si="7"/>
        <v>1.7399999999999997E-8</v>
      </c>
      <c r="H87" s="172" t="s">
        <v>575</v>
      </c>
      <c r="I87" s="559" t="s">
        <v>1759</v>
      </c>
      <c r="J87" s="182">
        <f>F87*'2. Emissions Units &amp; Activities'!$H$18</f>
        <v>1.9312085999999996E-3</v>
      </c>
      <c r="K87" s="189">
        <f>F87*'2. Emissions Units &amp; Activities'!$I$18</f>
        <v>4.5727199999999989E-3</v>
      </c>
      <c r="L87" s="171">
        <f t="shared" si="6"/>
        <v>4.5727199999999989E-3</v>
      </c>
      <c r="M87" s="182">
        <f>G87*'2. Emissions Units &amp; Activities'!$K$18</f>
        <v>1.2527999999999998E-5</v>
      </c>
      <c r="N87" s="183">
        <f>G87*'2. Emissions Units &amp; Activities'!$L$18</f>
        <v>1.2527999999999998E-5</v>
      </c>
      <c r="O87" s="184">
        <f t="shared" si="4"/>
        <v>1.2527999999999998E-5</v>
      </c>
    </row>
    <row r="88" spans="1:15" x14ac:dyDescent="0.25">
      <c r="A88" s="197" t="s">
        <v>533</v>
      </c>
      <c r="B88" s="206" t="s">
        <v>422</v>
      </c>
      <c r="C88" s="193" t="str">
        <f>IFERROR(IF(B88="No CAS","",INDEX('DEQ Pollutant List'!$B$7:$B$611,MATCH('3. Pollutant Emissions - EF'!B88,'DEQ Pollutant List'!$A$7:$A$611,0))),"")</f>
        <v>Lead and compounds</v>
      </c>
      <c r="D88" s="199" t="str">
        <f>IFERROR(IF(OR($B88="",$B88="No CAS"),INDEX('DEQ Pollutant List'!$A$7:$A$611,MATCH($C88,'DEQ Pollutant List'!$C$7:$C$611,0)),INDEX('DEQ Pollutant List'!$A$7:$A$611,MATCH($B88,'DEQ Pollutant List'!$B$7:$B$611,0))),"")</f>
        <v/>
      </c>
      <c r="E88" s="198">
        <v>0</v>
      </c>
      <c r="F88" s="173">
        <f>Baghouses!Q24</f>
        <v>2.8710000000000002E-7</v>
      </c>
      <c r="G88" s="205">
        <f t="shared" si="7"/>
        <v>2.8710000000000002E-7</v>
      </c>
      <c r="H88" s="172" t="s">
        <v>575</v>
      </c>
      <c r="I88" s="559" t="s">
        <v>1759</v>
      </c>
      <c r="J88" s="182">
        <f>F88*'2. Emissions Units &amp; Activities'!$H$18</f>
        <v>3.1864941900000006E-2</v>
      </c>
      <c r="K88" s="189">
        <f>F88*'2. Emissions Units &amp; Activities'!$I$18</f>
        <v>7.5449880000000011E-2</v>
      </c>
      <c r="L88" s="171">
        <f t="shared" si="6"/>
        <v>7.5449880000000011E-2</v>
      </c>
      <c r="M88" s="182">
        <f>G88*'2. Emissions Units &amp; Activities'!$K$18</f>
        <v>2.0671200000000001E-4</v>
      </c>
      <c r="N88" s="183">
        <f>G88*'2. Emissions Units &amp; Activities'!$L$18</f>
        <v>2.0671200000000001E-4</v>
      </c>
      <c r="O88" s="184">
        <f t="shared" si="4"/>
        <v>2.0671200000000001E-4</v>
      </c>
    </row>
    <row r="89" spans="1:15" x14ac:dyDescent="0.25">
      <c r="A89" s="197" t="s">
        <v>533</v>
      </c>
      <c r="B89" s="206" t="s">
        <v>423</v>
      </c>
      <c r="C89" s="193" t="str">
        <f>IFERROR(IF(B89="No CAS","",INDEX('DEQ Pollutant List'!$B$7:$B$611,MATCH('3. Pollutant Emissions - EF'!B89,'DEQ Pollutant List'!$A$7:$A$611,0))),"")</f>
        <v>Antimony and compounds</v>
      </c>
      <c r="D89" s="199" t="str">
        <f>IFERROR(IF(OR($B89="",$B89="No CAS"),INDEX('DEQ Pollutant List'!$A$7:$A$611,MATCH($C89,'DEQ Pollutant List'!$C$7:$C$611,0)),INDEX('DEQ Pollutant List'!$A$7:$A$611,MATCH($B89,'DEQ Pollutant List'!$B$7:$B$611,0))),"")</f>
        <v/>
      </c>
      <c r="E89" s="198">
        <v>0</v>
      </c>
      <c r="F89" s="173">
        <f>Baghouses!Q25</f>
        <v>2.1749999999999998E-7</v>
      </c>
      <c r="G89" s="205">
        <f t="shared" si="7"/>
        <v>2.1749999999999998E-7</v>
      </c>
      <c r="H89" s="172" t="s">
        <v>575</v>
      </c>
      <c r="I89" s="559" t="s">
        <v>1759</v>
      </c>
      <c r="J89" s="182">
        <f>F89*'2. Emissions Units &amp; Activities'!$H$18</f>
        <v>2.4140107499999997E-2</v>
      </c>
      <c r="K89" s="189">
        <f>F89*'2. Emissions Units &amp; Activities'!$I$18</f>
        <v>5.7158999999999995E-2</v>
      </c>
      <c r="L89" s="171">
        <f t="shared" si="6"/>
        <v>5.7158999999999995E-2</v>
      </c>
      <c r="M89" s="182">
        <f>G89*'2. Emissions Units &amp; Activities'!$K$18</f>
        <v>1.5659999999999998E-4</v>
      </c>
      <c r="N89" s="183">
        <f>G89*'2. Emissions Units &amp; Activities'!$L$18</f>
        <v>1.5659999999999998E-4</v>
      </c>
      <c r="O89" s="184">
        <f t="shared" si="4"/>
        <v>1.5659999999999998E-4</v>
      </c>
    </row>
    <row r="90" spans="1:15" x14ac:dyDescent="0.25">
      <c r="A90" s="197" t="s">
        <v>533</v>
      </c>
      <c r="B90" s="206" t="s">
        <v>424</v>
      </c>
      <c r="C90" s="193" t="str">
        <f>IFERROR(IF(B90="No CAS","",INDEX('DEQ Pollutant List'!$B$7:$B$611,MATCH('3. Pollutant Emissions - EF'!B90,'DEQ Pollutant List'!$A$7:$A$611,0))),"")</f>
        <v>Selenium and compounds</v>
      </c>
      <c r="D90" s="199" t="str">
        <f>IFERROR(IF(OR($B90="",$B90="No CAS"),INDEX('DEQ Pollutant List'!$A$7:$A$611,MATCH($C90,'DEQ Pollutant List'!$C$7:$C$611,0)),INDEX('DEQ Pollutant List'!$A$7:$A$611,MATCH($B90,'DEQ Pollutant List'!$B$7:$B$611,0))),"")</f>
        <v/>
      </c>
      <c r="E90" s="198">
        <v>0</v>
      </c>
      <c r="F90" s="173">
        <f>Baghouses!Q26</f>
        <v>3.2189999999999997E-9</v>
      </c>
      <c r="G90" s="205">
        <f t="shared" si="7"/>
        <v>3.2189999999999997E-9</v>
      </c>
      <c r="H90" s="172" t="s">
        <v>575</v>
      </c>
      <c r="I90" s="559" t="s">
        <v>1759</v>
      </c>
      <c r="J90" s="182">
        <f>F90*'2. Emissions Units &amp; Activities'!$H$18</f>
        <v>3.5727359099999999E-4</v>
      </c>
      <c r="K90" s="189">
        <f>F90*'2. Emissions Units &amp; Activities'!$I$18</f>
        <v>8.4595319999999994E-4</v>
      </c>
      <c r="L90" s="171">
        <f t="shared" si="6"/>
        <v>8.4595319999999994E-4</v>
      </c>
      <c r="M90" s="182">
        <f>G90*'2. Emissions Units &amp; Activities'!$K$18</f>
        <v>2.3176799999999997E-6</v>
      </c>
      <c r="N90" s="183">
        <f>G90*'2. Emissions Units &amp; Activities'!$L$18</f>
        <v>2.3176799999999997E-6</v>
      </c>
      <c r="O90" s="184">
        <f t="shared" si="4"/>
        <v>2.3176799999999997E-6</v>
      </c>
    </row>
    <row r="91" spans="1:15" x14ac:dyDescent="0.25">
      <c r="A91" s="197" t="s">
        <v>533</v>
      </c>
      <c r="B91" s="206" t="s">
        <v>425</v>
      </c>
      <c r="C91" s="193" t="str">
        <f>IFERROR(IF(B91="No CAS","",INDEX('DEQ Pollutant List'!$B$7:$B$611,MATCH('3. Pollutant Emissions - EF'!B91,'DEQ Pollutant List'!$A$7:$A$611,0))),"")</f>
        <v>Thallium and compounds</v>
      </c>
      <c r="D91" s="199" t="str">
        <f>IFERROR(IF(OR($B91="",$B91="No CAS"),INDEX('DEQ Pollutant List'!$A$7:$A$611,MATCH($C91,'DEQ Pollutant List'!$C$7:$C$611,0)),INDEX('DEQ Pollutant List'!$A$7:$A$611,MATCH($B91,'DEQ Pollutant List'!$B$7:$B$611,0))),"")</f>
        <v/>
      </c>
      <c r="E91" s="198">
        <v>0</v>
      </c>
      <c r="F91" s="173">
        <f>Baghouses!Q27</f>
        <v>1.653E-9</v>
      </c>
      <c r="G91" s="205">
        <f t="shared" si="7"/>
        <v>1.653E-9</v>
      </c>
      <c r="H91" s="172" t="s">
        <v>575</v>
      </c>
      <c r="I91" s="559" t="s">
        <v>1759</v>
      </c>
      <c r="J91" s="182">
        <f>F91*'2. Emissions Units &amp; Activities'!$H$18</f>
        <v>1.8346481700000001E-4</v>
      </c>
      <c r="K91" s="189">
        <f>F91*'2. Emissions Units &amp; Activities'!$I$18</f>
        <v>4.3440839999999998E-4</v>
      </c>
      <c r="L91" s="171">
        <f t="shared" si="6"/>
        <v>4.3440839999999998E-4</v>
      </c>
      <c r="M91" s="182">
        <f>G91*'2. Emissions Units &amp; Activities'!$K$18</f>
        <v>1.19016E-6</v>
      </c>
      <c r="N91" s="183">
        <f>G91*'2. Emissions Units &amp; Activities'!$L$18</f>
        <v>1.19016E-6</v>
      </c>
      <c r="O91" s="184">
        <f t="shared" si="4"/>
        <v>1.19016E-6</v>
      </c>
    </row>
    <row r="92" spans="1:15" x14ac:dyDescent="0.25">
      <c r="A92" s="197" t="s">
        <v>533</v>
      </c>
      <c r="B92" s="206" t="s">
        <v>426</v>
      </c>
      <c r="C92" s="193" t="str">
        <f>IFERROR(IF(B92="No CAS","",INDEX('DEQ Pollutant List'!$B$7:$B$611,MATCH('3. Pollutant Emissions - EF'!B92,'DEQ Pollutant List'!$A$7:$A$611,0))),"")</f>
        <v>Zinc and compounds</v>
      </c>
      <c r="D92" s="199" t="str">
        <f>IFERROR(IF(OR($B92="",$B92="No CAS"),INDEX('DEQ Pollutant List'!$A$7:$A$611,MATCH($C92,'DEQ Pollutant List'!$C$7:$C$611,0)),INDEX('DEQ Pollutant List'!$A$7:$A$611,MATCH($B92,'DEQ Pollutant List'!$B$7:$B$611,0))),"")</f>
        <v/>
      </c>
      <c r="E92" s="198">
        <v>0</v>
      </c>
      <c r="F92" s="173">
        <f>Baghouses!Q28</f>
        <v>1.3049999999999998E-8</v>
      </c>
      <c r="G92" s="205">
        <f t="shared" si="7"/>
        <v>1.3049999999999998E-8</v>
      </c>
      <c r="H92" s="172" t="s">
        <v>575</v>
      </c>
      <c r="I92" s="559" t="s">
        <v>1759</v>
      </c>
      <c r="J92" s="182">
        <f>F92*'2. Emissions Units &amp; Activities'!$H$18</f>
        <v>1.4484064499999997E-3</v>
      </c>
      <c r="K92" s="189">
        <f>F92*'2. Emissions Units &amp; Activities'!$I$18</f>
        <v>3.4295399999999996E-3</v>
      </c>
      <c r="L92" s="171">
        <f t="shared" si="6"/>
        <v>3.4295399999999996E-3</v>
      </c>
      <c r="M92" s="182">
        <f>G92*'2. Emissions Units &amp; Activities'!$K$18</f>
        <v>9.3959999999999978E-6</v>
      </c>
      <c r="N92" s="183">
        <f>G92*'2. Emissions Units &amp; Activities'!$L$18</f>
        <v>9.3959999999999978E-6</v>
      </c>
      <c r="O92" s="184">
        <f t="shared" si="4"/>
        <v>9.3959999999999978E-6</v>
      </c>
    </row>
    <row r="93" spans="1:15" x14ac:dyDescent="0.25">
      <c r="A93" s="197" t="s">
        <v>533</v>
      </c>
      <c r="B93" s="206" t="s">
        <v>290</v>
      </c>
      <c r="C93" s="193" t="str">
        <f>IFERROR(IF(B93="No CAS","",INDEX('DEQ Pollutant List'!$B$7:$B$611,MATCH('3. Pollutant Emissions - EF'!B93,'DEQ Pollutant List'!$A$7:$A$611,0))),"")</f>
        <v>Barium and compounds</v>
      </c>
      <c r="D93" s="199" t="str">
        <f>IFERROR(IF(OR($B93="",$B93="No CAS"),INDEX('DEQ Pollutant List'!$A$7:$A$611,MATCH($C93,'DEQ Pollutant List'!$C$7:$C$611,0)),INDEX('DEQ Pollutant List'!$A$7:$A$611,MATCH($B93,'DEQ Pollutant List'!$B$7:$B$611,0))),"")</f>
        <v/>
      </c>
      <c r="E93" s="198">
        <v>0</v>
      </c>
      <c r="F93" s="173">
        <f>Baghouses!Q29</f>
        <v>2.6099999999999997E-7</v>
      </c>
      <c r="G93" s="205">
        <f t="shared" si="7"/>
        <v>2.6099999999999997E-7</v>
      </c>
      <c r="H93" s="172" t="s">
        <v>575</v>
      </c>
      <c r="I93" s="559" t="s">
        <v>1759</v>
      </c>
      <c r="J93" s="182">
        <f>F93*'2. Emissions Units &amp; Activities'!$H$18</f>
        <v>2.8968128999999995E-2</v>
      </c>
      <c r="K93" s="189">
        <f>F93*'2. Emissions Units &amp; Activities'!$I$18</f>
        <v>6.8590799999999993E-2</v>
      </c>
      <c r="L93" s="171">
        <f t="shared" si="6"/>
        <v>6.8590799999999993E-2</v>
      </c>
      <c r="M93" s="182">
        <f>G93*'2. Emissions Units &amp; Activities'!$K$18</f>
        <v>1.8791999999999998E-4</v>
      </c>
      <c r="N93" s="183">
        <f>G93*'2. Emissions Units &amp; Activities'!$L$18</f>
        <v>1.8791999999999998E-4</v>
      </c>
      <c r="O93" s="184">
        <f t="shared" si="4"/>
        <v>1.8791999999999998E-4</v>
      </c>
    </row>
    <row r="94" spans="1:15" x14ac:dyDescent="0.25">
      <c r="A94" s="197" t="s">
        <v>533</v>
      </c>
      <c r="B94" s="206" t="s">
        <v>427</v>
      </c>
      <c r="C94" s="193" t="str">
        <f>IFERROR(IF(B94="No CAS","",INDEX('DEQ Pollutant List'!$B$7:$B$611,MATCH('3. Pollutant Emissions - EF'!B94,'DEQ Pollutant List'!$A$7:$A$611,0))),"")</f>
        <v>Phosphorus pentoxide</v>
      </c>
      <c r="D94" s="199" t="str">
        <f>IFERROR(IF(OR($B94="",$B94="No CAS"),INDEX('DEQ Pollutant List'!$A$7:$A$611,MATCH($C94,'DEQ Pollutant List'!$C$7:$C$611,0)),INDEX('DEQ Pollutant List'!$A$7:$A$611,MATCH($B94,'DEQ Pollutant List'!$B$7:$B$611,0))),"")</f>
        <v/>
      </c>
      <c r="E94" s="198">
        <v>0</v>
      </c>
      <c r="F94" s="173">
        <f>Baghouses!Q30</f>
        <v>1.7399999999999999E-6</v>
      </c>
      <c r="G94" s="205">
        <f t="shared" si="7"/>
        <v>1.7399999999999999E-6</v>
      </c>
      <c r="H94" s="172" t="s">
        <v>575</v>
      </c>
      <c r="I94" s="559" t="s">
        <v>1759</v>
      </c>
      <c r="J94" s="182">
        <f>F94*'2. Emissions Units &amp; Activities'!$H$18</f>
        <v>0.19312085999999998</v>
      </c>
      <c r="K94" s="189">
        <f>F94*'2. Emissions Units &amp; Activities'!$I$18</f>
        <v>0.45727199999999996</v>
      </c>
      <c r="L94" s="171">
        <f t="shared" si="6"/>
        <v>0.45727199999999996</v>
      </c>
      <c r="M94" s="182">
        <f>G94*'2. Emissions Units &amp; Activities'!$K$18</f>
        <v>1.2527999999999999E-3</v>
      </c>
      <c r="N94" s="183">
        <f>G94*'2. Emissions Units &amp; Activities'!$L$18</f>
        <v>1.2527999999999999E-3</v>
      </c>
      <c r="O94" s="184">
        <f t="shared" si="4"/>
        <v>1.2527999999999999E-3</v>
      </c>
    </row>
    <row r="95" spans="1:15" x14ac:dyDescent="0.25">
      <c r="A95" s="197" t="s">
        <v>533</v>
      </c>
      <c r="B95" s="206" t="s">
        <v>315</v>
      </c>
      <c r="C95" s="193" t="str">
        <f>IFERROR(IF(B95="No CAS","",INDEX('DEQ Pollutant List'!$B$7:$B$611,MATCH('3. Pollutant Emissions - EF'!B95,'DEQ Pollutant List'!$A$7:$A$611,0))),"")</f>
        <v>Silica, crystalline (respirable)</v>
      </c>
      <c r="D95" s="199" t="str">
        <f>IFERROR(IF(OR($B95="",$B95="No CAS"),INDEX('DEQ Pollutant List'!$A$7:$A$611,MATCH($C95,'DEQ Pollutant List'!$C$7:$C$611,0)),INDEX('DEQ Pollutant List'!$A$7:$A$611,MATCH($B95,'DEQ Pollutant List'!$B$7:$B$611,0))),"")</f>
        <v/>
      </c>
      <c r="E95" s="198">
        <v>0</v>
      </c>
      <c r="F95" s="173">
        <f>Baghouses!Q31</f>
        <v>6.9599999999999999E-7</v>
      </c>
      <c r="G95" s="205">
        <f t="shared" si="7"/>
        <v>6.9599999999999999E-7</v>
      </c>
      <c r="H95" s="172" t="s">
        <v>575</v>
      </c>
      <c r="I95" s="559" t="s">
        <v>1759</v>
      </c>
      <c r="J95" s="182">
        <f>F95*'2. Emissions Units &amp; Activities'!$H$18</f>
        <v>7.7248343999999997E-2</v>
      </c>
      <c r="K95" s="189">
        <f>F95*'2. Emissions Units &amp; Activities'!$I$18</f>
        <v>0.18290879999999998</v>
      </c>
      <c r="L95" s="171">
        <f t="shared" si="6"/>
        <v>0.18290879999999998</v>
      </c>
      <c r="M95" s="182">
        <f>G95*'2. Emissions Units &amp; Activities'!$K$18</f>
        <v>5.0111999999999997E-4</v>
      </c>
      <c r="N95" s="183">
        <f>G95*'2. Emissions Units &amp; Activities'!$L$18</f>
        <v>5.0111999999999997E-4</v>
      </c>
      <c r="O95" s="184">
        <f t="shared" si="4"/>
        <v>5.0111999999999997E-4</v>
      </c>
    </row>
    <row r="96" spans="1:15" x14ac:dyDescent="0.25">
      <c r="A96" s="197" t="s">
        <v>533</v>
      </c>
      <c r="B96" s="206" t="s">
        <v>428</v>
      </c>
      <c r="C96" s="193" t="str">
        <f>IFERROR(IF(B96="No CAS","",INDEX('DEQ Pollutant List'!$B$7:$B$611,MATCH('3. Pollutant Emissions - EF'!B96,'DEQ Pollutant List'!$A$7:$A$611,0))),"")</f>
        <v>Sulfur trioxide</v>
      </c>
      <c r="D96" s="199" t="str">
        <f>IFERROR(IF(OR($B96="",$B96="No CAS"),INDEX('DEQ Pollutant List'!$A$7:$A$611,MATCH($C96,'DEQ Pollutant List'!$C$7:$C$611,0)),INDEX('DEQ Pollutant List'!$A$7:$A$611,MATCH($B96,'DEQ Pollutant List'!$B$7:$B$611,0))),"")</f>
        <v/>
      </c>
      <c r="E96" s="198">
        <v>0</v>
      </c>
      <c r="F96" s="173">
        <f>Baghouses!Q32</f>
        <v>3.242055E-4</v>
      </c>
      <c r="G96" s="205">
        <f t="shared" si="7"/>
        <v>3.242055E-4</v>
      </c>
      <c r="H96" s="172" t="s">
        <v>575</v>
      </c>
      <c r="I96" s="559" t="s">
        <v>1759</v>
      </c>
      <c r="J96" s="182">
        <f>F96*'2. Emissions Units &amp; Activities'!$H$18</f>
        <v>35.983244239500003</v>
      </c>
      <c r="K96" s="189">
        <f>F96*'2. Emissions Units &amp; Activities'!$I$18</f>
        <v>85.201205400000006</v>
      </c>
      <c r="L96" s="171">
        <f t="shared" si="6"/>
        <v>85.201205400000006</v>
      </c>
      <c r="M96" s="182">
        <f>G96*'2. Emissions Units &amp; Activities'!$K$18</f>
        <v>0.23342795999999999</v>
      </c>
      <c r="N96" s="183">
        <f>G96*'2. Emissions Units &amp; Activities'!$L$18</f>
        <v>0.23342795999999999</v>
      </c>
      <c r="O96" s="184">
        <f t="shared" si="4"/>
        <v>0.23342795999999999</v>
      </c>
    </row>
    <row r="97" spans="1:15" s="166" customFormat="1" x14ac:dyDescent="0.25">
      <c r="A97" s="201" t="s">
        <v>533</v>
      </c>
      <c r="B97" s="207" t="s">
        <v>429</v>
      </c>
      <c r="C97" s="195" t="str">
        <f>IFERROR(IF(B97="No CAS","",INDEX('DEQ Pollutant List'!$B$7:$B$611,MATCH('3. Pollutant Emissions - EF'!B97,'DEQ Pollutant List'!$A$7:$A$611,0))),"")</f>
        <v>Vanadium pentoxide</v>
      </c>
      <c r="D97" s="203" t="str">
        <f>IFERROR(IF(OR($B97="",$B97="No CAS"),INDEX('DEQ Pollutant List'!$A$7:$A$611,MATCH($C97,'DEQ Pollutant List'!$C$7:$C$611,0)),INDEX('DEQ Pollutant List'!$A$7:$A$611,MATCH($B97,'DEQ Pollutant List'!$B$7:$B$611,0))),"")</f>
        <v/>
      </c>
      <c r="E97" s="204">
        <v>0</v>
      </c>
      <c r="F97" s="178">
        <f>Baghouses!Q33</f>
        <v>2.1749999999999998E-7</v>
      </c>
      <c r="G97" s="208">
        <f t="shared" si="7"/>
        <v>2.1749999999999998E-7</v>
      </c>
      <c r="H97" s="176" t="s">
        <v>575</v>
      </c>
      <c r="I97" s="559" t="s">
        <v>1759</v>
      </c>
      <c r="J97" s="186">
        <f>F97*'2. Emissions Units &amp; Activities'!$H$18</f>
        <v>2.4140107499999997E-2</v>
      </c>
      <c r="K97" s="190">
        <f>F97*'2. Emissions Units &amp; Activities'!$I$18</f>
        <v>5.7158999999999995E-2</v>
      </c>
      <c r="L97" s="179">
        <f t="shared" si="6"/>
        <v>5.7158999999999995E-2</v>
      </c>
      <c r="M97" s="186">
        <f>G97*'2. Emissions Units &amp; Activities'!$K$18</f>
        <v>1.5659999999999998E-4</v>
      </c>
      <c r="N97" s="187">
        <f>G97*'2. Emissions Units &amp; Activities'!$L$18</f>
        <v>1.5659999999999998E-4</v>
      </c>
      <c r="O97" s="188">
        <f t="shared" ref="O97:O157" si="8">N97</f>
        <v>1.5659999999999998E-4</v>
      </c>
    </row>
    <row r="98" spans="1:15" x14ac:dyDescent="0.25">
      <c r="A98" s="197" t="s">
        <v>536</v>
      </c>
      <c r="B98" s="206" t="s">
        <v>417</v>
      </c>
      <c r="C98" s="193" t="str">
        <f>IFERROR(IF(B98="No CAS","",INDEX('DEQ Pollutant List'!$B$7:$B$611,MATCH('3. Pollutant Emissions - EF'!B98,'DEQ Pollutant List'!$A$7:$A$611,0))),"")</f>
        <v>Silver and compounds</v>
      </c>
      <c r="D98" s="199" t="str">
        <f>IFERROR(IF(OR($B98="",$B98="No CAS"),INDEX('DEQ Pollutant List'!$A$7:$A$611,MATCH($C98,'DEQ Pollutant List'!$C$7:$C$611,0)),INDEX('DEQ Pollutant List'!$A$7:$A$611,MATCH($B98,'DEQ Pollutant List'!$B$7:$B$611,0))),"")</f>
        <v/>
      </c>
      <c r="E98" s="198">
        <v>0</v>
      </c>
      <c r="F98" s="173">
        <f>Stockpiles!E13</f>
        <v>1.2045E-4</v>
      </c>
      <c r="G98" s="205">
        <f>F98/365</f>
        <v>3.3000000000000002E-7</v>
      </c>
      <c r="H98" s="172" t="s">
        <v>592</v>
      </c>
      <c r="I98" s="175" t="s">
        <v>593</v>
      </c>
      <c r="J98" s="182">
        <f>F98*'2. Emissions Units &amp; Activities'!$H$19</f>
        <v>2.4090000000000001E-5</v>
      </c>
      <c r="K98" s="189">
        <f>F98*'2. Emissions Units &amp; Activities'!$I$19</f>
        <v>2.4090000000000001E-5</v>
      </c>
      <c r="L98" s="171">
        <f t="shared" si="6"/>
        <v>2.4090000000000001E-5</v>
      </c>
      <c r="M98" s="182">
        <f>G98*'2. Emissions Units &amp; Activities'!$K$19</f>
        <v>6.6000000000000009E-8</v>
      </c>
      <c r="N98" s="183">
        <f>G98*'2. Emissions Units &amp; Activities'!$L$19</f>
        <v>6.6000000000000009E-8</v>
      </c>
      <c r="O98" s="184">
        <f t="shared" si="8"/>
        <v>6.6000000000000009E-8</v>
      </c>
    </row>
    <row r="99" spans="1:15" x14ac:dyDescent="0.25">
      <c r="A99" s="197" t="s">
        <v>536</v>
      </c>
      <c r="B99" s="206" t="s">
        <v>323</v>
      </c>
      <c r="C99" s="193" t="str">
        <f>IFERROR(IF(B99="No CAS","",INDEX('DEQ Pollutant List'!$B$7:$B$611,MATCH('3. Pollutant Emissions - EF'!B99,'DEQ Pollutant List'!$A$7:$A$611,0))),"")</f>
        <v>Aluminum and compounds</v>
      </c>
      <c r="D99" s="199" t="str">
        <f>IFERROR(IF(OR($B99="",$B99="No CAS"),INDEX('DEQ Pollutant List'!$A$7:$A$611,MATCH($C99,'DEQ Pollutant List'!$C$7:$C$611,0)),INDEX('DEQ Pollutant List'!$A$7:$A$611,MATCH($B99,'DEQ Pollutant List'!$B$7:$B$611,0))),"")</f>
        <v/>
      </c>
      <c r="E99" s="198">
        <v>0</v>
      </c>
      <c r="F99" s="173">
        <f>Stockpiles!E14</f>
        <v>300.86482799999999</v>
      </c>
      <c r="G99" s="205">
        <f t="shared" ref="G99:G139" si="9">F99/365</f>
        <v>0.8242872</v>
      </c>
      <c r="H99" s="172" t="s">
        <v>592</v>
      </c>
      <c r="I99" s="175" t="s">
        <v>593</v>
      </c>
      <c r="J99" s="182">
        <f>F99*'2. Emissions Units &amp; Activities'!$H$19</f>
        <v>60.172965599999998</v>
      </c>
      <c r="K99" s="189">
        <f>F99*'2. Emissions Units &amp; Activities'!$I$19</f>
        <v>60.172965599999998</v>
      </c>
      <c r="L99" s="171">
        <f t="shared" si="6"/>
        <v>60.172965599999998</v>
      </c>
      <c r="M99" s="182">
        <f>G99*'2. Emissions Units &amp; Activities'!$K$19</f>
        <v>0.16485744000000002</v>
      </c>
      <c r="N99" s="183">
        <f>G99*'2. Emissions Units &amp; Activities'!$L$19</f>
        <v>0.16485744000000002</v>
      </c>
      <c r="O99" s="184">
        <f t="shared" si="8"/>
        <v>0.16485744000000002</v>
      </c>
    </row>
    <row r="100" spans="1:15" x14ac:dyDescent="0.25">
      <c r="A100" s="197" t="s">
        <v>536</v>
      </c>
      <c r="B100" s="206" t="s">
        <v>418</v>
      </c>
      <c r="C100" s="193" t="str">
        <f>IFERROR(IF(B100="No CAS","",INDEX('DEQ Pollutant List'!$B$7:$B$611,MATCH('3. Pollutant Emissions - EF'!B100,'DEQ Pollutant List'!$A$7:$A$611,0))),"")</f>
        <v>Arsenic and compounds</v>
      </c>
      <c r="D100" s="199" t="str">
        <f>IFERROR(IF(OR($B100="",$B100="No CAS"),INDEX('DEQ Pollutant List'!$A$7:$A$611,MATCH($C100,'DEQ Pollutant List'!$C$7:$C$611,0)),INDEX('DEQ Pollutant List'!$A$7:$A$611,MATCH($B100,'DEQ Pollutant List'!$B$7:$B$611,0))),"")</f>
        <v/>
      </c>
      <c r="E100" s="198">
        <v>0</v>
      </c>
      <c r="F100" s="173">
        <f>Stockpiles!E15</f>
        <v>1.2526800000000001E-2</v>
      </c>
      <c r="G100" s="205">
        <f t="shared" si="9"/>
        <v>3.4320000000000003E-5</v>
      </c>
      <c r="H100" s="172" t="s">
        <v>592</v>
      </c>
      <c r="I100" s="175" t="s">
        <v>593</v>
      </c>
      <c r="J100" s="182">
        <f>F100*'2. Emissions Units &amp; Activities'!$H$19</f>
        <v>2.5053600000000003E-3</v>
      </c>
      <c r="K100" s="189">
        <f>F100*'2. Emissions Units &amp; Activities'!$I$19</f>
        <v>2.5053600000000003E-3</v>
      </c>
      <c r="L100" s="171">
        <f t="shared" si="6"/>
        <v>2.5053600000000003E-3</v>
      </c>
      <c r="M100" s="182">
        <f>G100*'2. Emissions Units &amp; Activities'!$K$19</f>
        <v>6.8640000000000007E-6</v>
      </c>
      <c r="N100" s="183">
        <f>G100*'2. Emissions Units &amp; Activities'!$L$19</f>
        <v>6.8640000000000007E-6</v>
      </c>
      <c r="O100" s="184">
        <f t="shared" si="8"/>
        <v>6.8640000000000007E-6</v>
      </c>
    </row>
    <row r="101" spans="1:15" x14ac:dyDescent="0.25">
      <c r="A101" s="197" t="s">
        <v>536</v>
      </c>
      <c r="B101" s="206" t="s">
        <v>290</v>
      </c>
      <c r="C101" s="193" t="str">
        <f>IFERROR(IF(B101="No CAS","",INDEX('DEQ Pollutant List'!$B$7:$B$611,MATCH('3. Pollutant Emissions - EF'!B101,'DEQ Pollutant List'!$A$7:$A$611,0))),"")</f>
        <v>Barium and compounds</v>
      </c>
      <c r="D101" s="199" t="str">
        <f>IFERROR(IF(OR($B101="",$B101="No CAS"),INDEX('DEQ Pollutant List'!$A$7:$A$611,MATCH($C101,'DEQ Pollutant List'!$C$7:$C$611,0)),INDEX('DEQ Pollutant List'!$A$7:$A$611,MATCH($B101,'DEQ Pollutant List'!$B$7:$B$611,0))),"")</f>
        <v/>
      </c>
      <c r="E101" s="198">
        <v>0</v>
      </c>
      <c r="F101" s="173">
        <f>Stockpiles!E16</f>
        <v>1.3394039999999998</v>
      </c>
      <c r="G101" s="205">
        <f t="shared" si="9"/>
        <v>3.6695999999999994E-3</v>
      </c>
      <c r="H101" s="172" t="s">
        <v>592</v>
      </c>
      <c r="I101" s="175" t="s">
        <v>593</v>
      </c>
      <c r="J101" s="182">
        <f>F101*'2. Emissions Units &amp; Activities'!$H$19</f>
        <v>0.26788079999999997</v>
      </c>
      <c r="K101" s="189">
        <f>F101*'2. Emissions Units &amp; Activities'!$I$19</f>
        <v>0.26788079999999997</v>
      </c>
      <c r="L101" s="171">
        <f t="shared" si="6"/>
        <v>0.26788079999999997</v>
      </c>
      <c r="M101" s="182">
        <f>G101*'2. Emissions Units &amp; Activities'!$K$19</f>
        <v>7.3391999999999988E-4</v>
      </c>
      <c r="N101" s="183">
        <f>G101*'2. Emissions Units &amp; Activities'!$L$19</f>
        <v>7.3391999999999988E-4</v>
      </c>
      <c r="O101" s="184">
        <f t="shared" si="8"/>
        <v>7.3391999999999988E-4</v>
      </c>
    </row>
    <row r="102" spans="1:15" x14ac:dyDescent="0.25">
      <c r="A102" s="197" t="s">
        <v>536</v>
      </c>
      <c r="B102" s="206" t="s">
        <v>419</v>
      </c>
      <c r="C102" s="193" t="str">
        <f>IFERROR(IF(B102="No CAS","",INDEX('DEQ Pollutant List'!$B$7:$B$611,MATCH('3. Pollutant Emissions - EF'!B102,'DEQ Pollutant List'!$A$7:$A$611,0))),"")</f>
        <v>Beryllium and compounds</v>
      </c>
      <c r="D102" s="199" t="str">
        <f>IFERROR(IF(OR($B102="",$B102="No CAS"),INDEX('DEQ Pollutant List'!$A$7:$A$611,MATCH($C102,'DEQ Pollutant List'!$C$7:$C$611,0)),INDEX('DEQ Pollutant List'!$A$7:$A$611,MATCH($B102,'DEQ Pollutant List'!$B$7:$B$611,0))),"")</f>
        <v/>
      </c>
      <c r="E102" s="198">
        <v>0</v>
      </c>
      <c r="F102" s="173">
        <f>Stockpiles!E17</f>
        <v>1.4598539999999998E-2</v>
      </c>
      <c r="G102" s="205">
        <f t="shared" si="9"/>
        <v>3.9995999999999995E-5</v>
      </c>
      <c r="H102" s="172" t="s">
        <v>592</v>
      </c>
      <c r="I102" s="175" t="s">
        <v>593</v>
      </c>
      <c r="J102" s="182">
        <f>F102*'2. Emissions Units &amp; Activities'!$H$19</f>
        <v>2.919708E-3</v>
      </c>
      <c r="K102" s="189">
        <f>F102*'2. Emissions Units &amp; Activities'!$I$19</f>
        <v>2.919708E-3</v>
      </c>
      <c r="L102" s="171">
        <f t="shared" si="6"/>
        <v>2.919708E-3</v>
      </c>
      <c r="M102" s="182">
        <f>G102*'2. Emissions Units &amp; Activities'!$K$19</f>
        <v>7.9991999999999996E-6</v>
      </c>
      <c r="N102" s="183">
        <f>G102*'2. Emissions Units &amp; Activities'!$L$19</f>
        <v>7.9991999999999996E-6</v>
      </c>
      <c r="O102" s="184">
        <f t="shared" si="8"/>
        <v>7.9991999999999996E-6</v>
      </c>
    </row>
    <row r="103" spans="1:15" x14ac:dyDescent="0.25">
      <c r="A103" s="197" t="s">
        <v>536</v>
      </c>
      <c r="B103" s="206" t="s">
        <v>420</v>
      </c>
      <c r="C103" s="193" t="str">
        <f>IFERROR(IF(B103="No CAS","",INDEX('DEQ Pollutant List'!$B$7:$B$611,MATCH('3. Pollutant Emissions - EF'!B103,'DEQ Pollutant List'!$A$7:$A$611,0))),"")</f>
        <v>Cadmium and compounds</v>
      </c>
      <c r="D103" s="199" t="str">
        <f>IFERROR(IF(OR($B103="",$B103="No CAS"),INDEX('DEQ Pollutant List'!$A$7:$A$611,MATCH($C103,'DEQ Pollutant List'!$C$7:$C$611,0)),INDEX('DEQ Pollutant List'!$A$7:$A$611,MATCH($B103,'DEQ Pollutant List'!$B$7:$B$611,0))),"")</f>
        <v/>
      </c>
      <c r="E103" s="198">
        <v>0</v>
      </c>
      <c r="F103" s="173">
        <f>Stockpiles!E18</f>
        <v>3.8543999999999997E-4</v>
      </c>
      <c r="G103" s="205">
        <f t="shared" si="9"/>
        <v>1.0559999999999999E-6</v>
      </c>
      <c r="H103" s="172" t="s">
        <v>592</v>
      </c>
      <c r="I103" s="175" t="s">
        <v>593</v>
      </c>
      <c r="J103" s="182">
        <f>F103*'2. Emissions Units &amp; Activities'!$H$19</f>
        <v>7.7088000000000005E-5</v>
      </c>
      <c r="K103" s="189">
        <f>F103*'2. Emissions Units &amp; Activities'!$I$19</f>
        <v>7.7088000000000005E-5</v>
      </c>
      <c r="L103" s="171">
        <f t="shared" si="6"/>
        <v>7.7088000000000005E-5</v>
      </c>
      <c r="M103" s="182">
        <f>G103*'2. Emissions Units &amp; Activities'!$K$19</f>
        <v>2.1119999999999999E-7</v>
      </c>
      <c r="N103" s="183">
        <f>G103*'2. Emissions Units &amp; Activities'!$L$19</f>
        <v>2.1119999999999999E-7</v>
      </c>
      <c r="O103" s="184">
        <f t="shared" si="8"/>
        <v>2.1119999999999999E-7</v>
      </c>
    </row>
    <row r="104" spans="1:15" x14ac:dyDescent="0.25">
      <c r="A104" s="197" t="s">
        <v>536</v>
      </c>
      <c r="B104" s="206" t="s">
        <v>345</v>
      </c>
      <c r="C104" s="193" t="str">
        <f>IFERROR(IF(B104="No CAS","",INDEX('DEQ Pollutant List'!$B$7:$B$611,MATCH('3. Pollutant Emissions - EF'!B104,'DEQ Pollutant List'!$A$7:$A$611,0))),"")</f>
        <v>Cobalt and compounds</v>
      </c>
      <c r="D104" s="199" t="str">
        <f>IFERROR(IF(OR($B104="",$B104="No CAS"),INDEX('DEQ Pollutant List'!$A$7:$A$611,MATCH($C104,'DEQ Pollutant List'!$C$7:$C$611,0)),INDEX('DEQ Pollutant List'!$A$7:$A$611,MATCH($B104,'DEQ Pollutant List'!$B$7:$B$611,0))),"")</f>
        <v/>
      </c>
      <c r="E104" s="198">
        <v>0</v>
      </c>
      <c r="F104" s="173">
        <f>Stockpiles!E19</f>
        <v>4.818E-4</v>
      </c>
      <c r="G104" s="205">
        <f t="shared" si="9"/>
        <v>1.3200000000000001E-6</v>
      </c>
      <c r="H104" s="172" t="s">
        <v>592</v>
      </c>
      <c r="I104" s="175" t="s">
        <v>593</v>
      </c>
      <c r="J104" s="182">
        <f>F104*'2. Emissions Units &amp; Activities'!$H$19</f>
        <v>9.6360000000000006E-5</v>
      </c>
      <c r="K104" s="189">
        <f>F104*'2. Emissions Units &amp; Activities'!$I$19</f>
        <v>9.6360000000000006E-5</v>
      </c>
      <c r="L104" s="171">
        <f t="shared" si="6"/>
        <v>9.6360000000000006E-5</v>
      </c>
      <c r="M104" s="182">
        <f>G104*'2. Emissions Units &amp; Activities'!$K$19</f>
        <v>2.6400000000000003E-7</v>
      </c>
      <c r="N104" s="183">
        <f>G104*'2. Emissions Units &amp; Activities'!$L$19</f>
        <v>2.6400000000000003E-7</v>
      </c>
      <c r="O104" s="184">
        <f t="shared" si="8"/>
        <v>2.6400000000000003E-7</v>
      </c>
    </row>
    <row r="105" spans="1:15" x14ac:dyDescent="0.25">
      <c r="A105" s="197" t="s">
        <v>536</v>
      </c>
      <c r="B105" s="206" t="s">
        <v>327</v>
      </c>
      <c r="C105" s="193" t="str">
        <f>IFERROR(IF(B105="No CAS","",INDEX('DEQ Pollutant List'!$B$7:$B$611,MATCH('3. Pollutant Emissions - EF'!B105,'DEQ Pollutant List'!$A$7:$A$611,0))),"")</f>
        <v>Copper and compounds</v>
      </c>
      <c r="D105" s="199" t="str">
        <f>IFERROR(IF(OR($B105="",$B105="No CAS"),INDEX('DEQ Pollutant List'!$A$7:$A$611,MATCH($C105,'DEQ Pollutant List'!$C$7:$C$611,0)),INDEX('DEQ Pollutant List'!$A$7:$A$611,MATCH($B105,'DEQ Pollutant List'!$B$7:$B$611,0))),"")</f>
        <v/>
      </c>
      <c r="E105" s="198">
        <v>0</v>
      </c>
      <c r="F105" s="173">
        <f>Stockpiles!E20</f>
        <v>2.5053600000000002E-2</v>
      </c>
      <c r="G105" s="205">
        <f t="shared" si="9"/>
        <v>6.8640000000000007E-5</v>
      </c>
      <c r="H105" s="172" t="s">
        <v>592</v>
      </c>
      <c r="I105" s="175" t="s">
        <v>593</v>
      </c>
      <c r="J105" s="182">
        <f>F105*'2. Emissions Units &amp; Activities'!$H$19</f>
        <v>5.0107200000000006E-3</v>
      </c>
      <c r="K105" s="189">
        <f>F105*'2. Emissions Units &amp; Activities'!$I$19</f>
        <v>5.0107200000000006E-3</v>
      </c>
      <c r="L105" s="171">
        <f t="shared" si="6"/>
        <v>5.0107200000000006E-3</v>
      </c>
      <c r="M105" s="182">
        <f>G105*'2. Emissions Units &amp; Activities'!$K$19</f>
        <v>1.3728000000000001E-5</v>
      </c>
      <c r="N105" s="183">
        <f>G105*'2. Emissions Units &amp; Activities'!$L$19</f>
        <v>1.3728000000000001E-5</v>
      </c>
      <c r="O105" s="184">
        <f t="shared" si="8"/>
        <v>1.3728000000000001E-5</v>
      </c>
    </row>
    <row r="106" spans="1:15" x14ac:dyDescent="0.25">
      <c r="A106" s="197" t="s">
        <v>536</v>
      </c>
      <c r="B106" s="206" t="s">
        <v>421</v>
      </c>
      <c r="C106" s="193" t="str">
        <f>IFERROR(IF(B106="No CAS","",INDEX('DEQ Pollutant List'!$B$7:$B$611,MATCH('3. Pollutant Emissions - EF'!B106,'DEQ Pollutant List'!$A$7:$A$611,0))),"")</f>
        <v>Mercury and compounds</v>
      </c>
      <c r="D106" s="199" t="str">
        <f>IFERROR(IF(OR($B106="",$B106="No CAS"),INDEX('DEQ Pollutant List'!$A$7:$A$611,MATCH($C106,'DEQ Pollutant List'!$C$7:$C$611,0)),INDEX('DEQ Pollutant List'!$A$7:$A$611,MATCH($B106,'DEQ Pollutant List'!$B$7:$B$611,0))),"")</f>
        <v/>
      </c>
      <c r="E106" s="198">
        <v>0</v>
      </c>
      <c r="F106" s="173">
        <f>Stockpiles!E21</f>
        <v>9.6359999999999992E-5</v>
      </c>
      <c r="G106" s="205">
        <f t="shared" si="9"/>
        <v>2.6399999999999998E-7</v>
      </c>
      <c r="H106" s="172" t="s">
        <v>592</v>
      </c>
      <c r="I106" s="175" t="s">
        <v>593</v>
      </c>
      <c r="J106" s="182">
        <f>F106*'2. Emissions Units &amp; Activities'!$H$19</f>
        <v>1.9272000000000001E-5</v>
      </c>
      <c r="K106" s="189">
        <f>F106*'2. Emissions Units &amp; Activities'!$I$19</f>
        <v>1.9272000000000001E-5</v>
      </c>
      <c r="L106" s="171">
        <f t="shared" si="6"/>
        <v>1.9272000000000001E-5</v>
      </c>
      <c r="M106" s="182">
        <f>G106*'2. Emissions Units &amp; Activities'!$K$19</f>
        <v>5.2799999999999996E-8</v>
      </c>
      <c r="N106" s="183">
        <f>G106*'2. Emissions Units &amp; Activities'!$L$19</f>
        <v>5.2799999999999996E-8</v>
      </c>
      <c r="O106" s="184">
        <f t="shared" si="8"/>
        <v>5.2799999999999996E-8</v>
      </c>
    </row>
    <row r="107" spans="1:15" x14ac:dyDescent="0.25">
      <c r="A107" s="197" t="s">
        <v>536</v>
      </c>
      <c r="B107" s="206" t="s">
        <v>313</v>
      </c>
      <c r="C107" s="193" t="str">
        <f>IFERROR(IF(B107="No CAS","",INDEX('DEQ Pollutant List'!$B$7:$B$611,MATCH('3. Pollutant Emissions - EF'!B107,'DEQ Pollutant List'!$A$7:$A$611,0))),"")</f>
        <v>Manganese and compounds</v>
      </c>
      <c r="D107" s="199" t="str">
        <f>IFERROR(IF(OR($B107="",$B107="No CAS"),INDEX('DEQ Pollutant List'!$A$7:$A$611,MATCH($C107,'DEQ Pollutant List'!$C$7:$C$611,0)),INDEX('DEQ Pollutant List'!$A$7:$A$611,MATCH($B107,'DEQ Pollutant List'!$B$7:$B$611,0))),"")</f>
        <v/>
      </c>
      <c r="E107" s="198">
        <v>0</v>
      </c>
      <c r="F107" s="173">
        <f>Stockpiles!E22</f>
        <v>2.4234539999999996</v>
      </c>
      <c r="G107" s="205">
        <f t="shared" si="9"/>
        <v>6.639599999999999E-3</v>
      </c>
      <c r="H107" s="172" t="s">
        <v>592</v>
      </c>
      <c r="I107" s="175" t="s">
        <v>593</v>
      </c>
      <c r="J107" s="182">
        <f>F107*'2. Emissions Units &amp; Activities'!$H$19</f>
        <v>0.48469079999999992</v>
      </c>
      <c r="K107" s="189">
        <f>F107*'2. Emissions Units &amp; Activities'!$I$19</f>
        <v>0.48469079999999992</v>
      </c>
      <c r="L107" s="171">
        <f t="shared" si="6"/>
        <v>0.48469079999999992</v>
      </c>
      <c r="M107" s="182">
        <f>G107*'2. Emissions Units &amp; Activities'!$K$19</f>
        <v>1.3279199999999998E-3</v>
      </c>
      <c r="N107" s="183">
        <f>G107*'2. Emissions Units &amp; Activities'!$L$19</f>
        <v>1.3279199999999998E-3</v>
      </c>
      <c r="O107" s="184">
        <f t="shared" si="8"/>
        <v>1.3279199999999998E-3</v>
      </c>
    </row>
    <row r="108" spans="1:15" x14ac:dyDescent="0.25">
      <c r="A108" s="197" t="s">
        <v>536</v>
      </c>
      <c r="B108" s="206" t="s">
        <v>333</v>
      </c>
      <c r="C108" s="193" t="str">
        <f>IFERROR(IF(B108="No CAS","",INDEX('DEQ Pollutant List'!$B$7:$B$611,MATCH('3. Pollutant Emissions - EF'!B108,'DEQ Pollutant List'!$A$7:$A$611,0))),"")</f>
        <v>Nickel and compounds</v>
      </c>
      <c r="D108" s="199" t="str">
        <f>IFERROR(IF(OR($B108="",$B108="No CAS"),INDEX('DEQ Pollutant List'!$A$7:$A$611,MATCH($C108,'DEQ Pollutant List'!$C$7:$C$611,0)),INDEX('DEQ Pollutant List'!$A$7:$A$611,MATCH($B108,'DEQ Pollutant List'!$B$7:$B$611,0))),"")</f>
        <v/>
      </c>
      <c r="E108" s="198">
        <v>0</v>
      </c>
      <c r="F108" s="173">
        <f>Stockpiles!E23</f>
        <v>9.6359999999999987E-3</v>
      </c>
      <c r="G108" s="205">
        <f t="shared" si="9"/>
        <v>2.6399999999999998E-5</v>
      </c>
      <c r="H108" s="172" t="s">
        <v>592</v>
      </c>
      <c r="I108" s="175" t="s">
        <v>593</v>
      </c>
      <c r="J108" s="182">
        <f>F108*'2. Emissions Units &amp; Activities'!$H$19</f>
        <v>1.9271999999999998E-3</v>
      </c>
      <c r="K108" s="189">
        <f>F108*'2. Emissions Units &amp; Activities'!$I$19</f>
        <v>1.9271999999999998E-3</v>
      </c>
      <c r="L108" s="171">
        <f t="shared" si="6"/>
        <v>1.9271999999999998E-3</v>
      </c>
      <c r="M108" s="182">
        <f>G108*'2. Emissions Units &amp; Activities'!$K$19</f>
        <v>5.2800000000000003E-6</v>
      </c>
      <c r="N108" s="183">
        <f>G108*'2. Emissions Units &amp; Activities'!$L$19</f>
        <v>5.2800000000000003E-6</v>
      </c>
      <c r="O108" s="184">
        <f t="shared" si="8"/>
        <v>5.2800000000000003E-6</v>
      </c>
    </row>
    <row r="109" spans="1:15" x14ac:dyDescent="0.25">
      <c r="A109" s="197" t="s">
        <v>536</v>
      </c>
      <c r="B109" s="206" t="s">
        <v>422</v>
      </c>
      <c r="C109" s="193" t="str">
        <f>IFERROR(IF(B109="No CAS","",INDEX('DEQ Pollutant List'!$B$7:$B$611,MATCH('3. Pollutant Emissions - EF'!B109,'DEQ Pollutant List'!$A$7:$A$611,0))),"")</f>
        <v>Lead and compounds</v>
      </c>
      <c r="D109" s="199" t="str">
        <f>IFERROR(IF(OR($B109="",$B109="No CAS"),INDEX('DEQ Pollutant List'!$A$7:$A$611,MATCH($C109,'DEQ Pollutant List'!$C$7:$C$611,0)),INDEX('DEQ Pollutant List'!$A$7:$A$611,MATCH($B109,'DEQ Pollutant List'!$B$7:$B$611,0))),"")</f>
        <v/>
      </c>
      <c r="E109" s="198">
        <v>0</v>
      </c>
      <c r="F109" s="173">
        <f>Stockpiles!E24</f>
        <v>0.158994</v>
      </c>
      <c r="G109" s="205">
        <f t="shared" si="9"/>
        <v>4.3560000000000002E-4</v>
      </c>
      <c r="H109" s="172" t="s">
        <v>592</v>
      </c>
      <c r="I109" s="175" t="s">
        <v>593</v>
      </c>
      <c r="J109" s="182">
        <f>F109*'2. Emissions Units &amp; Activities'!$H$19</f>
        <v>3.1798800000000002E-2</v>
      </c>
      <c r="K109" s="189">
        <f>F109*'2. Emissions Units &amp; Activities'!$I$19</f>
        <v>3.1798800000000002E-2</v>
      </c>
      <c r="L109" s="171">
        <f t="shared" si="6"/>
        <v>3.1798800000000002E-2</v>
      </c>
      <c r="M109" s="182">
        <f>G109*'2. Emissions Units &amp; Activities'!$K$19</f>
        <v>8.7120000000000006E-5</v>
      </c>
      <c r="N109" s="183">
        <f>G109*'2. Emissions Units &amp; Activities'!$L$19</f>
        <v>8.7120000000000006E-5</v>
      </c>
      <c r="O109" s="184">
        <f t="shared" si="8"/>
        <v>8.7120000000000006E-5</v>
      </c>
    </row>
    <row r="110" spans="1:15" x14ac:dyDescent="0.25">
      <c r="A110" s="197" t="s">
        <v>536</v>
      </c>
      <c r="B110" s="206" t="s">
        <v>423</v>
      </c>
      <c r="C110" s="193" t="str">
        <f>IFERROR(IF(B110="No CAS","",INDEX('DEQ Pollutant List'!$B$7:$B$611,MATCH('3. Pollutant Emissions - EF'!B110,'DEQ Pollutant List'!$A$7:$A$611,0))),"")</f>
        <v>Antimony and compounds</v>
      </c>
      <c r="D110" s="199" t="str">
        <f>IFERROR(IF(OR($B110="",$B110="No CAS"),INDEX('DEQ Pollutant List'!$A$7:$A$611,MATCH($C110,'DEQ Pollutant List'!$C$7:$C$611,0)),INDEX('DEQ Pollutant List'!$A$7:$A$611,MATCH($B110,'DEQ Pollutant List'!$B$7:$B$611,0))),"")</f>
        <v/>
      </c>
      <c r="E110" s="198">
        <v>0</v>
      </c>
      <c r="F110" s="173">
        <f>Stockpiles!E25</f>
        <v>0.12045</v>
      </c>
      <c r="G110" s="205">
        <f t="shared" si="9"/>
        <v>3.3E-4</v>
      </c>
      <c r="H110" s="172" t="s">
        <v>592</v>
      </c>
      <c r="I110" s="175" t="s">
        <v>593</v>
      </c>
      <c r="J110" s="182">
        <f>F110*'2. Emissions Units &amp; Activities'!$H$19</f>
        <v>2.409E-2</v>
      </c>
      <c r="K110" s="189">
        <f>F110*'2. Emissions Units &amp; Activities'!$I$19</f>
        <v>2.409E-2</v>
      </c>
      <c r="L110" s="171">
        <f t="shared" si="6"/>
        <v>2.409E-2</v>
      </c>
      <c r="M110" s="182">
        <f>G110*'2. Emissions Units &amp; Activities'!$K$19</f>
        <v>6.6000000000000005E-5</v>
      </c>
      <c r="N110" s="183">
        <f>G110*'2. Emissions Units &amp; Activities'!$L$19</f>
        <v>6.6000000000000005E-5</v>
      </c>
      <c r="O110" s="184">
        <f t="shared" si="8"/>
        <v>6.6000000000000005E-5</v>
      </c>
    </row>
    <row r="111" spans="1:15" x14ac:dyDescent="0.25">
      <c r="A111" s="197" t="s">
        <v>536</v>
      </c>
      <c r="B111" s="206" t="s">
        <v>424</v>
      </c>
      <c r="C111" s="193" t="str">
        <f>IFERROR(IF(B111="No CAS","",INDEX('DEQ Pollutant List'!$B$7:$B$611,MATCH('3. Pollutant Emissions - EF'!B111,'DEQ Pollutant List'!$A$7:$A$611,0))),"")</f>
        <v>Selenium and compounds</v>
      </c>
      <c r="D111" s="199" t="str">
        <f>IFERROR(IF(OR($B111="",$B111="No CAS"),INDEX('DEQ Pollutant List'!$A$7:$A$611,MATCH($C111,'DEQ Pollutant List'!$C$7:$C$611,0)),INDEX('DEQ Pollutant List'!$A$7:$A$611,MATCH($B111,'DEQ Pollutant List'!$B$7:$B$611,0))),"")</f>
        <v/>
      </c>
      <c r="E111" s="198">
        <v>0</v>
      </c>
      <c r="F111" s="173">
        <f>Stockpiles!E26</f>
        <v>1.7826600000000001E-3</v>
      </c>
      <c r="G111" s="205">
        <f t="shared" si="9"/>
        <v>4.8840000000000002E-6</v>
      </c>
      <c r="H111" s="172" t="s">
        <v>592</v>
      </c>
      <c r="I111" s="175" t="s">
        <v>593</v>
      </c>
      <c r="J111" s="182">
        <f>F111*'2. Emissions Units &amp; Activities'!$H$19</f>
        <v>3.5653200000000006E-4</v>
      </c>
      <c r="K111" s="189">
        <f>F111*'2. Emissions Units &amp; Activities'!$I$19</f>
        <v>3.5653200000000006E-4</v>
      </c>
      <c r="L111" s="171">
        <f t="shared" si="6"/>
        <v>3.5653200000000006E-4</v>
      </c>
      <c r="M111" s="182">
        <f>G111*'2. Emissions Units &amp; Activities'!$K$19</f>
        <v>9.7680000000000012E-7</v>
      </c>
      <c r="N111" s="183">
        <f>G111*'2. Emissions Units &amp; Activities'!$L$19</f>
        <v>9.7680000000000012E-7</v>
      </c>
      <c r="O111" s="184">
        <f t="shared" si="8"/>
        <v>9.7680000000000012E-7</v>
      </c>
    </row>
    <row r="112" spans="1:15" x14ac:dyDescent="0.25">
      <c r="A112" s="197" t="s">
        <v>536</v>
      </c>
      <c r="B112" s="206" t="s">
        <v>425</v>
      </c>
      <c r="C112" s="193" t="str">
        <f>IFERROR(IF(B112="No CAS","",INDEX('DEQ Pollutant List'!$B$7:$B$611,MATCH('3. Pollutant Emissions - EF'!B112,'DEQ Pollutant List'!$A$7:$A$611,0))),"")</f>
        <v>Thallium and compounds</v>
      </c>
      <c r="D112" s="199" t="str">
        <f>IFERROR(IF(OR($B112="",$B112="No CAS"),INDEX('DEQ Pollutant List'!$A$7:$A$611,MATCH($C112,'DEQ Pollutant List'!$C$7:$C$611,0)),INDEX('DEQ Pollutant List'!$A$7:$A$611,MATCH($B112,'DEQ Pollutant List'!$B$7:$B$611,0))),"")</f>
        <v/>
      </c>
      <c r="E112" s="198">
        <v>0</v>
      </c>
      <c r="F112" s="173">
        <f>Stockpiles!E27</f>
        <v>9.1542000000000001E-4</v>
      </c>
      <c r="G112" s="205">
        <f t="shared" si="9"/>
        <v>2.508E-6</v>
      </c>
      <c r="H112" s="172" t="s">
        <v>592</v>
      </c>
      <c r="I112" s="175" t="s">
        <v>593</v>
      </c>
      <c r="J112" s="182">
        <f>F112*'2. Emissions Units &amp; Activities'!$H$19</f>
        <v>1.8308400000000002E-4</v>
      </c>
      <c r="K112" s="189">
        <f>F112*'2. Emissions Units &amp; Activities'!$I$19</f>
        <v>1.8308400000000002E-4</v>
      </c>
      <c r="L112" s="171">
        <f t="shared" si="6"/>
        <v>1.8308400000000002E-4</v>
      </c>
      <c r="M112" s="182">
        <f>G112*'2. Emissions Units &amp; Activities'!$K$19</f>
        <v>5.0159999999999999E-7</v>
      </c>
      <c r="N112" s="183">
        <f>G112*'2. Emissions Units &amp; Activities'!$L$19</f>
        <v>5.0159999999999999E-7</v>
      </c>
      <c r="O112" s="184">
        <f t="shared" si="8"/>
        <v>5.0159999999999999E-7</v>
      </c>
    </row>
    <row r="113" spans="1:15" x14ac:dyDescent="0.25">
      <c r="A113" s="197" t="s">
        <v>536</v>
      </c>
      <c r="B113" s="206" t="s">
        <v>426</v>
      </c>
      <c r="C113" s="193" t="str">
        <f>IFERROR(IF(B113="No CAS","",INDEX('DEQ Pollutant List'!$B$7:$B$611,MATCH('3. Pollutant Emissions - EF'!B113,'DEQ Pollutant List'!$A$7:$A$611,0))),"")</f>
        <v>Zinc and compounds</v>
      </c>
      <c r="D113" s="199" t="str">
        <f>IFERROR(IF(OR($B113="",$B113="No CAS"),INDEX('DEQ Pollutant List'!$A$7:$A$611,MATCH($C113,'DEQ Pollutant List'!$C$7:$C$611,0)),INDEX('DEQ Pollutant List'!$A$7:$A$611,MATCH($B113,'DEQ Pollutant List'!$B$7:$B$611,0))),"")</f>
        <v/>
      </c>
      <c r="E113" s="198">
        <v>0</v>
      </c>
      <c r="F113" s="173">
        <f>Stockpiles!E28</f>
        <v>7.226999999999999E-3</v>
      </c>
      <c r="G113" s="205">
        <f t="shared" si="9"/>
        <v>1.9799999999999997E-5</v>
      </c>
      <c r="H113" s="172" t="s">
        <v>592</v>
      </c>
      <c r="I113" s="175" t="s">
        <v>593</v>
      </c>
      <c r="J113" s="182">
        <f>F113*'2. Emissions Units &amp; Activities'!$H$19</f>
        <v>1.4453999999999999E-3</v>
      </c>
      <c r="K113" s="189">
        <f>F113*'2. Emissions Units &amp; Activities'!$I$19</f>
        <v>1.4453999999999999E-3</v>
      </c>
      <c r="L113" s="171">
        <f t="shared" si="6"/>
        <v>1.4453999999999999E-3</v>
      </c>
      <c r="M113" s="182">
        <f>G113*'2. Emissions Units &amp; Activities'!$K$19</f>
        <v>3.9599999999999994E-6</v>
      </c>
      <c r="N113" s="183">
        <f>G113*'2. Emissions Units &amp; Activities'!$L$19</f>
        <v>3.9599999999999994E-6</v>
      </c>
      <c r="O113" s="184">
        <f t="shared" si="8"/>
        <v>3.9599999999999994E-6</v>
      </c>
    </row>
    <row r="114" spans="1:15" x14ac:dyDescent="0.25">
      <c r="A114" s="197" t="s">
        <v>536</v>
      </c>
      <c r="B114" s="206" t="s">
        <v>290</v>
      </c>
      <c r="C114" s="193" t="str">
        <f>IFERROR(IF(B114="No CAS","",INDEX('DEQ Pollutant List'!$B$7:$B$611,MATCH('3. Pollutant Emissions - EF'!B114,'DEQ Pollutant List'!$A$7:$A$611,0))),"")</f>
        <v>Barium and compounds</v>
      </c>
      <c r="D114" s="199" t="str">
        <f>IFERROR(IF(OR($B114="",$B114="No CAS"),INDEX('DEQ Pollutant List'!$A$7:$A$611,MATCH($C114,'DEQ Pollutant List'!$C$7:$C$611,0)),INDEX('DEQ Pollutant List'!$A$7:$A$611,MATCH($B114,'DEQ Pollutant List'!$B$7:$B$611,0))),"")</f>
        <v/>
      </c>
      <c r="E114" s="198">
        <v>0</v>
      </c>
      <c r="F114" s="173">
        <f>Stockpiles!E29</f>
        <v>0.13972199999999999</v>
      </c>
      <c r="G114" s="205">
        <f t="shared" si="9"/>
        <v>3.8279999999999998E-4</v>
      </c>
      <c r="H114" s="172" t="s">
        <v>592</v>
      </c>
      <c r="I114" s="175" t="s">
        <v>593</v>
      </c>
      <c r="J114" s="182">
        <f>F114*'2. Emissions Units &amp; Activities'!$H$19</f>
        <v>2.7944399999999998E-2</v>
      </c>
      <c r="K114" s="189">
        <f>F114*'2. Emissions Units &amp; Activities'!$I$19</f>
        <v>2.7944399999999998E-2</v>
      </c>
      <c r="L114" s="171">
        <f t="shared" si="6"/>
        <v>2.7944399999999998E-2</v>
      </c>
      <c r="M114" s="182">
        <f>G114*'2. Emissions Units &amp; Activities'!$K$19</f>
        <v>7.6559999999999999E-5</v>
      </c>
      <c r="N114" s="183">
        <f>G114*'2. Emissions Units &amp; Activities'!$L$19</f>
        <v>7.6559999999999999E-5</v>
      </c>
      <c r="O114" s="184">
        <f t="shared" si="8"/>
        <v>7.6559999999999999E-5</v>
      </c>
    </row>
    <row r="115" spans="1:15" x14ac:dyDescent="0.25">
      <c r="A115" s="197" t="s">
        <v>536</v>
      </c>
      <c r="B115" s="206" t="s">
        <v>427</v>
      </c>
      <c r="C115" s="193" t="str">
        <f>IFERROR(IF(B115="No CAS","",INDEX('DEQ Pollutant List'!$B$7:$B$611,MATCH('3. Pollutant Emissions - EF'!B115,'DEQ Pollutant List'!$A$7:$A$611,0))),"")</f>
        <v>Phosphorus pentoxide</v>
      </c>
      <c r="D115" s="199" t="str">
        <f>IFERROR(IF(OR($B115="",$B115="No CAS"),INDEX('DEQ Pollutant List'!$A$7:$A$611,MATCH($C115,'DEQ Pollutant List'!$C$7:$C$611,0)),INDEX('DEQ Pollutant List'!$A$7:$A$611,MATCH($B115,'DEQ Pollutant List'!$B$7:$B$611,0))),"")</f>
        <v/>
      </c>
      <c r="E115" s="198">
        <v>0</v>
      </c>
      <c r="F115" s="173">
        <f>Stockpiles!E30</f>
        <v>0.96360000000000001</v>
      </c>
      <c r="G115" s="205">
        <f t="shared" si="9"/>
        <v>2.64E-3</v>
      </c>
      <c r="H115" s="172" t="s">
        <v>592</v>
      </c>
      <c r="I115" s="175" t="s">
        <v>593</v>
      </c>
      <c r="J115" s="182">
        <f>F115*'2. Emissions Units &amp; Activities'!$H$19</f>
        <v>0.19272</v>
      </c>
      <c r="K115" s="189">
        <f>F115*'2. Emissions Units &amp; Activities'!$I$19</f>
        <v>0.19272</v>
      </c>
      <c r="L115" s="171">
        <f t="shared" si="6"/>
        <v>0.19272</v>
      </c>
      <c r="M115" s="182">
        <f>G115*'2. Emissions Units &amp; Activities'!$K$19</f>
        <v>5.2800000000000004E-4</v>
      </c>
      <c r="N115" s="183">
        <f>G115*'2. Emissions Units &amp; Activities'!$L$19</f>
        <v>5.2800000000000004E-4</v>
      </c>
      <c r="O115" s="184">
        <f t="shared" si="8"/>
        <v>5.2800000000000004E-4</v>
      </c>
    </row>
    <row r="116" spans="1:15" x14ac:dyDescent="0.25">
      <c r="A116" s="197" t="s">
        <v>536</v>
      </c>
      <c r="B116" s="206" t="s">
        <v>315</v>
      </c>
      <c r="C116" s="193" t="str">
        <f>IFERROR(IF(B116="No CAS","",INDEX('DEQ Pollutant List'!$B$7:$B$611,MATCH('3. Pollutant Emissions - EF'!B116,'DEQ Pollutant List'!$A$7:$A$611,0))),"")</f>
        <v>Silica, crystalline (respirable)</v>
      </c>
      <c r="D116" s="199" t="str">
        <f>IFERROR(IF(OR($B116="",$B116="No CAS"),INDEX('DEQ Pollutant List'!$A$7:$A$611,MATCH($C116,'DEQ Pollutant List'!$C$7:$C$611,0)),INDEX('DEQ Pollutant List'!$A$7:$A$611,MATCH($B116,'DEQ Pollutant List'!$B$7:$B$611,0))),"")</f>
        <v/>
      </c>
      <c r="E116" s="198">
        <v>0</v>
      </c>
      <c r="F116" s="173">
        <f>Stockpiles!E31</f>
        <v>0.38544</v>
      </c>
      <c r="G116" s="205">
        <f t="shared" si="9"/>
        <v>1.0560000000000001E-3</v>
      </c>
      <c r="H116" s="172" t="s">
        <v>592</v>
      </c>
      <c r="I116" s="175" t="s">
        <v>593</v>
      </c>
      <c r="J116" s="182">
        <f>F116*'2. Emissions Units &amp; Activities'!$H$19</f>
        <v>7.7088000000000004E-2</v>
      </c>
      <c r="K116" s="189">
        <f>F116*'2. Emissions Units &amp; Activities'!$I$19</f>
        <v>7.7088000000000004E-2</v>
      </c>
      <c r="L116" s="171">
        <f t="shared" si="6"/>
        <v>7.7088000000000004E-2</v>
      </c>
      <c r="M116" s="182">
        <f>G116*'2. Emissions Units &amp; Activities'!$K$19</f>
        <v>2.1120000000000004E-4</v>
      </c>
      <c r="N116" s="183">
        <f>G116*'2. Emissions Units &amp; Activities'!$L$19</f>
        <v>2.1120000000000004E-4</v>
      </c>
      <c r="O116" s="184">
        <f t="shared" si="8"/>
        <v>2.1120000000000004E-4</v>
      </c>
    </row>
    <row r="117" spans="1:15" x14ac:dyDescent="0.25">
      <c r="A117" s="197" t="s">
        <v>536</v>
      </c>
      <c r="B117" s="206" t="s">
        <v>428</v>
      </c>
      <c r="C117" s="193" t="str">
        <f>IFERROR(IF(B117="No CAS","",INDEX('DEQ Pollutant List'!$B$7:$B$611,MATCH('3. Pollutant Emissions - EF'!B117,'DEQ Pollutant List'!$A$7:$A$611,0))),"")</f>
        <v>Sulfur trioxide</v>
      </c>
      <c r="D117" s="199" t="str">
        <f>IFERROR(IF(OR($B117="",$B117="No CAS"),INDEX('DEQ Pollutant List'!$A$7:$A$611,MATCH($C117,'DEQ Pollutant List'!$C$7:$C$611,0)),INDEX('DEQ Pollutant List'!$A$7:$A$611,MATCH($B117,'DEQ Pollutant List'!$B$7:$B$611,0))),"")</f>
        <v/>
      </c>
      <c r="E117" s="198">
        <v>0</v>
      </c>
      <c r="F117" s="173">
        <f>Stockpiles!E32</f>
        <v>179.54276999999999</v>
      </c>
      <c r="G117" s="205">
        <f t="shared" si="9"/>
        <v>0.49189799999999995</v>
      </c>
      <c r="H117" s="172" t="s">
        <v>592</v>
      </c>
      <c r="I117" s="175" t="s">
        <v>593</v>
      </c>
      <c r="J117" s="182">
        <f>F117*'2. Emissions Units &amp; Activities'!$H$19</f>
        <v>35.908554000000002</v>
      </c>
      <c r="K117" s="189">
        <f>F117*'2. Emissions Units &amp; Activities'!$I$19</f>
        <v>35.908554000000002</v>
      </c>
      <c r="L117" s="171">
        <f t="shared" si="6"/>
        <v>35.908554000000002</v>
      </c>
      <c r="M117" s="182">
        <f>G117*'2. Emissions Units &amp; Activities'!$K$19</f>
        <v>9.8379599999999998E-2</v>
      </c>
      <c r="N117" s="183">
        <f>G117*'2. Emissions Units &amp; Activities'!$L$19</f>
        <v>9.8379599999999998E-2</v>
      </c>
      <c r="O117" s="184">
        <f t="shared" si="8"/>
        <v>9.8379599999999998E-2</v>
      </c>
    </row>
    <row r="118" spans="1:15" s="166" customFormat="1" x14ac:dyDescent="0.25">
      <c r="A118" s="201" t="s">
        <v>536</v>
      </c>
      <c r="B118" s="207" t="s">
        <v>429</v>
      </c>
      <c r="C118" s="195" t="str">
        <f>IFERROR(IF(B118="No CAS","",INDEX('DEQ Pollutant List'!$B$7:$B$611,MATCH('3. Pollutant Emissions - EF'!B118,'DEQ Pollutant List'!$A$7:$A$611,0))),"")</f>
        <v>Vanadium pentoxide</v>
      </c>
      <c r="D118" s="203" t="str">
        <f>IFERROR(IF(OR($B118="",$B118="No CAS"),INDEX('DEQ Pollutant List'!$A$7:$A$611,MATCH($C118,'DEQ Pollutant List'!$C$7:$C$611,0)),INDEX('DEQ Pollutant List'!$A$7:$A$611,MATCH($B118,'DEQ Pollutant List'!$B$7:$B$611,0))),"")</f>
        <v/>
      </c>
      <c r="E118" s="204">
        <v>0</v>
      </c>
      <c r="F118" s="178">
        <f>Stockpiles!E33</f>
        <v>0.12045</v>
      </c>
      <c r="G118" s="208">
        <f t="shared" si="9"/>
        <v>3.3E-4</v>
      </c>
      <c r="H118" s="176" t="s">
        <v>592</v>
      </c>
      <c r="I118" s="177" t="s">
        <v>593</v>
      </c>
      <c r="J118" s="186">
        <f>F118*'2. Emissions Units &amp; Activities'!$H$19</f>
        <v>2.409E-2</v>
      </c>
      <c r="K118" s="190">
        <f>F118*'2. Emissions Units &amp; Activities'!$I$19</f>
        <v>2.409E-2</v>
      </c>
      <c r="L118" s="179">
        <f t="shared" si="6"/>
        <v>2.409E-2</v>
      </c>
      <c r="M118" s="186">
        <f>G118*'2. Emissions Units &amp; Activities'!$K$19</f>
        <v>6.6000000000000005E-5</v>
      </c>
      <c r="N118" s="187">
        <f>G118*'2. Emissions Units &amp; Activities'!$L$19</f>
        <v>6.6000000000000005E-5</v>
      </c>
      <c r="O118" s="188">
        <f t="shared" si="8"/>
        <v>6.6000000000000005E-5</v>
      </c>
    </row>
    <row r="119" spans="1:15" x14ac:dyDescent="0.25">
      <c r="A119" s="197" t="s">
        <v>541</v>
      </c>
      <c r="B119" s="206" t="s">
        <v>417</v>
      </c>
      <c r="C119" s="193" t="str">
        <f>IFERROR(IF(B119="No CAS","",INDEX('DEQ Pollutant List'!$B$7:$B$611,MATCH('3. Pollutant Emissions - EF'!B119,'DEQ Pollutant List'!$A$7:$A$611,0))),"")</f>
        <v>Silver and compounds</v>
      </c>
      <c r="D119" s="199" t="str">
        <f>IFERROR(IF(OR($B119="",$B119="No CAS"),INDEX('DEQ Pollutant List'!$A$7:$A$611,MATCH($C119,'DEQ Pollutant List'!$C$7:$C$611,0)),INDEX('DEQ Pollutant List'!$A$7:$A$611,MATCH($B119,'DEQ Pollutant List'!$B$7:$B$611,0))),"")</f>
        <v/>
      </c>
      <c r="E119" s="198">
        <v>0</v>
      </c>
      <c r="F119" s="173">
        <f>Stockpiles!K13</f>
        <v>3.1937500000000004E-5</v>
      </c>
      <c r="G119" s="205">
        <f t="shared" si="9"/>
        <v>8.7500000000000009E-8</v>
      </c>
      <c r="H119" s="172" t="s">
        <v>592</v>
      </c>
      <c r="I119" s="175" t="s">
        <v>593</v>
      </c>
      <c r="J119" s="182">
        <f>F119*'2. Emissions Units &amp; Activities'!$H$20</f>
        <v>2.8743750000000004E-5</v>
      </c>
      <c r="K119" s="189">
        <f>F119*'2. Emissions Units &amp; Activities'!$I$20</f>
        <v>2.8743750000000004E-5</v>
      </c>
      <c r="L119" s="171">
        <f t="shared" si="6"/>
        <v>2.8743750000000004E-5</v>
      </c>
      <c r="M119" s="182">
        <f>G119*'2. Emissions Units &amp; Activities'!$K$20</f>
        <v>7.8750000000000014E-8</v>
      </c>
      <c r="N119" s="183">
        <f>G119*'2. Emissions Units &amp; Activities'!$L$20</f>
        <v>7.8750000000000014E-8</v>
      </c>
      <c r="O119" s="184">
        <f t="shared" si="8"/>
        <v>7.8750000000000014E-8</v>
      </c>
    </row>
    <row r="120" spans="1:15" x14ac:dyDescent="0.25">
      <c r="A120" s="197" t="s">
        <v>541</v>
      </c>
      <c r="B120" s="206" t="s">
        <v>323</v>
      </c>
      <c r="C120" s="193" t="str">
        <f>IFERROR(IF(B120="No CAS","",INDEX('DEQ Pollutant List'!$B$7:$B$611,MATCH('3. Pollutant Emissions - EF'!B120,'DEQ Pollutant List'!$A$7:$A$611,0))),"")</f>
        <v>Aluminum and compounds</v>
      </c>
      <c r="D120" s="199" t="str">
        <f>IFERROR(IF(OR($B120="",$B120="No CAS"),INDEX('DEQ Pollutant List'!$A$7:$A$611,MATCH($C120,'DEQ Pollutant List'!$C$7:$C$611,0)),INDEX('DEQ Pollutant List'!$A$7:$A$611,MATCH($B120,'DEQ Pollutant List'!$B$7:$B$611,0))),"")</f>
        <v/>
      </c>
      <c r="E120" s="198">
        <v>0</v>
      </c>
      <c r="F120" s="173">
        <f>Stockpiles!K14</f>
        <v>81.408687499999985</v>
      </c>
      <c r="G120" s="205">
        <f t="shared" si="9"/>
        <v>0.22303749999999997</v>
      </c>
      <c r="H120" s="172" t="s">
        <v>592</v>
      </c>
      <c r="I120" s="175" t="s">
        <v>593</v>
      </c>
      <c r="J120" s="182">
        <f>F120*'2. Emissions Units &amp; Activities'!$H$20</f>
        <v>73.267818749999989</v>
      </c>
      <c r="K120" s="189">
        <f>F120*'2. Emissions Units &amp; Activities'!$I$20</f>
        <v>73.267818749999989</v>
      </c>
      <c r="L120" s="171">
        <f t="shared" si="6"/>
        <v>73.267818749999989</v>
      </c>
      <c r="M120" s="182">
        <f>G120*'2. Emissions Units &amp; Activities'!$K$20</f>
        <v>0.20073374999999999</v>
      </c>
      <c r="N120" s="183">
        <f>G120*'2. Emissions Units &amp; Activities'!$L$20</f>
        <v>0.20073374999999999</v>
      </c>
      <c r="O120" s="184">
        <f t="shared" si="8"/>
        <v>0.20073374999999999</v>
      </c>
    </row>
    <row r="121" spans="1:15" x14ac:dyDescent="0.25">
      <c r="A121" s="197" t="s">
        <v>541</v>
      </c>
      <c r="B121" s="206" t="s">
        <v>418</v>
      </c>
      <c r="C121" s="193" t="str">
        <f>IFERROR(IF(B121="No CAS","",INDEX('DEQ Pollutant List'!$B$7:$B$611,MATCH('3. Pollutant Emissions - EF'!B121,'DEQ Pollutant List'!$A$7:$A$611,0))),"")</f>
        <v>Arsenic and compounds</v>
      </c>
      <c r="D121" s="199" t="str">
        <f>IFERROR(IF(OR($B121="",$B121="No CAS"),INDEX('DEQ Pollutant List'!$A$7:$A$611,MATCH($C121,'DEQ Pollutant List'!$C$7:$C$611,0)),INDEX('DEQ Pollutant List'!$A$7:$A$611,MATCH($B121,'DEQ Pollutant List'!$B$7:$B$611,0))),"")</f>
        <v/>
      </c>
      <c r="E121" s="198">
        <v>0</v>
      </c>
      <c r="F121" s="173">
        <f>Stockpiles!K15</f>
        <v>3.3215000000000002E-3</v>
      </c>
      <c r="G121" s="205">
        <f t="shared" si="9"/>
        <v>9.100000000000001E-6</v>
      </c>
      <c r="H121" s="172" t="s">
        <v>592</v>
      </c>
      <c r="I121" s="175" t="s">
        <v>593</v>
      </c>
      <c r="J121" s="182">
        <f>F121*'2. Emissions Units &amp; Activities'!$H$20</f>
        <v>2.9893500000000004E-3</v>
      </c>
      <c r="K121" s="189">
        <f>F121*'2. Emissions Units &amp; Activities'!$I$20</f>
        <v>2.9893500000000004E-3</v>
      </c>
      <c r="L121" s="171">
        <f t="shared" si="6"/>
        <v>2.9893500000000004E-3</v>
      </c>
      <c r="M121" s="182">
        <f>G121*'2. Emissions Units &amp; Activities'!$K$20</f>
        <v>8.1900000000000012E-6</v>
      </c>
      <c r="N121" s="183">
        <f>G121*'2. Emissions Units &amp; Activities'!$L$20</f>
        <v>8.1900000000000012E-6</v>
      </c>
      <c r="O121" s="184">
        <f t="shared" si="8"/>
        <v>8.1900000000000012E-6</v>
      </c>
    </row>
    <row r="122" spans="1:15" x14ac:dyDescent="0.25">
      <c r="A122" s="197" t="s">
        <v>541</v>
      </c>
      <c r="B122" s="206" t="s">
        <v>290</v>
      </c>
      <c r="C122" s="193" t="str">
        <f>IFERROR(IF(B122="No CAS","",INDEX('DEQ Pollutant List'!$B$7:$B$611,MATCH('3. Pollutant Emissions - EF'!B122,'DEQ Pollutant List'!$A$7:$A$611,0))),"")</f>
        <v>Barium and compounds</v>
      </c>
      <c r="D122" s="199" t="str">
        <f>IFERROR(IF(OR($B122="",$B122="No CAS"),INDEX('DEQ Pollutant List'!$A$7:$A$611,MATCH($C122,'DEQ Pollutant List'!$C$7:$C$611,0)),INDEX('DEQ Pollutant List'!$A$7:$A$611,MATCH($B122,'DEQ Pollutant List'!$B$7:$B$611,0))),"")</f>
        <v/>
      </c>
      <c r="E122" s="198">
        <v>0</v>
      </c>
      <c r="F122" s="173">
        <f>Stockpiles!K16</f>
        <v>0.35770000000000007</v>
      </c>
      <c r="G122" s="205">
        <f t="shared" si="9"/>
        <v>9.8000000000000019E-4</v>
      </c>
      <c r="H122" s="172" t="s">
        <v>592</v>
      </c>
      <c r="I122" s="175" t="s">
        <v>593</v>
      </c>
      <c r="J122" s="182">
        <f>F122*'2. Emissions Units &amp; Activities'!$H$20</f>
        <v>0.32193000000000005</v>
      </c>
      <c r="K122" s="189">
        <f>F122*'2. Emissions Units &amp; Activities'!$I$20</f>
        <v>0.32193000000000005</v>
      </c>
      <c r="L122" s="171">
        <f t="shared" si="6"/>
        <v>0.32193000000000005</v>
      </c>
      <c r="M122" s="182">
        <f>G122*'2. Emissions Units &amp; Activities'!$K$20</f>
        <v>8.8200000000000019E-4</v>
      </c>
      <c r="N122" s="183">
        <f>G122*'2. Emissions Units &amp; Activities'!$L$20</f>
        <v>8.8200000000000019E-4</v>
      </c>
      <c r="O122" s="184">
        <f t="shared" si="8"/>
        <v>8.8200000000000019E-4</v>
      </c>
    </row>
    <row r="123" spans="1:15" x14ac:dyDescent="0.25">
      <c r="A123" s="197" t="s">
        <v>541</v>
      </c>
      <c r="B123" s="206" t="s">
        <v>419</v>
      </c>
      <c r="C123" s="193" t="str">
        <f>IFERROR(IF(B123="No CAS","",INDEX('DEQ Pollutant List'!$B$7:$B$611,MATCH('3. Pollutant Emissions - EF'!B123,'DEQ Pollutant List'!$A$7:$A$611,0))),"")</f>
        <v>Beryllium and compounds</v>
      </c>
      <c r="D123" s="199" t="str">
        <f>IFERROR(IF(OR($B123="",$B123="No CAS"),INDEX('DEQ Pollutant List'!$A$7:$A$611,MATCH($C123,'DEQ Pollutant List'!$C$7:$C$611,0)),INDEX('DEQ Pollutant List'!$A$7:$A$611,MATCH($B123,'DEQ Pollutant List'!$B$7:$B$611,0))),"")</f>
        <v/>
      </c>
      <c r="E123" s="198">
        <v>0</v>
      </c>
      <c r="F123" s="173">
        <f>Stockpiles!K17</f>
        <v>3.9091499999999993E-3</v>
      </c>
      <c r="G123" s="205">
        <f t="shared" si="9"/>
        <v>1.0709999999999997E-5</v>
      </c>
      <c r="H123" s="172" t="s">
        <v>592</v>
      </c>
      <c r="I123" s="175" t="s">
        <v>593</v>
      </c>
      <c r="J123" s="182">
        <f>F123*'2. Emissions Units &amp; Activities'!$H$20</f>
        <v>3.5182349999999993E-3</v>
      </c>
      <c r="K123" s="189">
        <f>F123*'2. Emissions Units &amp; Activities'!$I$20</f>
        <v>3.5182349999999993E-3</v>
      </c>
      <c r="L123" s="171">
        <f t="shared" si="6"/>
        <v>3.5182349999999993E-3</v>
      </c>
      <c r="M123" s="182">
        <f>G123*'2. Emissions Units &amp; Activities'!$K$20</f>
        <v>9.6389999999999987E-6</v>
      </c>
      <c r="N123" s="183">
        <f>G123*'2. Emissions Units &amp; Activities'!$L$20</f>
        <v>9.6389999999999987E-6</v>
      </c>
      <c r="O123" s="184">
        <f t="shared" si="8"/>
        <v>9.6389999999999987E-6</v>
      </c>
    </row>
    <row r="124" spans="1:15" x14ac:dyDescent="0.25">
      <c r="A124" s="197" t="s">
        <v>541</v>
      </c>
      <c r="B124" s="206" t="s">
        <v>420</v>
      </c>
      <c r="C124" s="193" t="str">
        <f>IFERROR(IF(B124="No CAS","",INDEX('DEQ Pollutant List'!$B$7:$B$611,MATCH('3. Pollutant Emissions - EF'!B124,'DEQ Pollutant List'!$A$7:$A$611,0))),"")</f>
        <v>Cadmium and compounds</v>
      </c>
      <c r="D124" s="199" t="str">
        <f>IFERROR(IF(OR($B124="",$B124="No CAS"),INDEX('DEQ Pollutant List'!$A$7:$A$611,MATCH($C124,'DEQ Pollutant List'!$C$7:$C$611,0)),INDEX('DEQ Pollutant List'!$A$7:$A$611,MATCH($B124,'DEQ Pollutant List'!$B$7:$B$611,0))),"")</f>
        <v/>
      </c>
      <c r="E124" s="198">
        <v>0</v>
      </c>
      <c r="F124" s="173">
        <f>Stockpiles!K18</f>
        <v>1.022E-4</v>
      </c>
      <c r="G124" s="205">
        <f t="shared" si="9"/>
        <v>2.8000000000000002E-7</v>
      </c>
      <c r="H124" s="172" t="s">
        <v>592</v>
      </c>
      <c r="I124" s="175" t="s">
        <v>593</v>
      </c>
      <c r="J124" s="182">
        <f>F124*'2. Emissions Units &amp; Activities'!$H$20</f>
        <v>9.198000000000001E-5</v>
      </c>
      <c r="K124" s="189">
        <f>F124*'2. Emissions Units &amp; Activities'!$I$20</f>
        <v>9.198000000000001E-5</v>
      </c>
      <c r="L124" s="171">
        <f t="shared" si="6"/>
        <v>9.198000000000001E-5</v>
      </c>
      <c r="M124" s="182">
        <f>G124*'2. Emissions Units &amp; Activities'!$K$20</f>
        <v>2.5200000000000003E-7</v>
      </c>
      <c r="N124" s="183">
        <f>G124*'2. Emissions Units &amp; Activities'!$L$20</f>
        <v>2.5200000000000003E-7</v>
      </c>
      <c r="O124" s="184">
        <f t="shared" si="8"/>
        <v>2.5200000000000003E-7</v>
      </c>
    </row>
    <row r="125" spans="1:15" x14ac:dyDescent="0.25">
      <c r="A125" s="197" t="s">
        <v>541</v>
      </c>
      <c r="B125" s="206" t="s">
        <v>345</v>
      </c>
      <c r="C125" s="193" t="str">
        <f>IFERROR(IF(B125="No CAS","",INDEX('DEQ Pollutant List'!$B$7:$B$611,MATCH('3. Pollutant Emissions - EF'!B125,'DEQ Pollutant List'!$A$7:$A$611,0))),"")</f>
        <v>Cobalt and compounds</v>
      </c>
      <c r="D125" s="199" t="str">
        <f>IFERROR(IF(OR($B125="",$B125="No CAS"),INDEX('DEQ Pollutant List'!$A$7:$A$611,MATCH($C125,'DEQ Pollutant List'!$C$7:$C$611,0)),INDEX('DEQ Pollutant List'!$A$7:$A$611,MATCH($B125,'DEQ Pollutant List'!$B$7:$B$611,0))),"")</f>
        <v/>
      </c>
      <c r="E125" s="198">
        <v>0</v>
      </c>
      <c r="F125" s="173">
        <f>Stockpiles!K19</f>
        <v>1.2775000000000002E-4</v>
      </c>
      <c r="G125" s="205">
        <f t="shared" si="9"/>
        <v>3.5000000000000004E-7</v>
      </c>
      <c r="H125" s="172" t="s">
        <v>592</v>
      </c>
      <c r="I125" s="175" t="s">
        <v>593</v>
      </c>
      <c r="J125" s="182">
        <f>F125*'2. Emissions Units &amp; Activities'!$H$20</f>
        <v>1.1497500000000002E-4</v>
      </c>
      <c r="K125" s="189">
        <f>F125*'2. Emissions Units &amp; Activities'!$I$20</f>
        <v>1.1497500000000002E-4</v>
      </c>
      <c r="L125" s="171">
        <f t="shared" si="6"/>
        <v>1.1497500000000002E-4</v>
      </c>
      <c r="M125" s="182">
        <f>G125*'2. Emissions Units &amp; Activities'!$K$20</f>
        <v>3.1500000000000005E-7</v>
      </c>
      <c r="N125" s="183">
        <f>G125*'2. Emissions Units &amp; Activities'!$L$20</f>
        <v>3.1500000000000005E-7</v>
      </c>
      <c r="O125" s="184">
        <f t="shared" si="8"/>
        <v>3.1500000000000005E-7</v>
      </c>
    </row>
    <row r="126" spans="1:15" x14ac:dyDescent="0.25">
      <c r="A126" s="197" t="s">
        <v>541</v>
      </c>
      <c r="B126" s="206" t="s">
        <v>327</v>
      </c>
      <c r="C126" s="193" t="str">
        <f>IFERROR(IF(B126="No CAS","",INDEX('DEQ Pollutant List'!$B$7:$B$611,MATCH('3. Pollutant Emissions - EF'!B126,'DEQ Pollutant List'!$A$7:$A$611,0))),"")</f>
        <v>Copper and compounds</v>
      </c>
      <c r="D126" s="199" t="str">
        <f>IFERROR(IF(OR($B126="",$B126="No CAS"),INDEX('DEQ Pollutant List'!$A$7:$A$611,MATCH($C126,'DEQ Pollutant List'!$C$7:$C$611,0)),INDEX('DEQ Pollutant List'!$A$7:$A$611,MATCH($B126,'DEQ Pollutant List'!$B$7:$B$611,0))),"")</f>
        <v/>
      </c>
      <c r="E126" s="198">
        <v>0</v>
      </c>
      <c r="F126" s="173">
        <f>Stockpiles!K20</f>
        <v>6.6430000000000005E-3</v>
      </c>
      <c r="G126" s="205">
        <f t="shared" si="9"/>
        <v>1.8200000000000002E-5</v>
      </c>
      <c r="H126" s="172" t="s">
        <v>592</v>
      </c>
      <c r="I126" s="175" t="s">
        <v>593</v>
      </c>
      <c r="J126" s="182">
        <f>F126*'2. Emissions Units &amp; Activities'!$H$20</f>
        <v>5.9787000000000009E-3</v>
      </c>
      <c r="K126" s="189">
        <f>F126*'2. Emissions Units &amp; Activities'!$I$20</f>
        <v>5.9787000000000009E-3</v>
      </c>
      <c r="L126" s="171">
        <f t="shared" si="6"/>
        <v>5.9787000000000009E-3</v>
      </c>
      <c r="M126" s="182">
        <f>G126*'2. Emissions Units &amp; Activities'!$K$20</f>
        <v>1.6380000000000002E-5</v>
      </c>
      <c r="N126" s="183">
        <f>G126*'2. Emissions Units &amp; Activities'!$L$20</f>
        <v>1.6380000000000002E-5</v>
      </c>
      <c r="O126" s="184">
        <f t="shared" si="8"/>
        <v>1.6380000000000002E-5</v>
      </c>
    </row>
    <row r="127" spans="1:15" x14ac:dyDescent="0.25">
      <c r="A127" s="197" t="s">
        <v>541</v>
      </c>
      <c r="B127" s="206" t="s">
        <v>421</v>
      </c>
      <c r="C127" s="193" t="str">
        <f>IFERROR(IF(B127="No CAS","",INDEX('DEQ Pollutant List'!$B$7:$B$611,MATCH('3. Pollutant Emissions - EF'!B127,'DEQ Pollutant List'!$A$7:$A$611,0))),"")</f>
        <v>Mercury and compounds</v>
      </c>
      <c r="D127" s="199" t="str">
        <f>IFERROR(IF(OR($B127="",$B127="No CAS"),INDEX('DEQ Pollutant List'!$A$7:$A$611,MATCH($C127,'DEQ Pollutant List'!$C$7:$C$611,0)),INDEX('DEQ Pollutant List'!$A$7:$A$611,MATCH($B127,'DEQ Pollutant List'!$B$7:$B$611,0))),"")</f>
        <v/>
      </c>
      <c r="E127" s="198">
        <v>0</v>
      </c>
      <c r="F127" s="173">
        <f>Stockpiles!K21</f>
        <v>2.5550000000000001E-5</v>
      </c>
      <c r="G127" s="205">
        <f t="shared" si="9"/>
        <v>7.0000000000000005E-8</v>
      </c>
      <c r="H127" s="172" t="s">
        <v>592</v>
      </c>
      <c r="I127" s="175" t="s">
        <v>593</v>
      </c>
      <c r="J127" s="182">
        <f>F127*'2. Emissions Units &amp; Activities'!$H$20</f>
        <v>2.2995000000000003E-5</v>
      </c>
      <c r="K127" s="189">
        <f>F127*'2. Emissions Units &amp; Activities'!$I$20</f>
        <v>2.2995000000000003E-5</v>
      </c>
      <c r="L127" s="171">
        <f t="shared" si="6"/>
        <v>2.2995000000000003E-5</v>
      </c>
      <c r="M127" s="182">
        <f>G127*'2. Emissions Units &amp; Activities'!$K$20</f>
        <v>6.3000000000000008E-8</v>
      </c>
      <c r="N127" s="183">
        <f>G127*'2. Emissions Units &amp; Activities'!$L$20</f>
        <v>6.3000000000000008E-8</v>
      </c>
      <c r="O127" s="184">
        <f t="shared" si="8"/>
        <v>6.3000000000000008E-8</v>
      </c>
    </row>
    <row r="128" spans="1:15" x14ac:dyDescent="0.25">
      <c r="A128" s="197" t="s">
        <v>541</v>
      </c>
      <c r="B128" s="206" t="s">
        <v>313</v>
      </c>
      <c r="C128" s="193" t="str">
        <f>IFERROR(IF(B128="No CAS","",INDEX('DEQ Pollutant List'!$B$7:$B$611,MATCH('3. Pollutant Emissions - EF'!B128,'DEQ Pollutant List'!$A$7:$A$611,0))),"")</f>
        <v>Manganese and compounds</v>
      </c>
      <c r="D128" s="199" t="str">
        <f>IFERROR(IF(OR($B128="",$B128="No CAS"),INDEX('DEQ Pollutant List'!$A$7:$A$611,MATCH($C128,'DEQ Pollutant List'!$C$7:$C$611,0)),INDEX('DEQ Pollutant List'!$A$7:$A$611,MATCH($B128,'DEQ Pollutant List'!$B$7:$B$611,0))),"")</f>
        <v/>
      </c>
      <c r="E128" s="198">
        <v>0</v>
      </c>
      <c r="F128" s="173">
        <f>Stockpiles!K22</f>
        <v>0.64258249999999995</v>
      </c>
      <c r="G128" s="205">
        <f t="shared" si="9"/>
        <v>1.7604999999999999E-3</v>
      </c>
      <c r="H128" s="172" t="s">
        <v>592</v>
      </c>
      <c r="I128" s="175" t="s">
        <v>593</v>
      </c>
      <c r="J128" s="182">
        <f>F128*'2. Emissions Units &amp; Activities'!$H$20</f>
        <v>0.57832424999999998</v>
      </c>
      <c r="K128" s="189">
        <f>F128*'2. Emissions Units &amp; Activities'!$I$20</f>
        <v>0.57832424999999998</v>
      </c>
      <c r="L128" s="171">
        <f t="shared" si="6"/>
        <v>0.57832424999999998</v>
      </c>
      <c r="M128" s="182">
        <f>G128*'2. Emissions Units &amp; Activities'!$K$20</f>
        <v>1.5844500000000001E-3</v>
      </c>
      <c r="N128" s="183">
        <f>G128*'2. Emissions Units &amp; Activities'!$L$20</f>
        <v>1.5844500000000001E-3</v>
      </c>
      <c r="O128" s="184">
        <f t="shared" si="8"/>
        <v>1.5844500000000001E-3</v>
      </c>
    </row>
    <row r="129" spans="1:15" x14ac:dyDescent="0.25">
      <c r="A129" s="197" t="s">
        <v>541</v>
      </c>
      <c r="B129" s="206" t="s">
        <v>333</v>
      </c>
      <c r="C129" s="193" t="str">
        <f>IFERROR(IF(B129="No CAS","",INDEX('DEQ Pollutant List'!$B$7:$B$611,MATCH('3. Pollutant Emissions - EF'!B129,'DEQ Pollutant List'!$A$7:$A$611,0))),"")</f>
        <v>Nickel and compounds</v>
      </c>
      <c r="D129" s="199" t="str">
        <f>IFERROR(IF(OR($B129="",$B129="No CAS"),INDEX('DEQ Pollutant List'!$A$7:$A$611,MATCH($C129,'DEQ Pollutant List'!$C$7:$C$611,0)),INDEX('DEQ Pollutant List'!$A$7:$A$611,MATCH($B129,'DEQ Pollutant List'!$B$7:$B$611,0))),"")</f>
        <v/>
      </c>
      <c r="E129" s="198">
        <v>0</v>
      </c>
      <c r="F129" s="173">
        <f>Stockpiles!K23</f>
        <v>2.555E-3</v>
      </c>
      <c r="G129" s="205">
        <f t="shared" si="9"/>
        <v>6.9999999999999999E-6</v>
      </c>
      <c r="H129" s="172" t="s">
        <v>592</v>
      </c>
      <c r="I129" s="175" t="s">
        <v>593</v>
      </c>
      <c r="J129" s="182">
        <f>F129*'2. Emissions Units &amp; Activities'!$H$20</f>
        <v>2.2994999999999999E-3</v>
      </c>
      <c r="K129" s="189">
        <f>F129*'2. Emissions Units &amp; Activities'!$I$20</f>
        <v>2.2994999999999999E-3</v>
      </c>
      <c r="L129" s="171">
        <f t="shared" si="6"/>
        <v>2.2994999999999999E-3</v>
      </c>
      <c r="M129" s="182">
        <f>G129*'2. Emissions Units &amp; Activities'!$K$20</f>
        <v>6.2999999999999998E-6</v>
      </c>
      <c r="N129" s="183">
        <f>G129*'2. Emissions Units &amp; Activities'!$L$20</f>
        <v>6.2999999999999998E-6</v>
      </c>
      <c r="O129" s="184">
        <f t="shared" si="8"/>
        <v>6.2999999999999998E-6</v>
      </c>
    </row>
    <row r="130" spans="1:15" x14ac:dyDescent="0.25">
      <c r="A130" s="197" t="s">
        <v>541</v>
      </c>
      <c r="B130" s="206" t="s">
        <v>422</v>
      </c>
      <c r="C130" s="193" t="str">
        <f>IFERROR(IF(B130="No CAS","",INDEX('DEQ Pollutant List'!$B$7:$B$611,MATCH('3. Pollutant Emissions - EF'!B130,'DEQ Pollutant List'!$A$7:$A$611,0))),"")</f>
        <v>Lead and compounds</v>
      </c>
      <c r="D130" s="199" t="str">
        <f>IFERROR(IF(OR($B130="",$B130="No CAS"),INDEX('DEQ Pollutant List'!$A$7:$A$611,MATCH($C130,'DEQ Pollutant List'!$C$7:$C$611,0)),INDEX('DEQ Pollutant List'!$A$7:$A$611,MATCH($B130,'DEQ Pollutant List'!$B$7:$B$611,0))),"")</f>
        <v/>
      </c>
      <c r="E130" s="198">
        <v>0</v>
      </c>
      <c r="F130" s="173">
        <f>Stockpiles!K24</f>
        <v>4.2157500000000007E-2</v>
      </c>
      <c r="G130" s="205">
        <f t="shared" si="9"/>
        <v>1.1550000000000002E-4</v>
      </c>
      <c r="H130" s="172" t="s">
        <v>592</v>
      </c>
      <c r="I130" s="175" t="s">
        <v>593</v>
      </c>
      <c r="J130" s="182">
        <f>F130*'2. Emissions Units &amp; Activities'!$H$20</f>
        <v>3.794175000000001E-2</v>
      </c>
      <c r="K130" s="189">
        <f>F130*'2. Emissions Units &amp; Activities'!$I$20</f>
        <v>3.794175000000001E-2</v>
      </c>
      <c r="L130" s="171">
        <f t="shared" si="6"/>
        <v>3.794175000000001E-2</v>
      </c>
      <c r="M130" s="182">
        <f>G130*'2. Emissions Units &amp; Activities'!$K$20</f>
        <v>1.0395000000000002E-4</v>
      </c>
      <c r="N130" s="183">
        <f>G130*'2. Emissions Units &amp; Activities'!$L$20</f>
        <v>1.0395000000000002E-4</v>
      </c>
      <c r="O130" s="184">
        <f t="shared" si="8"/>
        <v>1.0395000000000002E-4</v>
      </c>
    </row>
    <row r="131" spans="1:15" x14ac:dyDescent="0.25">
      <c r="A131" s="197" t="s">
        <v>541</v>
      </c>
      <c r="B131" s="206" t="s">
        <v>423</v>
      </c>
      <c r="C131" s="193" t="str">
        <f>IFERROR(IF(B131="No CAS","",INDEX('DEQ Pollutant List'!$B$7:$B$611,MATCH('3. Pollutant Emissions - EF'!B131,'DEQ Pollutant List'!$A$7:$A$611,0))),"")</f>
        <v>Antimony and compounds</v>
      </c>
      <c r="D131" s="199" t="str">
        <f>IFERROR(IF(OR($B131="",$B131="No CAS"),INDEX('DEQ Pollutant List'!$A$7:$A$611,MATCH($C131,'DEQ Pollutant List'!$C$7:$C$611,0)),INDEX('DEQ Pollutant List'!$A$7:$A$611,MATCH($B131,'DEQ Pollutant List'!$B$7:$B$611,0))),"")</f>
        <v/>
      </c>
      <c r="E131" s="198">
        <v>0</v>
      </c>
      <c r="F131" s="173">
        <f>Stockpiles!K25</f>
        <v>3.1937500000000001E-2</v>
      </c>
      <c r="G131" s="205">
        <f t="shared" si="9"/>
        <v>8.7499999999999999E-5</v>
      </c>
      <c r="H131" s="172" t="s">
        <v>592</v>
      </c>
      <c r="I131" s="175" t="s">
        <v>593</v>
      </c>
      <c r="J131" s="182">
        <f>F131*'2. Emissions Units &amp; Activities'!$H$20</f>
        <v>2.8743750000000002E-2</v>
      </c>
      <c r="K131" s="189">
        <f>F131*'2. Emissions Units &amp; Activities'!$I$20</f>
        <v>2.8743750000000002E-2</v>
      </c>
      <c r="L131" s="171">
        <f t="shared" si="6"/>
        <v>2.8743750000000002E-2</v>
      </c>
      <c r="M131" s="182">
        <f>G131*'2. Emissions Units &amp; Activities'!$K$20</f>
        <v>7.8750000000000003E-5</v>
      </c>
      <c r="N131" s="183">
        <f>G131*'2. Emissions Units &amp; Activities'!$L$20</f>
        <v>7.8750000000000003E-5</v>
      </c>
      <c r="O131" s="184">
        <f t="shared" si="8"/>
        <v>7.8750000000000003E-5</v>
      </c>
    </row>
    <row r="132" spans="1:15" x14ac:dyDescent="0.25">
      <c r="A132" s="197" t="s">
        <v>541</v>
      </c>
      <c r="B132" s="206" t="s">
        <v>424</v>
      </c>
      <c r="C132" s="193" t="str">
        <f>IFERROR(IF(B132="No CAS","",INDEX('DEQ Pollutant List'!$B$7:$B$611,MATCH('3. Pollutant Emissions - EF'!B132,'DEQ Pollutant List'!$A$7:$A$611,0))),"")</f>
        <v>Selenium and compounds</v>
      </c>
      <c r="D132" s="199" t="str">
        <f>IFERROR(IF(OR($B132="",$B132="No CAS"),INDEX('DEQ Pollutant List'!$A$7:$A$611,MATCH($C132,'DEQ Pollutant List'!$C$7:$C$611,0)),INDEX('DEQ Pollutant List'!$A$7:$A$611,MATCH($B132,'DEQ Pollutant List'!$B$7:$B$611,0))),"")</f>
        <v/>
      </c>
      <c r="E132" s="198">
        <v>0</v>
      </c>
      <c r="F132" s="173">
        <f>Stockpiles!K26</f>
        <v>4.7267500000000004E-4</v>
      </c>
      <c r="G132" s="205">
        <f t="shared" si="9"/>
        <v>1.2950000000000001E-6</v>
      </c>
      <c r="H132" s="172" t="s">
        <v>592</v>
      </c>
      <c r="I132" s="175" t="s">
        <v>593</v>
      </c>
      <c r="J132" s="182">
        <f>F132*'2. Emissions Units &amp; Activities'!$H$20</f>
        <v>4.2540750000000005E-4</v>
      </c>
      <c r="K132" s="189">
        <f>F132*'2. Emissions Units &amp; Activities'!$I$20</f>
        <v>4.2540750000000005E-4</v>
      </c>
      <c r="L132" s="171">
        <f t="shared" si="6"/>
        <v>4.2540750000000005E-4</v>
      </c>
      <c r="M132" s="182">
        <f>G132*'2. Emissions Units &amp; Activities'!$K$20</f>
        <v>1.1655000000000001E-6</v>
      </c>
      <c r="N132" s="183">
        <f>G132*'2. Emissions Units &amp; Activities'!$L$20</f>
        <v>1.1655000000000001E-6</v>
      </c>
      <c r="O132" s="184">
        <f t="shared" si="8"/>
        <v>1.1655000000000001E-6</v>
      </c>
    </row>
    <row r="133" spans="1:15" x14ac:dyDescent="0.25">
      <c r="A133" s="197" t="s">
        <v>541</v>
      </c>
      <c r="B133" s="206" t="s">
        <v>425</v>
      </c>
      <c r="C133" s="193" t="str">
        <f>IFERROR(IF(B133="No CAS","",INDEX('DEQ Pollutant List'!$B$7:$B$611,MATCH('3. Pollutant Emissions - EF'!B133,'DEQ Pollutant List'!$A$7:$A$611,0))),"")</f>
        <v>Thallium and compounds</v>
      </c>
      <c r="D133" s="199" t="str">
        <f>IFERROR(IF(OR($B133="",$B133="No CAS"),INDEX('DEQ Pollutant List'!$A$7:$A$611,MATCH($C133,'DEQ Pollutant List'!$C$7:$C$611,0)),INDEX('DEQ Pollutant List'!$A$7:$A$611,MATCH($B133,'DEQ Pollutant List'!$B$7:$B$611,0))),"")</f>
        <v/>
      </c>
      <c r="E133" s="198">
        <v>0</v>
      </c>
      <c r="F133" s="173">
        <f>Stockpiles!K27</f>
        <v>2.42725E-4</v>
      </c>
      <c r="G133" s="205">
        <f t="shared" si="9"/>
        <v>6.6499999999999999E-7</v>
      </c>
      <c r="H133" s="172" t="s">
        <v>592</v>
      </c>
      <c r="I133" s="175" t="s">
        <v>593</v>
      </c>
      <c r="J133" s="182">
        <f>F133*'2. Emissions Units &amp; Activities'!$H$20</f>
        <v>2.1845250000000001E-4</v>
      </c>
      <c r="K133" s="189">
        <f>F133*'2. Emissions Units &amp; Activities'!$I$20</f>
        <v>2.1845250000000001E-4</v>
      </c>
      <c r="L133" s="171">
        <f t="shared" si="6"/>
        <v>2.1845250000000001E-4</v>
      </c>
      <c r="M133" s="182">
        <f>G133*'2. Emissions Units &amp; Activities'!$K$20</f>
        <v>5.9849999999999997E-7</v>
      </c>
      <c r="N133" s="183">
        <f>G133*'2. Emissions Units &amp; Activities'!$L$20</f>
        <v>5.9849999999999997E-7</v>
      </c>
      <c r="O133" s="184">
        <f t="shared" si="8"/>
        <v>5.9849999999999997E-7</v>
      </c>
    </row>
    <row r="134" spans="1:15" x14ac:dyDescent="0.25">
      <c r="A134" s="197" t="s">
        <v>541</v>
      </c>
      <c r="B134" s="206" t="s">
        <v>426</v>
      </c>
      <c r="C134" s="193" t="str">
        <f>IFERROR(IF(B134="No CAS","",INDEX('DEQ Pollutant List'!$B$7:$B$611,MATCH('3. Pollutant Emissions - EF'!B134,'DEQ Pollutant List'!$A$7:$A$611,0))),"")</f>
        <v>Zinc and compounds</v>
      </c>
      <c r="D134" s="199" t="str">
        <f>IFERROR(IF(OR($B134="",$B134="No CAS"),INDEX('DEQ Pollutant List'!$A$7:$A$611,MATCH($C134,'DEQ Pollutant List'!$C$7:$C$611,0)),INDEX('DEQ Pollutant List'!$A$7:$A$611,MATCH($B134,'DEQ Pollutant List'!$B$7:$B$611,0))),"")</f>
        <v/>
      </c>
      <c r="E134" s="198">
        <v>0</v>
      </c>
      <c r="F134" s="173">
        <f>Stockpiles!K28</f>
        <v>1.91625E-3</v>
      </c>
      <c r="G134" s="205">
        <f t="shared" si="9"/>
        <v>5.2499999999999997E-6</v>
      </c>
      <c r="H134" s="172" t="s">
        <v>592</v>
      </c>
      <c r="I134" s="175" t="s">
        <v>593</v>
      </c>
      <c r="J134" s="182">
        <f>F134*'2. Emissions Units &amp; Activities'!$H$20</f>
        <v>1.724625E-3</v>
      </c>
      <c r="K134" s="189">
        <f>F134*'2. Emissions Units &amp; Activities'!$I$20</f>
        <v>1.724625E-3</v>
      </c>
      <c r="L134" s="171">
        <f t="shared" si="6"/>
        <v>1.724625E-3</v>
      </c>
      <c r="M134" s="182">
        <f>G134*'2. Emissions Units &amp; Activities'!$K$20</f>
        <v>4.7249999999999997E-6</v>
      </c>
      <c r="N134" s="183">
        <f>G134*'2. Emissions Units &amp; Activities'!$L$20</f>
        <v>4.7249999999999997E-6</v>
      </c>
      <c r="O134" s="184">
        <f t="shared" si="8"/>
        <v>4.7249999999999997E-6</v>
      </c>
    </row>
    <row r="135" spans="1:15" x14ac:dyDescent="0.25">
      <c r="A135" s="197" t="s">
        <v>541</v>
      </c>
      <c r="B135" s="206" t="s">
        <v>290</v>
      </c>
      <c r="C135" s="193" t="str">
        <f>IFERROR(IF(B135="No CAS","",INDEX('DEQ Pollutant List'!$B$7:$B$611,MATCH('3. Pollutant Emissions - EF'!B135,'DEQ Pollutant List'!$A$7:$A$611,0))),"")</f>
        <v>Barium and compounds</v>
      </c>
      <c r="D135" s="199" t="str">
        <f>IFERROR(IF(OR($B135="",$B135="No CAS"),INDEX('DEQ Pollutant List'!$A$7:$A$611,MATCH($C135,'DEQ Pollutant List'!$C$7:$C$611,0)),INDEX('DEQ Pollutant List'!$A$7:$A$611,MATCH($B135,'DEQ Pollutant List'!$B$7:$B$611,0))),"")</f>
        <v/>
      </c>
      <c r="E135" s="198">
        <v>0</v>
      </c>
      <c r="F135" s="173">
        <f>Stockpiles!K29</f>
        <v>3.8325000000000005E-2</v>
      </c>
      <c r="G135" s="205">
        <f t="shared" si="9"/>
        <v>1.0500000000000002E-4</v>
      </c>
      <c r="H135" s="172" t="s">
        <v>592</v>
      </c>
      <c r="I135" s="175" t="s">
        <v>593</v>
      </c>
      <c r="J135" s="182">
        <f>F135*'2. Emissions Units &amp; Activities'!$H$20</f>
        <v>3.4492500000000002E-2</v>
      </c>
      <c r="K135" s="189">
        <f>F135*'2. Emissions Units &amp; Activities'!$I$20</f>
        <v>3.4492500000000002E-2</v>
      </c>
      <c r="L135" s="171">
        <f t="shared" si="6"/>
        <v>3.4492500000000002E-2</v>
      </c>
      <c r="M135" s="182">
        <f>G135*'2. Emissions Units &amp; Activities'!$K$20</f>
        <v>9.450000000000002E-5</v>
      </c>
      <c r="N135" s="183">
        <f>G135*'2. Emissions Units &amp; Activities'!$L$20</f>
        <v>9.450000000000002E-5</v>
      </c>
      <c r="O135" s="184">
        <f t="shared" si="8"/>
        <v>9.450000000000002E-5</v>
      </c>
    </row>
    <row r="136" spans="1:15" x14ac:dyDescent="0.25">
      <c r="A136" s="197" t="s">
        <v>541</v>
      </c>
      <c r="B136" s="206" t="s">
        <v>427</v>
      </c>
      <c r="C136" s="193" t="str">
        <f>IFERROR(IF(B136="No CAS","",INDEX('DEQ Pollutant List'!$B$7:$B$611,MATCH('3. Pollutant Emissions - EF'!B136,'DEQ Pollutant List'!$A$7:$A$611,0))),"")</f>
        <v>Phosphorus pentoxide</v>
      </c>
      <c r="D136" s="199" t="str">
        <f>IFERROR(IF(OR($B136="",$B136="No CAS"),INDEX('DEQ Pollutant List'!$A$7:$A$611,MATCH($C136,'DEQ Pollutant List'!$C$7:$C$611,0)),INDEX('DEQ Pollutant List'!$A$7:$A$611,MATCH($B136,'DEQ Pollutant List'!$B$7:$B$611,0))),"")</f>
        <v/>
      </c>
      <c r="E136" s="198">
        <v>0</v>
      </c>
      <c r="F136" s="173">
        <f>Stockpiles!K30</f>
        <v>0.2555</v>
      </c>
      <c r="G136" s="205">
        <f t="shared" si="9"/>
        <v>6.9999999999999999E-4</v>
      </c>
      <c r="H136" s="172" t="s">
        <v>592</v>
      </c>
      <c r="I136" s="175" t="s">
        <v>593</v>
      </c>
      <c r="J136" s="182">
        <f>F136*'2. Emissions Units &amp; Activities'!$H$20</f>
        <v>0.22995000000000002</v>
      </c>
      <c r="K136" s="189">
        <f>F136*'2. Emissions Units &amp; Activities'!$I$20</f>
        <v>0.22995000000000002</v>
      </c>
      <c r="L136" s="171">
        <f t="shared" si="6"/>
        <v>0.22995000000000002</v>
      </c>
      <c r="M136" s="182">
        <f>G136*'2. Emissions Units &amp; Activities'!$K$20</f>
        <v>6.3000000000000003E-4</v>
      </c>
      <c r="N136" s="183">
        <f>G136*'2. Emissions Units &amp; Activities'!$L$20</f>
        <v>6.3000000000000003E-4</v>
      </c>
      <c r="O136" s="184">
        <f t="shared" si="8"/>
        <v>6.3000000000000003E-4</v>
      </c>
    </row>
    <row r="137" spans="1:15" x14ac:dyDescent="0.25">
      <c r="A137" s="197" t="s">
        <v>541</v>
      </c>
      <c r="B137" s="206" t="s">
        <v>315</v>
      </c>
      <c r="C137" s="193" t="str">
        <f>IFERROR(IF(B137="No CAS","",INDEX('DEQ Pollutant List'!$B$7:$B$611,MATCH('3. Pollutant Emissions - EF'!B137,'DEQ Pollutant List'!$A$7:$A$611,0))),"")</f>
        <v>Silica, crystalline (respirable)</v>
      </c>
      <c r="D137" s="199" t="str">
        <f>IFERROR(IF(OR($B137="",$B137="No CAS"),INDEX('DEQ Pollutant List'!$A$7:$A$611,MATCH($C137,'DEQ Pollutant List'!$C$7:$C$611,0)),INDEX('DEQ Pollutant List'!$A$7:$A$611,MATCH($B137,'DEQ Pollutant List'!$B$7:$B$611,0))),"")</f>
        <v/>
      </c>
      <c r="E137" s="198">
        <v>0</v>
      </c>
      <c r="F137" s="173">
        <f>Stockpiles!K31</f>
        <v>0.10220000000000001</v>
      </c>
      <c r="G137" s="205">
        <f t="shared" si="9"/>
        <v>2.8000000000000003E-4</v>
      </c>
      <c r="H137" s="172" t="s">
        <v>592</v>
      </c>
      <c r="I137" s="175" t="s">
        <v>593</v>
      </c>
      <c r="J137" s="182">
        <f>F137*'2. Emissions Units &amp; Activities'!$H$20</f>
        <v>9.198000000000002E-2</v>
      </c>
      <c r="K137" s="189">
        <f>F137*'2. Emissions Units &amp; Activities'!$I$20</f>
        <v>9.198000000000002E-2</v>
      </c>
      <c r="L137" s="171">
        <f t="shared" si="6"/>
        <v>9.198000000000002E-2</v>
      </c>
      <c r="M137" s="182">
        <f>G137*'2. Emissions Units &amp; Activities'!$K$20</f>
        <v>2.5200000000000005E-4</v>
      </c>
      <c r="N137" s="183">
        <f>G137*'2. Emissions Units &amp; Activities'!$L$20</f>
        <v>2.5200000000000005E-4</v>
      </c>
      <c r="O137" s="184">
        <f t="shared" si="8"/>
        <v>2.5200000000000005E-4</v>
      </c>
    </row>
    <row r="138" spans="1:15" x14ac:dyDescent="0.25">
      <c r="A138" s="197" t="s">
        <v>541</v>
      </c>
      <c r="B138" s="206" t="s">
        <v>428</v>
      </c>
      <c r="C138" s="193" t="str">
        <f>IFERROR(IF(B138="No CAS","",INDEX('DEQ Pollutant List'!$B$7:$B$611,MATCH('3. Pollutant Emissions - EF'!B138,'DEQ Pollutant List'!$A$7:$A$611,0))),"")</f>
        <v>Sulfur trioxide</v>
      </c>
      <c r="D138" s="199" t="str">
        <f>IFERROR(IF(OR($B138="",$B138="No CAS"),INDEX('DEQ Pollutant List'!$A$7:$A$611,MATCH($C138,'DEQ Pollutant List'!$C$7:$C$611,0)),INDEX('DEQ Pollutant List'!$A$7:$A$611,MATCH($B138,'DEQ Pollutant List'!$B$7:$B$611,0))),"")</f>
        <v/>
      </c>
      <c r="E138" s="198">
        <v>0</v>
      </c>
      <c r="F138" s="173">
        <f>Stockpiles!K32</f>
        <v>47.606037499999999</v>
      </c>
      <c r="G138" s="205">
        <f t="shared" si="9"/>
        <v>0.1304275</v>
      </c>
      <c r="H138" s="172" t="s">
        <v>592</v>
      </c>
      <c r="I138" s="175" t="s">
        <v>593</v>
      </c>
      <c r="J138" s="182">
        <f>F138*'2. Emissions Units &amp; Activities'!$H$20</f>
        <v>42.845433749999998</v>
      </c>
      <c r="K138" s="189">
        <f>F138*'2. Emissions Units &amp; Activities'!$I$20</f>
        <v>42.845433749999998</v>
      </c>
      <c r="L138" s="171">
        <f t="shared" si="6"/>
        <v>42.845433749999998</v>
      </c>
      <c r="M138" s="182">
        <f>G138*'2. Emissions Units &amp; Activities'!$K$20</f>
        <v>0.11738475000000001</v>
      </c>
      <c r="N138" s="183">
        <f>G138*'2. Emissions Units &amp; Activities'!$L$20</f>
        <v>0.11738475000000001</v>
      </c>
      <c r="O138" s="184">
        <f t="shared" si="8"/>
        <v>0.11738475000000001</v>
      </c>
    </row>
    <row r="139" spans="1:15" s="166" customFormat="1" x14ac:dyDescent="0.25">
      <c r="A139" s="201" t="s">
        <v>541</v>
      </c>
      <c r="B139" s="207" t="s">
        <v>429</v>
      </c>
      <c r="C139" s="195" t="str">
        <f>IFERROR(IF(B139="No CAS","",INDEX('DEQ Pollutant List'!$B$7:$B$611,MATCH('3. Pollutant Emissions - EF'!B139,'DEQ Pollutant List'!$A$7:$A$611,0))),"")</f>
        <v>Vanadium pentoxide</v>
      </c>
      <c r="D139" s="203" t="str">
        <f>IFERROR(IF(OR($B139="",$B139="No CAS"),INDEX('DEQ Pollutant List'!$A$7:$A$611,MATCH($C139,'DEQ Pollutant List'!$C$7:$C$611,0)),INDEX('DEQ Pollutant List'!$A$7:$A$611,MATCH($B139,'DEQ Pollutant List'!$B$7:$B$611,0))),"")</f>
        <v/>
      </c>
      <c r="E139" s="204">
        <v>0</v>
      </c>
      <c r="F139" s="178">
        <f>Stockpiles!K33</f>
        <v>3.1937500000000001E-2</v>
      </c>
      <c r="G139" s="208">
        <f t="shared" si="9"/>
        <v>8.7499999999999999E-5</v>
      </c>
      <c r="H139" s="176" t="s">
        <v>592</v>
      </c>
      <c r="I139" s="177" t="s">
        <v>593</v>
      </c>
      <c r="J139" s="186">
        <f>F139*'2. Emissions Units &amp; Activities'!$H$20</f>
        <v>2.8743750000000002E-2</v>
      </c>
      <c r="K139" s="190">
        <f>F139*'2. Emissions Units &amp; Activities'!$I$20</f>
        <v>2.8743750000000002E-2</v>
      </c>
      <c r="L139" s="179">
        <f t="shared" si="6"/>
        <v>2.8743750000000002E-2</v>
      </c>
      <c r="M139" s="186">
        <f>G139*'2. Emissions Units &amp; Activities'!$K$20</f>
        <v>7.8750000000000003E-5</v>
      </c>
      <c r="N139" s="187">
        <f>G139*'2. Emissions Units &amp; Activities'!$L$20</f>
        <v>7.8750000000000003E-5</v>
      </c>
      <c r="O139" s="188">
        <f t="shared" si="8"/>
        <v>7.8750000000000003E-5</v>
      </c>
    </row>
    <row r="140" spans="1:15" x14ac:dyDescent="0.25">
      <c r="A140" s="197" t="s">
        <v>558</v>
      </c>
      <c r="B140" s="206" t="s">
        <v>417</v>
      </c>
      <c r="C140" s="193" t="str">
        <f>IFERROR(IF(B140="No CAS","",INDEX('DEQ Pollutant List'!$B$7:$B$611,MATCH('3. Pollutant Emissions - EF'!B140,'DEQ Pollutant List'!$A$7:$A$611,0))),"")</f>
        <v>Silver and compounds</v>
      </c>
      <c r="D140" s="199" t="str">
        <f>IFERROR(IF(OR($B140="",$B140="No CAS"),INDEX('DEQ Pollutant List'!$A$7:$A$611,MATCH($C140,'DEQ Pollutant List'!$C$7:$C$611,0)),INDEX('DEQ Pollutant List'!$A$7:$A$611,MATCH($B140,'DEQ Pollutant List'!$B$7:$B$611,0))),"")</f>
        <v/>
      </c>
      <c r="E140" s="198">
        <v>0</v>
      </c>
      <c r="F140" s="173">
        <f>'Conveyors + drop points'!E42</f>
        <v>6.1148692872207567E-11</v>
      </c>
      <c r="G140" s="205">
        <f t="shared" ref="G140:G160" si="10">F140</f>
        <v>6.1148692872207567E-11</v>
      </c>
      <c r="H140" s="172" t="s">
        <v>575</v>
      </c>
      <c r="I140" s="559" t="s">
        <v>1758</v>
      </c>
      <c r="J140" s="182">
        <f>F140*'2. Emissions Units &amp; Activities'!$H$25</f>
        <v>6.7868322731934459E-6</v>
      </c>
      <c r="K140" s="189">
        <f>F140*'2. Emissions Units &amp; Activities'!$I$25</f>
        <v>1.6069876486816148E-5</v>
      </c>
      <c r="L140" s="171">
        <f t="shared" ref="L140:L172" si="11">K140</f>
        <v>1.6069876486816148E-5</v>
      </c>
      <c r="M140" s="182">
        <f>G140*'2. Emissions Units &amp; Activities'!$K$25</f>
        <v>4.4027058867989449E-8</v>
      </c>
      <c r="N140" s="183">
        <f>G140*'2. Emissions Units &amp; Activities'!$L$25</f>
        <v>4.4027058867989449E-8</v>
      </c>
      <c r="O140" s="184">
        <f t="shared" si="8"/>
        <v>4.4027058867989449E-8</v>
      </c>
    </row>
    <row r="141" spans="1:15" x14ac:dyDescent="0.25">
      <c r="A141" s="197" t="s">
        <v>558</v>
      </c>
      <c r="B141" s="206" t="s">
        <v>323</v>
      </c>
      <c r="C141" s="193" t="str">
        <f>IFERROR(IF(B141="No CAS","",INDEX('DEQ Pollutant List'!$B$7:$B$611,MATCH('3. Pollutant Emissions - EF'!B141,'DEQ Pollutant List'!$A$7:$A$611,0))),"")</f>
        <v>Aluminum and compounds</v>
      </c>
      <c r="D141" s="199" t="str">
        <f>IFERROR(IF(OR($B141="",$B141="No CAS"),INDEX('DEQ Pollutant List'!$A$7:$A$611,MATCH($C141,'DEQ Pollutant List'!$C$7:$C$611,0)),INDEX('DEQ Pollutant List'!$A$7:$A$611,MATCH($B141,'DEQ Pollutant List'!$B$7:$B$611,0))),"")</f>
        <v/>
      </c>
      <c r="E141" s="198">
        <v>0</v>
      </c>
      <c r="F141" s="173">
        <f>'Conveyors + drop points'!E43</f>
        <v>1.5586801813125705E-4</v>
      </c>
      <c r="G141" s="205">
        <f t="shared" si="10"/>
        <v>1.5586801813125705E-4</v>
      </c>
      <c r="H141" s="172" t="s">
        <v>575</v>
      </c>
      <c r="I141" s="559" t="s">
        <v>1758</v>
      </c>
      <c r="J141" s="182">
        <f>F141*'2. Emissions Units &amp; Activities'!$H$25</f>
        <v>17.299635464370088</v>
      </c>
      <c r="K141" s="189">
        <f>F141*'2. Emissions Units &amp; Activities'!$I$25</f>
        <v>40.962115164894357</v>
      </c>
      <c r="L141" s="171">
        <f t="shared" si="11"/>
        <v>40.962115164894357</v>
      </c>
      <c r="M141" s="182">
        <f>G141*'2. Emissions Units &amp; Activities'!$K$25</f>
        <v>0.11222497305450507</v>
      </c>
      <c r="N141" s="183">
        <f>G141*'2. Emissions Units &amp; Activities'!$L$25</f>
        <v>0.11222497305450507</v>
      </c>
      <c r="O141" s="184">
        <f t="shared" si="8"/>
        <v>0.11222497305450507</v>
      </c>
    </row>
    <row r="142" spans="1:15" x14ac:dyDescent="0.25">
      <c r="A142" s="197" t="s">
        <v>558</v>
      </c>
      <c r="B142" s="206" t="s">
        <v>418</v>
      </c>
      <c r="C142" s="193" t="str">
        <f>IFERROR(IF(B142="No CAS","",INDEX('DEQ Pollutant List'!$B$7:$B$611,MATCH('3. Pollutant Emissions - EF'!B142,'DEQ Pollutant List'!$A$7:$A$611,0))),"")</f>
        <v>Arsenic and compounds</v>
      </c>
      <c r="D142" s="199" t="str">
        <f>IFERROR(IF(OR($B142="",$B142="No CAS"),INDEX('DEQ Pollutant List'!$A$7:$A$611,MATCH($C142,'DEQ Pollutant List'!$C$7:$C$611,0)),INDEX('DEQ Pollutant List'!$A$7:$A$611,MATCH($B142,'DEQ Pollutant List'!$B$7:$B$611,0))),"")</f>
        <v/>
      </c>
      <c r="E142" s="198">
        <v>0</v>
      </c>
      <c r="F142" s="173">
        <f>'Conveyors + drop points'!E44</f>
        <v>6.3594640587095881E-9</v>
      </c>
      <c r="G142" s="205">
        <f t="shared" si="10"/>
        <v>6.3594640587095881E-9</v>
      </c>
      <c r="H142" s="172" t="s">
        <v>575</v>
      </c>
      <c r="I142" s="559" t="s">
        <v>1758</v>
      </c>
      <c r="J142" s="182">
        <f>F142*'2. Emissions Units &amp; Activities'!$H$25</f>
        <v>7.0583055641211848E-4</v>
      </c>
      <c r="K142" s="189">
        <f>F142*'2. Emissions Units &amp; Activities'!$I$25</f>
        <v>1.6712671546288797E-3</v>
      </c>
      <c r="L142" s="171">
        <f t="shared" si="11"/>
        <v>1.6712671546288797E-3</v>
      </c>
      <c r="M142" s="182">
        <f>G142*'2. Emissions Units &amp; Activities'!$K$25</f>
        <v>4.5788141222709035E-6</v>
      </c>
      <c r="N142" s="183">
        <f>G142*'2. Emissions Units &amp; Activities'!$L$25</f>
        <v>4.5788141222709035E-6</v>
      </c>
      <c r="O142" s="184">
        <f t="shared" si="8"/>
        <v>4.5788141222709035E-6</v>
      </c>
    </row>
    <row r="143" spans="1:15" x14ac:dyDescent="0.25">
      <c r="A143" s="197" t="s">
        <v>558</v>
      </c>
      <c r="B143" s="206" t="s">
        <v>290</v>
      </c>
      <c r="C143" s="193" t="str">
        <f>IFERROR(IF(B143="No CAS","",INDEX('DEQ Pollutant List'!$B$7:$B$611,MATCH('3. Pollutant Emissions - EF'!B143,'DEQ Pollutant List'!$A$7:$A$611,0))),"")</f>
        <v>Barium and compounds</v>
      </c>
      <c r="D143" s="199" t="str">
        <f>IFERROR(IF(OR($B143="",$B143="No CAS"),INDEX('DEQ Pollutant List'!$A$7:$A$611,MATCH($C143,'DEQ Pollutant List'!$C$7:$C$611,0)),INDEX('DEQ Pollutant List'!$A$7:$A$611,MATCH($B143,'DEQ Pollutant List'!$B$7:$B$611,0))),"")</f>
        <v/>
      </c>
      <c r="E143" s="198">
        <v>0</v>
      </c>
      <c r="F143" s="173">
        <f>'Conveyors + drop points'!E45</f>
        <v>6.8486536016872475E-7</v>
      </c>
      <c r="G143" s="205">
        <f t="shared" si="10"/>
        <v>6.8486536016872475E-7</v>
      </c>
      <c r="H143" s="172" t="s">
        <v>575</v>
      </c>
      <c r="I143" s="559" t="s">
        <v>1758</v>
      </c>
      <c r="J143" s="182">
        <f>F143*'2. Emissions Units &amp; Activities'!$H$25</f>
        <v>7.6012521459766585E-2</v>
      </c>
      <c r="K143" s="189">
        <f>F143*'2. Emissions Units &amp; Activities'!$I$25</f>
        <v>0.17998261665234086</v>
      </c>
      <c r="L143" s="171">
        <f t="shared" si="11"/>
        <v>0.17998261665234086</v>
      </c>
      <c r="M143" s="182">
        <f>G143*'2. Emissions Units &amp; Activities'!$K$25</f>
        <v>4.9310305932148181E-4</v>
      </c>
      <c r="N143" s="183">
        <f>G143*'2. Emissions Units &amp; Activities'!$L$25</f>
        <v>4.9310305932148181E-4</v>
      </c>
      <c r="O143" s="184">
        <f t="shared" si="8"/>
        <v>4.9310305932148181E-4</v>
      </c>
    </row>
    <row r="144" spans="1:15" x14ac:dyDescent="0.25">
      <c r="A144" s="197" t="s">
        <v>558</v>
      </c>
      <c r="B144" s="206" t="s">
        <v>419</v>
      </c>
      <c r="C144" s="193" t="str">
        <f>IFERROR(IF(B144="No CAS","",INDEX('DEQ Pollutant List'!$B$7:$B$611,MATCH('3. Pollutant Emissions - EF'!B144,'DEQ Pollutant List'!$A$7:$A$611,0))),"")</f>
        <v>Beryllium and compounds</v>
      </c>
      <c r="D144" s="199" t="str">
        <f>IFERROR(IF(OR($B144="",$B144="No CAS"),INDEX('DEQ Pollutant List'!$A$7:$A$611,MATCH($C144,'DEQ Pollutant List'!$C$7:$C$611,0)),INDEX('DEQ Pollutant List'!$A$7:$A$611,MATCH($B144,'DEQ Pollutant List'!$B$7:$B$611,0))),"")</f>
        <v/>
      </c>
      <c r="E144" s="198">
        <v>0</v>
      </c>
      <c r="F144" s="173">
        <f>'Conveyors + drop points'!E46</f>
        <v>7.4846000075582061E-9</v>
      </c>
      <c r="G144" s="205">
        <f t="shared" si="10"/>
        <v>7.4846000075582061E-9</v>
      </c>
      <c r="H144" s="172" t="s">
        <v>575</v>
      </c>
      <c r="I144" s="559" t="s">
        <v>1758</v>
      </c>
      <c r="J144" s="182">
        <f>F144*'2. Emissions Units &amp; Activities'!$H$25</f>
        <v>8.3070827023887771E-4</v>
      </c>
      <c r="K144" s="189">
        <f>F144*'2. Emissions Units &amp; Activities'!$I$25</f>
        <v>1.9669528819862966E-3</v>
      </c>
      <c r="L144" s="171">
        <f t="shared" si="11"/>
        <v>1.9669528819862966E-3</v>
      </c>
      <c r="M144" s="182">
        <f>G144*'2. Emissions Units &amp; Activities'!$K$25</f>
        <v>5.3889120054419085E-6</v>
      </c>
      <c r="N144" s="183">
        <f>G144*'2. Emissions Units &amp; Activities'!$L$25</f>
        <v>5.3889120054419085E-6</v>
      </c>
      <c r="O144" s="184">
        <f t="shared" si="8"/>
        <v>5.3889120054419085E-6</v>
      </c>
    </row>
    <row r="145" spans="1:15" x14ac:dyDescent="0.25">
      <c r="A145" s="197" t="s">
        <v>558</v>
      </c>
      <c r="B145" s="206" t="s">
        <v>420</v>
      </c>
      <c r="C145" s="193" t="str">
        <f>IFERROR(IF(B145="No CAS","",INDEX('DEQ Pollutant List'!$B$7:$B$611,MATCH('3. Pollutant Emissions - EF'!B145,'DEQ Pollutant List'!$A$7:$A$611,0))),"")</f>
        <v>Cadmium and compounds</v>
      </c>
      <c r="D145" s="199" t="str">
        <f>IFERROR(IF(OR($B145="",$B145="No CAS"),INDEX('DEQ Pollutant List'!$A$7:$A$611,MATCH($C145,'DEQ Pollutant List'!$C$7:$C$611,0)),INDEX('DEQ Pollutant List'!$A$7:$A$611,MATCH($B145,'DEQ Pollutant List'!$B$7:$B$611,0))),"")</f>
        <v/>
      </c>
      <c r="E145" s="198">
        <v>0</v>
      </c>
      <c r="F145" s="173">
        <f>'Conveyors + drop points'!E47</f>
        <v>1.9567581719106422E-10</v>
      </c>
      <c r="G145" s="205">
        <f t="shared" si="10"/>
        <v>1.9567581719106422E-10</v>
      </c>
      <c r="H145" s="172" t="s">
        <v>575</v>
      </c>
      <c r="I145" s="559" t="s">
        <v>1758</v>
      </c>
      <c r="J145" s="182">
        <f>F145*'2. Emissions Units &amp; Activities'!$H$25</f>
        <v>2.1717863274219025E-5</v>
      </c>
      <c r="K145" s="189">
        <f>F145*'2. Emissions Units &amp; Activities'!$I$25</f>
        <v>5.1423604757811678E-5</v>
      </c>
      <c r="L145" s="171">
        <f t="shared" si="11"/>
        <v>5.1423604757811678E-5</v>
      </c>
      <c r="M145" s="182">
        <f>G145*'2. Emissions Units &amp; Activities'!$K$25</f>
        <v>1.4088658837756623E-7</v>
      </c>
      <c r="N145" s="183">
        <f>G145*'2. Emissions Units &amp; Activities'!$L$25</f>
        <v>1.4088658837756623E-7</v>
      </c>
      <c r="O145" s="184">
        <f t="shared" si="8"/>
        <v>1.4088658837756623E-7</v>
      </c>
    </row>
    <row r="146" spans="1:15" x14ac:dyDescent="0.25">
      <c r="A146" s="197" t="s">
        <v>558</v>
      </c>
      <c r="B146" s="206" t="s">
        <v>345</v>
      </c>
      <c r="C146" s="193" t="str">
        <f>IFERROR(IF(B146="No CAS","",INDEX('DEQ Pollutant List'!$B$7:$B$611,MATCH('3. Pollutant Emissions - EF'!B146,'DEQ Pollutant List'!$A$7:$A$611,0))),"")</f>
        <v>Cobalt and compounds</v>
      </c>
      <c r="D146" s="199" t="str">
        <f>IFERROR(IF(OR($B146="",$B146="No CAS"),INDEX('DEQ Pollutant List'!$A$7:$A$611,MATCH($C146,'DEQ Pollutant List'!$C$7:$C$611,0)),INDEX('DEQ Pollutant List'!$A$7:$A$611,MATCH($B146,'DEQ Pollutant List'!$B$7:$B$611,0))),"")</f>
        <v/>
      </c>
      <c r="E146" s="198">
        <v>0</v>
      </c>
      <c r="F146" s="173">
        <f>'Conveyors + drop points'!E48</f>
        <v>2.4459477148883027E-10</v>
      </c>
      <c r="G146" s="205">
        <f t="shared" si="10"/>
        <v>2.4459477148883027E-10</v>
      </c>
      <c r="H146" s="172" t="s">
        <v>575</v>
      </c>
      <c r="I146" s="559" t="s">
        <v>1758</v>
      </c>
      <c r="J146" s="182">
        <f>F146*'2. Emissions Units &amp; Activities'!$H$25</f>
        <v>2.7147329092773783E-5</v>
      </c>
      <c r="K146" s="189">
        <f>F146*'2. Emissions Units &amp; Activities'!$I$25</f>
        <v>6.4279505947264593E-5</v>
      </c>
      <c r="L146" s="171">
        <f t="shared" si="11"/>
        <v>6.4279505947264593E-5</v>
      </c>
      <c r="M146" s="182">
        <f>G146*'2. Emissions Units &amp; Activities'!$K$25</f>
        <v>1.7610823547195779E-7</v>
      </c>
      <c r="N146" s="183">
        <f>G146*'2. Emissions Units &amp; Activities'!$L$25</f>
        <v>1.7610823547195779E-7</v>
      </c>
      <c r="O146" s="184">
        <f t="shared" si="8"/>
        <v>1.7610823547195779E-7</v>
      </c>
    </row>
    <row r="147" spans="1:15" x14ac:dyDescent="0.25">
      <c r="A147" s="197" t="s">
        <v>558</v>
      </c>
      <c r="B147" s="206" t="s">
        <v>327</v>
      </c>
      <c r="C147" s="193" t="str">
        <f>IFERROR(IF(B147="No CAS","",INDEX('DEQ Pollutant List'!$B$7:$B$611,MATCH('3. Pollutant Emissions - EF'!B147,'DEQ Pollutant List'!$A$7:$A$611,0))),"")</f>
        <v>Copper and compounds</v>
      </c>
      <c r="D147" s="199" t="str">
        <f>IFERROR(IF(OR($B147="",$B147="No CAS"),INDEX('DEQ Pollutant List'!$A$7:$A$611,MATCH($C147,'DEQ Pollutant List'!$C$7:$C$611,0)),INDEX('DEQ Pollutant List'!$A$7:$A$611,MATCH($B147,'DEQ Pollutant List'!$B$7:$B$611,0))),"")</f>
        <v/>
      </c>
      <c r="E147" s="198">
        <v>0</v>
      </c>
      <c r="F147" s="173">
        <f>'Conveyors + drop points'!E49</f>
        <v>1.2718928117419176E-8</v>
      </c>
      <c r="G147" s="205">
        <f t="shared" si="10"/>
        <v>1.2718928117419176E-8</v>
      </c>
      <c r="H147" s="172" t="s">
        <v>575</v>
      </c>
      <c r="I147" s="559" t="s">
        <v>1758</v>
      </c>
      <c r="J147" s="182">
        <f>F147*'2. Emissions Units &amp; Activities'!$H$25</f>
        <v>1.411661112824237E-3</v>
      </c>
      <c r="K147" s="189">
        <f>F147*'2. Emissions Units &amp; Activities'!$I$25</f>
        <v>3.3425343092577595E-3</v>
      </c>
      <c r="L147" s="171">
        <f t="shared" si="11"/>
        <v>3.3425343092577595E-3</v>
      </c>
      <c r="M147" s="182">
        <f>G147*'2. Emissions Units &amp; Activities'!$K$25</f>
        <v>9.1576282445418069E-6</v>
      </c>
      <c r="N147" s="183">
        <f>G147*'2. Emissions Units &amp; Activities'!$L$25</f>
        <v>9.1576282445418069E-6</v>
      </c>
      <c r="O147" s="184">
        <f t="shared" si="8"/>
        <v>9.1576282445418069E-6</v>
      </c>
    </row>
    <row r="148" spans="1:15" x14ac:dyDescent="0.25">
      <c r="A148" s="197" t="s">
        <v>558</v>
      </c>
      <c r="B148" s="206" t="s">
        <v>421</v>
      </c>
      <c r="C148" s="193" t="str">
        <f>IFERROR(IF(B148="No CAS","",INDEX('DEQ Pollutant List'!$B$7:$B$611,MATCH('3. Pollutant Emissions - EF'!B148,'DEQ Pollutant List'!$A$7:$A$611,0))),"")</f>
        <v>Mercury and compounds</v>
      </c>
      <c r="D148" s="199" t="str">
        <f>IFERROR(IF(OR($B148="",$B148="No CAS"),INDEX('DEQ Pollutant List'!$A$7:$A$611,MATCH($C148,'DEQ Pollutant List'!$C$7:$C$611,0)),INDEX('DEQ Pollutant List'!$A$7:$A$611,MATCH($B148,'DEQ Pollutant List'!$B$7:$B$611,0))),"")</f>
        <v/>
      </c>
      <c r="E148" s="198">
        <v>0</v>
      </c>
      <c r="F148" s="173">
        <f>'Conveyors + drop points'!E50</f>
        <v>4.8918954297766055E-11</v>
      </c>
      <c r="G148" s="205">
        <f t="shared" si="10"/>
        <v>4.8918954297766055E-11</v>
      </c>
      <c r="H148" s="172" t="s">
        <v>575</v>
      </c>
      <c r="I148" s="559" t="s">
        <v>1758</v>
      </c>
      <c r="J148" s="182">
        <f>F148*'2. Emissions Units &amp; Activities'!$H$25</f>
        <v>5.4294658185547563E-6</v>
      </c>
      <c r="K148" s="189">
        <f>F148*'2. Emissions Units &amp; Activities'!$I$25</f>
        <v>1.285590118945292E-5</v>
      </c>
      <c r="L148" s="171">
        <f t="shared" si="11"/>
        <v>1.285590118945292E-5</v>
      </c>
      <c r="M148" s="182">
        <f>G148*'2. Emissions Units &amp; Activities'!$K$25</f>
        <v>3.5221647094391558E-8</v>
      </c>
      <c r="N148" s="183">
        <f>G148*'2. Emissions Units &amp; Activities'!$L$25</f>
        <v>3.5221647094391558E-8</v>
      </c>
      <c r="O148" s="184">
        <f t="shared" si="8"/>
        <v>3.5221647094391558E-8</v>
      </c>
    </row>
    <row r="149" spans="1:15" x14ac:dyDescent="0.25">
      <c r="A149" s="197" t="s">
        <v>558</v>
      </c>
      <c r="B149" s="206" t="s">
        <v>313</v>
      </c>
      <c r="C149" s="193" t="str">
        <f>IFERROR(IF(B149="No CAS","",INDEX('DEQ Pollutant List'!$B$7:$B$611,MATCH('3. Pollutant Emissions - EF'!B149,'DEQ Pollutant List'!$A$7:$A$611,0))),"")</f>
        <v>Manganese and compounds</v>
      </c>
      <c r="D149" s="199" t="str">
        <f>IFERROR(IF(OR($B149="",$B149="No CAS"),INDEX('DEQ Pollutant List'!$A$7:$A$611,MATCH($C149,'DEQ Pollutant List'!$C$7:$C$611,0)),INDEX('DEQ Pollutant List'!$A$7:$A$611,MATCH($B149,'DEQ Pollutant List'!$B$7:$B$611,0))),"")</f>
        <v/>
      </c>
      <c r="E149" s="198">
        <v>0</v>
      </c>
      <c r="F149" s="173">
        <f>'Conveyors + drop points'!E51</f>
        <v>1.2303117005888162E-6</v>
      </c>
      <c r="G149" s="205">
        <f t="shared" si="10"/>
        <v>1.2303117005888162E-6</v>
      </c>
      <c r="H149" s="172" t="s">
        <v>575</v>
      </c>
      <c r="I149" s="559" t="s">
        <v>1758</v>
      </c>
      <c r="J149" s="182">
        <f>F149*'2. Emissions Units &amp; Activities'!$H$25</f>
        <v>0.13655106533665212</v>
      </c>
      <c r="K149" s="189">
        <f>F149*'2. Emissions Units &amp; Activities'!$I$25</f>
        <v>0.32332591491474089</v>
      </c>
      <c r="L149" s="171">
        <f t="shared" si="11"/>
        <v>0.32332591491474089</v>
      </c>
      <c r="M149" s="182">
        <f>G149*'2. Emissions Units &amp; Activities'!$K$25</f>
        <v>8.8582442442394771E-4</v>
      </c>
      <c r="N149" s="183">
        <f>G149*'2. Emissions Units &amp; Activities'!$L$25</f>
        <v>8.8582442442394771E-4</v>
      </c>
      <c r="O149" s="184">
        <f t="shared" si="8"/>
        <v>8.8582442442394771E-4</v>
      </c>
    </row>
    <row r="150" spans="1:15" x14ac:dyDescent="0.25">
      <c r="A150" s="197" t="s">
        <v>558</v>
      </c>
      <c r="B150" s="206" t="s">
        <v>333</v>
      </c>
      <c r="C150" s="193" t="str">
        <f>IFERROR(IF(B150="No CAS","",INDEX('DEQ Pollutant List'!$B$7:$B$611,MATCH('3. Pollutant Emissions - EF'!B150,'DEQ Pollutant List'!$A$7:$A$611,0))),"")</f>
        <v>Nickel and compounds</v>
      </c>
      <c r="D150" s="199" t="str">
        <f>IFERROR(IF(OR($B150="",$B150="No CAS"),INDEX('DEQ Pollutant List'!$A$7:$A$611,MATCH($C150,'DEQ Pollutant List'!$C$7:$C$611,0)),INDEX('DEQ Pollutant List'!$A$7:$A$611,MATCH($B150,'DEQ Pollutant List'!$B$7:$B$611,0))),"")</f>
        <v/>
      </c>
      <c r="E150" s="198">
        <v>0</v>
      </c>
      <c r="F150" s="173">
        <f>'Conveyors + drop points'!E52</f>
        <v>4.8918954297766051E-9</v>
      </c>
      <c r="G150" s="205">
        <f t="shared" si="10"/>
        <v>4.8918954297766051E-9</v>
      </c>
      <c r="H150" s="172" t="s">
        <v>575</v>
      </c>
      <c r="I150" s="559" t="s">
        <v>1758</v>
      </c>
      <c r="J150" s="182">
        <f>F150*'2. Emissions Units &amp; Activities'!$H$25</f>
        <v>5.4294658185547557E-4</v>
      </c>
      <c r="K150" s="189">
        <f>F150*'2. Emissions Units &amp; Activities'!$I$25</f>
        <v>1.2855901189452919E-3</v>
      </c>
      <c r="L150" s="171">
        <f t="shared" si="11"/>
        <v>1.2855901189452919E-3</v>
      </c>
      <c r="M150" s="182">
        <f>G150*'2. Emissions Units &amp; Activities'!$K$25</f>
        <v>3.5221647094391558E-6</v>
      </c>
      <c r="N150" s="183">
        <f>G150*'2. Emissions Units &amp; Activities'!$L$25</f>
        <v>3.5221647094391558E-6</v>
      </c>
      <c r="O150" s="184">
        <f t="shared" si="8"/>
        <v>3.5221647094391558E-6</v>
      </c>
    </row>
    <row r="151" spans="1:15" x14ac:dyDescent="0.25">
      <c r="A151" s="197" t="s">
        <v>558</v>
      </c>
      <c r="B151" s="206" t="s">
        <v>422</v>
      </c>
      <c r="C151" s="193" t="str">
        <f>IFERROR(IF(B151="No CAS","",INDEX('DEQ Pollutant List'!$B$7:$B$611,MATCH('3. Pollutant Emissions - EF'!B151,'DEQ Pollutant List'!$A$7:$A$611,0))),"")</f>
        <v>Lead and compounds</v>
      </c>
      <c r="D151" s="199" t="str">
        <f>IFERROR(IF(OR($B151="",$B151="No CAS"),INDEX('DEQ Pollutant List'!$A$7:$A$611,MATCH($C151,'DEQ Pollutant List'!$C$7:$C$611,0)),INDEX('DEQ Pollutant List'!$A$7:$A$611,MATCH($B151,'DEQ Pollutant List'!$B$7:$B$611,0))),"")</f>
        <v/>
      </c>
      <c r="E151" s="198">
        <v>0</v>
      </c>
      <c r="F151" s="173">
        <f>'Conveyors + drop points'!E53</f>
        <v>8.0716274591313986E-8</v>
      </c>
      <c r="G151" s="205">
        <f t="shared" si="10"/>
        <v>8.0716274591313986E-8</v>
      </c>
      <c r="H151" s="172" t="s">
        <v>575</v>
      </c>
      <c r="I151" s="559" t="s">
        <v>1758</v>
      </c>
      <c r="J151" s="182">
        <f>F151*'2. Emissions Units &amp; Activities'!$H$25</f>
        <v>8.9586186006153472E-3</v>
      </c>
      <c r="K151" s="189">
        <f>F151*'2. Emissions Units &amp; Activities'!$I$25</f>
        <v>2.1212236962597317E-2</v>
      </c>
      <c r="L151" s="171">
        <f t="shared" si="11"/>
        <v>2.1212236962597317E-2</v>
      </c>
      <c r="M151" s="182">
        <f>G151*'2. Emissions Units &amp; Activities'!$K$25</f>
        <v>5.8115717705746073E-5</v>
      </c>
      <c r="N151" s="183">
        <f>G151*'2. Emissions Units &amp; Activities'!$L$25</f>
        <v>5.8115717705746073E-5</v>
      </c>
      <c r="O151" s="184">
        <f t="shared" si="8"/>
        <v>5.8115717705746073E-5</v>
      </c>
    </row>
    <row r="152" spans="1:15" x14ac:dyDescent="0.25">
      <c r="A152" s="197" t="s">
        <v>558</v>
      </c>
      <c r="B152" s="206" t="s">
        <v>423</v>
      </c>
      <c r="C152" s="193" t="str">
        <f>IFERROR(IF(B152="No CAS","",INDEX('DEQ Pollutant List'!$B$7:$B$611,MATCH('3. Pollutant Emissions - EF'!B152,'DEQ Pollutant List'!$A$7:$A$611,0))),"")</f>
        <v>Antimony and compounds</v>
      </c>
      <c r="D152" s="199" t="str">
        <f>IFERROR(IF(OR($B152="",$B152="No CAS"),INDEX('DEQ Pollutant List'!$A$7:$A$611,MATCH($C152,'DEQ Pollutant List'!$C$7:$C$611,0)),INDEX('DEQ Pollutant List'!$A$7:$A$611,MATCH($B152,'DEQ Pollutant List'!$B$7:$B$611,0))),"")</f>
        <v/>
      </c>
      <c r="E152" s="198">
        <v>0</v>
      </c>
      <c r="F152" s="173">
        <f>'Conveyors + drop points'!E54</f>
        <v>6.1148692872207569E-8</v>
      </c>
      <c r="G152" s="205">
        <f t="shared" si="10"/>
        <v>6.1148692872207569E-8</v>
      </c>
      <c r="H152" s="172" t="s">
        <v>575</v>
      </c>
      <c r="I152" s="559" t="s">
        <v>1758</v>
      </c>
      <c r="J152" s="182">
        <f>F152*'2. Emissions Units &amp; Activities'!$H$25</f>
        <v>6.7868322731934458E-3</v>
      </c>
      <c r="K152" s="189">
        <f>F152*'2. Emissions Units &amp; Activities'!$I$25</f>
        <v>1.606987648681615E-2</v>
      </c>
      <c r="L152" s="171">
        <f t="shared" si="11"/>
        <v>1.606987648681615E-2</v>
      </c>
      <c r="M152" s="182">
        <f>G152*'2. Emissions Units &amp; Activities'!$K$25</f>
        <v>4.4027058867989453E-5</v>
      </c>
      <c r="N152" s="183">
        <f>G152*'2. Emissions Units &amp; Activities'!$L$25</f>
        <v>4.4027058867989453E-5</v>
      </c>
      <c r="O152" s="184">
        <f t="shared" si="8"/>
        <v>4.4027058867989453E-5</v>
      </c>
    </row>
    <row r="153" spans="1:15" x14ac:dyDescent="0.25">
      <c r="A153" s="197" t="s">
        <v>558</v>
      </c>
      <c r="B153" s="206" t="s">
        <v>424</v>
      </c>
      <c r="C153" s="193" t="str">
        <f>IFERROR(IF(B153="No CAS","",INDEX('DEQ Pollutant List'!$B$7:$B$611,MATCH('3. Pollutant Emissions - EF'!B153,'DEQ Pollutant List'!$A$7:$A$611,0))),"")</f>
        <v>Selenium and compounds</v>
      </c>
      <c r="D153" s="199" t="str">
        <f>IFERROR(IF(OR($B153="",$B153="No CAS"),INDEX('DEQ Pollutant List'!$A$7:$A$611,MATCH($C153,'DEQ Pollutant List'!$C$7:$C$611,0)),INDEX('DEQ Pollutant List'!$A$7:$A$611,MATCH($B153,'DEQ Pollutant List'!$B$7:$B$611,0))),"")</f>
        <v/>
      </c>
      <c r="E153" s="198">
        <v>0</v>
      </c>
      <c r="F153" s="173">
        <f>'Conveyors + drop points'!E55</f>
        <v>9.0500065450867198E-10</v>
      </c>
      <c r="G153" s="205">
        <f t="shared" si="10"/>
        <v>9.0500065450867198E-10</v>
      </c>
      <c r="H153" s="172" t="s">
        <v>575</v>
      </c>
      <c r="I153" s="559" t="s">
        <v>1758</v>
      </c>
      <c r="J153" s="182">
        <f>F153*'2. Emissions Units &amp; Activities'!$H$25</f>
        <v>1.0044511764326299E-4</v>
      </c>
      <c r="K153" s="189">
        <f>F153*'2. Emissions Units &amp; Activities'!$I$25</f>
        <v>2.3783417200487901E-4</v>
      </c>
      <c r="L153" s="171">
        <f t="shared" si="11"/>
        <v>2.3783417200487901E-4</v>
      </c>
      <c r="M153" s="182">
        <f>G153*'2. Emissions Units &amp; Activities'!$K$25</f>
        <v>6.5160047124624386E-7</v>
      </c>
      <c r="N153" s="183">
        <f>G153*'2. Emissions Units &amp; Activities'!$L$25</f>
        <v>6.5160047124624386E-7</v>
      </c>
      <c r="O153" s="184">
        <f t="shared" si="8"/>
        <v>6.5160047124624386E-7</v>
      </c>
    </row>
    <row r="154" spans="1:15" x14ac:dyDescent="0.25">
      <c r="A154" s="197" t="s">
        <v>558</v>
      </c>
      <c r="B154" s="206" t="s">
        <v>425</v>
      </c>
      <c r="C154" s="193" t="str">
        <f>IFERROR(IF(B154="No CAS","",INDEX('DEQ Pollutant List'!$B$7:$B$611,MATCH('3. Pollutant Emissions - EF'!B154,'DEQ Pollutant List'!$A$7:$A$611,0))),"")</f>
        <v>Thallium and compounds</v>
      </c>
      <c r="D154" s="199" t="str">
        <f>IFERROR(IF(OR($B154="",$B154="No CAS"),INDEX('DEQ Pollutant List'!$A$7:$A$611,MATCH($C154,'DEQ Pollutant List'!$C$7:$C$611,0)),INDEX('DEQ Pollutant List'!$A$7:$A$611,MATCH($B154,'DEQ Pollutant List'!$B$7:$B$611,0))),"")</f>
        <v/>
      </c>
      <c r="E154" s="198">
        <v>0</v>
      </c>
      <c r="F154" s="173">
        <f>'Conveyors + drop points'!E56</f>
        <v>4.6473006582877752E-10</v>
      </c>
      <c r="G154" s="205">
        <f t="shared" si="10"/>
        <v>4.6473006582877752E-10</v>
      </c>
      <c r="H154" s="172" t="s">
        <v>575</v>
      </c>
      <c r="I154" s="559" t="s">
        <v>1758</v>
      </c>
      <c r="J154" s="182">
        <f>F154*'2. Emissions Units &amp; Activities'!$H$25</f>
        <v>5.1579925276270189E-5</v>
      </c>
      <c r="K154" s="189">
        <f>F154*'2. Emissions Units &amp; Activities'!$I$25</f>
        <v>1.2213106129980273E-4</v>
      </c>
      <c r="L154" s="171">
        <f t="shared" si="11"/>
        <v>1.2213106129980273E-4</v>
      </c>
      <c r="M154" s="182">
        <f>G154*'2. Emissions Units &amp; Activities'!$K$25</f>
        <v>3.3460564739671983E-7</v>
      </c>
      <c r="N154" s="183">
        <f>G154*'2. Emissions Units &amp; Activities'!$L$25</f>
        <v>3.3460564739671983E-7</v>
      </c>
      <c r="O154" s="184">
        <f t="shared" si="8"/>
        <v>3.3460564739671983E-7</v>
      </c>
    </row>
    <row r="155" spans="1:15" x14ac:dyDescent="0.25">
      <c r="A155" s="197" t="s">
        <v>558</v>
      </c>
      <c r="B155" s="206" t="s">
        <v>426</v>
      </c>
      <c r="C155" s="193" t="str">
        <f>IFERROR(IF(B155="No CAS","",INDEX('DEQ Pollutant List'!$B$7:$B$611,MATCH('3. Pollutant Emissions - EF'!B155,'DEQ Pollutant List'!$A$7:$A$611,0))),"")</f>
        <v>Zinc and compounds</v>
      </c>
      <c r="D155" s="199" t="str">
        <f>IFERROR(IF(OR($B155="",$B155="No CAS"),INDEX('DEQ Pollutant List'!$A$7:$A$611,MATCH($C155,'DEQ Pollutant List'!$C$7:$C$611,0)),INDEX('DEQ Pollutant List'!$A$7:$A$611,MATCH($B155,'DEQ Pollutant List'!$B$7:$B$611,0))),"")</f>
        <v/>
      </c>
      <c r="E155" s="198">
        <v>0</v>
      </c>
      <c r="F155" s="173">
        <f>'Conveyors + drop points'!E57</f>
        <v>3.6689215723324536E-9</v>
      </c>
      <c r="G155" s="205">
        <f t="shared" si="10"/>
        <v>3.6689215723324536E-9</v>
      </c>
      <c r="H155" s="172" t="s">
        <v>575</v>
      </c>
      <c r="I155" s="559" t="s">
        <v>1758</v>
      </c>
      <c r="J155" s="182">
        <f>F155*'2. Emissions Units &amp; Activities'!$H$25</f>
        <v>4.0720993639160668E-4</v>
      </c>
      <c r="K155" s="189">
        <f>F155*'2. Emissions Units &amp; Activities'!$I$25</f>
        <v>9.6419258920896883E-4</v>
      </c>
      <c r="L155" s="171">
        <f t="shared" si="11"/>
        <v>9.6419258920896883E-4</v>
      </c>
      <c r="M155" s="182">
        <f>G155*'2. Emissions Units &amp; Activities'!$K$25</f>
        <v>2.6416235320793666E-6</v>
      </c>
      <c r="N155" s="183">
        <f>G155*'2. Emissions Units &amp; Activities'!$L$25</f>
        <v>2.6416235320793666E-6</v>
      </c>
      <c r="O155" s="184">
        <f t="shared" si="8"/>
        <v>2.6416235320793666E-6</v>
      </c>
    </row>
    <row r="156" spans="1:15" x14ac:dyDescent="0.25">
      <c r="A156" s="197" t="s">
        <v>558</v>
      </c>
      <c r="B156" s="206" t="s">
        <v>290</v>
      </c>
      <c r="C156" s="193" t="str">
        <f>IFERROR(IF(B156="No CAS","",INDEX('DEQ Pollutant List'!$B$7:$B$611,MATCH('3. Pollutant Emissions - EF'!B156,'DEQ Pollutant List'!$A$7:$A$611,0))),"")</f>
        <v>Barium and compounds</v>
      </c>
      <c r="D156" s="199" t="str">
        <f>IFERROR(IF(OR($B156="",$B156="No CAS"),INDEX('DEQ Pollutant List'!$A$7:$A$611,MATCH($C156,'DEQ Pollutant List'!$C$7:$C$611,0)),INDEX('DEQ Pollutant List'!$A$7:$A$611,MATCH($B156,'DEQ Pollutant List'!$B$7:$B$611,0))),"")</f>
        <v/>
      </c>
      <c r="E156" s="198">
        <v>0</v>
      </c>
      <c r="F156" s="173">
        <f>'Conveyors + drop points'!E58</f>
        <v>7.3378431446649075E-8</v>
      </c>
      <c r="G156" s="205">
        <f t="shared" si="10"/>
        <v>7.3378431446649075E-8</v>
      </c>
      <c r="H156" s="172" t="s">
        <v>575</v>
      </c>
      <c r="I156" s="559" t="s">
        <v>1758</v>
      </c>
      <c r="J156" s="182">
        <f>F156*'2. Emissions Units &amp; Activities'!$H$25</f>
        <v>8.1441987278321349E-3</v>
      </c>
      <c r="K156" s="189">
        <f>F156*'2. Emissions Units &amp; Activities'!$I$25</f>
        <v>1.9283851784179375E-2</v>
      </c>
      <c r="L156" s="171">
        <f t="shared" si="11"/>
        <v>1.9283851784179375E-2</v>
      </c>
      <c r="M156" s="182">
        <f>G156*'2. Emissions Units &amp; Activities'!$K$25</f>
        <v>5.2832470641587333E-5</v>
      </c>
      <c r="N156" s="183">
        <f>G156*'2. Emissions Units &amp; Activities'!$L$25</f>
        <v>5.2832470641587333E-5</v>
      </c>
      <c r="O156" s="184">
        <f t="shared" si="8"/>
        <v>5.2832470641587333E-5</v>
      </c>
    </row>
    <row r="157" spans="1:15" x14ac:dyDescent="0.25">
      <c r="A157" s="197" t="s">
        <v>558</v>
      </c>
      <c r="B157" s="206" t="s">
        <v>427</v>
      </c>
      <c r="C157" s="193" t="str">
        <f>IFERROR(IF(B157="No CAS","",INDEX('DEQ Pollutant List'!$B$7:$B$611,MATCH('3. Pollutant Emissions - EF'!B157,'DEQ Pollutant List'!$A$7:$A$611,0))),"")</f>
        <v>Phosphorus pentoxide</v>
      </c>
      <c r="D157" s="199" t="str">
        <f>IFERROR(IF(OR($B157="",$B157="No CAS"),INDEX('DEQ Pollutant List'!$A$7:$A$611,MATCH($C157,'DEQ Pollutant List'!$C$7:$C$611,0)),INDEX('DEQ Pollutant List'!$A$7:$A$611,MATCH($B157,'DEQ Pollutant List'!$B$7:$B$611,0))),"")</f>
        <v/>
      </c>
      <c r="E157" s="198">
        <v>0</v>
      </c>
      <c r="F157" s="173">
        <f>'Conveyors + drop points'!E59</f>
        <v>4.8918954297766055E-7</v>
      </c>
      <c r="G157" s="205">
        <f t="shared" si="10"/>
        <v>4.8918954297766055E-7</v>
      </c>
      <c r="H157" s="172" t="s">
        <v>575</v>
      </c>
      <c r="I157" s="559" t="s">
        <v>1758</v>
      </c>
      <c r="J157" s="182">
        <f>F157*'2. Emissions Units &amp; Activities'!$H$25</f>
        <v>5.4294658185547566E-2</v>
      </c>
      <c r="K157" s="189">
        <f>F157*'2. Emissions Units &amp; Activities'!$I$25</f>
        <v>0.1285590118945292</v>
      </c>
      <c r="L157" s="171">
        <f t="shared" si="11"/>
        <v>0.1285590118945292</v>
      </c>
      <c r="M157" s="182">
        <f>G157*'2. Emissions Units &amp; Activities'!$K$25</f>
        <v>3.5221647094391562E-4</v>
      </c>
      <c r="N157" s="183">
        <f>G157*'2. Emissions Units &amp; Activities'!$L$25</f>
        <v>3.5221647094391562E-4</v>
      </c>
      <c r="O157" s="184">
        <f t="shared" si="8"/>
        <v>3.5221647094391562E-4</v>
      </c>
    </row>
    <row r="158" spans="1:15" x14ac:dyDescent="0.25">
      <c r="A158" s="197" t="s">
        <v>558</v>
      </c>
      <c r="B158" s="206" t="s">
        <v>315</v>
      </c>
      <c r="C158" s="193" t="str">
        <f>IFERROR(IF(B158="No CAS","",INDEX('DEQ Pollutant List'!$B$7:$B$611,MATCH('3. Pollutant Emissions - EF'!B158,'DEQ Pollutant List'!$A$7:$A$611,0))),"")</f>
        <v>Silica, crystalline (respirable)</v>
      </c>
      <c r="D158" s="199" t="str">
        <f>IFERROR(IF(OR($B158="",$B158="No CAS"),INDEX('DEQ Pollutant List'!$A$7:$A$611,MATCH($C158,'DEQ Pollutant List'!$C$7:$C$611,0)),INDEX('DEQ Pollutant List'!$A$7:$A$611,MATCH($B158,'DEQ Pollutant List'!$B$7:$B$611,0))),"")</f>
        <v/>
      </c>
      <c r="E158" s="198">
        <v>0</v>
      </c>
      <c r="F158" s="173">
        <f>'Conveyors + drop points'!E60</f>
        <v>1.9567581719106423E-7</v>
      </c>
      <c r="G158" s="205">
        <f t="shared" si="10"/>
        <v>1.9567581719106423E-7</v>
      </c>
      <c r="H158" s="172" t="s">
        <v>575</v>
      </c>
      <c r="I158" s="559" t="s">
        <v>1758</v>
      </c>
      <c r="J158" s="182">
        <f>F158*'2. Emissions Units &amp; Activities'!$H$25</f>
        <v>2.1717863274219026E-2</v>
      </c>
      <c r="K158" s="189">
        <f>F158*'2. Emissions Units &amp; Activities'!$I$25</f>
        <v>5.1423604757811679E-2</v>
      </c>
      <c r="L158" s="171">
        <f t="shared" si="11"/>
        <v>5.1423604757811679E-2</v>
      </c>
      <c r="M158" s="182">
        <f>G158*'2. Emissions Units &amp; Activities'!$K$25</f>
        <v>1.4088658837756624E-4</v>
      </c>
      <c r="N158" s="183">
        <f>G158*'2. Emissions Units &amp; Activities'!$L$25</f>
        <v>1.4088658837756624E-4</v>
      </c>
      <c r="O158" s="184">
        <f t="shared" ref="O158:O167" si="12">N158</f>
        <v>1.4088658837756624E-4</v>
      </c>
    </row>
    <row r="159" spans="1:15" x14ac:dyDescent="0.25">
      <c r="A159" s="197" t="s">
        <v>558</v>
      </c>
      <c r="B159" s="206" t="s">
        <v>428</v>
      </c>
      <c r="C159" s="193" t="str">
        <f>IFERROR(IF(B159="No CAS","",INDEX('DEQ Pollutant List'!$B$7:$B$611,MATCH('3. Pollutant Emissions - EF'!B159,'DEQ Pollutant List'!$A$7:$A$611,0))),"")</f>
        <v>Sulfur trioxide</v>
      </c>
      <c r="D159" s="199" t="str">
        <f>IFERROR(IF(OR($B159="",$B159="No CAS"),INDEX('DEQ Pollutant List'!$A$7:$A$611,MATCH($C159,'DEQ Pollutant List'!$C$7:$C$611,0)),INDEX('DEQ Pollutant List'!$A$7:$A$611,MATCH($B159,'DEQ Pollutant List'!$B$7:$B$611,0))),"")</f>
        <v/>
      </c>
      <c r="E159" s="198">
        <v>0</v>
      </c>
      <c r="F159" s="173">
        <f>'Conveyors + drop points'!E61</f>
        <v>9.1148241595312592E-5</v>
      </c>
      <c r="G159" s="205">
        <f t="shared" si="10"/>
        <v>9.1148241595312592E-5</v>
      </c>
      <c r="H159" s="172" t="s">
        <v>575</v>
      </c>
      <c r="I159" s="559" t="s">
        <v>1758</v>
      </c>
      <c r="J159" s="182">
        <f>F159*'2. Emissions Units &amp; Activities'!$H$25</f>
        <v>10.116452186422149</v>
      </c>
      <c r="K159" s="189">
        <f>F159*'2. Emissions Units &amp; Activities'!$I$25</f>
        <v>23.953757891248149</v>
      </c>
      <c r="L159" s="171">
        <f t="shared" si="11"/>
        <v>23.953757891248149</v>
      </c>
      <c r="M159" s="182">
        <f>G159*'2. Emissions Units &amp; Activities'!$K$25</f>
        <v>6.562673394862506E-2</v>
      </c>
      <c r="N159" s="183">
        <f>G159*'2. Emissions Units &amp; Activities'!$L$25</f>
        <v>6.562673394862506E-2</v>
      </c>
      <c r="O159" s="184">
        <f t="shared" si="12"/>
        <v>6.562673394862506E-2</v>
      </c>
    </row>
    <row r="160" spans="1:15" s="166" customFormat="1" x14ac:dyDescent="0.25">
      <c r="A160" s="201" t="s">
        <v>558</v>
      </c>
      <c r="B160" s="207" t="s">
        <v>429</v>
      </c>
      <c r="C160" s="195" t="str">
        <f>IFERROR(IF(B160="No CAS","",INDEX('DEQ Pollutant List'!$B$7:$B$611,MATCH('3. Pollutant Emissions - EF'!B160,'DEQ Pollutant List'!$A$7:$A$611,0))),"")</f>
        <v>Vanadium pentoxide</v>
      </c>
      <c r="D160" s="203" t="str">
        <f>IFERROR(IF(OR($B160="",$B160="No CAS"),INDEX('DEQ Pollutant List'!$A$7:$A$611,MATCH($C160,'DEQ Pollutant List'!$C$7:$C$611,0)),INDEX('DEQ Pollutant List'!$A$7:$A$611,MATCH($B160,'DEQ Pollutant List'!$B$7:$B$611,0))),"")</f>
        <v/>
      </c>
      <c r="E160" s="204">
        <v>0</v>
      </c>
      <c r="F160" s="178">
        <f>'Conveyors + drop points'!E62</f>
        <v>6.1148692872207569E-8</v>
      </c>
      <c r="G160" s="208">
        <f t="shared" si="10"/>
        <v>6.1148692872207569E-8</v>
      </c>
      <c r="H160" s="176" t="s">
        <v>575</v>
      </c>
      <c r="I160" s="559" t="s">
        <v>1758</v>
      </c>
      <c r="J160" s="186">
        <f>F160*'2. Emissions Units &amp; Activities'!$H$25</f>
        <v>6.7868322731934458E-3</v>
      </c>
      <c r="K160" s="190">
        <f>F160*'2. Emissions Units &amp; Activities'!$I$25</f>
        <v>1.606987648681615E-2</v>
      </c>
      <c r="L160" s="179">
        <f t="shared" si="11"/>
        <v>1.606987648681615E-2</v>
      </c>
      <c r="M160" s="186">
        <f>G160*'2. Emissions Units &amp; Activities'!$K$25</f>
        <v>4.4027058867989453E-5</v>
      </c>
      <c r="N160" s="187">
        <f>G160*'2. Emissions Units &amp; Activities'!$L$25</f>
        <v>4.4027058867989453E-5</v>
      </c>
      <c r="O160" s="188">
        <f t="shared" si="12"/>
        <v>4.4027058867989453E-5</v>
      </c>
    </row>
    <row r="161" spans="1:15" x14ac:dyDescent="0.25">
      <c r="A161" s="197" t="s">
        <v>551</v>
      </c>
      <c r="B161" s="206" t="s">
        <v>346</v>
      </c>
      <c r="C161" s="193" t="str">
        <f>IFERROR(IF(B161="No CAS","",INDEX('DEQ Pollutant List'!$B$7:$B$611,MATCH('3. Pollutant Emissions - EF'!B161,'DEQ Pollutant List'!$A$7:$A$611,0))),"")</f>
        <v>Chromium VI, chromate and dichromate particulate</v>
      </c>
      <c r="D161" s="199"/>
      <c r="E161" s="204">
        <v>0</v>
      </c>
      <c r="F161" s="210">
        <f>'Welding Emission Factors'!E9</f>
        <v>3.3E-3</v>
      </c>
      <c r="G161" s="210">
        <f>F161</f>
        <v>3.3E-3</v>
      </c>
      <c r="H161" s="191" t="s">
        <v>594</v>
      </c>
      <c r="I161" s="192" t="s">
        <v>595</v>
      </c>
      <c r="J161" s="182">
        <f>F161*'2. Emissions Units &amp; Activities'!$H$21</f>
        <v>5.4450000000000006E-4</v>
      </c>
      <c r="K161" s="189">
        <f>F161*'2. Emissions Units &amp; Activities'!$I$21</f>
        <v>5.4450000000000006E-4</v>
      </c>
      <c r="L161" s="171">
        <f t="shared" si="11"/>
        <v>5.4450000000000006E-4</v>
      </c>
      <c r="M161" s="182">
        <f>G161*'2. Emissions Units &amp; Activities'!$K$21</f>
        <v>1.4917808219178083E-6</v>
      </c>
      <c r="N161" s="183">
        <f>G161*'2. Emissions Units &amp; Activities'!$L$21</f>
        <v>1.4917808219178083E-6</v>
      </c>
      <c r="O161" s="184">
        <f t="shared" si="12"/>
        <v>1.4917808219178083E-6</v>
      </c>
    </row>
    <row r="162" spans="1:15" x14ac:dyDescent="0.25">
      <c r="A162" s="197" t="s">
        <v>551</v>
      </c>
      <c r="B162" s="206" t="s">
        <v>313</v>
      </c>
      <c r="C162" s="193" t="str">
        <f>IFERROR(IF(B162="No CAS","",INDEX('DEQ Pollutant List'!$B$7:$B$611,MATCH('3. Pollutant Emissions - EF'!B162,'DEQ Pollutant List'!$A$7:$A$611,0))),"")</f>
        <v>Manganese and compounds</v>
      </c>
      <c r="D162" s="199" t="str">
        <f>IFERROR(IF(OR($B162="",$B162="No CAS"),INDEX('DEQ Pollutant List'!$A$7:$A$611,MATCH($C162,'DEQ Pollutant List'!$C$7:$C$611,0)),INDEX('DEQ Pollutant List'!$A$7:$A$611,MATCH($B162,'DEQ Pollutant List'!$B$7:$B$611,0))),"")</f>
        <v/>
      </c>
      <c r="E162" s="211">
        <v>0</v>
      </c>
      <c r="F162" s="212">
        <f>'Welding Emission Factors'!F9</f>
        <v>10.3</v>
      </c>
      <c r="G162" s="213">
        <f t="shared" ref="G162:G171" si="13">F162</f>
        <v>10.3</v>
      </c>
      <c r="H162" s="191" t="s">
        <v>594</v>
      </c>
      <c r="I162" s="192" t="s">
        <v>595</v>
      </c>
      <c r="J162" s="182">
        <f>F162*'2. Emissions Units &amp; Activities'!$H$21</f>
        <v>1.6995000000000002</v>
      </c>
      <c r="K162" s="189">
        <f>F162*'2. Emissions Units &amp; Activities'!$I$21</f>
        <v>1.6995000000000002</v>
      </c>
      <c r="L162" s="171">
        <f t="shared" si="11"/>
        <v>1.6995000000000002</v>
      </c>
      <c r="M162" s="182">
        <f>G162*'2. Emissions Units &amp; Activities'!$K$21</f>
        <v>4.6561643835616442E-3</v>
      </c>
      <c r="N162" s="183">
        <f>G162*'2. Emissions Units &amp; Activities'!$L$21</f>
        <v>4.6561643835616442E-3</v>
      </c>
      <c r="O162" s="184">
        <f t="shared" si="12"/>
        <v>4.6561643835616442E-3</v>
      </c>
    </row>
    <row r="163" spans="1:15" x14ac:dyDescent="0.25">
      <c r="A163" s="197" t="s">
        <v>551</v>
      </c>
      <c r="B163" s="206" t="s">
        <v>333</v>
      </c>
      <c r="C163" s="193" t="str">
        <f>IFERROR(IF(B163="No CAS","",INDEX('DEQ Pollutant List'!$B$7:$B$611,MATCH('3. Pollutant Emissions - EF'!B163,'DEQ Pollutant List'!$A$7:$A$611,0))),"")</f>
        <v>Nickel and compounds</v>
      </c>
      <c r="D163" s="199" t="str">
        <f>IFERROR(IF(OR($B163="",$B163="No CAS"),INDEX('DEQ Pollutant List'!$A$7:$A$611,MATCH($C163,'DEQ Pollutant List'!$C$7:$C$611,0)),INDEX('DEQ Pollutant List'!$A$7:$A$611,MATCH($B163,'DEQ Pollutant List'!$B$7:$B$611,0))),"")</f>
        <v/>
      </c>
      <c r="E163" s="211">
        <v>0</v>
      </c>
      <c r="F163" s="212">
        <f>'Welding Emission Factors'!G9</f>
        <v>0.02</v>
      </c>
      <c r="G163" s="213">
        <f t="shared" si="13"/>
        <v>0.02</v>
      </c>
      <c r="H163" s="191" t="s">
        <v>594</v>
      </c>
      <c r="I163" s="192" t="s">
        <v>595</v>
      </c>
      <c r="J163" s="182">
        <f>F163*'2. Emissions Units &amp; Activities'!$H$21</f>
        <v>3.3000000000000004E-3</v>
      </c>
      <c r="K163" s="189">
        <f>F163*'2. Emissions Units &amp; Activities'!$I$21</f>
        <v>3.3000000000000004E-3</v>
      </c>
      <c r="L163" s="171">
        <f t="shared" si="11"/>
        <v>3.3000000000000004E-3</v>
      </c>
      <c r="M163" s="182">
        <f>G163*'2. Emissions Units &amp; Activities'!$K$21</f>
        <v>9.0410958904109599E-6</v>
      </c>
      <c r="N163" s="183">
        <f>G163*'2. Emissions Units &amp; Activities'!$L$21</f>
        <v>9.0410958904109599E-6</v>
      </c>
      <c r="O163" s="184">
        <f t="shared" si="12"/>
        <v>9.0410958904109599E-6</v>
      </c>
    </row>
    <row r="164" spans="1:15" s="4" customFormat="1" ht="15.75" x14ac:dyDescent="0.25">
      <c r="A164" s="197" t="s">
        <v>596</v>
      </c>
      <c r="B164" s="214" t="s">
        <v>345</v>
      </c>
      <c r="C164" s="193" t="str">
        <f>IFERROR(IF(B164="No CAS","",INDEX('DEQ Pollutant List'!$B$7:$B$611,MATCH('3. Pollutant Emissions - EF'!B164,'DEQ Pollutant List'!$A$7:$A$611,0))),"")</f>
        <v>Cobalt and compounds</v>
      </c>
      <c r="D164" s="199"/>
      <c r="E164" s="211">
        <v>0</v>
      </c>
      <c r="F164" s="212">
        <f>'Welding Emission Factors'!D9</f>
        <v>0.01</v>
      </c>
      <c r="G164" s="213">
        <f t="shared" si="13"/>
        <v>0.01</v>
      </c>
      <c r="H164" s="191" t="s">
        <v>594</v>
      </c>
      <c r="I164" s="192" t="s">
        <v>595</v>
      </c>
      <c r="J164" s="182">
        <f>F164*'2. Emissions Units &amp; Activities'!$H$21</f>
        <v>1.6500000000000002E-3</v>
      </c>
      <c r="K164" s="189">
        <f>F164*'2. Emissions Units &amp; Activities'!$I$21</f>
        <v>1.6500000000000002E-3</v>
      </c>
      <c r="L164" s="171">
        <f t="shared" si="11"/>
        <v>1.6500000000000002E-3</v>
      </c>
      <c r="M164" s="182">
        <f>G164*'2. Emissions Units &amp; Activities'!$K$21</f>
        <v>4.5205479452054799E-6</v>
      </c>
      <c r="N164" s="183">
        <f>G164*'2. Emissions Units &amp; Activities'!$L$21</f>
        <v>4.5205479452054799E-6</v>
      </c>
      <c r="O164" s="184">
        <f t="shared" si="12"/>
        <v>4.5205479452054799E-6</v>
      </c>
    </row>
    <row r="165" spans="1:15" x14ac:dyDescent="0.25">
      <c r="A165" s="197" t="s">
        <v>551</v>
      </c>
      <c r="B165" s="206" t="s">
        <v>315</v>
      </c>
      <c r="C165" s="193" t="str">
        <f>IFERROR(IF(B165="No CAS","",INDEX('DEQ Pollutant List'!$B$7:$B$611,MATCH('3. Pollutant Emissions - EF'!B165,'DEQ Pollutant List'!$A$7:$A$611,0))),"")</f>
        <v>Silica, crystalline (respirable)</v>
      </c>
      <c r="D165" s="199" t="str">
        <f>IFERROR(IF(OR($B165="",$B165="No CAS"),INDEX('DEQ Pollutant List'!$A$7:$A$611,MATCH($C165,'DEQ Pollutant List'!$C$7:$C$611,0)),INDEX('DEQ Pollutant List'!$A$7:$A$611,MATCH($B165,'DEQ Pollutant List'!$B$7:$B$611,0))),"")</f>
        <v/>
      </c>
      <c r="E165" s="211">
        <v>0</v>
      </c>
      <c r="F165" s="212">
        <f>'Welding Emission Factors'!H9</f>
        <v>0.5324316</v>
      </c>
      <c r="G165" s="213">
        <f t="shared" si="13"/>
        <v>0.5324316</v>
      </c>
      <c r="H165" s="191" t="s">
        <v>594</v>
      </c>
      <c r="I165" s="193" t="s">
        <v>597</v>
      </c>
      <c r="J165" s="182">
        <f>F165*'2. Emissions Units &amp; Activities'!$H$21</f>
        <v>8.7851214000000011E-2</v>
      </c>
      <c r="K165" s="189">
        <f>F165*'2. Emissions Units &amp; Activities'!$I$21</f>
        <v>8.7851214000000011E-2</v>
      </c>
      <c r="L165" s="171">
        <f t="shared" si="11"/>
        <v>8.7851214000000011E-2</v>
      </c>
      <c r="M165" s="182">
        <f>G165*'2. Emissions Units &amp; Activities'!$K$21</f>
        <v>2.4068825753424658E-4</v>
      </c>
      <c r="N165" s="183">
        <f>G165*'2. Emissions Units &amp; Activities'!$L$21</f>
        <v>2.4068825753424658E-4</v>
      </c>
      <c r="O165" s="184">
        <f t="shared" si="12"/>
        <v>2.4068825753424658E-4</v>
      </c>
    </row>
    <row r="166" spans="1:15" x14ac:dyDescent="0.25">
      <c r="A166" s="197" t="s">
        <v>551</v>
      </c>
      <c r="B166" s="206" t="s">
        <v>335</v>
      </c>
      <c r="C166" s="193" t="str">
        <f>IFERROR(IF(B166="No CAS","",INDEX('DEQ Pollutant List'!$B$7:$B$611,MATCH('3. Pollutant Emissions - EF'!B166,'DEQ Pollutant List'!$A$7:$A$611,0))),"")</f>
        <v>Vanadium (fume or dust)</v>
      </c>
      <c r="D166" s="199" t="str">
        <f>IFERROR(IF(OR($B166="",$B166="No CAS"),INDEX('DEQ Pollutant List'!$A$7:$A$611,MATCH($C166,'DEQ Pollutant List'!$C$7:$C$611,0)),INDEX('DEQ Pollutant List'!$A$7:$A$611,MATCH($B166,'DEQ Pollutant List'!$B$7:$B$611,0))),"")</f>
        <v/>
      </c>
      <c r="E166" s="215">
        <v>0</v>
      </c>
      <c r="F166" s="216">
        <f>'Welding Emission Factors'!I9</f>
        <v>2.6357999999999999E-2</v>
      </c>
      <c r="G166" s="217">
        <f t="shared" si="13"/>
        <v>2.6357999999999999E-2</v>
      </c>
      <c r="H166" s="191" t="s">
        <v>594</v>
      </c>
      <c r="I166" s="192" t="s">
        <v>595</v>
      </c>
      <c r="J166" s="182">
        <f>F166*'2. Emissions Units &amp; Activities'!$H$21</f>
        <v>4.34907E-3</v>
      </c>
      <c r="K166" s="189">
        <f>F166*'2. Emissions Units &amp; Activities'!$I$21</f>
        <v>4.34907E-3</v>
      </c>
      <c r="L166" s="171">
        <f t="shared" si="11"/>
        <v>4.34907E-3</v>
      </c>
      <c r="M166" s="182">
        <f>G166*'2. Emissions Units &amp; Activities'!$K$21</f>
        <v>1.1915260273972603E-5</v>
      </c>
      <c r="N166" s="183">
        <f>G166*'2. Emissions Units &amp; Activities'!$L$21</f>
        <v>1.1915260273972603E-5</v>
      </c>
      <c r="O166" s="184">
        <f t="shared" si="12"/>
        <v>1.1915260273972603E-5</v>
      </c>
    </row>
    <row r="167" spans="1:15" s="167" customFormat="1" x14ac:dyDescent="0.25">
      <c r="A167" s="218" t="s">
        <v>551</v>
      </c>
      <c r="B167" s="219">
        <v>239</v>
      </c>
      <c r="C167" s="220" t="str">
        <f>IFERROR(IF(B167="No CAS","",INDEX('DEQ Pollutant List'!$B$7:$B$611,MATCH('3. Pollutant Emissions - EF'!B167,'DEQ Pollutant List'!$A$7:$A$611,0))),"")</f>
        <v>Fluorides</v>
      </c>
      <c r="D167" s="203"/>
      <c r="E167" s="221">
        <v>0</v>
      </c>
      <c r="F167" s="222">
        <f>'Welding Emission Factors'!J9</f>
        <v>0.39537</v>
      </c>
      <c r="G167" s="223">
        <f>F167</f>
        <v>0.39537</v>
      </c>
      <c r="H167" s="194" t="s">
        <v>594</v>
      </c>
      <c r="I167" s="195" t="s">
        <v>597</v>
      </c>
      <c r="J167" s="186">
        <f>F167*'2. Emissions Units &amp; Activities'!$H$21</f>
        <v>6.5236050000000004E-2</v>
      </c>
      <c r="K167" s="190">
        <f>F167*'2. Emissions Units &amp; Activities'!$I$21</f>
        <v>6.5236050000000004E-2</v>
      </c>
      <c r="L167" s="179">
        <f t="shared" si="11"/>
        <v>6.5236050000000004E-2</v>
      </c>
      <c r="M167" s="186">
        <f>G167*'2. Emissions Units &amp; Activities'!$K$21</f>
        <v>1.7872890410958905E-4</v>
      </c>
      <c r="N167" s="187">
        <f>G167*'2. Emissions Units &amp; Activities'!$L$21</f>
        <v>1.7872890410958905E-4</v>
      </c>
      <c r="O167" s="188">
        <f t="shared" si="12"/>
        <v>1.7872890410958905E-4</v>
      </c>
    </row>
    <row r="168" spans="1:15" x14ac:dyDescent="0.25">
      <c r="A168" s="224" t="s">
        <v>557</v>
      </c>
      <c r="B168" s="225" t="s">
        <v>313</v>
      </c>
      <c r="C168" s="226" t="str">
        <f>IFERROR(IF(B168="No CAS","",INDEX('DEQ Pollutant List'!$B$7:$B$611,MATCH('3. Pollutant Emissions - EF'!B168,'DEQ Pollutant List'!$A$7:$A$611,0))),"")</f>
        <v>Manganese and compounds</v>
      </c>
      <c r="D168" s="199" t="str">
        <f>IFERROR(IF(OR($B168="",$B168="No CAS"),INDEX('DEQ Pollutant List'!$A$7:$A$611,MATCH($C168,'DEQ Pollutant List'!$C$7:$C$611,0)),INDEX('DEQ Pollutant List'!$A$7:$A$611,MATCH($B168,'DEQ Pollutant List'!$B$7:$B$611,0))),"")</f>
        <v/>
      </c>
      <c r="E168" s="211">
        <v>0</v>
      </c>
      <c r="F168" s="212">
        <f>'Welding Emission Factors'!F11</f>
        <v>1.1459999999999999E-4</v>
      </c>
      <c r="G168" s="217">
        <f t="shared" si="13"/>
        <v>1.1459999999999999E-4</v>
      </c>
      <c r="H168" s="191" t="s">
        <v>594</v>
      </c>
      <c r="I168" s="196" t="s">
        <v>597</v>
      </c>
      <c r="J168" s="182">
        <f>F168*'2. Emissions Units &amp; Activities'!$H$24</f>
        <v>2.2920000000000001E-5</v>
      </c>
      <c r="K168" s="189">
        <f>F168*'2. Emissions Units &amp; Activities'!$I$24</f>
        <v>2.2920000000000001E-5</v>
      </c>
      <c r="L168" s="171">
        <f t="shared" si="11"/>
        <v>2.2920000000000001E-5</v>
      </c>
      <c r="M168" s="182">
        <f>G168*'2. Emissions Units &amp; Activities'!$K$24</f>
        <v>6.279452054794521E-8</v>
      </c>
      <c r="N168" s="183">
        <f>G168*'2. Emissions Units &amp; Activities'!$L$24</f>
        <v>6.279452054794521E-8</v>
      </c>
      <c r="O168" s="184">
        <f t="shared" ref="O168" si="14">M168</f>
        <v>6.279452054794521E-8</v>
      </c>
    </row>
    <row r="169" spans="1:15" x14ac:dyDescent="0.25">
      <c r="A169" s="224" t="s">
        <v>557</v>
      </c>
      <c r="B169" s="225" t="s">
        <v>333</v>
      </c>
      <c r="C169" s="226" t="str">
        <f>IFERROR(IF(B169="No CAS","",INDEX('DEQ Pollutant List'!$B$7:$B$611,MATCH('3. Pollutant Emissions - EF'!B169,'DEQ Pollutant List'!$A$7:$A$611,0))),"")</f>
        <v>Nickel and compounds</v>
      </c>
      <c r="D169" s="199" t="str">
        <f>IFERROR(IF(OR($B169="",$B169="No CAS"),INDEX('DEQ Pollutant List'!$A$7:$A$611,MATCH($C169,'DEQ Pollutant List'!$C$7:$C$611,0)),INDEX('DEQ Pollutant List'!$A$7:$A$611,MATCH($B169,'DEQ Pollutant List'!$B$7:$B$611,0))),"")</f>
        <v/>
      </c>
      <c r="E169" s="211">
        <v>0</v>
      </c>
      <c r="F169" s="212">
        <f>'Welding Emission Factors'!G11</f>
        <v>8.5949999999999989E-5</v>
      </c>
      <c r="G169" s="213">
        <f t="shared" si="13"/>
        <v>8.5949999999999989E-5</v>
      </c>
      <c r="H169" s="191" t="s">
        <v>594</v>
      </c>
      <c r="I169" s="196" t="s">
        <v>597</v>
      </c>
      <c r="J169" s="182">
        <f>F169*'2. Emissions Units &amp; Activities'!$H$24</f>
        <v>1.719E-5</v>
      </c>
      <c r="K169" s="189">
        <f>F169*'2. Emissions Units &amp; Activities'!$I$24</f>
        <v>1.719E-5</v>
      </c>
      <c r="L169" s="171">
        <f t="shared" si="11"/>
        <v>1.719E-5</v>
      </c>
      <c r="M169" s="182">
        <f>G169*'2. Emissions Units &amp; Activities'!$K$24</f>
        <v>4.7095890410958904E-8</v>
      </c>
      <c r="N169" s="183">
        <f>G169*'2. Emissions Units &amp; Activities'!$L$24</f>
        <v>4.7095890410958904E-8</v>
      </c>
      <c r="O169" s="184">
        <f t="shared" ref="O169:O171" si="15">M169</f>
        <v>4.7095890410958904E-8</v>
      </c>
    </row>
    <row r="170" spans="1:15" x14ac:dyDescent="0.25">
      <c r="A170" s="224" t="s">
        <v>557</v>
      </c>
      <c r="B170" s="225" t="s">
        <v>315</v>
      </c>
      <c r="C170" s="226" t="str">
        <f>IFERROR(IF(B170="No CAS","",INDEX('DEQ Pollutant List'!$B$7:$B$611,MATCH('3. Pollutant Emissions - EF'!B170,'DEQ Pollutant List'!$A$7:$A$611,0))),"")</f>
        <v>Silica, crystalline (respirable)</v>
      </c>
      <c r="D170" s="199" t="str">
        <f>IFERROR(IF(OR($B170="",$B170="No CAS"),INDEX('DEQ Pollutant List'!$A$7:$A$611,MATCH($C170,'DEQ Pollutant List'!$C$7:$C$611,0)),INDEX('DEQ Pollutant List'!$A$7:$A$611,MATCH($B170,'DEQ Pollutant List'!$B$7:$B$611,0))),"")</f>
        <v/>
      </c>
      <c r="E170" s="211">
        <v>0</v>
      </c>
      <c r="F170" s="212">
        <f>'Welding Emission Factors'!H11</f>
        <v>1.1459999999999999E-4</v>
      </c>
      <c r="G170" s="213">
        <f t="shared" si="13"/>
        <v>1.1459999999999999E-4</v>
      </c>
      <c r="H170" s="191" t="s">
        <v>594</v>
      </c>
      <c r="I170" s="196" t="s">
        <v>597</v>
      </c>
      <c r="J170" s="182">
        <f>F170*'2. Emissions Units &amp; Activities'!$H$24</f>
        <v>2.2920000000000001E-5</v>
      </c>
      <c r="K170" s="189">
        <f>F170*'2. Emissions Units &amp; Activities'!$I$24</f>
        <v>2.2920000000000001E-5</v>
      </c>
      <c r="L170" s="171">
        <f t="shared" si="11"/>
        <v>2.2920000000000001E-5</v>
      </c>
      <c r="M170" s="182">
        <f>G170*'2. Emissions Units &amp; Activities'!$K$24</f>
        <v>6.279452054794521E-8</v>
      </c>
      <c r="N170" s="183">
        <f>G170*'2. Emissions Units &amp; Activities'!$L$24</f>
        <v>6.279452054794521E-8</v>
      </c>
      <c r="O170" s="184">
        <f t="shared" si="15"/>
        <v>6.279452054794521E-8</v>
      </c>
    </row>
    <row r="171" spans="1:15" x14ac:dyDescent="0.25">
      <c r="A171" s="224" t="s">
        <v>557</v>
      </c>
      <c r="B171" s="225" t="s">
        <v>335</v>
      </c>
      <c r="C171" s="226" t="str">
        <f>IFERROR(IF(B171="No CAS","",INDEX('DEQ Pollutant List'!$B$7:$B$611,MATCH('3. Pollutant Emissions - EF'!B171,'DEQ Pollutant List'!$A$7:$A$611,0))),"")</f>
        <v>Vanadium (fume or dust)</v>
      </c>
      <c r="D171" s="199" t="str">
        <f>IFERROR(IF(OR($B171="",$B171="No CAS"),INDEX('DEQ Pollutant List'!$A$7:$A$611,MATCH($C171,'DEQ Pollutant List'!$C$7:$C$611,0)),INDEX('DEQ Pollutant List'!$A$7:$A$611,MATCH($B171,'DEQ Pollutant List'!$B$7:$B$611,0))),"")</f>
        <v/>
      </c>
      <c r="E171" s="211">
        <v>0</v>
      </c>
      <c r="F171" s="212">
        <f>'Welding Emission Factors'!I11</f>
        <v>2.0055000000000002E-4</v>
      </c>
      <c r="G171" s="213">
        <f t="shared" si="13"/>
        <v>2.0055000000000002E-4</v>
      </c>
      <c r="H171" s="191" t="s">
        <v>594</v>
      </c>
      <c r="I171" s="196" t="s">
        <v>597</v>
      </c>
      <c r="J171" s="182">
        <f>F171*'2. Emissions Units &amp; Activities'!$H$24</f>
        <v>4.0110000000000007E-5</v>
      </c>
      <c r="K171" s="189">
        <f>F171*'2. Emissions Units &amp; Activities'!$I$24</f>
        <v>4.0110000000000007E-5</v>
      </c>
      <c r="L171" s="171">
        <f t="shared" si="11"/>
        <v>4.0110000000000007E-5</v>
      </c>
      <c r="M171" s="182">
        <f>G171*'2. Emissions Units &amp; Activities'!$K$24</f>
        <v>1.0989041095890414E-7</v>
      </c>
      <c r="N171" s="183">
        <f>G171*'2. Emissions Units &amp; Activities'!$L$24</f>
        <v>1.0989041095890414E-7</v>
      </c>
      <c r="O171" s="184">
        <f t="shared" si="15"/>
        <v>1.0989041095890414E-7</v>
      </c>
    </row>
    <row r="172" spans="1:15" s="3" customFormat="1" x14ac:dyDescent="0.25">
      <c r="A172" s="224" t="s">
        <v>557</v>
      </c>
      <c r="B172" s="225">
        <v>239</v>
      </c>
      <c r="C172" s="226" t="str">
        <f>IFERROR(IF(B172="No CAS","",INDEX('DEQ Pollutant List'!$B$7:$B$611,MATCH('3. Pollutant Emissions - EF'!B172,'DEQ Pollutant List'!$A$7:$A$611,0))),"")</f>
        <v>Fluorides</v>
      </c>
      <c r="D172" s="199" t="str">
        <f>IFERROR(IF(OR($B172="",$B172="No CAS"),INDEX('DEQ Pollutant List'!$A$7:$A$611,MATCH($C172,'DEQ Pollutant List'!$C$7:$C$611,0)),INDEX('DEQ Pollutant List'!$A$7:$A$611,MATCH($B172,'DEQ Pollutant List'!$B$7:$B$611,0))),"")</f>
        <v/>
      </c>
      <c r="E172" s="211">
        <v>0</v>
      </c>
      <c r="F172" s="227">
        <f>'Welding Emission Factors'!J11</f>
        <v>8.5949999999999989E-5</v>
      </c>
      <c r="G172" s="205">
        <f>F172</f>
        <v>8.5949999999999989E-5</v>
      </c>
      <c r="H172" s="191" t="s">
        <v>594</v>
      </c>
      <c r="I172" s="196" t="s">
        <v>597</v>
      </c>
      <c r="J172" s="182">
        <f>F172*'2. Emissions Units &amp; Activities'!$H$24</f>
        <v>1.719E-5</v>
      </c>
      <c r="K172" s="189">
        <f>F172*'2. Emissions Units &amp; Activities'!$I$24</f>
        <v>1.719E-5</v>
      </c>
      <c r="L172" s="171">
        <f t="shared" si="11"/>
        <v>1.719E-5</v>
      </c>
      <c r="M172" s="182">
        <f>G172*'2. Emissions Units &amp; Activities'!$K$24</f>
        <v>4.7095890410958904E-8</v>
      </c>
      <c r="N172" s="183">
        <f>G172*'2. Emissions Units &amp; Activities'!$L$24</f>
        <v>4.7095890410958904E-8</v>
      </c>
      <c r="O172" s="184">
        <f>M172</f>
        <v>4.7095890410958904E-8</v>
      </c>
    </row>
    <row r="173" spans="1:15" x14ac:dyDescent="0.25">
      <c r="A173" s="224" t="s">
        <v>555</v>
      </c>
      <c r="B173" s="228"/>
      <c r="C173" s="226" t="str">
        <f>IFERROR(IF(B173="No CAS","",INDEX('DEQ Pollutant List'!$B$7:$B$611,MATCH('3. Pollutant Emissions - EF'!B173,'DEQ Pollutant List'!$A$7:$A$611,0))),"")</f>
        <v/>
      </c>
      <c r="D173" s="199" t="str">
        <f>IFERROR(IF(OR($B173="",$B173="No CAS"),INDEX('DEQ Pollutant List'!$A$7:$A$611,MATCH($C173,'DEQ Pollutant List'!$C$7:$C$611,0)),INDEX('DEQ Pollutant List'!$A$7:$A$611,MATCH($B173,'DEQ Pollutant List'!$B$7:$B$611,0))),"")</f>
        <v/>
      </c>
      <c r="E173" s="211"/>
      <c r="F173" s="229"/>
      <c r="G173" s="205"/>
      <c r="H173" s="191"/>
      <c r="I173" s="196" t="s">
        <v>1753</v>
      </c>
      <c r="J173" s="148"/>
      <c r="K173" s="149"/>
      <c r="L173" s="150"/>
      <c r="M173" s="148"/>
      <c r="N173" s="149"/>
      <c r="O173" s="150"/>
    </row>
    <row r="174" spans="1:15" x14ac:dyDescent="0.25">
      <c r="A174" s="224" t="s">
        <v>556</v>
      </c>
      <c r="B174" s="230"/>
      <c r="C174" s="226"/>
      <c r="D174" s="199" t="str">
        <f>IFERROR(IF(OR($B174="",$B174="No CAS"),INDEX('DEQ Pollutant List'!$A$7:$A$611,MATCH($C174,'DEQ Pollutant List'!$C$7:$C$611,0)),INDEX('DEQ Pollutant List'!$A$7:$A$611,MATCH($B174,'DEQ Pollutant List'!$B$7:$B$611,0))),"")</f>
        <v/>
      </c>
      <c r="E174" s="211"/>
      <c r="F174" s="229"/>
      <c r="G174" s="205"/>
      <c r="H174" s="172"/>
      <c r="I174" s="196" t="s">
        <v>1753</v>
      </c>
      <c r="J174" s="148"/>
      <c r="K174" s="149"/>
      <c r="L174" s="150"/>
      <c r="M174" s="148"/>
      <c r="N174" s="149"/>
      <c r="O174" s="150"/>
    </row>
    <row r="175" spans="1:15" x14ac:dyDescent="0.25">
      <c r="A175" s="32"/>
      <c r="B175" s="163"/>
      <c r="C175" s="162"/>
      <c r="D175" s="17" t="str">
        <f>IFERROR(IF(OR($B175="",$B175="No CAS"),INDEX('DEQ Pollutant List'!$A$7:$A$611,MATCH($C175,'DEQ Pollutant List'!$C$7:$C$611,0)),INDEX('DEQ Pollutant List'!$A$7:$A$611,MATCH($B175,'DEQ Pollutant List'!$B$7:$B$611,0))),"")</f>
        <v/>
      </c>
      <c r="E175" s="130"/>
      <c r="F175" s="78"/>
      <c r="G175" s="160"/>
      <c r="H175" s="33"/>
      <c r="I175" s="79"/>
      <c r="J175" s="148"/>
      <c r="K175" s="149"/>
      <c r="L175" s="150"/>
      <c r="M175" s="148"/>
      <c r="N175" s="149"/>
      <c r="O175" s="150"/>
    </row>
    <row r="176" spans="1:15" x14ac:dyDescent="0.25">
      <c r="A176" s="32"/>
      <c r="B176" s="163"/>
      <c r="C176" s="162"/>
      <c r="D176" s="17" t="str">
        <f>IFERROR(IF(OR($B176="",$B176="No CAS"),INDEX('DEQ Pollutant List'!$A$7:$A$611,MATCH($C176,'DEQ Pollutant List'!$C$7:$C$611,0)),INDEX('DEQ Pollutant List'!$A$7:$A$611,MATCH($B176,'DEQ Pollutant List'!$B$7:$B$611,0))),"")</f>
        <v/>
      </c>
      <c r="E176" s="130"/>
      <c r="F176" s="78"/>
      <c r="G176" s="160"/>
      <c r="H176" s="33"/>
      <c r="I176" s="79"/>
      <c r="J176" s="148"/>
      <c r="K176" s="149"/>
      <c r="L176" s="150"/>
      <c r="M176" s="148"/>
      <c r="N176" s="149"/>
      <c r="O176" s="150"/>
    </row>
    <row r="177" spans="1:15" x14ac:dyDescent="0.25">
      <c r="A177" s="32"/>
      <c r="B177" s="163"/>
      <c r="C177" s="162"/>
      <c r="D177" s="17" t="str">
        <f>IFERROR(IF(OR($B177="",$B177="No CAS"),INDEX('DEQ Pollutant List'!$A$7:$A$611,MATCH($C177,'DEQ Pollutant List'!$C$7:$C$611,0)),INDEX('DEQ Pollutant List'!$A$7:$A$611,MATCH($B177,'DEQ Pollutant List'!$B$7:$B$611,0))),"")</f>
        <v/>
      </c>
      <c r="E177" s="130"/>
      <c r="F177" s="78"/>
      <c r="G177" s="160"/>
      <c r="H177" s="33"/>
      <c r="I177" s="79"/>
      <c r="J177" s="148"/>
      <c r="K177" s="149"/>
      <c r="L177" s="150"/>
      <c r="M177" s="148"/>
      <c r="N177" s="149"/>
      <c r="O177" s="150"/>
    </row>
    <row r="178" spans="1:15" x14ac:dyDescent="0.25">
      <c r="A178" s="32"/>
      <c r="B178" s="163"/>
      <c r="C178" s="162"/>
      <c r="D178" s="17" t="str">
        <f>IFERROR(IF(OR($B178="",$B178="No CAS"),INDEX('DEQ Pollutant List'!$A$7:$A$611,MATCH($C178,'DEQ Pollutant List'!$C$7:$C$611,0)),INDEX('DEQ Pollutant List'!$A$7:$A$611,MATCH($B178,'DEQ Pollutant List'!$B$7:$B$611,0))),"")</f>
        <v/>
      </c>
      <c r="E178" s="130"/>
      <c r="F178" s="78"/>
      <c r="G178" s="160"/>
      <c r="H178" s="33"/>
      <c r="I178" s="79"/>
      <c r="J178" s="148"/>
      <c r="K178" s="149"/>
      <c r="L178" s="150"/>
      <c r="M178" s="148"/>
      <c r="N178" s="149"/>
      <c r="O178" s="150"/>
    </row>
    <row r="179" spans="1:15" x14ac:dyDescent="0.25">
      <c r="A179" s="32"/>
      <c r="B179" s="163"/>
      <c r="C179" s="162"/>
      <c r="D179" s="17" t="str">
        <f>IFERROR(IF(OR($B179="",$B179="No CAS"),INDEX('DEQ Pollutant List'!$A$7:$A$611,MATCH($C179,'DEQ Pollutant List'!$C$7:$C$611,0)),INDEX('DEQ Pollutant List'!$A$7:$A$611,MATCH($B179,'DEQ Pollutant List'!$B$7:$B$611,0))),"")</f>
        <v/>
      </c>
      <c r="E179" s="130"/>
      <c r="F179" s="78"/>
      <c r="G179" s="160"/>
      <c r="H179" s="33"/>
      <c r="I179" s="79"/>
      <c r="J179" s="148"/>
      <c r="K179" s="149"/>
      <c r="L179" s="150"/>
      <c r="M179" s="148"/>
      <c r="N179" s="149"/>
      <c r="O179" s="150"/>
    </row>
    <row r="180" spans="1:15" x14ac:dyDescent="0.25">
      <c r="A180" s="29"/>
      <c r="B180" s="122"/>
      <c r="C180" s="124"/>
      <c r="D180" s="17" t="str">
        <f>IFERROR(IF(OR($B180="",$B180="No CAS"),INDEX('DEQ Pollutant List'!$A$7:$A$611,MATCH($C180,'DEQ Pollutant List'!$C$7:$C$611,0)),INDEX('DEQ Pollutant List'!$A$7:$A$611,MATCH($B180,'DEQ Pollutant List'!$B$7:$B$611,0))),"")</f>
        <v/>
      </c>
      <c r="E180" s="130"/>
      <c r="F180" s="78"/>
      <c r="G180" s="160"/>
      <c r="H180" s="33"/>
      <c r="I180" s="79"/>
      <c r="J180" s="148"/>
      <c r="K180" s="149"/>
      <c r="L180" s="150"/>
      <c r="M180" s="148"/>
      <c r="N180" s="149"/>
      <c r="O180" s="150"/>
    </row>
    <row r="181" spans="1:15" x14ac:dyDescent="0.25">
      <c r="A181" s="29"/>
      <c r="B181" s="122"/>
      <c r="C181" s="124"/>
      <c r="D181" s="17" t="str">
        <f>IFERROR(IF(OR($B181="",$B181="No CAS"),INDEX('DEQ Pollutant List'!$A$7:$A$611,MATCH($C181,'DEQ Pollutant List'!$C$7:$C$611,0)),INDEX('DEQ Pollutant List'!$A$7:$A$611,MATCH($B181,'DEQ Pollutant List'!$B$7:$B$611,0))),"")</f>
        <v/>
      </c>
      <c r="E181" s="130"/>
      <c r="F181" s="78"/>
      <c r="G181" s="160"/>
      <c r="H181" s="33"/>
      <c r="I181" s="79"/>
      <c r="J181" s="148"/>
      <c r="K181" s="149"/>
      <c r="L181" s="150"/>
      <c r="M181" s="148"/>
      <c r="N181" s="149"/>
      <c r="O181" s="150"/>
    </row>
    <row r="182" spans="1:15" x14ac:dyDescent="0.25">
      <c r="A182" s="29"/>
      <c r="B182" s="122"/>
      <c r="C182" s="124"/>
      <c r="D182" s="17" t="str">
        <f>IFERROR(IF(OR($B182="",$B182="No CAS"),INDEX('DEQ Pollutant List'!$A$7:$A$611,MATCH($C182,'DEQ Pollutant List'!$C$7:$C$611,0)),INDEX('DEQ Pollutant List'!$A$7:$A$611,MATCH($B182,'DEQ Pollutant List'!$B$7:$B$611,0))),"")</f>
        <v/>
      </c>
      <c r="E182" s="130"/>
      <c r="F182" s="78"/>
      <c r="G182" s="160"/>
      <c r="H182" s="33"/>
      <c r="I182" s="79"/>
      <c r="J182" s="148"/>
      <c r="K182" s="149"/>
      <c r="L182" s="150"/>
      <c r="M182" s="148"/>
      <c r="N182" s="149"/>
      <c r="O182" s="150"/>
    </row>
    <row r="183" spans="1:15" x14ac:dyDescent="0.25">
      <c r="A183" s="29"/>
      <c r="B183" s="122"/>
      <c r="C183" s="124"/>
      <c r="D183" s="17" t="str">
        <f>IFERROR(IF(OR($B183="",$B183="No CAS"),INDEX('DEQ Pollutant List'!$A$7:$A$611,MATCH($C183,'DEQ Pollutant List'!$C$7:$C$611,0)),INDEX('DEQ Pollutant List'!$A$7:$A$611,MATCH($B183,'DEQ Pollutant List'!$B$7:$B$611,0))),"")</f>
        <v/>
      </c>
      <c r="E183" s="130"/>
      <c r="F183" s="78"/>
      <c r="G183" s="160"/>
      <c r="H183" s="33"/>
      <c r="I183" s="79"/>
      <c r="J183" s="148"/>
      <c r="K183" s="149"/>
      <c r="L183" s="150"/>
      <c r="M183" s="148"/>
      <c r="N183" s="149"/>
      <c r="O183" s="150"/>
    </row>
    <row r="184" spans="1:15" x14ac:dyDescent="0.25">
      <c r="A184" s="29"/>
      <c r="B184" s="122"/>
      <c r="C184" s="124"/>
      <c r="D184" s="17" t="str">
        <f>IFERROR(IF(OR($B184="",$B184="No CAS"),INDEX('DEQ Pollutant List'!$A$7:$A$611,MATCH($C184,'DEQ Pollutant List'!$C$7:$C$611,0)),INDEX('DEQ Pollutant List'!$A$7:$A$611,MATCH($B184,'DEQ Pollutant List'!$B$7:$B$611,0))),"")</f>
        <v/>
      </c>
      <c r="E184" s="130"/>
      <c r="F184" s="78"/>
      <c r="G184" s="160"/>
      <c r="H184" s="33"/>
      <c r="I184" s="79"/>
      <c r="J184" s="148"/>
      <c r="K184" s="149"/>
      <c r="L184" s="150"/>
      <c r="M184" s="148"/>
      <c r="N184" s="149"/>
      <c r="O184" s="150"/>
    </row>
    <row r="185" spans="1:15" x14ac:dyDescent="0.25">
      <c r="A185" s="29"/>
      <c r="B185" s="122"/>
      <c r="C185" s="124"/>
      <c r="D185" s="17" t="str">
        <f>IFERROR(IF(OR($B185="",$B185="No CAS"),INDEX('DEQ Pollutant List'!$A$7:$A$611,MATCH($C185,'DEQ Pollutant List'!$C$7:$C$611,0)),INDEX('DEQ Pollutant List'!$A$7:$A$611,MATCH($B185,'DEQ Pollutant List'!$B$7:$B$611,0))),"")</f>
        <v/>
      </c>
      <c r="E185" s="130"/>
      <c r="F185" s="78"/>
      <c r="G185" s="160"/>
      <c r="H185" s="33"/>
      <c r="I185" s="79"/>
      <c r="J185" s="148"/>
      <c r="K185" s="149"/>
      <c r="L185" s="150"/>
      <c r="M185" s="148"/>
      <c r="N185" s="149"/>
      <c r="O185" s="150"/>
    </row>
    <row r="186" spans="1:15" x14ac:dyDescent="0.25">
      <c r="A186" s="29"/>
      <c r="B186" s="122"/>
      <c r="C186" s="124"/>
      <c r="D186" s="17" t="str">
        <f>IFERROR(IF(OR($B186="",$B186="No CAS"),INDEX('DEQ Pollutant List'!$A$7:$A$611,MATCH($C186,'DEQ Pollutant List'!$C$7:$C$611,0)),INDEX('DEQ Pollutant List'!$A$7:$A$611,MATCH($B186,'DEQ Pollutant List'!$B$7:$B$611,0))),"")</f>
        <v/>
      </c>
      <c r="E186" s="130"/>
      <c r="F186" s="78"/>
      <c r="G186" s="160"/>
      <c r="H186" s="33"/>
      <c r="I186" s="79"/>
      <c r="J186" s="148"/>
      <c r="K186" s="149"/>
      <c r="L186" s="150"/>
      <c r="M186" s="148"/>
      <c r="N186" s="149"/>
      <c r="O186" s="150"/>
    </row>
    <row r="187" spans="1:15" x14ac:dyDescent="0.25">
      <c r="A187" s="29"/>
      <c r="B187" s="122"/>
      <c r="C187" s="124"/>
      <c r="D187" s="17" t="str">
        <f>IFERROR(IF(OR($B187="",$B187="No CAS"),INDEX('DEQ Pollutant List'!$A$7:$A$611,MATCH($C187,'DEQ Pollutant List'!$C$7:$C$611,0)),INDEX('DEQ Pollutant List'!$A$7:$A$611,MATCH($B187,'DEQ Pollutant List'!$B$7:$B$611,0))),"")</f>
        <v/>
      </c>
      <c r="E187" s="130"/>
      <c r="F187" s="78"/>
      <c r="G187" s="160"/>
      <c r="H187" s="33"/>
      <c r="I187" s="79"/>
      <c r="J187" s="148"/>
      <c r="K187" s="149"/>
      <c r="L187" s="150"/>
      <c r="M187" s="148"/>
      <c r="N187" s="149"/>
      <c r="O187" s="150"/>
    </row>
    <row r="188" spans="1:15" x14ac:dyDescent="0.25">
      <c r="A188" s="29"/>
      <c r="B188" s="122"/>
      <c r="C188" s="124"/>
      <c r="D188" s="17" t="str">
        <f>IFERROR(IF(OR($B188="",$B188="No CAS"),INDEX('DEQ Pollutant List'!$A$7:$A$611,MATCH($C188,'DEQ Pollutant List'!$C$7:$C$611,0)),INDEX('DEQ Pollutant List'!$A$7:$A$611,MATCH($B188,'DEQ Pollutant List'!$B$7:$B$611,0))),"")</f>
        <v/>
      </c>
      <c r="E188" s="130"/>
      <c r="F188" s="78"/>
      <c r="G188" s="160"/>
      <c r="H188" s="33"/>
      <c r="I188" s="79"/>
      <c r="J188" s="148"/>
      <c r="K188" s="149"/>
      <c r="L188" s="150"/>
      <c r="M188" s="148"/>
      <c r="N188" s="149"/>
      <c r="O188" s="150"/>
    </row>
    <row r="189" spans="1:15" x14ac:dyDescent="0.25">
      <c r="A189" s="29"/>
      <c r="B189" s="122"/>
      <c r="C189" s="124"/>
      <c r="D189" s="17" t="str">
        <f>IFERROR(IF(OR($B189="",$B189="No CAS"),INDEX('DEQ Pollutant List'!$A$7:$A$611,MATCH($C189,'DEQ Pollutant List'!$C$7:$C$611,0)),INDEX('DEQ Pollutant List'!$A$7:$A$611,MATCH($B189,'DEQ Pollutant List'!$B$7:$B$611,0))),"")</f>
        <v/>
      </c>
      <c r="E189" s="130"/>
      <c r="F189" s="78"/>
      <c r="G189" s="160"/>
      <c r="H189" s="33"/>
      <c r="I189" s="79"/>
      <c r="J189" s="148"/>
      <c r="K189" s="149"/>
      <c r="L189" s="150"/>
      <c r="M189" s="148"/>
      <c r="N189" s="149"/>
      <c r="O189" s="150"/>
    </row>
    <row r="190" spans="1:15" x14ac:dyDescent="0.25">
      <c r="A190" s="29"/>
      <c r="B190" s="122"/>
      <c r="C190" s="124"/>
      <c r="D190" s="17" t="str">
        <f>IFERROR(IF(OR($B190="",$B190="No CAS"),INDEX('DEQ Pollutant List'!$A$7:$A$611,MATCH($C190,'DEQ Pollutant List'!$C$7:$C$611,0)),INDEX('DEQ Pollutant List'!$A$7:$A$611,MATCH($B190,'DEQ Pollutant List'!$B$7:$B$611,0))),"")</f>
        <v/>
      </c>
      <c r="E190" s="130"/>
      <c r="F190" s="78"/>
      <c r="G190" s="160"/>
      <c r="H190" s="33"/>
      <c r="I190" s="79"/>
      <c r="J190" s="148"/>
      <c r="K190" s="149"/>
      <c r="L190" s="150"/>
      <c r="M190" s="148"/>
      <c r="N190" s="149"/>
      <c r="O190" s="150"/>
    </row>
    <row r="191" spans="1:15" x14ac:dyDescent="0.25">
      <c r="A191" s="29"/>
      <c r="B191" s="122"/>
      <c r="C191" s="124"/>
      <c r="D191" s="17" t="str">
        <f>IFERROR(IF(OR($B191="",$B191="No CAS"),INDEX('DEQ Pollutant List'!$A$7:$A$611,MATCH($C191,'DEQ Pollutant List'!$C$7:$C$611,0)),INDEX('DEQ Pollutant List'!$A$7:$A$611,MATCH($B191,'DEQ Pollutant List'!$B$7:$B$611,0))),"")</f>
        <v/>
      </c>
      <c r="E191" s="130"/>
      <c r="F191" s="78"/>
      <c r="G191" s="160"/>
      <c r="H191" s="33"/>
      <c r="I191" s="79"/>
      <c r="J191" s="148"/>
      <c r="K191" s="149"/>
      <c r="L191" s="150"/>
      <c r="M191" s="148"/>
      <c r="N191" s="149"/>
      <c r="O191" s="150"/>
    </row>
    <row r="192" spans="1:15" x14ac:dyDescent="0.25">
      <c r="A192" s="29"/>
      <c r="B192" s="122"/>
      <c r="C192" s="124"/>
      <c r="D192" s="17" t="str">
        <f>IFERROR(IF(OR($B192="",$B192="No CAS"),INDEX('DEQ Pollutant List'!$A$7:$A$611,MATCH($C192,'DEQ Pollutant List'!$C$7:$C$611,0)),INDEX('DEQ Pollutant List'!$A$7:$A$611,MATCH($B192,'DEQ Pollutant List'!$B$7:$B$611,0))),"")</f>
        <v/>
      </c>
      <c r="E192" s="130"/>
      <c r="F192" s="78"/>
      <c r="G192" s="160"/>
      <c r="H192" s="33"/>
      <c r="I192" s="79"/>
      <c r="J192" s="148"/>
      <c r="K192" s="149"/>
      <c r="L192" s="150"/>
      <c r="M192" s="148"/>
      <c r="N192" s="149"/>
      <c r="O192" s="150"/>
    </row>
    <row r="193" spans="1:15" x14ac:dyDescent="0.25">
      <c r="A193" s="29"/>
      <c r="B193" s="122"/>
      <c r="C193" s="124"/>
      <c r="D193" s="17" t="str">
        <f>IFERROR(IF(OR($B193="",$B193="No CAS"),INDEX('DEQ Pollutant List'!$A$7:$A$611,MATCH($C193,'DEQ Pollutant List'!$C$7:$C$611,0)),INDEX('DEQ Pollutant List'!$A$7:$A$611,MATCH($B193,'DEQ Pollutant List'!$B$7:$B$611,0))),"")</f>
        <v/>
      </c>
      <c r="E193" s="130"/>
      <c r="F193" s="78"/>
      <c r="G193" s="160"/>
      <c r="H193" s="33"/>
      <c r="I193" s="79"/>
      <c r="J193" s="148"/>
      <c r="K193" s="149"/>
      <c r="L193" s="150"/>
      <c r="M193" s="148"/>
      <c r="N193" s="149"/>
      <c r="O193" s="150"/>
    </row>
    <row r="194" spans="1:15" x14ac:dyDescent="0.25">
      <c r="A194" s="29"/>
      <c r="B194" s="122"/>
      <c r="C194" s="124"/>
      <c r="D194" s="17" t="str">
        <f>IFERROR(IF(OR($B194="",$B194="No CAS"),INDEX('DEQ Pollutant List'!$A$7:$A$611,MATCH($C194,'DEQ Pollutant List'!$C$7:$C$611,0)),INDEX('DEQ Pollutant List'!$A$7:$A$611,MATCH($B194,'DEQ Pollutant List'!$B$7:$B$611,0))),"")</f>
        <v/>
      </c>
      <c r="E194" s="130"/>
      <c r="F194" s="78"/>
      <c r="G194" s="160"/>
      <c r="H194" s="33"/>
      <c r="I194" s="79"/>
      <c r="J194" s="148"/>
      <c r="K194" s="149"/>
      <c r="L194" s="150"/>
      <c r="M194" s="148"/>
      <c r="N194" s="149"/>
      <c r="O194" s="150"/>
    </row>
    <row r="195" spans="1:15" ht="15.75" thickBot="1" x14ac:dyDescent="0.3">
      <c r="A195" s="29"/>
      <c r="B195" s="123"/>
      <c r="C195" s="124"/>
      <c r="D195" s="17" t="str">
        <f>IFERROR(IF(OR($B195="",$B195="No CAS"),INDEX('DEQ Pollutant List'!$A$7:$A$611,MATCH($C195,'DEQ Pollutant List'!$C$7:$C$611,0)),INDEX('DEQ Pollutant List'!$A$7:$A$611,MATCH($B195,'DEQ Pollutant List'!$B$7:$B$611,0))),"")</f>
        <v/>
      </c>
      <c r="E195" s="130"/>
      <c r="F195" s="78"/>
      <c r="G195" s="160"/>
      <c r="H195" s="33"/>
      <c r="I195" s="79"/>
      <c r="J195" s="148"/>
      <c r="K195" s="149"/>
      <c r="L195" s="150"/>
      <c r="M195" s="148"/>
      <c r="N195" s="149"/>
      <c r="O195" s="150"/>
    </row>
    <row r="196" spans="1:15" x14ac:dyDescent="0.25">
      <c r="A196" s="29"/>
      <c r="B196" s="77"/>
      <c r="C196" s="124"/>
      <c r="D196" s="17" t="str">
        <f>IFERROR(IF(OR($B196="",$B196="No CAS"),INDEX('DEQ Pollutant List'!$A$7:$A$611,MATCH($C196,'DEQ Pollutant List'!$C$7:$C$611,0)),INDEX('DEQ Pollutant List'!$A$7:$A$611,MATCH($B196,'DEQ Pollutant List'!$B$7:$B$611,0))),"")</f>
        <v/>
      </c>
      <c r="E196" s="130"/>
      <c r="F196" s="78"/>
      <c r="G196" s="160"/>
      <c r="H196" s="33"/>
      <c r="I196" s="79"/>
      <c r="J196" s="148"/>
      <c r="K196" s="149"/>
      <c r="L196" s="150"/>
      <c r="M196" s="148"/>
      <c r="N196" s="149"/>
      <c r="O196" s="150"/>
    </row>
    <row r="197" spans="1:15" x14ac:dyDescent="0.25">
      <c r="A197" s="29"/>
      <c r="B197" s="77"/>
      <c r="C197" s="124"/>
      <c r="D197" s="17" t="str">
        <f>IFERROR(IF(OR($B197="",$B197="No CAS"),INDEX('DEQ Pollutant List'!$A$7:$A$611,MATCH($C197,'DEQ Pollutant List'!$C$7:$C$611,0)),INDEX('DEQ Pollutant List'!$A$7:$A$611,MATCH($B197,'DEQ Pollutant List'!$B$7:$B$611,0))),"")</f>
        <v/>
      </c>
      <c r="E197" s="130"/>
      <c r="F197" s="78"/>
      <c r="G197" s="160"/>
      <c r="H197" s="33"/>
      <c r="I197" s="79"/>
      <c r="J197" s="148"/>
      <c r="K197" s="149"/>
      <c r="L197" s="150"/>
      <c r="M197" s="148"/>
      <c r="N197" s="149"/>
      <c r="O197" s="150"/>
    </row>
    <row r="198" spans="1:15" x14ac:dyDescent="0.25">
      <c r="A198" s="29"/>
      <c r="B198" s="77"/>
      <c r="C198" s="31"/>
      <c r="D198" s="17" t="str">
        <f>IFERROR(IF(OR($B198="",$B198="No CAS"),INDEX('DEQ Pollutant List'!$A$7:$A$611,MATCH($C198,'DEQ Pollutant List'!$C$7:$C$611,0)),INDEX('DEQ Pollutant List'!$A$7:$A$611,MATCH($B198,'DEQ Pollutant List'!$B$7:$B$611,0))),"")</f>
        <v/>
      </c>
      <c r="E198" s="130"/>
      <c r="F198" s="78"/>
      <c r="G198" s="160"/>
      <c r="H198" s="33"/>
      <c r="I198" s="79"/>
      <c r="J198" s="148"/>
      <c r="K198" s="149"/>
      <c r="L198" s="150"/>
      <c r="M198" s="148"/>
      <c r="N198" s="149"/>
      <c r="O198" s="150"/>
    </row>
    <row r="199" spans="1:15" x14ac:dyDescent="0.25">
      <c r="A199" s="29"/>
      <c r="B199" s="77"/>
      <c r="C199" s="31"/>
      <c r="D199" s="17" t="str">
        <f>IFERROR(IF(OR($B199="",$B199="No CAS"),INDEX('DEQ Pollutant List'!$A$7:$A$611,MATCH($C199,'DEQ Pollutant List'!$C$7:$C$611,0)),INDEX('DEQ Pollutant List'!$A$7:$A$611,MATCH($B199,'DEQ Pollutant List'!$B$7:$B$611,0))),"")</f>
        <v/>
      </c>
      <c r="E199" s="130"/>
      <c r="F199" s="78"/>
      <c r="G199" s="160"/>
      <c r="H199" s="33"/>
      <c r="I199" s="79"/>
      <c r="J199" s="148"/>
      <c r="K199" s="149"/>
      <c r="L199" s="150"/>
      <c r="M199" s="148"/>
      <c r="N199" s="149"/>
      <c r="O199" s="150"/>
    </row>
    <row r="200" spans="1:15" x14ac:dyDescent="0.25">
      <c r="A200" s="29"/>
      <c r="B200" s="77"/>
      <c r="C200" s="31"/>
      <c r="D200" s="17" t="str">
        <f>IFERROR(IF(OR($B200="",$B200="No CAS"),INDEX('DEQ Pollutant List'!$A$7:$A$611,MATCH($C200,'DEQ Pollutant List'!$C$7:$C$611,0)),INDEX('DEQ Pollutant List'!$A$7:$A$611,MATCH($B200,'DEQ Pollutant List'!$B$7:$B$611,0))),"")</f>
        <v/>
      </c>
      <c r="E200" s="130"/>
      <c r="F200" s="78"/>
      <c r="G200" s="160"/>
      <c r="H200" s="33"/>
      <c r="I200" s="79"/>
      <c r="J200" s="148"/>
      <c r="K200" s="149"/>
      <c r="L200" s="150"/>
      <c r="M200" s="148"/>
      <c r="N200" s="149"/>
      <c r="O200" s="150"/>
    </row>
    <row r="201" spans="1:15" x14ac:dyDescent="0.25">
      <c r="A201" s="29"/>
      <c r="B201" s="77"/>
      <c r="C201" s="31"/>
      <c r="D201" s="17" t="str">
        <f>IFERROR(IF(OR($B201="",$B201="No CAS"),INDEX('DEQ Pollutant List'!$A$7:$A$611,MATCH($C201,'DEQ Pollutant List'!$C$7:$C$611,0)),INDEX('DEQ Pollutant List'!$A$7:$A$611,MATCH($B201,'DEQ Pollutant List'!$B$7:$B$611,0))),"")</f>
        <v/>
      </c>
      <c r="E201" s="130"/>
      <c r="F201" s="78"/>
      <c r="G201" s="160"/>
      <c r="H201" s="33"/>
      <c r="I201" s="79"/>
      <c r="J201" s="148"/>
      <c r="K201" s="149"/>
      <c r="L201" s="150"/>
      <c r="M201" s="148"/>
      <c r="N201" s="149"/>
      <c r="O201" s="150"/>
    </row>
    <row r="202" spans="1:15" x14ac:dyDescent="0.25">
      <c r="A202" s="29"/>
      <c r="B202" s="77"/>
      <c r="C202" s="31"/>
      <c r="D202" s="17" t="str">
        <f>IFERROR(IF(OR($B202="",$B202="No CAS"),INDEX('DEQ Pollutant List'!$A$7:$A$611,MATCH($C202,'DEQ Pollutant List'!$C$7:$C$611,0)),INDEX('DEQ Pollutant List'!$A$7:$A$611,MATCH($B202,'DEQ Pollutant List'!$B$7:$B$611,0))),"")</f>
        <v/>
      </c>
      <c r="E202" s="130"/>
      <c r="F202" s="78"/>
      <c r="G202" s="160"/>
      <c r="H202" s="33"/>
      <c r="I202" s="79"/>
      <c r="J202" s="148"/>
      <c r="K202" s="149"/>
      <c r="L202" s="150"/>
      <c r="M202" s="148"/>
      <c r="N202" s="149"/>
      <c r="O202" s="150"/>
    </row>
    <row r="203" spans="1:15" x14ac:dyDescent="0.25">
      <c r="A203" s="29"/>
      <c r="B203" s="77"/>
      <c r="C203" s="31"/>
      <c r="D203" s="17" t="str">
        <f>IFERROR(IF(OR($B203="",$B203="No CAS"),INDEX('DEQ Pollutant List'!$A$7:$A$611,MATCH($C203,'DEQ Pollutant List'!$C$7:$C$611,0)),INDEX('DEQ Pollutant List'!$A$7:$A$611,MATCH($B203,'DEQ Pollutant List'!$B$7:$B$611,0))),"")</f>
        <v/>
      </c>
      <c r="E203" s="130"/>
      <c r="F203" s="78"/>
      <c r="G203" s="160"/>
      <c r="H203" s="33"/>
      <c r="I203" s="79"/>
      <c r="J203" s="148"/>
      <c r="K203" s="149"/>
      <c r="L203" s="150"/>
      <c r="M203" s="148"/>
      <c r="N203" s="149"/>
      <c r="O203" s="150"/>
    </row>
    <row r="204" spans="1:15" x14ac:dyDescent="0.25">
      <c r="A204" s="29"/>
      <c r="B204" s="77"/>
      <c r="C204" s="31"/>
      <c r="D204" s="17" t="str">
        <f>IFERROR(IF(OR($B204="",$B204="No CAS"),INDEX('DEQ Pollutant List'!$A$7:$A$611,MATCH($C204,'DEQ Pollutant List'!$C$7:$C$611,0)),INDEX('DEQ Pollutant List'!$A$7:$A$611,MATCH($B204,'DEQ Pollutant List'!$B$7:$B$611,0))),"")</f>
        <v/>
      </c>
      <c r="E204" s="130"/>
      <c r="F204" s="78"/>
      <c r="G204" s="160"/>
      <c r="H204" s="33"/>
      <c r="I204" s="79"/>
      <c r="J204" s="148"/>
      <c r="K204" s="149"/>
      <c r="L204" s="150"/>
      <c r="M204" s="148"/>
      <c r="N204" s="149"/>
      <c r="O204" s="150"/>
    </row>
    <row r="205" spans="1:15" x14ac:dyDescent="0.25">
      <c r="A205" s="29"/>
      <c r="B205" s="77"/>
      <c r="C205" s="31"/>
      <c r="D205" s="17" t="str">
        <f>IFERROR(IF(OR($B205="",$B205="No CAS"),INDEX('DEQ Pollutant List'!$A$7:$A$611,MATCH($C205,'DEQ Pollutant List'!$C$7:$C$611,0)),INDEX('DEQ Pollutant List'!$A$7:$A$611,MATCH($B205,'DEQ Pollutant List'!$B$7:$B$611,0))),"")</f>
        <v/>
      </c>
      <c r="E205" s="130"/>
      <c r="F205" s="78"/>
      <c r="G205" s="160"/>
      <c r="H205" s="33"/>
      <c r="I205" s="79"/>
      <c r="J205" s="148"/>
      <c r="K205" s="149"/>
      <c r="L205" s="150"/>
      <c r="M205" s="148"/>
      <c r="N205" s="149"/>
      <c r="O205" s="150"/>
    </row>
    <row r="206" spans="1:15" x14ac:dyDescent="0.25">
      <c r="A206" s="29"/>
      <c r="B206" s="77"/>
      <c r="C206" s="31"/>
      <c r="D206" s="17" t="str">
        <f>IFERROR(IF(OR($B206="",$B206="No CAS"),INDEX('DEQ Pollutant List'!$A$7:$A$611,MATCH($C206,'DEQ Pollutant List'!$C$7:$C$611,0)),INDEX('DEQ Pollutant List'!$A$7:$A$611,MATCH($B206,'DEQ Pollutant List'!$B$7:$B$611,0))),"")</f>
        <v/>
      </c>
      <c r="E206" s="130"/>
      <c r="F206" s="78"/>
      <c r="G206" s="160"/>
      <c r="H206" s="33"/>
      <c r="I206" s="79"/>
      <c r="J206" s="148"/>
      <c r="K206" s="149"/>
      <c r="L206" s="150"/>
      <c r="M206" s="148"/>
      <c r="N206" s="149"/>
      <c r="O206" s="150"/>
    </row>
    <row r="207" spans="1:15" x14ac:dyDescent="0.25">
      <c r="A207" s="29"/>
      <c r="B207" s="77"/>
      <c r="C207" s="31"/>
      <c r="D207" s="17" t="str">
        <f>IFERROR(IF(OR($B207="",$B207="No CAS"),INDEX('DEQ Pollutant List'!$A$7:$A$611,MATCH($C207,'DEQ Pollutant List'!$C$7:$C$611,0)),INDEX('DEQ Pollutant List'!$A$7:$A$611,MATCH($B207,'DEQ Pollutant List'!$B$7:$B$611,0))),"")</f>
        <v/>
      </c>
      <c r="E207" s="130"/>
      <c r="F207" s="78"/>
      <c r="G207" s="160"/>
      <c r="H207" s="33"/>
      <c r="I207" s="79"/>
      <c r="J207" s="148"/>
      <c r="K207" s="149"/>
      <c r="L207" s="150"/>
      <c r="M207" s="148"/>
      <c r="N207" s="149"/>
      <c r="O207" s="150"/>
    </row>
    <row r="208" spans="1:15" x14ac:dyDescent="0.25">
      <c r="A208" s="29"/>
      <c r="B208" s="77"/>
      <c r="C208" s="31"/>
      <c r="D208" s="17" t="str">
        <f>IFERROR(IF(OR($B208="",$B208="No CAS"),INDEX('DEQ Pollutant List'!$A$7:$A$611,MATCH($C208,'DEQ Pollutant List'!$C$7:$C$611,0)),INDEX('DEQ Pollutant List'!$A$7:$A$611,MATCH($B208,'DEQ Pollutant List'!$B$7:$B$611,0))),"")</f>
        <v/>
      </c>
      <c r="E208" s="130"/>
      <c r="F208" s="78"/>
      <c r="G208" s="160"/>
      <c r="H208" s="33"/>
      <c r="I208" s="79"/>
      <c r="J208" s="148"/>
      <c r="K208" s="149"/>
      <c r="L208" s="150"/>
      <c r="M208" s="148"/>
      <c r="N208" s="149"/>
      <c r="O208" s="150"/>
    </row>
    <row r="209" spans="1:15" x14ac:dyDescent="0.25">
      <c r="A209" s="29"/>
      <c r="B209" s="77"/>
      <c r="C209" s="31"/>
      <c r="D209" s="17" t="str">
        <f>IFERROR(IF(OR($B209="",$B209="No CAS"),INDEX('DEQ Pollutant List'!$A$7:$A$611,MATCH($C209,'DEQ Pollutant List'!$C$7:$C$611,0)),INDEX('DEQ Pollutant List'!$A$7:$A$611,MATCH($B209,'DEQ Pollutant List'!$B$7:$B$611,0))),"")</f>
        <v/>
      </c>
      <c r="E209" s="130"/>
      <c r="F209" s="78"/>
      <c r="G209" s="160"/>
      <c r="H209" s="33"/>
      <c r="I209" s="79"/>
      <c r="J209" s="148"/>
      <c r="K209" s="149"/>
      <c r="L209" s="150"/>
      <c r="M209" s="148"/>
      <c r="N209" s="149"/>
      <c r="O209" s="150"/>
    </row>
    <row r="210" spans="1:15" x14ac:dyDescent="0.25">
      <c r="A210" s="29"/>
      <c r="B210" s="77"/>
      <c r="C210" s="31"/>
      <c r="D210" s="17" t="str">
        <f>IFERROR(IF(OR($B210="",$B210="No CAS"),INDEX('DEQ Pollutant List'!$A$7:$A$611,MATCH($C210,'DEQ Pollutant List'!$C$7:$C$611,0)),INDEX('DEQ Pollutant List'!$A$7:$A$611,MATCH($B210,'DEQ Pollutant List'!$B$7:$B$611,0))),"")</f>
        <v/>
      </c>
      <c r="E210" s="130"/>
      <c r="F210" s="78"/>
      <c r="G210" s="160"/>
      <c r="H210" s="33"/>
      <c r="I210" s="79"/>
      <c r="J210" s="148"/>
      <c r="K210" s="149"/>
      <c r="L210" s="150"/>
      <c r="M210" s="148"/>
      <c r="N210" s="149"/>
      <c r="O210" s="150"/>
    </row>
    <row r="211" spans="1:15" x14ac:dyDescent="0.25">
      <c r="A211" s="29"/>
      <c r="B211" s="77"/>
      <c r="C211" s="31"/>
      <c r="D211" s="17" t="str">
        <f>IFERROR(IF(OR($B211="",$B211="No CAS"),INDEX('DEQ Pollutant List'!$A$7:$A$611,MATCH($C211,'DEQ Pollutant List'!$C$7:$C$611,0)),INDEX('DEQ Pollutant List'!$A$7:$A$611,MATCH($B211,'DEQ Pollutant List'!$B$7:$B$611,0))),"")</f>
        <v/>
      </c>
      <c r="E211" s="130"/>
      <c r="F211" s="78"/>
      <c r="G211" s="160"/>
      <c r="H211" s="33"/>
      <c r="I211" s="79"/>
      <c r="J211" s="148"/>
      <c r="K211" s="149"/>
      <c r="L211" s="150"/>
      <c r="M211" s="148"/>
      <c r="N211" s="149"/>
      <c r="O211" s="150"/>
    </row>
    <row r="212" spans="1:15" x14ac:dyDescent="0.25">
      <c r="A212" s="29"/>
      <c r="B212" s="77"/>
      <c r="C212" s="31"/>
      <c r="D212" s="17" t="str">
        <f>IFERROR(IF(OR($B212="",$B212="No CAS"),INDEX('DEQ Pollutant List'!$A$7:$A$611,MATCH($C212,'DEQ Pollutant List'!$C$7:$C$611,0)),INDEX('DEQ Pollutant List'!$A$7:$A$611,MATCH($B212,'DEQ Pollutant List'!$B$7:$B$611,0))),"")</f>
        <v/>
      </c>
      <c r="E212" s="130"/>
      <c r="F212" s="78"/>
      <c r="G212" s="160"/>
      <c r="H212" s="33"/>
      <c r="I212" s="79"/>
      <c r="J212" s="148"/>
      <c r="K212" s="149"/>
      <c r="L212" s="150"/>
      <c r="M212" s="148"/>
      <c r="N212" s="149"/>
      <c r="O212" s="150"/>
    </row>
    <row r="213" spans="1:15" x14ac:dyDescent="0.25">
      <c r="A213" s="29"/>
      <c r="B213" s="77"/>
      <c r="C213" s="31"/>
      <c r="D213" s="17" t="str">
        <f>IFERROR(IF(OR($B213="",$B213="No CAS"),INDEX('DEQ Pollutant List'!$A$7:$A$611,MATCH($C213,'DEQ Pollutant List'!$C$7:$C$611,0)),INDEX('DEQ Pollutant List'!$A$7:$A$611,MATCH($B213,'DEQ Pollutant List'!$B$7:$B$611,0))),"")</f>
        <v/>
      </c>
      <c r="E213" s="130"/>
      <c r="F213" s="78"/>
      <c r="G213" s="160"/>
      <c r="H213" s="33"/>
      <c r="I213" s="79"/>
      <c r="J213" s="148"/>
      <c r="K213" s="149"/>
      <c r="L213" s="150"/>
      <c r="M213" s="148"/>
      <c r="N213" s="149"/>
      <c r="O213" s="150"/>
    </row>
    <row r="214" spans="1:15" x14ac:dyDescent="0.25">
      <c r="A214" s="29"/>
      <c r="B214" s="77"/>
      <c r="C214" s="31"/>
      <c r="D214" s="17" t="str">
        <f>IFERROR(IF(OR($B214="",$B214="No CAS"),INDEX('DEQ Pollutant List'!$A$7:$A$611,MATCH($C214,'DEQ Pollutant List'!$C$7:$C$611,0)),INDEX('DEQ Pollutant List'!$A$7:$A$611,MATCH($B214,'DEQ Pollutant List'!$B$7:$B$611,0))),"")</f>
        <v/>
      </c>
      <c r="E214" s="130"/>
      <c r="F214" s="78"/>
      <c r="G214" s="160"/>
      <c r="H214" s="33"/>
      <c r="I214" s="79"/>
      <c r="J214" s="148"/>
      <c r="K214" s="149"/>
      <c r="L214" s="150"/>
      <c r="M214" s="148"/>
      <c r="N214" s="149"/>
      <c r="O214" s="150"/>
    </row>
    <row r="215" spans="1:15" x14ac:dyDescent="0.25">
      <c r="A215" s="29"/>
      <c r="B215" s="77"/>
      <c r="C215" s="31"/>
      <c r="D215" s="17" t="str">
        <f>IFERROR(IF(OR($B215="",$B215="No CAS"),INDEX('DEQ Pollutant List'!$A$7:$A$611,MATCH($C215,'DEQ Pollutant List'!$C$7:$C$611,0)),INDEX('DEQ Pollutant List'!$A$7:$A$611,MATCH($B215,'DEQ Pollutant List'!$B$7:$B$611,0))),"")</f>
        <v/>
      </c>
      <c r="E215" s="130"/>
      <c r="F215" s="78"/>
      <c r="G215" s="160"/>
      <c r="H215" s="33"/>
      <c r="I215" s="79"/>
      <c r="J215" s="148"/>
      <c r="K215" s="149"/>
      <c r="L215" s="150"/>
      <c r="M215" s="148"/>
      <c r="N215" s="149"/>
      <c r="O215" s="150"/>
    </row>
    <row r="216" spans="1:15" x14ac:dyDescent="0.25">
      <c r="A216" s="29"/>
      <c r="B216" s="77"/>
      <c r="C216" s="31"/>
      <c r="D216" s="17" t="str">
        <f>IFERROR(IF(OR($B216="",$B216="No CAS"),INDEX('DEQ Pollutant List'!$A$7:$A$611,MATCH($C216,'DEQ Pollutant List'!$C$7:$C$611,0)),INDEX('DEQ Pollutant List'!$A$7:$A$611,MATCH($B216,'DEQ Pollutant List'!$B$7:$B$611,0))),"")</f>
        <v/>
      </c>
      <c r="E216" s="130"/>
      <c r="F216" s="78"/>
      <c r="G216" s="160"/>
      <c r="H216" s="33"/>
      <c r="I216" s="79"/>
      <c r="J216" s="148"/>
      <c r="K216" s="149"/>
      <c r="L216" s="150"/>
      <c r="M216" s="148"/>
      <c r="N216" s="149"/>
      <c r="O216" s="150"/>
    </row>
    <row r="217" spans="1:15" x14ac:dyDescent="0.25">
      <c r="A217" s="29"/>
      <c r="B217" s="77"/>
      <c r="C217" s="31"/>
      <c r="D217" s="17" t="str">
        <f>IFERROR(IF(OR($B217="",$B217="No CAS"),INDEX('DEQ Pollutant List'!$A$7:$A$611,MATCH($C217,'DEQ Pollutant List'!$C$7:$C$611,0)),INDEX('DEQ Pollutant List'!$A$7:$A$611,MATCH($B217,'DEQ Pollutant List'!$B$7:$B$611,0))),"")</f>
        <v/>
      </c>
      <c r="E217" s="130"/>
      <c r="F217" s="78"/>
      <c r="G217" s="160"/>
      <c r="H217" s="33"/>
      <c r="I217" s="79"/>
      <c r="J217" s="148"/>
      <c r="K217" s="149"/>
      <c r="L217" s="150"/>
      <c r="M217" s="148"/>
      <c r="N217" s="149"/>
      <c r="O217" s="150"/>
    </row>
    <row r="218" spans="1:15" x14ac:dyDescent="0.25">
      <c r="A218" s="29"/>
      <c r="B218" s="77"/>
      <c r="C218" s="31"/>
      <c r="D218" s="17" t="str">
        <f>IFERROR(IF(OR($B218="",$B218="No CAS"),INDEX('DEQ Pollutant List'!$A$7:$A$611,MATCH($C218,'DEQ Pollutant List'!$C$7:$C$611,0)),INDEX('DEQ Pollutant List'!$A$7:$A$611,MATCH($B218,'DEQ Pollutant List'!$B$7:$B$611,0))),"")</f>
        <v/>
      </c>
      <c r="E218" s="130"/>
      <c r="F218" s="78"/>
      <c r="G218" s="160"/>
      <c r="H218" s="33"/>
      <c r="I218" s="79"/>
      <c r="J218" s="148"/>
      <c r="K218" s="149"/>
      <c r="L218" s="150"/>
      <c r="M218" s="148"/>
      <c r="N218" s="149"/>
      <c r="O218" s="150"/>
    </row>
    <row r="219" spans="1:15" x14ac:dyDescent="0.25">
      <c r="A219" s="29"/>
      <c r="B219" s="77"/>
      <c r="C219" s="31"/>
      <c r="D219" s="17" t="str">
        <f>IFERROR(IF(OR($B219="",$B219="No CAS"),INDEX('DEQ Pollutant List'!$A$7:$A$611,MATCH($C219,'DEQ Pollutant List'!$C$7:$C$611,0)),INDEX('DEQ Pollutant List'!$A$7:$A$611,MATCH($B219,'DEQ Pollutant List'!$B$7:$B$611,0))),"")</f>
        <v/>
      </c>
      <c r="E219" s="130"/>
      <c r="F219" s="78"/>
      <c r="G219" s="160"/>
      <c r="H219" s="33"/>
      <c r="I219" s="79"/>
      <c r="J219" s="148"/>
      <c r="K219" s="149"/>
      <c r="L219" s="150"/>
      <c r="M219" s="148"/>
      <c r="N219" s="149"/>
      <c r="O219" s="150"/>
    </row>
    <row r="220" spans="1:15" x14ac:dyDescent="0.25">
      <c r="A220" s="29"/>
      <c r="B220" s="77"/>
      <c r="C220" s="31"/>
      <c r="D220" s="17" t="str">
        <f>IFERROR(IF(OR($B220="",$B220="No CAS"),INDEX('DEQ Pollutant List'!$A$7:$A$611,MATCH($C220,'DEQ Pollutant List'!$C$7:$C$611,0)),INDEX('DEQ Pollutant List'!$A$7:$A$611,MATCH($B220,'DEQ Pollutant List'!$B$7:$B$611,0))),"")</f>
        <v/>
      </c>
      <c r="E220" s="130"/>
      <c r="F220" s="78"/>
      <c r="G220" s="160"/>
      <c r="H220" s="33"/>
      <c r="I220" s="79"/>
      <c r="J220" s="148"/>
      <c r="K220" s="149"/>
      <c r="L220" s="150"/>
      <c r="M220" s="148"/>
      <c r="N220" s="149"/>
      <c r="O220" s="150"/>
    </row>
    <row r="221" spans="1:15" x14ac:dyDescent="0.25">
      <c r="A221" s="29"/>
      <c r="B221" s="77"/>
      <c r="C221" s="31"/>
      <c r="D221" s="17" t="str">
        <f>IFERROR(IF(OR($B221="",$B221="No CAS"),INDEX('DEQ Pollutant List'!$A$7:$A$611,MATCH($C221,'DEQ Pollutant List'!$C$7:$C$611,0)),INDEX('DEQ Pollutant List'!$A$7:$A$611,MATCH($B221,'DEQ Pollutant List'!$B$7:$B$611,0))),"")</f>
        <v/>
      </c>
      <c r="E221" s="130"/>
      <c r="F221" s="78"/>
      <c r="G221" s="160"/>
      <c r="H221" s="33"/>
      <c r="I221" s="79"/>
      <c r="J221" s="148"/>
      <c r="K221" s="149"/>
      <c r="L221" s="150"/>
      <c r="M221" s="148"/>
      <c r="N221" s="149"/>
      <c r="O221" s="150"/>
    </row>
    <row r="222" spans="1:15" x14ac:dyDescent="0.25">
      <c r="A222" s="29"/>
      <c r="B222" s="77"/>
      <c r="C222" s="31"/>
      <c r="D222" s="17" t="str">
        <f>IFERROR(IF(OR($B222="",$B222="No CAS"),INDEX('DEQ Pollutant List'!$A$7:$A$611,MATCH($C222,'DEQ Pollutant List'!$C$7:$C$611,0)),INDEX('DEQ Pollutant List'!$A$7:$A$611,MATCH($B222,'DEQ Pollutant List'!$B$7:$B$611,0))),"")</f>
        <v/>
      </c>
      <c r="E222" s="130"/>
      <c r="F222" s="78"/>
      <c r="G222" s="160"/>
      <c r="H222" s="33"/>
      <c r="I222" s="79"/>
      <c r="J222" s="148"/>
      <c r="K222" s="149"/>
      <c r="L222" s="150"/>
      <c r="M222" s="148"/>
      <c r="N222" s="149"/>
      <c r="O222" s="150"/>
    </row>
    <row r="223" spans="1:15" x14ac:dyDescent="0.25">
      <c r="A223" s="29"/>
      <c r="B223" s="77"/>
      <c r="C223" s="31"/>
      <c r="D223" s="17" t="str">
        <f>IFERROR(IF(OR($B223="",$B223="No CAS"),INDEX('DEQ Pollutant List'!$A$7:$A$611,MATCH($C223,'DEQ Pollutant List'!$C$7:$C$611,0)),INDEX('DEQ Pollutant List'!$A$7:$A$611,MATCH($B223,'DEQ Pollutant List'!$B$7:$B$611,0))),"")</f>
        <v/>
      </c>
      <c r="E223" s="130"/>
      <c r="F223" s="78"/>
      <c r="G223" s="160"/>
      <c r="H223" s="33"/>
      <c r="I223" s="79"/>
      <c r="J223" s="148"/>
      <c r="K223" s="149"/>
      <c r="L223" s="150"/>
      <c r="M223" s="148"/>
      <c r="N223" s="149"/>
      <c r="O223" s="150"/>
    </row>
    <row r="224" spans="1:15" x14ac:dyDescent="0.25">
      <c r="A224" s="29"/>
      <c r="B224" s="77"/>
      <c r="C224" s="31"/>
      <c r="D224" s="17" t="str">
        <f>IFERROR(IF(OR($B224="",$B224="No CAS"),INDEX('DEQ Pollutant List'!$A$7:$A$611,MATCH($C224,'DEQ Pollutant List'!$C$7:$C$611,0)),INDEX('DEQ Pollutant List'!$A$7:$A$611,MATCH($B224,'DEQ Pollutant List'!$B$7:$B$611,0))),"")</f>
        <v/>
      </c>
      <c r="E224" s="130"/>
      <c r="F224" s="78"/>
      <c r="G224" s="160"/>
      <c r="H224" s="33"/>
      <c r="I224" s="79"/>
      <c r="J224" s="148"/>
      <c r="K224" s="149"/>
      <c r="L224" s="150"/>
      <c r="M224" s="148"/>
      <c r="N224" s="149"/>
      <c r="O224" s="150"/>
    </row>
    <row r="225" spans="1:15" x14ac:dyDescent="0.25">
      <c r="A225" s="29"/>
      <c r="B225" s="77"/>
      <c r="C225" s="31"/>
      <c r="D225" s="17" t="str">
        <f>IFERROR(IF(OR($B225="",$B225="No CAS"),INDEX('DEQ Pollutant List'!$A$7:$A$611,MATCH($C225,'DEQ Pollutant List'!$C$7:$C$611,0)),INDEX('DEQ Pollutant List'!$A$7:$A$611,MATCH($B225,'DEQ Pollutant List'!$B$7:$B$611,0))),"")</f>
        <v/>
      </c>
      <c r="E225" s="130"/>
      <c r="F225" s="78"/>
      <c r="G225" s="160"/>
      <c r="H225" s="33"/>
      <c r="I225" s="79"/>
      <c r="J225" s="148"/>
      <c r="K225" s="149"/>
      <c r="L225" s="150"/>
      <c r="M225" s="148"/>
      <c r="N225" s="149"/>
      <c r="O225" s="150"/>
    </row>
    <row r="226" spans="1:15" x14ac:dyDescent="0.25">
      <c r="A226" s="29"/>
      <c r="B226" s="77"/>
      <c r="C226" s="31"/>
      <c r="D226" s="17" t="str">
        <f>IFERROR(IF(OR($B226="",$B226="No CAS"),INDEX('DEQ Pollutant List'!$A$7:$A$611,MATCH($C226,'DEQ Pollutant List'!$C$7:$C$611,0)),INDEX('DEQ Pollutant List'!$A$7:$A$611,MATCH($B226,'DEQ Pollutant List'!$B$7:$B$611,0))),"")</f>
        <v/>
      </c>
      <c r="E226" s="130"/>
      <c r="F226" s="78"/>
      <c r="G226" s="160"/>
      <c r="H226" s="33"/>
      <c r="I226" s="79"/>
      <c r="J226" s="148"/>
      <c r="K226" s="149"/>
      <c r="L226" s="150"/>
      <c r="M226" s="148"/>
      <c r="N226" s="149"/>
      <c r="O226" s="150"/>
    </row>
    <row r="227" spans="1:15" x14ac:dyDescent="0.25">
      <c r="A227" s="29"/>
      <c r="B227" s="77"/>
      <c r="C227" s="31" t="str">
        <f>IFERROR(IF(B227="No CAS","",INDEX('DEQ Pollutant List'!$C$7:$C$611,MATCH('3. Pollutant Emissions - EF'!B227,'DEQ Pollutant List'!$B$7:$B$611,0))),"")</f>
        <v/>
      </c>
      <c r="D227" s="17" t="str">
        <f>IFERROR(IF(OR($B227="",$B227="No CAS"),INDEX('DEQ Pollutant List'!$A$7:$A$611,MATCH($C227,'DEQ Pollutant List'!$C$7:$C$611,0)),INDEX('DEQ Pollutant List'!$A$7:$A$611,MATCH($B227,'DEQ Pollutant List'!$B$7:$B$611,0))),"")</f>
        <v/>
      </c>
      <c r="E227" s="130"/>
      <c r="F227" s="78"/>
      <c r="G227" s="160"/>
      <c r="H227" s="33"/>
      <c r="I227" s="79"/>
      <c r="J227" s="148"/>
      <c r="K227" s="149"/>
      <c r="L227" s="150"/>
      <c r="M227" s="148"/>
      <c r="N227" s="149"/>
      <c r="O227" s="150"/>
    </row>
    <row r="228" spans="1:15" x14ac:dyDescent="0.25">
      <c r="A228" s="29"/>
      <c r="B228" s="77"/>
      <c r="C228" s="31" t="str">
        <f>IFERROR(IF(B228="No CAS","",INDEX('DEQ Pollutant List'!$C$7:$C$611,MATCH('3. Pollutant Emissions - EF'!B228,'DEQ Pollutant List'!$B$7:$B$611,0))),"")</f>
        <v/>
      </c>
      <c r="D228" s="17" t="str">
        <f>IFERROR(IF(OR($B228="",$B228="No CAS"),INDEX('DEQ Pollutant List'!$A$7:$A$611,MATCH($C228,'DEQ Pollutant List'!$C$7:$C$611,0)),INDEX('DEQ Pollutant List'!$A$7:$A$611,MATCH($B228,'DEQ Pollutant List'!$B$7:$B$611,0))),"")</f>
        <v/>
      </c>
      <c r="E228" s="130"/>
      <c r="F228" s="78"/>
      <c r="G228" s="160"/>
      <c r="H228" s="33"/>
      <c r="I228" s="79"/>
      <c r="J228" s="148"/>
      <c r="K228" s="149"/>
      <c r="L228" s="150"/>
      <c r="M228" s="148"/>
      <c r="N228" s="149"/>
      <c r="O228" s="150"/>
    </row>
    <row r="229" spans="1:15" x14ac:dyDescent="0.25">
      <c r="A229" s="29"/>
      <c r="B229" s="77"/>
      <c r="C229" s="31" t="str">
        <f>IFERROR(IF(B229="No CAS","",INDEX('DEQ Pollutant List'!$C$7:$C$611,MATCH('3. Pollutant Emissions - EF'!B229,'DEQ Pollutant List'!$B$7:$B$611,0))),"")</f>
        <v/>
      </c>
      <c r="D229" s="17" t="str">
        <f>IFERROR(IF(OR($B229="",$B229="No CAS"),INDEX('DEQ Pollutant List'!$A$7:$A$611,MATCH($C229,'DEQ Pollutant List'!$C$7:$C$611,0)),INDEX('DEQ Pollutant List'!$A$7:$A$611,MATCH($B229,'DEQ Pollutant List'!$B$7:$B$611,0))),"")</f>
        <v/>
      </c>
      <c r="E229" s="130"/>
      <c r="F229" s="78"/>
      <c r="G229" s="160"/>
      <c r="H229" s="33"/>
      <c r="I229" s="79"/>
      <c r="J229" s="148"/>
      <c r="K229" s="149"/>
      <c r="L229" s="150"/>
      <c r="M229" s="148"/>
      <c r="N229" s="149"/>
      <c r="O229" s="150"/>
    </row>
    <row r="230" spans="1:15" x14ac:dyDescent="0.25">
      <c r="A230" s="29"/>
      <c r="B230" s="77"/>
      <c r="C230" s="31" t="str">
        <f>IFERROR(IF(B230="No CAS","",INDEX('DEQ Pollutant List'!$C$7:$C$611,MATCH('3. Pollutant Emissions - EF'!B230,'DEQ Pollutant List'!$B$7:$B$611,0))),"")</f>
        <v/>
      </c>
      <c r="D230" s="17" t="str">
        <f>IFERROR(IF(OR($B230="",$B230="No CAS"),INDEX('DEQ Pollutant List'!$A$7:$A$611,MATCH($C230,'DEQ Pollutant List'!$C$7:$C$611,0)),INDEX('DEQ Pollutant List'!$A$7:$A$611,MATCH($B230,'DEQ Pollutant List'!$B$7:$B$611,0))),"")</f>
        <v/>
      </c>
      <c r="E230" s="130"/>
      <c r="F230" s="78"/>
      <c r="G230" s="160"/>
      <c r="H230" s="33"/>
      <c r="I230" s="79"/>
      <c r="J230" s="148"/>
      <c r="K230" s="149"/>
      <c r="L230" s="150"/>
      <c r="M230" s="148"/>
      <c r="N230" s="149"/>
      <c r="O230" s="150"/>
    </row>
    <row r="231" spans="1:15" x14ac:dyDescent="0.25">
      <c r="A231" s="29"/>
      <c r="B231" s="77"/>
      <c r="C231" s="31" t="str">
        <f>IFERROR(IF(B231="No CAS","",INDEX('DEQ Pollutant List'!$C$7:$C$611,MATCH('3. Pollutant Emissions - EF'!B231,'DEQ Pollutant List'!$B$7:$B$611,0))),"")</f>
        <v/>
      </c>
      <c r="D231" s="17" t="str">
        <f>IFERROR(IF(OR($B231="",$B231="No CAS"),INDEX('DEQ Pollutant List'!$A$7:$A$611,MATCH($C231,'DEQ Pollutant List'!$C$7:$C$611,0)),INDEX('DEQ Pollutant List'!$A$7:$A$611,MATCH($B231,'DEQ Pollutant List'!$B$7:$B$611,0))),"")</f>
        <v/>
      </c>
      <c r="E231" s="130"/>
      <c r="F231" s="78"/>
      <c r="G231" s="160"/>
      <c r="H231" s="33"/>
      <c r="I231" s="79"/>
      <c r="J231" s="148"/>
      <c r="K231" s="149"/>
      <c r="L231" s="150"/>
      <c r="M231" s="148"/>
      <c r="N231" s="149"/>
      <c r="O231" s="150"/>
    </row>
    <row r="232" spans="1:15" x14ac:dyDescent="0.25">
      <c r="A232" s="29"/>
      <c r="B232" s="77"/>
      <c r="C232" s="31" t="str">
        <f>IFERROR(IF(B232="No CAS","",INDEX('DEQ Pollutant List'!$C$7:$C$611,MATCH('3. Pollutant Emissions - EF'!B232,'DEQ Pollutant List'!$B$7:$B$611,0))),"")</f>
        <v/>
      </c>
      <c r="D232" s="17" t="str">
        <f>IFERROR(IF(OR($B232="",$B232="No CAS"),INDEX('DEQ Pollutant List'!$A$7:$A$611,MATCH($C232,'DEQ Pollutant List'!$C$7:$C$611,0)),INDEX('DEQ Pollutant List'!$A$7:$A$611,MATCH($B232,'DEQ Pollutant List'!$B$7:$B$611,0))),"")</f>
        <v/>
      </c>
      <c r="E232" s="130"/>
      <c r="F232" s="78"/>
      <c r="G232" s="160"/>
      <c r="H232" s="33"/>
      <c r="I232" s="79"/>
      <c r="J232" s="148"/>
      <c r="K232" s="149"/>
      <c r="L232" s="150"/>
      <c r="M232" s="148"/>
      <c r="N232" s="149"/>
      <c r="O232" s="150"/>
    </row>
    <row r="233" spans="1:15" x14ac:dyDescent="0.25">
      <c r="A233" s="29"/>
      <c r="B233" s="77"/>
      <c r="C233" s="31" t="str">
        <f>IFERROR(IF(B233="No CAS","",INDEX('DEQ Pollutant List'!$C$7:$C$611,MATCH('3. Pollutant Emissions - EF'!B233,'DEQ Pollutant List'!$B$7:$B$611,0))),"")</f>
        <v/>
      </c>
      <c r="D233" s="17" t="str">
        <f>IFERROR(IF(OR($B233="",$B233="No CAS"),INDEX('DEQ Pollutant List'!$A$7:$A$611,MATCH($C233,'DEQ Pollutant List'!$C$7:$C$611,0)),INDEX('DEQ Pollutant List'!$A$7:$A$611,MATCH($B233,'DEQ Pollutant List'!$B$7:$B$611,0))),"")</f>
        <v/>
      </c>
      <c r="E233" s="130"/>
      <c r="F233" s="78"/>
      <c r="G233" s="160"/>
      <c r="H233" s="33"/>
      <c r="I233" s="79"/>
      <c r="J233" s="148"/>
      <c r="K233" s="149"/>
      <c r="L233" s="150"/>
      <c r="M233" s="148"/>
      <c r="N233" s="149"/>
      <c r="O233" s="150"/>
    </row>
    <row r="234" spans="1:15" x14ac:dyDescent="0.25">
      <c r="A234" s="29"/>
      <c r="B234" s="77"/>
      <c r="C234" s="31" t="str">
        <f>IFERROR(IF(B234="No CAS","",INDEX('DEQ Pollutant List'!$C$7:$C$611,MATCH('3. Pollutant Emissions - EF'!B234,'DEQ Pollutant List'!$B$7:$B$611,0))),"")</f>
        <v/>
      </c>
      <c r="D234" s="17" t="str">
        <f>IFERROR(IF(OR($B234="",$B234="No CAS"),INDEX('DEQ Pollutant List'!$A$7:$A$611,MATCH($C234,'DEQ Pollutant List'!$C$7:$C$611,0)),INDEX('DEQ Pollutant List'!$A$7:$A$611,MATCH($B234,'DEQ Pollutant List'!$B$7:$B$611,0))),"")</f>
        <v/>
      </c>
      <c r="E234" s="130"/>
      <c r="F234" s="78"/>
      <c r="G234" s="160"/>
      <c r="H234" s="33"/>
      <c r="I234" s="79"/>
      <c r="J234" s="148"/>
      <c r="K234" s="149"/>
      <c r="L234" s="150"/>
      <c r="M234" s="148"/>
      <c r="N234" s="149"/>
      <c r="O234" s="150"/>
    </row>
    <row r="235" spans="1:15" x14ac:dyDescent="0.25">
      <c r="A235" s="29"/>
      <c r="B235" s="77"/>
      <c r="C235" s="31" t="str">
        <f>IFERROR(IF(B235="No CAS","",INDEX('DEQ Pollutant List'!$C$7:$C$611,MATCH('3. Pollutant Emissions - EF'!B235,'DEQ Pollutant List'!$B$7:$B$611,0))),"")</f>
        <v/>
      </c>
      <c r="D235" s="17" t="str">
        <f>IFERROR(IF(OR($B235="",$B235="No CAS"),INDEX('DEQ Pollutant List'!$A$7:$A$611,MATCH($C235,'DEQ Pollutant List'!$C$7:$C$611,0)),INDEX('DEQ Pollutant List'!$A$7:$A$611,MATCH($B235,'DEQ Pollutant List'!$B$7:$B$611,0))),"")</f>
        <v/>
      </c>
      <c r="E235" s="130"/>
      <c r="F235" s="78"/>
      <c r="G235" s="160"/>
      <c r="H235" s="33"/>
      <c r="I235" s="79"/>
      <c r="J235" s="148"/>
      <c r="K235" s="149"/>
      <c r="L235" s="150"/>
      <c r="M235" s="148"/>
      <c r="N235" s="149"/>
      <c r="O235" s="150"/>
    </row>
    <row r="236" spans="1:15" x14ac:dyDescent="0.25">
      <c r="A236" s="29"/>
      <c r="B236" s="77"/>
      <c r="C236" s="31" t="str">
        <f>IFERROR(IF(B236="No CAS","",INDEX('DEQ Pollutant List'!$C$7:$C$611,MATCH('3. Pollutant Emissions - EF'!B236,'DEQ Pollutant List'!$B$7:$B$611,0))),"")</f>
        <v/>
      </c>
      <c r="D236" s="17" t="str">
        <f>IFERROR(IF(OR($B236="",$B236="No CAS"),INDEX('DEQ Pollutant List'!$A$7:$A$611,MATCH($C236,'DEQ Pollutant List'!$C$7:$C$611,0)),INDEX('DEQ Pollutant List'!$A$7:$A$611,MATCH($B236,'DEQ Pollutant List'!$B$7:$B$611,0))),"")</f>
        <v/>
      </c>
      <c r="E236" s="130"/>
      <c r="F236" s="78"/>
      <c r="G236" s="160"/>
      <c r="H236" s="33"/>
      <c r="I236" s="79"/>
      <c r="J236" s="148"/>
      <c r="K236" s="149"/>
      <c r="L236" s="150"/>
      <c r="M236" s="148"/>
      <c r="N236" s="149"/>
      <c r="O236" s="150"/>
    </row>
    <row r="237" spans="1:15" x14ac:dyDescent="0.25">
      <c r="A237" s="29"/>
      <c r="B237" s="77"/>
      <c r="C237" s="31" t="str">
        <f>IFERROR(IF(B237="No CAS","",INDEX('DEQ Pollutant List'!$C$7:$C$611,MATCH('3. Pollutant Emissions - EF'!B237,'DEQ Pollutant List'!$B$7:$B$611,0))),"")</f>
        <v/>
      </c>
      <c r="D237" s="17" t="str">
        <f>IFERROR(IF(OR($B237="",$B237="No CAS"),INDEX('DEQ Pollutant List'!$A$7:$A$611,MATCH($C237,'DEQ Pollutant List'!$C$7:$C$611,0)),INDEX('DEQ Pollutant List'!$A$7:$A$611,MATCH($B237,'DEQ Pollutant List'!$B$7:$B$611,0))),"")</f>
        <v/>
      </c>
      <c r="E237" s="130"/>
      <c r="F237" s="78"/>
      <c r="G237" s="160"/>
      <c r="H237" s="33"/>
      <c r="I237" s="79"/>
      <c r="J237" s="148"/>
      <c r="K237" s="149"/>
      <c r="L237" s="150"/>
      <c r="M237" s="148"/>
      <c r="N237" s="149"/>
      <c r="O237" s="150"/>
    </row>
    <row r="238" spans="1:15" x14ac:dyDescent="0.25">
      <c r="A238" s="29"/>
      <c r="B238" s="77"/>
      <c r="C238" s="31" t="str">
        <f>IFERROR(IF(B238="No CAS","",INDEX('DEQ Pollutant List'!$C$7:$C$611,MATCH('3. Pollutant Emissions - EF'!B238,'DEQ Pollutant List'!$B$7:$B$611,0))),"")</f>
        <v/>
      </c>
      <c r="D238" s="17" t="str">
        <f>IFERROR(IF(OR($B238="",$B238="No CAS"),INDEX('DEQ Pollutant List'!$A$7:$A$611,MATCH($C238,'DEQ Pollutant List'!$C$7:$C$611,0)),INDEX('DEQ Pollutant List'!$A$7:$A$611,MATCH($B238,'DEQ Pollutant List'!$B$7:$B$611,0))),"")</f>
        <v/>
      </c>
      <c r="E238" s="130"/>
      <c r="F238" s="78"/>
      <c r="G238" s="160"/>
      <c r="H238" s="33"/>
      <c r="I238" s="79"/>
      <c r="J238" s="148"/>
      <c r="K238" s="149"/>
      <c r="L238" s="150"/>
      <c r="M238" s="148"/>
      <c r="N238" s="149"/>
      <c r="O238" s="150"/>
    </row>
    <row r="239" spans="1:15" x14ac:dyDescent="0.25">
      <c r="A239" s="29"/>
      <c r="B239" s="77"/>
      <c r="C239" s="31" t="str">
        <f>IFERROR(IF(B239="No CAS","",INDEX('DEQ Pollutant List'!$C$7:$C$611,MATCH('3. Pollutant Emissions - EF'!B239,'DEQ Pollutant List'!$B$7:$B$611,0))),"")</f>
        <v/>
      </c>
      <c r="D239" s="17" t="str">
        <f>IFERROR(IF(OR($B239="",$B239="No CAS"),INDEX('DEQ Pollutant List'!$A$7:$A$611,MATCH($C239,'DEQ Pollutant List'!$C$7:$C$611,0)),INDEX('DEQ Pollutant List'!$A$7:$A$611,MATCH($B239,'DEQ Pollutant List'!$B$7:$B$611,0))),"")</f>
        <v/>
      </c>
      <c r="E239" s="130"/>
      <c r="F239" s="78"/>
      <c r="G239" s="160"/>
      <c r="H239" s="33"/>
      <c r="I239" s="79"/>
      <c r="J239" s="148"/>
      <c r="K239" s="149"/>
      <c r="L239" s="150"/>
      <c r="M239" s="148"/>
      <c r="N239" s="149"/>
      <c r="O239" s="150"/>
    </row>
    <row r="240" spans="1:15" x14ac:dyDescent="0.25">
      <c r="A240" s="29"/>
      <c r="B240" s="77"/>
      <c r="C240" s="31" t="str">
        <f>IFERROR(IF(B240="No CAS","",INDEX('DEQ Pollutant List'!$C$7:$C$611,MATCH('3. Pollutant Emissions - EF'!B240,'DEQ Pollutant List'!$B$7:$B$611,0))),"")</f>
        <v/>
      </c>
      <c r="D240" s="17" t="str">
        <f>IFERROR(IF(OR($B240="",$B240="No CAS"),INDEX('DEQ Pollutant List'!$A$7:$A$611,MATCH($C240,'DEQ Pollutant List'!$C$7:$C$611,0)),INDEX('DEQ Pollutant List'!$A$7:$A$611,MATCH($B240,'DEQ Pollutant List'!$B$7:$B$611,0))),"")</f>
        <v/>
      </c>
      <c r="E240" s="130"/>
      <c r="F240" s="78"/>
      <c r="G240" s="160"/>
      <c r="H240" s="33"/>
      <c r="I240" s="79"/>
      <c r="J240" s="148"/>
      <c r="K240" s="149"/>
      <c r="L240" s="150"/>
      <c r="M240" s="148"/>
      <c r="N240" s="149"/>
      <c r="O240" s="150"/>
    </row>
    <row r="241" spans="1:15" x14ac:dyDescent="0.25">
      <c r="A241" s="29"/>
      <c r="B241" s="77"/>
      <c r="C241" s="31" t="str">
        <f>IFERROR(IF(B241="No CAS","",INDEX('DEQ Pollutant List'!$C$7:$C$611,MATCH('3. Pollutant Emissions - EF'!B241,'DEQ Pollutant List'!$B$7:$B$611,0))),"")</f>
        <v/>
      </c>
      <c r="D241" s="17" t="str">
        <f>IFERROR(IF(OR($B241="",$B241="No CAS"),INDEX('DEQ Pollutant List'!$A$7:$A$611,MATCH($C241,'DEQ Pollutant List'!$C$7:$C$611,0)),INDEX('DEQ Pollutant List'!$A$7:$A$611,MATCH($B241,'DEQ Pollutant List'!$B$7:$B$611,0))),"")</f>
        <v/>
      </c>
      <c r="E241" s="130"/>
      <c r="F241" s="78"/>
      <c r="G241" s="160"/>
      <c r="H241" s="33"/>
      <c r="I241" s="79"/>
      <c r="J241" s="148"/>
      <c r="K241" s="149"/>
      <c r="L241" s="150"/>
      <c r="M241" s="148"/>
      <c r="N241" s="149"/>
      <c r="O241" s="150"/>
    </row>
    <row r="242" spans="1:15" x14ac:dyDescent="0.25">
      <c r="A242" s="29"/>
      <c r="B242" s="77"/>
      <c r="C242" s="31" t="str">
        <f>IFERROR(IF(B242="No CAS","",INDEX('DEQ Pollutant List'!$C$7:$C$611,MATCH('3. Pollutant Emissions - EF'!B242,'DEQ Pollutant List'!$B$7:$B$611,0))),"")</f>
        <v/>
      </c>
      <c r="D242" s="17" t="str">
        <f>IFERROR(IF(OR($B242="",$B242="No CAS"),INDEX('DEQ Pollutant List'!$A$7:$A$611,MATCH($C242,'DEQ Pollutant List'!$C$7:$C$611,0)),INDEX('DEQ Pollutant List'!$A$7:$A$611,MATCH($B242,'DEQ Pollutant List'!$B$7:$B$611,0))),"")</f>
        <v/>
      </c>
      <c r="E242" s="130"/>
      <c r="F242" s="78"/>
      <c r="G242" s="160"/>
      <c r="H242" s="33"/>
      <c r="I242" s="79"/>
      <c r="J242" s="148"/>
      <c r="K242" s="149"/>
      <c r="L242" s="150"/>
      <c r="M242" s="148"/>
      <c r="N242" s="149"/>
      <c r="O242" s="150"/>
    </row>
    <row r="243" spans="1:15" x14ac:dyDescent="0.25">
      <c r="A243" s="29"/>
      <c r="B243" s="77"/>
      <c r="C243" s="31" t="str">
        <f>IFERROR(IF(B243="No CAS","",INDEX('DEQ Pollutant List'!$C$7:$C$611,MATCH('3. Pollutant Emissions - EF'!B243,'DEQ Pollutant List'!$B$7:$B$611,0))),"")</f>
        <v/>
      </c>
      <c r="D243" s="17" t="str">
        <f>IFERROR(IF(OR($B243="",$B243="No CAS"),INDEX('DEQ Pollutant List'!$A$7:$A$611,MATCH($C243,'DEQ Pollutant List'!$C$7:$C$611,0)),INDEX('DEQ Pollutant List'!$A$7:$A$611,MATCH($B243,'DEQ Pollutant List'!$B$7:$B$611,0))),"")</f>
        <v/>
      </c>
      <c r="E243" s="130"/>
      <c r="F243" s="78"/>
      <c r="G243" s="160"/>
      <c r="H243" s="33"/>
      <c r="I243" s="79"/>
      <c r="J243" s="148"/>
      <c r="K243" s="149"/>
      <c r="L243" s="150"/>
      <c r="M243" s="148"/>
      <c r="N243" s="149"/>
      <c r="O243" s="150"/>
    </row>
    <row r="244" spans="1:15" x14ac:dyDescent="0.25">
      <c r="A244" s="29"/>
      <c r="B244" s="77"/>
      <c r="C244" s="31" t="str">
        <f>IFERROR(IF(B244="No CAS","",INDEX('DEQ Pollutant List'!$C$7:$C$611,MATCH('3. Pollutant Emissions - EF'!B244,'DEQ Pollutant List'!$B$7:$B$611,0))),"")</f>
        <v/>
      </c>
      <c r="D244" s="17" t="str">
        <f>IFERROR(IF(OR($B244="",$B244="No CAS"),INDEX('DEQ Pollutant List'!$A$7:$A$611,MATCH($C244,'DEQ Pollutant List'!$C$7:$C$611,0)),INDEX('DEQ Pollutant List'!$A$7:$A$611,MATCH($B244,'DEQ Pollutant List'!$B$7:$B$611,0))),"")</f>
        <v/>
      </c>
      <c r="E244" s="130"/>
      <c r="F244" s="78"/>
      <c r="G244" s="160"/>
      <c r="H244" s="33"/>
      <c r="I244" s="79"/>
      <c r="J244" s="148"/>
      <c r="K244" s="149"/>
      <c r="L244" s="150"/>
      <c r="M244" s="148"/>
      <c r="N244" s="149"/>
      <c r="O244" s="150"/>
    </row>
    <row r="245" spans="1:15" x14ac:dyDescent="0.25">
      <c r="A245" s="29"/>
      <c r="B245" s="77"/>
      <c r="C245" s="31" t="str">
        <f>IFERROR(IF(B245="No CAS","",INDEX('DEQ Pollutant List'!$C$7:$C$611,MATCH('3. Pollutant Emissions - EF'!B245,'DEQ Pollutant List'!$B$7:$B$611,0))),"")</f>
        <v/>
      </c>
      <c r="D245" s="17" t="str">
        <f>IFERROR(IF(OR($B245="",$B245="No CAS"),INDEX('DEQ Pollutant List'!$A$7:$A$611,MATCH($C245,'DEQ Pollutant List'!$C$7:$C$611,0)),INDEX('DEQ Pollutant List'!$A$7:$A$611,MATCH($B245,'DEQ Pollutant List'!$B$7:$B$611,0))),"")</f>
        <v/>
      </c>
      <c r="E245" s="130"/>
      <c r="F245" s="78"/>
      <c r="G245" s="160"/>
      <c r="H245" s="33"/>
      <c r="I245" s="79"/>
      <c r="J245" s="148"/>
      <c r="K245" s="149"/>
      <c r="L245" s="150"/>
      <c r="M245" s="148"/>
      <c r="N245" s="149"/>
      <c r="O245" s="150"/>
    </row>
    <row r="246" spans="1:15" x14ac:dyDescent="0.25">
      <c r="A246" s="29"/>
      <c r="B246" s="77"/>
      <c r="C246" s="31" t="str">
        <f>IFERROR(IF(B246="No CAS","",INDEX('DEQ Pollutant List'!$C$7:$C$611,MATCH('3. Pollutant Emissions - EF'!B246,'DEQ Pollutant List'!$B$7:$B$611,0))),"")</f>
        <v/>
      </c>
      <c r="D246" s="17" t="str">
        <f>IFERROR(IF(OR($B246="",$B246="No CAS"),INDEX('DEQ Pollutant List'!$A$7:$A$611,MATCH($C246,'DEQ Pollutant List'!$C$7:$C$611,0)),INDEX('DEQ Pollutant List'!$A$7:$A$611,MATCH($B246,'DEQ Pollutant List'!$B$7:$B$611,0))),"")</f>
        <v/>
      </c>
      <c r="E246" s="130"/>
      <c r="F246" s="78"/>
      <c r="G246" s="160"/>
      <c r="H246" s="33"/>
      <c r="I246" s="79"/>
      <c r="J246" s="148"/>
      <c r="K246" s="149"/>
      <c r="L246" s="150"/>
      <c r="M246" s="148"/>
      <c r="N246" s="149"/>
      <c r="O246" s="150"/>
    </row>
    <row r="247" spans="1:15" x14ac:dyDescent="0.25">
      <c r="A247" s="29"/>
      <c r="B247" s="77"/>
      <c r="C247" s="31" t="str">
        <f>IFERROR(IF(B247="No CAS","",INDEX('DEQ Pollutant List'!$C$7:$C$611,MATCH('3. Pollutant Emissions - EF'!B247,'DEQ Pollutant List'!$B$7:$B$611,0))),"")</f>
        <v/>
      </c>
      <c r="D247" s="17" t="str">
        <f>IFERROR(IF(OR($B247="",$B247="No CAS"),INDEX('DEQ Pollutant List'!$A$7:$A$611,MATCH($C247,'DEQ Pollutant List'!$C$7:$C$611,0)),INDEX('DEQ Pollutant List'!$A$7:$A$611,MATCH($B247,'DEQ Pollutant List'!$B$7:$B$611,0))),"")</f>
        <v/>
      </c>
      <c r="E247" s="130"/>
      <c r="F247" s="78"/>
      <c r="G247" s="160"/>
      <c r="H247" s="33"/>
      <c r="I247" s="79"/>
      <c r="J247" s="148"/>
      <c r="K247" s="149"/>
      <c r="L247" s="150"/>
      <c r="M247" s="148"/>
      <c r="N247" s="149"/>
      <c r="O247" s="150"/>
    </row>
    <row r="248" spans="1:15" x14ac:dyDescent="0.25">
      <c r="A248" s="29"/>
      <c r="B248" s="77"/>
      <c r="C248" s="31" t="str">
        <f>IFERROR(IF(B248="No CAS","",INDEX('DEQ Pollutant List'!$C$7:$C$611,MATCH('3. Pollutant Emissions - EF'!B248,'DEQ Pollutant List'!$B$7:$B$611,0))),"")</f>
        <v/>
      </c>
      <c r="D248" s="17" t="str">
        <f>IFERROR(IF(OR($B248="",$B248="No CAS"),INDEX('DEQ Pollutant List'!$A$7:$A$611,MATCH($C248,'DEQ Pollutant List'!$C$7:$C$611,0)),INDEX('DEQ Pollutant List'!$A$7:$A$611,MATCH($B248,'DEQ Pollutant List'!$B$7:$B$611,0))),"")</f>
        <v/>
      </c>
      <c r="E248" s="130"/>
      <c r="F248" s="78"/>
      <c r="G248" s="160"/>
      <c r="H248" s="33"/>
      <c r="I248" s="79"/>
      <c r="J248" s="148"/>
      <c r="K248" s="149"/>
      <c r="L248" s="150"/>
      <c r="M248" s="148"/>
      <c r="N248" s="149"/>
      <c r="O248" s="150"/>
    </row>
    <row r="249" spans="1:15" x14ac:dyDescent="0.25">
      <c r="A249" s="29"/>
      <c r="B249" s="77"/>
      <c r="C249" s="31" t="str">
        <f>IFERROR(IF(B249="No CAS","",INDEX('DEQ Pollutant List'!$C$7:$C$611,MATCH('3. Pollutant Emissions - EF'!B249,'DEQ Pollutant List'!$B$7:$B$611,0))),"")</f>
        <v/>
      </c>
      <c r="D249" s="17" t="str">
        <f>IFERROR(IF(OR($B249="",$B249="No CAS"),INDEX('DEQ Pollutant List'!$A$7:$A$611,MATCH($C249,'DEQ Pollutant List'!$C$7:$C$611,0)),INDEX('DEQ Pollutant List'!$A$7:$A$611,MATCH($B249,'DEQ Pollutant List'!$B$7:$B$611,0))),"")</f>
        <v/>
      </c>
      <c r="E249" s="130"/>
      <c r="F249" s="78"/>
      <c r="G249" s="160"/>
      <c r="H249" s="33"/>
      <c r="I249" s="79"/>
      <c r="J249" s="148"/>
      <c r="K249" s="149"/>
      <c r="L249" s="150"/>
      <c r="M249" s="148"/>
      <c r="N249" s="149"/>
      <c r="O249" s="150"/>
    </row>
    <row r="250" spans="1:15" x14ac:dyDescent="0.25">
      <c r="A250" s="29"/>
      <c r="B250" s="77"/>
      <c r="C250" s="31" t="str">
        <f>IFERROR(IF(B250="No CAS","",INDEX('DEQ Pollutant List'!$C$7:$C$611,MATCH('3. Pollutant Emissions - EF'!B250,'DEQ Pollutant List'!$B$7:$B$611,0))),"")</f>
        <v/>
      </c>
      <c r="D250" s="17" t="str">
        <f>IFERROR(IF(OR($B250="",$B250="No CAS"),INDEX('DEQ Pollutant List'!$A$7:$A$611,MATCH($C250,'DEQ Pollutant List'!$C$7:$C$611,0)),INDEX('DEQ Pollutant List'!$A$7:$A$611,MATCH($B250,'DEQ Pollutant List'!$B$7:$B$611,0))),"")</f>
        <v/>
      </c>
      <c r="E250" s="130"/>
      <c r="F250" s="78"/>
      <c r="G250" s="160"/>
      <c r="H250" s="33"/>
      <c r="I250" s="79"/>
      <c r="J250" s="148"/>
      <c r="K250" s="149"/>
      <c r="L250" s="150"/>
      <c r="M250" s="148"/>
      <c r="N250" s="149"/>
      <c r="O250" s="150"/>
    </row>
    <row r="251" spans="1:15" x14ac:dyDescent="0.25">
      <c r="A251" s="29"/>
      <c r="B251" s="77"/>
      <c r="C251" s="31" t="str">
        <f>IFERROR(IF(B251="No CAS","",INDEX('DEQ Pollutant List'!$C$7:$C$611,MATCH('3. Pollutant Emissions - EF'!B251,'DEQ Pollutant List'!$B$7:$B$611,0))),"")</f>
        <v/>
      </c>
      <c r="D251" s="17" t="str">
        <f>IFERROR(IF(OR($B251="",$B251="No CAS"),INDEX('DEQ Pollutant List'!$A$7:$A$611,MATCH($C251,'DEQ Pollutant List'!$C$7:$C$611,0)),INDEX('DEQ Pollutant List'!$A$7:$A$611,MATCH($B251,'DEQ Pollutant List'!$B$7:$B$611,0))),"")</f>
        <v/>
      </c>
      <c r="E251" s="130"/>
      <c r="F251" s="78"/>
      <c r="G251" s="160"/>
      <c r="H251" s="33"/>
      <c r="I251" s="79"/>
      <c r="J251" s="148"/>
      <c r="K251" s="149"/>
      <c r="L251" s="150"/>
      <c r="M251" s="148"/>
      <c r="N251" s="149"/>
      <c r="O251" s="150"/>
    </row>
    <row r="252" spans="1:15" x14ac:dyDescent="0.25">
      <c r="A252" s="29"/>
      <c r="B252" s="77"/>
      <c r="C252" s="31" t="str">
        <f>IFERROR(IF(B252="No CAS","",INDEX('DEQ Pollutant List'!$C$7:$C$611,MATCH('3. Pollutant Emissions - EF'!B252,'DEQ Pollutant List'!$B$7:$B$611,0))),"")</f>
        <v/>
      </c>
      <c r="D252" s="17" t="str">
        <f>IFERROR(IF(OR($B252="",$B252="No CAS"),INDEX('DEQ Pollutant List'!$A$7:$A$611,MATCH($C252,'DEQ Pollutant List'!$C$7:$C$611,0)),INDEX('DEQ Pollutant List'!$A$7:$A$611,MATCH($B252,'DEQ Pollutant List'!$B$7:$B$611,0))),"")</f>
        <v/>
      </c>
      <c r="E252" s="130"/>
      <c r="F252" s="78"/>
      <c r="G252" s="160"/>
      <c r="H252" s="33"/>
      <c r="I252" s="79"/>
      <c r="J252" s="148"/>
      <c r="K252" s="149"/>
      <c r="L252" s="150"/>
      <c r="M252" s="148"/>
      <c r="N252" s="149"/>
      <c r="O252" s="150"/>
    </row>
    <row r="253" spans="1:15" x14ac:dyDescent="0.25">
      <c r="A253" s="29"/>
      <c r="B253" s="77"/>
      <c r="C253" s="31" t="str">
        <f>IFERROR(IF(B253="No CAS","",INDEX('DEQ Pollutant List'!$C$7:$C$611,MATCH('3. Pollutant Emissions - EF'!B253,'DEQ Pollutant List'!$B$7:$B$611,0))),"")</f>
        <v/>
      </c>
      <c r="D253" s="17" t="str">
        <f>IFERROR(IF(OR($B253="",$B253="No CAS"),INDEX('DEQ Pollutant List'!$A$7:$A$611,MATCH($C253,'DEQ Pollutant List'!$C$7:$C$611,0)),INDEX('DEQ Pollutant List'!$A$7:$A$611,MATCH($B253,'DEQ Pollutant List'!$B$7:$B$611,0))),"")</f>
        <v/>
      </c>
      <c r="E253" s="130"/>
      <c r="F253" s="78"/>
      <c r="G253" s="160"/>
      <c r="H253" s="33"/>
      <c r="I253" s="79"/>
      <c r="J253" s="148"/>
      <c r="K253" s="149"/>
      <c r="L253" s="150"/>
      <c r="M253" s="148"/>
      <c r="N253" s="149"/>
      <c r="O253" s="150"/>
    </row>
    <row r="254" spans="1:15" x14ac:dyDescent="0.25">
      <c r="A254" s="29"/>
      <c r="B254" s="77"/>
      <c r="C254" s="31" t="str">
        <f>IFERROR(IF(B254="No CAS","",INDEX('DEQ Pollutant List'!$C$7:$C$611,MATCH('3. Pollutant Emissions - EF'!B254,'DEQ Pollutant List'!$B$7:$B$611,0))),"")</f>
        <v/>
      </c>
      <c r="D254" s="17" t="str">
        <f>IFERROR(IF(OR($B254="",$B254="No CAS"),INDEX('DEQ Pollutant List'!$A$7:$A$611,MATCH($C254,'DEQ Pollutant List'!$C$7:$C$611,0)),INDEX('DEQ Pollutant List'!$A$7:$A$611,MATCH($B254,'DEQ Pollutant List'!$B$7:$B$611,0))),"")</f>
        <v/>
      </c>
      <c r="E254" s="130"/>
      <c r="F254" s="78"/>
      <c r="G254" s="160"/>
      <c r="H254" s="33"/>
      <c r="I254" s="79"/>
      <c r="J254" s="148"/>
      <c r="K254" s="149"/>
      <c r="L254" s="150"/>
      <c r="M254" s="148"/>
      <c r="N254" s="149"/>
      <c r="O254" s="150"/>
    </row>
    <row r="255" spans="1:15" x14ac:dyDescent="0.25">
      <c r="A255" s="29"/>
      <c r="B255" s="77"/>
      <c r="C255" s="31" t="str">
        <f>IFERROR(IF(B255="No CAS","",INDEX('DEQ Pollutant List'!$C$7:$C$611,MATCH('3. Pollutant Emissions - EF'!B255,'DEQ Pollutant List'!$B$7:$B$611,0))),"")</f>
        <v/>
      </c>
      <c r="D255" s="17" t="str">
        <f>IFERROR(IF(OR($B255="",$B255="No CAS"),INDEX('DEQ Pollutant List'!$A$7:$A$611,MATCH($C255,'DEQ Pollutant List'!$C$7:$C$611,0)),INDEX('DEQ Pollutant List'!$A$7:$A$611,MATCH($B255,'DEQ Pollutant List'!$B$7:$B$611,0))),"")</f>
        <v/>
      </c>
      <c r="E255" s="130"/>
      <c r="F255" s="78"/>
      <c r="G255" s="160"/>
      <c r="H255" s="33"/>
      <c r="I255" s="79"/>
      <c r="J255" s="148"/>
      <c r="K255" s="149"/>
      <c r="L255" s="150"/>
      <c r="M255" s="148"/>
      <c r="N255" s="149"/>
      <c r="O255" s="150"/>
    </row>
    <row r="256" spans="1:15" x14ac:dyDescent="0.25">
      <c r="A256" s="29"/>
      <c r="B256" s="77"/>
      <c r="C256" s="31" t="str">
        <f>IFERROR(IF(B256="No CAS","",INDEX('DEQ Pollutant List'!$C$7:$C$611,MATCH('3. Pollutant Emissions - EF'!B256,'DEQ Pollutant List'!$B$7:$B$611,0))),"")</f>
        <v/>
      </c>
      <c r="D256" s="17" t="str">
        <f>IFERROR(IF(OR($B256="",$B256="No CAS"),INDEX('DEQ Pollutant List'!$A$7:$A$611,MATCH($C256,'DEQ Pollutant List'!$C$7:$C$611,0)),INDEX('DEQ Pollutant List'!$A$7:$A$611,MATCH($B256,'DEQ Pollutant List'!$B$7:$B$611,0))),"")</f>
        <v/>
      </c>
      <c r="E256" s="130"/>
      <c r="F256" s="78"/>
      <c r="G256" s="160"/>
      <c r="H256" s="33"/>
      <c r="I256" s="79"/>
      <c r="J256" s="148"/>
      <c r="K256" s="149"/>
      <c r="L256" s="150"/>
      <c r="M256" s="148"/>
      <c r="N256" s="149"/>
      <c r="O256" s="150"/>
    </row>
    <row r="257" spans="1:15" x14ac:dyDescent="0.25">
      <c r="A257" s="29"/>
      <c r="B257" s="77"/>
      <c r="C257" s="31" t="str">
        <f>IFERROR(IF(B257="No CAS","",INDEX('DEQ Pollutant List'!$C$7:$C$611,MATCH('3. Pollutant Emissions - EF'!B257,'DEQ Pollutant List'!$B$7:$B$611,0))),"")</f>
        <v/>
      </c>
      <c r="D257" s="17" t="str">
        <f>IFERROR(IF(OR($B257="",$B257="No CAS"),INDEX('DEQ Pollutant List'!$A$7:$A$611,MATCH($C257,'DEQ Pollutant List'!$C$7:$C$611,0)),INDEX('DEQ Pollutant List'!$A$7:$A$611,MATCH($B257,'DEQ Pollutant List'!$B$7:$B$611,0))),"")</f>
        <v/>
      </c>
      <c r="E257" s="130"/>
      <c r="F257" s="78"/>
      <c r="G257" s="160"/>
      <c r="H257" s="33"/>
      <c r="I257" s="79"/>
      <c r="J257" s="148"/>
      <c r="K257" s="149"/>
      <c r="L257" s="150"/>
      <c r="M257" s="148"/>
      <c r="N257" s="149"/>
      <c r="O257" s="150"/>
    </row>
    <row r="258" spans="1:15" x14ac:dyDescent="0.25">
      <c r="A258" s="29"/>
      <c r="B258" s="77"/>
      <c r="C258" s="31" t="str">
        <f>IFERROR(IF(B258="No CAS","",INDEX('DEQ Pollutant List'!$C$7:$C$611,MATCH('3. Pollutant Emissions - EF'!B258,'DEQ Pollutant List'!$B$7:$B$611,0))),"")</f>
        <v/>
      </c>
      <c r="D258" s="17" t="str">
        <f>IFERROR(IF(OR($B258="",$B258="No CAS"),INDEX('DEQ Pollutant List'!$A$7:$A$611,MATCH($C258,'DEQ Pollutant List'!$C$7:$C$611,0)),INDEX('DEQ Pollutant List'!$A$7:$A$611,MATCH($B258,'DEQ Pollutant List'!$B$7:$B$611,0))),"")</f>
        <v/>
      </c>
      <c r="E258" s="130"/>
      <c r="F258" s="78"/>
      <c r="G258" s="160"/>
      <c r="H258" s="33"/>
      <c r="I258" s="79"/>
      <c r="J258" s="148"/>
      <c r="K258" s="149"/>
      <c r="L258" s="150"/>
      <c r="M258" s="148"/>
      <c r="N258" s="149"/>
      <c r="O258" s="150"/>
    </row>
    <row r="259" spans="1:15" x14ac:dyDescent="0.25">
      <c r="A259" s="29"/>
      <c r="B259" s="77"/>
      <c r="C259" s="31" t="str">
        <f>IFERROR(IF(B259="No CAS","",INDEX('DEQ Pollutant List'!$C$7:$C$611,MATCH('3. Pollutant Emissions - EF'!B259,'DEQ Pollutant List'!$B$7:$B$611,0))),"")</f>
        <v/>
      </c>
      <c r="D259" s="17" t="str">
        <f>IFERROR(IF(OR($B259="",$B259="No CAS"),INDEX('DEQ Pollutant List'!$A$7:$A$611,MATCH($C259,'DEQ Pollutant List'!$C$7:$C$611,0)),INDEX('DEQ Pollutant List'!$A$7:$A$611,MATCH($B259,'DEQ Pollutant List'!$B$7:$B$611,0))),"")</f>
        <v/>
      </c>
      <c r="E259" s="130"/>
      <c r="F259" s="78"/>
      <c r="G259" s="160"/>
      <c r="H259" s="33"/>
      <c r="I259" s="79"/>
      <c r="J259" s="148"/>
      <c r="K259" s="149"/>
      <c r="L259" s="150"/>
      <c r="M259" s="148"/>
      <c r="N259" s="149"/>
      <c r="O259" s="150"/>
    </row>
    <row r="260" spans="1:15" x14ac:dyDescent="0.25">
      <c r="A260" s="29"/>
      <c r="B260" s="77"/>
      <c r="C260" s="31" t="str">
        <f>IFERROR(IF(B260="No CAS","",INDEX('DEQ Pollutant List'!$C$7:$C$611,MATCH('3. Pollutant Emissions - EF'!B260,'DEQ Pollutant List'!$B$7:$B$611,0))),"")</f>
        <v/>
      </c>
      <c r="D260" s="17" t="str">
        <f>IFERROR(IF(OR($B260="",$B260="No CAS"),INDEX('DEQ Pollutant List'!$A$7:$A$611,MATCH($C260,'DEQ Pollutant List'!$C$7:$C$611,0)),INDEX('DEQ Pollutant List'!$A$7:$A$611,MATCH($B260,'DEQ Pollutant List'!$B$7:$B$611,0))),"")</f>
        <v/>
      </c>
      <c r="E260" s="130"/>
      <c r="F260" s="78"/>
      <c r="G260" s="160"/>
      <c r="H260" s="33"/>
      <c r="I260" s="79"/>
      <c r="J260" s="148"/>
      <c r="K260" s="149"/>
      <c r="L260" s="150"/>
      <c r="M260" s="148"/>
      <c r="N260" s="149"/>
      <c r="O260" s="150"/>
    </row>
    <row r="261" spans="1:15" x14ac:dyDescent="0.25">
      <c r="A261" s="29"/>
      <c r="B261" s="77"/>
      <c r="C261" s="31" t="str">
        <f>IFERROR(IF(B261="No CAS","",INDEX('DEQ Pollutant List'!$C$7:$C$611,MATCH('3. Pollutant Emissions - EF'!B261,'DEQ Pollutant List'!$B$7:$B$611,0))),"")</f>
        <v/>
      </c>
      <c r="D261" s="17" t="str">
        <f>IFERROR(IF(OR($B261="",$B261="No CAS"),INDEX('DEQ Pollutant List'!$A$7:$A$611,MATCH($C261,'DEQ Pollutant List'!$C$7:$C$611,0)),INDEX('DEQ Pollutant List'!$A$7:$A$611,MATCH($B261,'DEQ Pollutant List'!$B$7:$B$611,0))),"")</f>
        <v/>
      </c>
      <c r="E261" s="130"/>
      <c r="F261" s="78"/>
      <c r="G261" s="160"/>
      <c r="H261" s="33"/>
      <c r="I261" s="79"/>
      <c r="J261" s="148"/>
      <c r="K261" s="149"/>
      <c r="L261" s="150"/>
      <c r="M261" s="148"/>
      <c r="N261" s="149"/>
      <c r="O261" s="150"/>
    </row>
    <row r="262" spans="1:15" x14ac:dyDescent="0.25">
      <c r="A262" s="29"/>
      <c r="B262" s="77"/>
      <c r="C262" s="31" t="str">
        <f>IFERROR(IF(B262="No CAS","",INDEX('DEQ Pollutant List'!$C$7:$C$611,MATCH('3. Pollutant Emissions - EF'!B262,'DEQ Pollutant List'!$B$7:$B$611,0))),"")</f>
        <v/>
      </c>
      <c r="D262" s="17" t="str">
        <f>IFERROR(IF(OR($B262="",$B262="No CAS"),INDEX('DEQ Pollutant List'!$A$7:$A$611,MATCH($C262,'DEQ Pollutant List'!$C$7:$C$611,0)),INDEX('DEQ Pollutant List'!$A$7:$A$611,MATCH($B262,'DEQ Pollutant List'!$B$7:$B$611,0))),"")</f>
        <v/>
      </c>
      <c r="E262" s="130"/>
      <c r="F262" s="78"/>
      <c r="G262" s="160"/>
      <c r="H262" s="33"/>
      <c r="I262" s="79"/>
      <c r="J262" s="148"/>
      <c r="K262" s="149"/>
      <c r="L262" s="150"/>
      <c r="M262" s="148"/>
      <c r="N262" s="149"/>
      <c r="O262" s="150"/>
    </row>
    <row r="263" spans="1:15" x14ac:dyDescent="0.25">
      <c r="A263" s="29"/>
      <c r="B263" s="77"/>
      <c r="C263" s="31" t="str">
        <f>IFERROR(IF(B263="No CAS","",INDEX('DEQ Pollutant List'!$C$7:$C$611,MATCH('3. Pollutant Emissions - EF'!B263,'DEQ Pollutant List'!$B$7:$B$611,0))),"")</f>
        <v/>
      </c>
      <c r="D263" s="17" t="str">
        <f>IFERROR(IF(OR($B263="",$B263="No CAS"),INDEX('DEQ Pollutant List'!$A$7:$A$611,MATCH($C263,'DEQ Pollutant List'!$C$7:$C$611,0)),INDEX('DEQ Pollutant List'!$A$7:$A$611,MATCH($B263,'DEQ Pollutant List'!$B$7:$B$611,0))),"")</f>
        <v/>
      </c>
      <c r="E263" s="130"/>
      <c r="F263" s="78"/>
      <c r="G263" s="160"/>
      <c r="H263" s="33"/>
      <c r="I263" s="79"/>
      <c r="J263" s="148"/>
      <c r="K263" s="149"/>
      <c r="L263" s="150"/>
      <c r="M263" s="148"/>
      <c r="N263" s="149"/>
      <c r="O263" s="150"/>
    </row>
    <row r="264" spans="1:15" x14ac:dyDescent="0.25">
      <c r="A264" s="29"/>
      <c r="B264" s="77"/>
      <c r="C264" s="31" t="str">
        <f>IFERROR(IF(B264="No CAS","",INDEX('DEQ Pollutant List'!$C$7:$C$611,MATCH('3. Pollutant Emissions - EF'!B264,'DEQ Pollutant List'!$B$7:$B$611,0))),"")</f>
        <v/>
      </c>
      <c r="D264" s="17" t="str">
        <f>IFERROR(IF(OR($B264="",$B264="No CAS"),INDEX('DEQ Pollutant List'!$A$7:$A$611,MATCH($C264,'DEQ Pollutant List'!$C$7:$C$611,0)),INDEX('DEQ Pollutant List'!$A$7:$A$611,MATCH($B264,'DEQ Pollutant List'!$B$7:$B$611,0))),"")</f>
        <v/>
      </c>
      <c r="E264" s="130"/>
      <c r="F264" s="78"/>
      <c r="G264" s="160"/>
      <c r="H264" s="33"/>
      <c r="I264" s="79"/>
      <c r="J264" s="148"/>
      <c r="K264" s="149"/>
      <c r="L264" s="150"/>
      <c r="M264" s="148"/>
      <c r="N264" s="149"/>
      <c r="O264" s="150"/>
    </row>
    <row r="265" spans="1:15" x14ac:dyDescent="0.25">
      <c r="A265" s="29"/>
      <c r="B265" s="77"/>
      <c r="C265" s="31" t="str">
        <f>IFERROR(IF(B265="No CAS","",INDEX('DEQ Pollutant List'!$C$7:$C$611,MATCH('3. Pollutant Emissions - EF'!B265,'DEQ Pollutant List'!$B$7:$B$611,0))),"")</f>
        <v/>
      </c>
      <c r="D265" s="17" t="str">
        <f>IFERROR(IF(OR($B265="",$B265="No CAS"),INDEX('DEQ Pollutant List'!$A$7:$A$611,MATCH($C265,'DEQ Pollutant List'!$C$7:$C$611,0)),INDEX('DEQ Pollutant List'!$A$7:$A$611,MATCH($B265,'DEQ Pollutant List'!$B$7:$B$611,0))),"")</f>
        <v/>
      </c>
      <c r="E265" s="130"/>
      <c r="F265" s="78"/>
      <c r="G265" s="160"/>
      <c r="H265" s="33"/>
      <c r="I265" s="79"/>
      <c r="J265" s="148"/>
      <c r="K265" s="149"/>
      <c r="L265" s="150"/>
      <c r="M265" s="148"/>
      <c r="N265" s="149"/>
      <c r="O265" s="150"/>
    </row>
    <row r="266" spans="1:15" x14ac:dyDescent="0.25">
      <c r="A266" s="29"/>
      <c r="B266" s="77"/>
      <c r="C266" s="31" t="str">
        <f>IFERROR(IF(B266="No CAS","",INDEX('DEQ Pollutant List'!$C$7:$C$611,MATCH('3. Pollutant Emissions - EF'!B266,'DEQ Pollutant List'!$B$7:$B$611,0))),"")</f>
        <v/>
      </c>
      <c r="D266" s="17" t="str">
        <f>IFERROR(IF(OR($B266="",$B266="No CAS"),INDEX('DEQ Pollutant List'!$A$7:$A$611,MATCH($C266,'DEQ Pollutant List'!$C$7:$C$611,0)),INDEX('DEQ Pollutant List'!$A$7:$A$611,MATCH($B266,'DEQ Pollutant List'!$B$7:$B$611,0))),"")</f>
        <v/>
      </c>
      <c r="E266" s="130"/>
      <c r="F266" s="78"/>
      <c r="G266" s="160"/>
      <c r="H266" s="33"/>
      <c r="I266" s="79"/>
      <c r="J266" s="148"/>
      <c r="K266" s="149"/>
      <c r="L266" s="150"/>
      <c r="M266" s="148"/>
      <c r="N266" s="149"/>
      <c r="O266" s="150"/>
    </row>
    <row r="267" spans="1:15" x14ac:dyDescent="0.25">
      <c r="A267" s="29"/>
      <c r="B267" s="77"/>
      <c r="C267" s="31" t="str">
        <f>IFERROR(IF(B267="No CAS","",INDEX('DEQ Pollutant List'!$C$7:$C$611,MATCH('3. Pollutant Emissions - EF'!B267,'DEQ Pollutant List'!$B$7:$B$611,0))),"")</f>
        <v/>
      </c>
      <c r="D267" s="17" t="str">
        <f>IFERROR(IF(OR($B267="",$B267="No CAS"),INDEX('DEQ Pollutant List'!$A$7:$A$611,MATCH($C267,'DEQ Pollutant List'!$C$7:$C$611,0)),INDEX('DEQ Pollutant List'!$A$7:$A$611,MATCH($B267,'DEQ Pollutant List'!$B$7:$B$611,0))),"")</f>
        <v/>
      </c>
      <c r="E267" s="130"/>
      <c r="F267" s="78"/>
      <c r="G267" s="160"/>
      <c r="H267" s="33"/>
      <c r="I267" s="79"/>
      <c r="J267" s="148"/>
      <c r="K267" s="149"/>
      <c r="L267" s="150"/>
      <c r="M267" s="148"/>
      <c r="N267" s="149"/>
      <c r="O267" s="150"/>
    </row>
    <row r="268" spans="1:15" x14ac:dyDescent="0.25">
      <c r="A268" s="29"/>
      <c r="B268" s="77"/>
      <c r="C268" s="31" t="str">
        <f>IFERROR(IF(B268="No CAS","",INDEX('DEQ Pollutant List'!$C$7:$C$611,MATCH('3. Pollutant Emissions - EF'!B268,'DEQ Pollutant List'!$B$7:$B$611,0))),"")</f>
        <v/>
      </c>
      <c r="D268" s="17" t="str">
        <f>IFERROR(IF(OR($B268="",$B268="No CAS"),INDEX('DEQ Pollutant List'!$A$7:$A$611,MATCH($C268,'DEQ Pollutant List'!$C$7:$C$611,0)),INDEX('DEQ Pollutant List'!$A$7:$A$611,MATCH($B268,'DEQ Pollutant List'!$B$7:$B$611,0))),"")</f>
        <v/>
      </c>
      <c r="E268" s="130"/>
      <c r="F268" s="78"/>
      <c r="G268" s="160"/>
      <c r="H268" s="33"/>
      <c r="I268" s="79"/>
      <c r="J268" s="148"/>
      <c r="K268" s="149"/>
      <c r="L268" s="150"/>
      <c r="M268" s="148"/>
      <c r="N268" s="149"/>
      <c r="O268" s="150"/>
    </row>
    <row r="269" spans="1:15" x14ac:dyDescent="0.25">
      <c r="A269" s="29"/>
      <c r="B269" s="77"/>
      <c r="C269" s="31" t="str">
        <f>IFERROR(IF(B269="No CAS","",INDEX('DEQ Pollutant List'!$C$7:$C$611,MATCH('3. Pollutant Emissions - EF'!B269,'DEQ Pollutant List'!$B$7:$B$611,0))),"")</f>
        <v/>
      </c>
      <c r="D269" s="17" t="str">
        <f>IFERROR(IF(OR($B269="",$B269="No CAS"),INDEX('DEQ Pollutant List'!$A$7:$A$611,MATCH($C269,'DEQ Pollutant List'!$C$7:$C$611,0)),INDEX('DEQ Pollutant List'!$A$7:$A$611,MATCH($B269,'DEQ Pollutant List'!$B$7:$B$611,0))),"")</f>
        <v/>
      </c>
      <c r="E269" s="130"/>
      <c r="F269" s="78"/>
      <c r="G269" s="160"/>
      <c r="H269" s="33"/>
      <c r="I269" s="79"/>
      <c r="J269" s="148"/>
      <c r="K269" s="149"/>
      <c r="L269" s="150"/>
      <c r="M269" s="148"/>
      <c r="N269" s="149"/>
      <c r="O269" s="150"/>
    </row>
    <row r="270" spans="1:15" x14ac:dyDescent="0.25">
      <c r="A270" s="29"/>
      <c r="B270" s="77"/>
      <c r="C270" s="31" t="str">
        <f>IFERROR(IF(B270="No CAS","",INDEX('DEQ Pollutant List'!$C$7:$C$611,MATCH('3. Pollutant Emissions - EF'!B270,'DEQ Pollutant List'!$B$7:$B$611,0))),"")</f>
        <v/>
      </c>
      <c r="D270" s="17" t="str">
        <f>IFERROR(IF(OR($B270="",$B270="No CAS"),INDEX('DEQ Pollutant List'!$A$7:$A$611,MATCH($C270,'DEQ Pollutant List'!$C$7:$C$611,0)),INDEX('DEQ Pollutant List'!$A$7:$A$611,MATCH($B270,'DEQ Pollutant List'!$B$7:$B$611,0))),"")</f>
        <v/>
      </c>
      <c r="E270" s="130"/>
      <c r="F270" s="78"/>
      <c r="G270" s="160"/>
      <c r="H270" s="33"/>
      <c r="I270" s="79"/>
      <c r="J270" s="148"/>
      <c r="K270" s="149"/>
      <c r="L270" s="150"/>
      <c r="M270" s="148"/>
      <c r="N270" s="149"/>
      <c r="O270" s="150"/>
    </row>
    <row r="271" spans="1:15" x14ac:dyDescent="0.25">
      <c r="A271" s="29"/>
      <c r="B271" s="77"/>
      <c r="C271" s="31" t="str">
        <f>IFERROR(IF(B271="No CAS","",INDEX('DEQ Pollutant List'!$C$7:$C$611,MATCH('3. Pollutant Emissions - EF'!B271,'DEQ Pollutant List'!$B$7:$B$611,0))),"")</f>
        <v/>
      </c>
      <c r="D271" s="17" t="str">
        <f>IFERROR(IF(OR($B271="",$B271="No CAS"),INDEX('DEQ Pollutant List'!$A$7:$A$611,MATCH($C271,'DEQ Pollutant List'!$C$7:$C$611,0)),INDEX('DEQ Pollutant List'!$A$7:$A$611,MATCH($B271,'DEQ Pollutant List'!$B$7:$B$611,0))),"")</f>
        <v/>
      </c>
      <c r="E271" s="130"/>
      <c r="F271" s="78"/>
      <c r="G271" s="160"/>
      <c r="H271" s="33"/>
      <c r="I271" s="79"/>
      <c r="J271" s="148"/>
      <c r="K271" s="149"/>
      <c r="L271" s="150"/>
      <c r="M271" s="148"/>
      <c r="N271" s="149"/>
      <c r="O271" s="150"/>
    </row>
    <row r="272" spans="1:15" x14ac:dyDescent="0.25">
      <c r="A272" s="29"/>
      <c r="B272" s="77"/>
      <c r="C272" s="31" t="str">
        <f>IFERROR(IF(B272="No CAS","",INDEX('DEQ Pollutant List'!$C$7:$C$611,MATCH('3. Pollutant Emissions - EF'!B272,'DEQ Pollutant List'!$B$7:$B$611,0))),"")</f>
        <v/>
      </c>
      <c r="D272" s="17" t="str">
        <f>IFERROR(IF(OR($B272="",$B272="No CAS"),INDEX('DEQ Pollutant List'!$A$7:$A$611,MATCH($C272,'DEQ Pollutant List'!$C$7:$C$611,0)),INDEX('DEQ Pollutant List'!$A$7:$A$611,MATCH($B272,'DEQ Pollutant List'!$B$7:$B$611,0))),"")</f>
        <v/>
      </c>
      <c r="E272" s="130"/>
      <c r="F272" s="78"/>
      <c r="G272" s="160"/>
      <c r="H272" s="33"/>
      <c r="I272" s="79"/>
      <c r="J272" s="148"/>
      <c r="K272" s="149"/>
      <c r="L272" s="150"/>
      <c r="M272" s="148"/>
      <c r="N272" s="149"/>
      <c r="O272" s="150"/>
    </row>
    <row r="273" spans="1:15" x14ac:dyDescent="0.25">
      <c r="A273" s="29"/>
      <c r="B273" s="77"/>
      <c r="C273" s="31" t="str">
        <f>IFERROR(IF(B273="No CAS","",INDEX('DEQ Pollutant List'!$C$7:$C$611,MATCH('3. Pollutant Emissions - EF'!B273,'DEQ Pollutant List'!$B$7:$B$611,0))),"")</f>
        <v/>
      </c>
      <c r="D273" s="17" t="str">
        <f>IFERROR(IF(OR($B273="",$B273="No CAS"),INDEX('DEQ Pollutant List'!$A$7:$A$611,MATCH($C273,'DEQ Pollutant List'!$C$7:$C$611,0)),INDEX('DEQ Pollutant List'!$A$7:$A$611,MATCH($B273,'DEQ Pollutant List'!$B$7:$B$611,0))),"")</f>
        <v/>
      </c>
      <c r="E273" s="130"/>
      <c r="F273" s="78"/>
      <c r="G273" s="160"/>
      <c r="H273" s="33"/>
      <c r="I273" s="79"/>
      <c r="J273" s="148"/>
      <c r="K273" s="149"/>
      <c r="L273" s="150"/>
      <c r="M273" s="148"/>
      <c r="N273" s="149"/>
      <c r="O273" s="150"/>
    </row>
    <row r="274" spans="1:15" x14ac:dyDescent="0.25">
      <c r="A274" s="29"/>
      <c r="B274" s="77"/>
      <c r="C274" s="31" t="str">
        <f>IFERROR(IF(B274="No CAS","",INDEX('DEQ Pollutant List'!$C$7:$C$611,MATCH('3. Pollutant Emissions - EF'!B274,'DEQ Pollutant List'!$B$7:$B$611,0))),"")</f>
        <v/>
      </c>
      <c r="D274" s="17" t="str">
        <f>IFERROR(IF(OR($B274="",$B274="No CAS"),INDEX('DEQ Pollutant List'!$A$7:$A$611,MATCH($C274,'DEQ Pollutant List'!$C$7:$C$611,0)),INDEX('DEQ Pollutant List'!$A$7:$A$611,MATCH($B274,'DEQ Pollutant List'!$B$7:$B$611,0))),"")</f>
        <v/>
      </c>
      <c r="E274" s="130"/>
      <c r="F274" s="78"/>
      <c r="G274" s="160"/>
      <c r="H274" s="33"/>
      <c r="I274" s="79"/>
      <c r="J274" s="148"/>
      <c r="K274" s="149"/>
      <c r="L274" s="150"/>
      <c r="M274" s="148"/>
      <c r="N274" s="149"/>
      <c r="O274" s="150"/>
    </row>
    <row r="275" spans="1:15" x14ac:dyDescent="0.25">
      <c r="A275" s="29"/>
      <c r="B275" s="77"/>
      <c r="C275" s="31" t="str">
        <f>IFERROR(IF(B275="No CAS","",INDEX('DEQ Pollutant List'!$C$7:$C$611,MATCH('3. Pollutant Emissions - EF'!B275,'DEQ Pollutant List'!$B$7:$B$611,0))),"")</f>
        <v/>
      </c>
      <c r="D275" s="17" t="str">
        <f>IFERROR(IF(OR($B275="",$B275="No CAS"),INDEX('DEQ Pollutant List'!$A$7:$A$611,MATCH($C275,'DEQ Pollutant List'!$C$7:$C$611,0)),INDEX('DEQ Pollutant List'!$A$7:$A$611,MATCH($B275,'DEQ Pollutant List'!$B$7:$B$611,0))),"")</f>
        <v/>
      </c>
      <c r="E275" s="130"/>
      <c r="F275" s="78"/>
      <c r="G275" s="160"/>
      <c r="H275" s="33"/>
      <c r="I275" s="79"/>
      <c r="J275" s="148"/>
      <c r="K275" s="149"/>
      <c r="L275" s="150"/>
      <c r="M275" s="148"/>
      <c r="N275" s="149"/>
      <c r="O275" s="150"/>
    </row>
    <row r="276" spans="1:15" x14ac:dyDescent="0.25">
      <c r="A276" s="29"/>
      <c r="B276" s="77"/>
      <c r="C276" s="31" t="str">
        <f>IFERROR(IF(B276="No CAS","",INDEX('DEQ Pollutant List'!$C$7:$C$611,MATCH('3. Pollutant Emissions - EF'!B276,'DEQ Pollutant List'!$B$7:$B$611,0))),"")</f>
        <v/>
      </c>
      <c r="D276" s="17" t="str">
        <f>IFERROR(IF(OR($B276="",$B276="No CAS"),INDEX('DEQ Pollutant List'!$A$7:$A$611,MATCH($C276,'DEQ Pollutant List'!$C$7:$C$611,0)),INDEX('DEQ Pollutant List'!$A$7:$A$611,MATCH($B276,'DEQ Pollutant List'!$B$7:$B$611,0))),"")</f>
        <v/>
      </c>
      <c r="E276" s="130"/>
      <c r="F276" s="78"/>
      <c r="G276" s="160"/>
      <c r="H276" s="33"/>
      <c r="I276" s="79"/>
      <c r="J276" s="148"/>
      <c r="K276" s="149"/>
      <c r="L276" s="150"/>
      <c r="M276" s="148"/>
      <c r="N276" s="149"/>
      <c r="O276" s="150"/>
    </row>
    <row r="277" spans="1:15" x14ac:dyDescent="0.25">
      <c r="A277" s="29"/>
      <c r="B277" s="77"/>
      <c r="C277" s="31" t="str">
        <f>IFERROR(IF(B277="No CAS","",INDEX('DEQ Pollutant List'!$C$7:$C$611,MATCH('3. Pollutant Emissions - EF'!B277,'DEQ Pollutant List'!$B$7:$B$611,0))),"")</f>
        <v/>
      </c>
      <c r="D277" s="17" t="str">
        <f>IFERROR(IF(OR($B277="",$B277="No CAS"),INDEX('DEQ Pollutant List'!$A$7:$A$611,MATCH($C277,'DEQ Pollutant List'!$C$7:$C$611,0)),INDEX('DEQ Pollutant List'!$A$7:$A$611,MATCH($B277,'DEQ Pollutant List'!$B$7:$B$611,0))),"")</f>
        <v/>
      </c>
      <c r="E277" s="130"/>
      <c r="F277" s="78"/>
      <c r="G277" s="160"/>
      <c r="H277" s="33"/>
      <c r="I277" s="79"/>
      <c r="J277" s="148"/>
      <c r="K277" s="149"/>
      <c r="L277" s="150"/>
      <c r="M277" s="148"/>
      <c r="N277" s="149"/>
      <c r="O277" s="150"/>
    </row>
    <row r="278" spans="1:15" x14ac:dyDescent="0.25">
      <c r="A278" s="29"/>
      <c r="B278" s="77"/>
      <c r="C278" s="31" t="str">
        <f>IFERROR(IF(B278="No CAS","",INDEX('DEQ Pollutant List'!$C$7:$C$611,MATCH('3. Pollutant Emissions - EF'!B278,'DEQ Pollutant List'!$B$7:$B$611,0))),"")</f>
        <v/>
      </c>
      <c r="D278" s="17" t="str">
        <f>IFERROR(IF(OR($B278="",$B278="No CAS"),INDEX('DEQ Pollutant List'!$A$7:$A$611,MATCH($C278,'DEQ Pollutant List'!$C$7:$C$611,0)),INDEX('DEQ Pollutant List'!$A$7:$A$611,MATCH($B278,'DEQ Pollutant List'!$B$7:$B$611,0))),"")</f>
        <v/>
      </c>
      <c r="E278" s="130"/>
      <c r="F278" s="78"/>
      <c r="G278" s="160"/>
      <c r="H278" s="33"/>
      <c r="I278" s="79"/>
      <c r="J278" s="148"/>
      <c r="K278" s="149"/>
      <c r="L278" s="150"/>
      <c r="M278" s="148"/>
      <c r="N278" s="149"/>
      <c r="O278" s="150"/>
    </row>
    <row r="279" spans="1:15" x14ac:dyDescent="0.25">
      <c r="A279" s="29"/>
      <c r="B279" s="77"/>
      <c r="C279" s="31" t="str">
        <f>IFERROR(IF(B279="No CAS","",INDEX('DEQ Pollutant List'!$C$7:$C$611,MATCH('3. Pollutant Emissions - EF'!B279,'DEQ Pollutant List'!$B$7:$B$611,0))),"")</f>
        <v/>
      </c>
      <c r="D279" s="17" t="str">
        <f>IFERROR(IF(OR($B279="",$B279="No CAS"),INDEX('DEQ Pollutant List'!$A$7:$A$611,MATCH($C279,'DEQ Pollutant List'!$C$7:$C$611,0)),INDEX('DEQ Pollutant List'!$A$7:$A$611,MATCH($B279,'DEQ Pollutant List'!$B$7:$B$611,0))),"")</f>
        <v/>
      </c>
      <c r="E279" s="130"/>
      <c r="F279" s="78"/>
      <c r="G279" s="160"/>
      <c r="H279" s="33"/>
      <c r="I279" s="79"/>
      <c r="J279" s="148"/>
      <c r="K279" s="149"/>
      <c r="L279" s="150"/>
      <c r="M279" s="148"/>
      <c r="N279" s="149"/>
      <c r="O279" s="150"/>
    </row>
    <row r="280" spans="1:15" x14ac:dyDescent="0.25">
      <c r="A280" s="29"/>
      <c r="B280" s="77"/>
      <c r="C280" s="31" t="str">
        <f>IFERROR(IF(B280="No CAS","",INDEX('DEQ Pollutant List'!$C$7:$C$611,MATCH('3. Pollutant Emissions - EF'!B280,'DEQ Pollutant List'!$B$7:$B$611,0))),"")</f>
        <v/>
      </c>
      <c r="D280" s="17" t="str">
        <f>IFERROR(IF(OR($B280="",$B280="No CAS"),INDEX('DEQ Pollutant List'!$A$7:$A$611,MATCH($C280,'DEQ Pollutant List'!$C$7:$C$611,0)),INDEX('DEQ Pollutant List'!$A$7:$A$611,MATCH($B280,'DEQ Pollutant List'!$B$7:$B$611,0))),"")</f>
        <v/>
      </c>
      <c r="E280" s="130"/>
      <c r="F280" s="78"/>
      <c r="G280" s="160"/>
      <c r="H280" s="33"/>
      <c r="I280" s="79"/>
      <c r="J280" s="148"/>
      <c r="K280" s="149"/>
      <c r="L280" s="150"/>
      <c r="M280" s="148"/>
      <c r="N280" s="149"/>
      <c r="O280" s="150"/>
    </row>
    <row r="281" spans="1:15" x14ac:dyDescent="0.25">
      <c r="A281" s="29"/>
      <c r="B281" s="77"/>
      <c r="C281" s="31" t="str">
        <f>IFERROR(IF(B281="No CAS","",INDEX('DEQ Pollutant List'!$C$7:$C$611,MATCH('3. Pollutant Emissions - EF'!B281,'DEQ Pollutant List'!$B$7:$B$611,0))),"")</f>
        <v/>
      </c>
      <c r="D281" s="17" t="str">
        <f>IFERROR(IF(OR($B281="",$B281="No CAS"),INDEX('DEQ Pollutant List'!$A$7:$A$611,MATCH($C281,'DEQ Pollutant List'!$C$7:$C$611,0)),INDEX('DEQ Pollutant List'!$A$7:$A$611,MATCH($B281,'DEQ Pollutant List'!$B$7:$B$611,0))),"")</f>
        <v/>
      </c>
      <c r="E281" s="130"/>
      <c r="F281" s="78"/>
      <c r="G281" s="160"/>
      <c r="H281" s="33"/>
      <c r="I281" s="79"/>
      <c r="J281" s="148"/>
      <c r="K281" s="149"/>
      <c r="L281" s="150"/>
      <c r="M281" s="148"/>
      <c r="N281" s="149"/>
      <c r="O281" s="150"/>
    </row>
    <row r="282" spans="1:15" x14ac:dyDescent="0.25">
      <c r="A282" s="29"/>
      <c r="B282" s="77"/>
      <c r="C282" s="31" t="str">
        <f>IFERROR(IF(B282="No CAS","",INDEX('DEQ Pollutant List'!$C$7:$C$611,MATCH('3. Pollutant Emissions - EF'!B282,'DEQ Pollutant List'!$B$7:$B$611,0))),"")</f>
        <v/>
      </c>
      <c r="D282" s="17" t="str">
        <f>IFERROR(IF(OR($B282="",$B282="No CAS"),INDEX('DEQ Pollutant List'!$A$7:$A$611,MATCH($C282,'DEQ Pollutant List'!$C$7:$C$611,0)),INDEX('DEQ Pollutant List'!$A$7:$A$611,MATCH($B282,'DEQ Pollutant List'!$B$7:$B$611,0))),"")</f>
        <v/>
      </c>
      <c r="E282" s="130"/>
      <c r="F282" s="78"/>
      <c r="G282" s="160"/>
      <c r="H282" s="33"/>
      <c r="I282" s="79"/>
      <c r="J282" s="148"/>
      <c r="K282" s="149"/>
      <c r="L282" s="150"/>
      <c r="M282" s="148"/>
      <c r="N282" s="149"/>
      <c r="O282" s="150"/>
    </row>
    <row r="283" spans="1:15" x14ac:dyDescent="0.25">
      <c r="A283" s="29"/>
      <c r="B283" s="77"/>
      <c r="C283" s="31" t="str">
        <f>IFERROR(IF(B283="No CAS","",INDEX('DEQ Pollutant List'!$C$7:$C$611,MATCH('3. Pollutant Emissions - EF'!B283,'DEQ Pollutant List'!$B$7:$B$611,0))),"")</f>
        <v/>
      </c>
      <c r="D283" s="17" t="str">
        <f>IFERROR(IF(OR($B283="",$B283="No CAS"),INDEX('DEQ Pollutant List'!$A$7:$A$611,MATCH($C283,'DEQ Pollutant List'!$C$7:$C$611,0)),INDEX('DEQ Pollutant List'!$A$7:$A$611,MATCH($B283,'DEQ Pollutant List'!$B$7:$B$611,0))),"")</f>
        <v/>
      </c>
      <c r="E283" s="130"/>
      <c r="F283" s="78"/>
      <c r="G283" s="160"/>
      <c r="H283" s="33"/>
      <c r="I283" s="79"/>
      <c r="J283" s="148"/>
      <c r="K283" s="149"/>
      <c r="L283" s="150"/>
      <c r="M283" s="148"/>
      <c r="N283" s="149"/>
      <c r="O283" s="150"/>
    </row>
    <row r="284" spans="1:15" x14ac:dyDescent="0.25">
      <c r="A284" s="29"/>
      <c r="B284" s="77"/>
      <c r="C284" s="31" t="str">
        <f>IFERROR(IF(B284="No CAS","",INDEX('DEQ Pollutant List'!$C$7:$C$611,MATCH('3. Pollutant Emissions - EF'!B284,'DEQ Pollutant List'!$B$7:$B$611,0))),"")</f>
        <v/>
      </c>
      <c r="D284" s="17" t="str">
        <f>IFERROR(IF(OR($B284="",$B284="No CAS"),INDEX('DEQ Pollutant List'!$A$7:$A$611,MATCH($C284,'DEQ Pollutant List'!$C$7:$C$611,0)),INDEX('DEQ Pollutant List'!$A$7:$A$611,MATCH($B284,'DEQ Pollutant List'!$B$7:$B$611,0))),"")</f>
        <v/>
      </c>
      <c r="E284" s="130"/>
      <c r="F284" s="78"/>
      <c r="G284" s="160"/>
      <c r="H284" s="33"/>
      <c r="I284" s="79"/>
      <c r="J284" s="148"/>
      <c r="K284" s="149"/>
      <c r="L284" s="150"/>
      <c r="M284" s="148"/>
      <c r="N284" s="149"/>
      <c r="O284" s="150"/>
    </row>
    <row r="285" spans="1:15" x14ac:dyDescent="0.25">
      <c r="A285" s="29"/>
      <c r="B285" s="77"/>
      <c r="C285" s="31" t="str">
        <f>IFERROR(IF(B285="No CAS","",INDEX('DEQ Pollutant List'!$C$7:$C$611,MATCH('3. Pollutant Emissions - EF'!B285,'DEQ Pollutant List'!$B$7:$B$611,0))),"")</f>
        <v/>
      </c>
      <c r="D285" s="17" t="str">
        <f>IFERROR(IF(OR($B285="",$B285="No CAS"),INDEX('DEQ Pollutant List'!$A$7:$A$611,MATCH($C285,'DEQ Pollutant List'!$C$7:$C$611,0)),INDEX('DEQ Pollutant List'!$A$7:$A$611,MATCH($B285,'DEQ Pollutant List'!$B$7:$B$611,0))),"")</f>
        <v/>
      </c>
      <c r="E285" s="130"/>
      <c r="F285" s="78"/>
      <c r="G285" s="160"/>
      <c r="H285" s="33"/>
      <c r="I285" s="79"/>
      <c r="J285" s="148"/>
      <c r="K285" s="149"/>
      <c r="L285" s="150"/>
      <c r="M285" s="148"/>
      <c r="N285" s="149"/>
      <c r="O285" s="150"/>
    </row>
    <row r="286" spans="1:15" x14ac:dyDescent="0.25">
      <c r="A286" s="29"/>
      <c r="B286" s="77"/>
      <c r="C286" s="31" t="str">
        <f>IFERROR(IF(B286="No CAS","",INDEX('DEQ Pollutant List'!$C$7:$C$611,MATCH('3. Pollutant Emissions - EF'!B286,'DEQ Pollutant List'!$B$7:$B$611,0))),"")</f>
        <v/>
      </c>
      <c r="D286" s="17" t="str">
        <f>IFERROR(IF(OR($B286="",$B286="No CAS"),INDEX('DEQ Pollutant List'!$A$7:$A$611,MATCH($C286,'DEQ Pollutant List'!$C$7:$C$611,0)),INDEX('DEQ Pollutant List'!$A$7:$A$611,MATCH($B286,'DEQ Pollutant List'!$B$7:$B$611,0))),"")</f>
        <v/>
      </c>
      <c r="E286" s="130"/>
      <c r="F286" s="78"/>
      <c r="G286" s="160"/>
      <c r="H286" s="33"/>
      <c r="I286" s="79"/>
      <c r="J286" s="148"/>
      <c r="K286" s="149"/>
      <c r="L286" s="150"/>
      <c r="M286" s="148"/>
      <c r="N286" s="149"/>
      <c r="O286" s="150"/>
    </row>
    <row r="287" spans="1:15" x14ac:dyDescent="0.25">
      <c r="A287" s="29"/>
      <c r="B287" s="77"/>
      <c r="C287" s="31" t="str">
        <f>IFERROR(IF(B287="No CAS","",INDEX('DEQ Pollutant List'!$C$7:$C$611,MATCH('3. Pollutant Emissions - EF'!B287,'DEQ Pollutant List'!$B$7:$B$611,0))),"")</f>
        <v/>
      </c>
      <c r="D287" s="17" t="str">
        <f>IFERROR(IF(OR($B287="",$B287="No CAS"),INDEX('DEQ Pollutant List'!$A$7:$A$611,MATCH($C287,'DEQ Pollutant List'!$C$7:$C$611,0)),INDEX('DEQ Pollutant List'!$A$7:$A$611,MATCH($B287,'DEQ Pollutant List'!$B$7:$B$611,0))),"")</f>
        <v/>
      </c>
      <c r="E287" s="130"/>
      <c r="F287" s="78"/>
      <c r="G287" s="160"/>
      <c r="H287" s="33"/>
      <c r="I287" s="79"/>
      <c r="J287" s="148"/>
      <c r="K287" s="149"/>
      <c r="L287" s="150"/>
      <c r="M287" s="148"/>
      <c r="N287" s="149"/>
      <c r="O287" s="150"/>
    </row>
    <row r="288" spans="1:15" x14ac:dyDescent="0.25">
      <c r="A288" s="29"/>
      <c r="B288" s="77"/>
      <c r="C288" s="31" t="str">
        <f>IFERROR(IF(B288="No CAS","",INDEX('DEQ Pollutant List'!$C$7:$C$611,MATCH('3. Pollutant Emissions - EF'!B288,'DEQ Pollutant List'!$B$7:$B$611,0))),"")</f>
        <v/>
      </c>
      <c r="D288" s="17" t="str">
        <f>IFERROR(IF(OR($B288="",$B288="No CAS"),INDEX('DEQ Pollutant List'!$A$7:$A$611,MATCH($C288,'DEQ Pollutant List'!$C$7:$C$611,0)),INDEX('DEQ Pollutant List'!$A$7:$A$611,MATCH($B288,'DEQ Pollutant List'!$B$7:$B$611,0))),"")</f>
        <v/>
      </c>
      <c r="E288" s="130"/>
      <c r="F288" s="78"/>
      <c r="G288" s="160"/>
      <c r="H288" s="33"/>
      <c r="I288" s="79"/>
      <c r="J288" s="148"/>
      <c r="K288" s="149"/>
      <c r="L288" s="150"/>
      <c r="M288" s="148"/>
      <c r="N288" s="149"/>
      <c r="O288" s="150"/>
    </row>
    <row r="289" spans="1:15" x14ac:dyDescent="0.25">
      <c r="A289" s="29"/>
      <c r="B289" s="77"/>
      <c r="C289" s="31" t="str">
        <f>IFERROR(IF(B289="No CAS","",INDEX('DEQ Pollutant List'!$C$7:$C$611,MATCH('3. Pollutant Emissions - EF'!B289,'DEQ Pollutant List'!$B$7:$B$611,0))),"")</f>
        <v/>
      </c>
      <c r="D289" s="17" t="str">
        <f>IFERROR(IF(OR($B289="",$B289="No CAS"),INDEX('DEQ Pollutant List'!$A$7:$A$611,MATCH($C289,'DEQ Pollutant List'!$C$7:$C$611,0)),INDEX('DEQ Pollutant List'!$A$7:$A$611,MATCH($B289,'DEQ Pollutant List'!$B$7:$B$611,0))),"")</f>
        <v/>
      </c>
      <c r="E289" s="130"/>
      <c r="F289" s="78"/>
      <c r="G289" s="160"/>
      <c r="H289" s="33"/>
      <c r="I289" s="79"/>
      <c r="J289" s="148"/>
      <c r="K289" s="149"/>
      <c r="L289" s="150"/>
      <c r="M289" s="148"/>
      <c r="N289" s="149"/>
      <c r="O289" s="150"/>
    </row>
    <row r="290" spans="1:15" x14ac:dyDescent="0.25">
      <c r="A290" s="29"/>
      <c r="B290" s="77"/>
      <c r="C290" s="31" t="str">
        <f>IFERROR(IF(B290="No CAS","",INDEX('DEQ Pollutant List'!$C$7:$C$611,MATCH('3. Pollutant Emissions - EF'!B290,'DEQ Pollutant List'!$B$7:$B$611,0))),"")</f>
        <v/>
      </c>
      <c r="D290" s="17" t="str">
        <f>IFERROR(IF(OR($B290="",$B290="No CAS"),INDEX('DEQ Pollutant List'!$A$7:$A$611,MATCH($C290,'DEQ Pollutant List'!$C$7:$C$611,0)),INDEX('DEQ Pollutant List'!$A$7:$A$611,MATCH($B290,'DEQ Pollutant List'!$B$7:$B$611,0))),"")</f>
        <v/>
      </c>
      <c r="E290" s="130"/>
      <c r="F290" s="78"/>
      <c r="G290" s="160"/>
      <c r="H290" s="33"/>
      <c r="I290" s="79"/>
      <c r="J290" s="148"/>
      <c r="K290" s="149"/>
      <c r="L290" s="150"/>
      <c r="M290" s="148"/>
      <c r="N290" s="149"/>
      <c r="O290" s="150"/>
    </row>
    <row r="291" spans="1:15" x14ac:dyDescent="0.25">
      <c r="A291" s="29"/>
      <c r="B291" s="77"/>
      <c r="C291" s="31" t="str">
        <f>IFERROR(IF(B291="No CAS","",INDEX('DEQ Pollutant List'!$C$7:$C$611,MATCH('3. Pollutant Emissions - EF'!B291,'DEQ Pollutant List'!$B$7:$B$611,0))),"")</f>
        <v/>
      </c>
      <c r="D291" s="17" t="str">
        <f>IFERROR(IF(OR($B291="",$B291="No CAS"),INDEX('DEQ Pollutant List'!$A$7:$A$611,MATCH($C291,'DEQ Pollutant List'!$C$7:$C$611,0)),INDEX('DEQ Pollutant List'!$A$7:$A$611,MATCH($B291,'DEQ Pollutant List'!$B$7:$B$611,0))),"")</f>
        <v/>
      </c>
      <c r="E291" s="130"/>
      <c r="F291" s="78"/>
      <c r="G291" s="160"/>
      <c r="H291" s="33"/>
      <c r="I291" s="79"/>
      <c r="J291" s="148"/>
      <c r="K291" s="149"/>
      <c r="L291" s="150"/>
      <c r="M291" s="148"/>
      <c r="N291" s="149"/>
      <c r="O291" s="150"/>
    </row>
    <row r="292" spans="1:15" x14ac:dyDescent="0.25">
      <c r="A292" s="29"/>
      <c r="B292" s="77"/>
      <c r="C292" s="31" t="str">
        <f>IFERROR(IF(B292="No CAS","",INDEX('DEQ Pollutant List'!$C$7:$C$611,MATCH('3. Pollutant Emissions - EF'!B292,'DEQ Pollutant List'!$B$7:$B$611,0))),"")</f>
        <v/>
      </c>
      <c r="D292" s="17" t="str">
        <f>IFERROR(IF(OR($B292="",$B292="No CAS"),INDEX('DEQ Pollutant List'!$A$7:$A$611,MATCH($C292,'DEQ Pollutant List'!$C$7:$C$611,0)),INDEX('DEQ Pollutant List'!$A$7:$A$611,MATCH($B292,'DEQ Pollutant List'!$B$7:$B$611,0))),"")</f>
        <v/>
      </c>
      <c r="E292" s="130"/>
      <c r="F292" s="78"/>
      <c r="G292" s="160"/>
      <c r="H292" s="33"/>
      <c r="I292" s="79"/>
      <c r="J292" s="148"/>
      <c r="K292" s="149"/>
      <c r="L292" s="150"/>
      <c r="M292" s="148"/>
      <c r="N292" s="149"/>
      <c r="O292" s="150"/>
    </row>
    <row r="293" spans="1:15" x14ac:dyDescent="0.25">
      <c r="A293" s="29"/>
      <c r="B293" s="77"/>
      <c r="C293" s="31" t="str">
        <f>IFERROR(IF(B293="No CAS","",INDEX('DEQ Pollutant List'!$C$7:$C$611,MATCH('3. Pollutant Emissions - EF'!B293,'DEQ Pollutant List'!$B$7:$B$611,0))),"")</f>
        <v/>
      </c>
      <c r="D293" s="17" t="str">
        <f>IFERROR(IF(OR($B293="",$B293="No CAS"),INDEX('DEQ Pollutant List'!$A$7:$A$611,MATCH($C293,'DEQ Pollutant List'!$C$7:$C$611,0)),INDEX('DEQ Pollutant List'!$A$7:$A$611,MATCH($B293,'DEQ Pollutant List'!$B$7:$B$611,0))),"")</f>
        <v/>
      </c>
      <c r="E293" s="130"/>
      <c r="F293" s="78"/>
      <c r="G293" s="160"/>
      <c r="H293" s="33"/>
      <c r="I293" s="79"/>
      <c r="J293" s="148"/>
      <c r="K293" s="149"/>
      <c r="L293" s="150"/>
      <c r="M293" s="148"/>
      <c r="N293" s="149"/>
      <c r="O293" s="150"/>
    </row>
    <row r="294" spans="1:15" x14ac:dyDescent="0.25">
      <c r="A294" s="29"/>
      <c r="B294" s="77"/>
      <c r="C294" s="31" t="str">
        <f>IFERROR(IF(B294="No CAS","",INDEX('DEQ Pollutant List'!$C$7:$C$611,MATCH('3. Pollutant Emissions - EF'!B294,'DEQ Pollutant List'!$B$7:$B$611,0))),"")</f>
        <v/>
      </c>
      <c r="D294" s="17" t="str">
        <f>IFERROR(IF(OR($B294="",$B294="No CAS"),INDEX('DEQ Pollutant List'!$A$7:$A$611,MATCH($C294,'DEQ Pollutant List'!$C$7:$C$611,0)),INDEX('DEQ Pollutant List'!$A$7:$A$611,MATCH($B294,'DEQ Pollutant List'!$B$7:$B$611,0))),"")</f>
        <v/>
      </c>
      <c r="E294" s="130"/>
      <c r="F294" s="78"/>
      <c r="G294" s="160"/>
      <c r="H294" s="33"/>
      <c r="I294" s="79"/>
      <c r="J294" s="148"/>
      <c r="K294" s="149"/>
      <c r="L294" s="150"/>
      <c r="M294" s="148"/>
      <c r="N294" s="149"/>
      <c r="O294" s="150"/>
    </row>
    <row r="295" spans="1:15" x14ac:dyDescent="0.25">
      <c r="A295" s="29"/>
      <c r="B295" s="77"/>
      <c r="C295" s="31" t="str">
        <f>IFERROR(IF(B295="No CAS","",INDEX('DEQ Pollutant List'!$C$7:$C$611,MATCH('3. Pollutant Emissions - EF'!B295,'DEQ Pollutant List'!$B$7:$B$611,0))),"")</f>
        <v/>
      </c>
      <c r="D295" s="17" t="str">
        <f>IFERROR(IF(OR($B295="",$B295="No CAS"),INDEX('DEQ Pollutant List'!$A$7:$A$611,MATCH($C295,'DEQ Pollutant List'!$C$7:$C$611,0)),INDEX('DEQ Pollutant List'!$A$7:$A$611,MATCH($B295,'DEQ Pollutant List'!$B$7:$B$611,0))),"")</f>
        <v/>
      </c>
      <c r="E295" s="130"/>
      <c r="F295" s="78"/>
      <c r="G295" s="160"/>
      <c r="H295" s="33"/>
      <c r="I295" s="79"/>
      <c r="J295" s="148"/>
      <c r="K295" s="149"/>
      <c r="L295" s="150"/>
      <c r="M295" s="148"/>
      <c r="N295" s="149"/>
      <c r="O295" s="150"/>
    </row>
    <row r="296" spans="1:15" x14ac:dyDescent="0.25">
      <c r="A296" s="29"/>
      <c r="B296" s="77"/>
      <c r="C296" s="31" t="str">
        <f>IFERROR(IF(B296="No CAS","",INDEX('DEQ Pollutant List'!$C$7:$C$611,MATCH('3. Pollutant Emissions - EF'!B296,'DEQ Pollutant List'!$B$7:$B$611,0))),"")</f>
        <v/>
      </c>
      <c r="D296" s="17" t="str">
        <f>IFERROR(IF(OR($B296="",$B296="No CAS"),INDEX('DEQ Pollutant List'!$A$7:$A$611,MATCH($C296,'DEQ Pollutant List'!$C$7:$C$611,0)),INDEX('DEQ Pollutant List'!$A$7:$A$611,MATCH($B296,'DEQ Pollutant List'!$B$7:$B$611,0))),"")</f>
        <v/>
      </c>
      <c r="E296" s="130"/>
      <c r="F296" s="78"/>
      <c r="G296" s="160"/>
      <c r="H296" s="33"/>
      <c r="I296" s="79"/>
      <c r="J296" s="148"/>
      <c r="K296" s="149"/>
      <c r="L296" s="150"/>
      <c r="M296" s="148"/>
      <c r="N296" s="149"/>
      <c r="O296" s="150"/>
    </row>
    <row r="297" spans="1:15" x14ac:dyDescent="0.25">
      <c r="A297" s="29"/>
      <c r="B297" s="77"/>
      <c r="C297" s="31" t="str">
        <f>IFERROR(IF(B297="No CAS","",INDEX('DEQ Pollutant List'!$C$7:$C$611,MATCH('3. Pollutant Emissions - EF'!B297,'DEQ Pollutant List'!$B$7:$B$611,0))),"")</f>
        <v/>
      </c>
      <c r="D297" s="17" t="str">
        <f>IFERROR(IF(OR($B297="",$B297="No CAS"),INDEX('DEQ Pollutant List'!$A$7:$A$611,MATCH($C297,'DEQ Pollutant List'!$C$7:$C$611,0)),INDEX('DEQ Pollutant List'!$A$7:$A$611,MATCH($B297,'DEQ Pollutant List'!$B$7:$B$611,0))),"")</f>
        <v/>
      </c>
      <c r="E297" s="130"/>
      <c r="F297" s="78"/>
      <c r="G297" s="160"/>
      <c r="H297" s="33"/>
      <c r="I297" s="79"/>
      <c r="J297" s="148"/>
      <c r="K297" s="149"/>
      <c r="L297" s="150"/>
      <c r="M297" s="148"/>
      <c r="N297" s="149"/>
      <c r="O297" s="150"/>
    </row>
    <row r="298" spans="1:15" x14ac:dyDescent="0.25">
      <c r="A298" s="29"/>
      <c r="B298" s="77"/>
      <c r="C298" s="31" t="str">
        <f>IFERROR(IF(B298="No CAS","",INDEX('DEQ Pollutant List'!$C$7:$C$611,MATCH('3. Pollutant Emissions - EF'!B298,'DEQ Pollutant List'!$B$7:$B$611,0))),"")</f>
        <v/>
      </c>
      <c r="D298" s="17" t="str">
        <f>IFERROR(IF(OR($B298="",$B298="No CAS"),INDEX('DEQ Pollutant List'!$A$7:$A$611,MATCH($C298,'DEQ Pollutant List'!$C$7:$C$611,0)),INDEX('DEQ Pollutant List'!$A$7:$A$611,MATCH($B298,'DEQ Pollutant List'!$B$7:$B$611,0))),"")</f>
        <v/>
      </c>
      <c r="E298" s="130"/>
      <c r="F298" s="78"/>
      <c r="G298" s="160"/>
      <c r="H298" s="33"/>
      <c r="I298" s="79"/>
      <c r="J298" s="148"/>
      <c r="K298" s="149"/>
      <c r="L298" s="150"/>
      <c r="M298" s="148"/>
      <c r="N298" s="149"/>
      <c r="O298" s="150"/>
    </row>
    <row r="299" spans="1:15" x14ac:dyDescent="0.25">
      <c r="A299" s="29"/>
      <c r="B299" s="77"/>
      <c r="C299" s="31" t="str">
        <f>IFERROR(IF(B299="No CAS","",INDEX('DEQ Pollutant List'!$C$7:$C$611,MATCH('3. Pollutant Emissions - EF'!B299,'DEQ Pollutant List'!$B$7:$B$611,0))),"")</f>
        <v/>
      </c>
      <c r="D299" s="17" t="str">
        <f>IFERROR(IF(OR($B299="",$B299="No CAS"),INDEX('DEQ Pollutant List'!$A$7:$A$611,MATCH($C299,'DEQ Pollutant List'!$C$7:$C$611,0)),INDEX('DEQ Pollutant List'!$A$7:$A$611,MATCH($B299,'DEQ Pollutant List'!$B$7:$B$611,0))),"")</f>
        <v/>
      </c>
      <c r="E299" s="130"/>
      <c r="F299" s="78"/>
      <c r="G299" s="160"/>
      <c r="H299" s="33"/>
      <c r="I299" s="79"/>
      <c r="J299" s="148"/>
      <c r="K299" s="149"/>
      <c r="L299" s="150"/>
      <c r="M299" s="148"/>
      <c r="N299" s="149"/>
      <c r="O299" s="150"/>
    </row>
    <row r="300" spans="1:15" x14ac:dyDescent="0.25">
      <c r="A300" s="29"/>
      <c r="B300" s="77"/>
      <c r="C300" s="31" t="str">
        <f>IFERROR(IF(B300="No CAS","",INDEX('DEQ Pollutant List'!$C$7:$C$611,MATCH('3. Pollutant Emissions - EF'!B300,'DEQ Pollutant List'!$B$7:$B$611,0))),"")</f>
        <v/>
      </c>
      <c r="D300" s="17" t="str">
        <f>IFERROR(IF(OR($B300="",$B300="No CAS"),INDEX('DEQ Pollutant List'!$A$7:$A$611,MATCH($C300,'DEQ Pollutant List'!$C$7:$C$611,0)),INDEX('DEQ Pollutant List'!$A$7:$A$611,MATCH($B300,'DEQ Pollutant List'!$B$7:$B$611,0))),"")</f>
        <v/>
      </c>
      <c r="E300" s="130"/>
      <c r="F300" s="78"/>
      <c r="G300" s="160"/>
      <c r="H300" s="33"/>
      <c r="I300" s="79"/>
      <c r="J300" s="148"/>
      <c r="K300" s="149"/>
      <c r="L300" s="150"/>
      <c r="M300" s="148"/>
      <c r="N300" s="149"/>
      <c r="O300" s="150"/>
    </row>
    <row r="301" spans="1:15" x14ac:dyDescent="0.25">
      <c r="A301" s="29"/>
      <c r="B301" s="77"/>
      <c r="C301" s="31" t="str">
        <f>IFERROR(IF(B301="No CAS","",INDEX('DEQ Pollutant List'!$C$7:$C$611,MATCH('3. Pollutant Emissions - EF'!B301,'DEQ Pollutant List'!$B$7:$B$611,0))),"")</f>
        <v/>
      </c>
      <c r="D301" s="17" t="str">
        <f>IFERROR(IF(OR($B301="",$B301="No CAS"),INDEX('DEQ Pollutant List'!$A$7:$A$611,MATCH($C301,'DEQ Pollutant List'!$C$7:$C$611,0)),INDEX('DEQ Pollutant List'!$A$7:$A$611,MATCH($B301,'DEQ Pollutant List'!$B$7:$B$611,0))),"")</f>
        <v/>
      </c>
      <c r="E301" s="130"/>
      <c r="F301" s="78"/>
      <c r="G301" s="160"/>
      <c r="H301" s="33"/>
      <c r="I301" s="79"/>
      <c r="J301" s="148"/>
      <c r="K301" s="149"/>
      <c r="L301" s="150"/>
      <c r="M301" s="148"/>
      <c r="N301" s="149"/>
      <c r="O301" s="150"/>
    </row>
    <row r="302" spans="1:15" x14ac:dyDescent="0.25">
      <c r="A302" s="29"/>
      <c r="B302" s="77"/>
      <c r="C302" s="31" t="str">
        <f>IFERROR(IF(B302="No CAS","",INDEX('DEQ Pollutant List'!$C$7:$C$611,MATCH('3. Pollutant Emissions - EF'!B302,'DEQ Pollutant List'!$B$7:$B$611,0))),"")</f>
        <v/>
      </c>
      <c r="D302" s="17" t="str">
        <f>IFERROR(IF(OR($B302="",$B302="No CAS"),INDEX('DEQ Pollutant List'!$A$7:$A$611,MATCH($C302,'DEQ Pollutant List'!$C$7:$C$611,0)),INDEX('DEQ Pollutant List'!$A$7:$A$611,MATCH($B302,'DEQ Pollutant List'!$B$7:$B$611,0))),"")</f>
        <v/>
      </c>
      <c r="E302" s="130"/>
      <c r="F302" s="78"/>
      <c r="G302" s="160"/>
      <c r="H302" s="33"/>
      <c r="I302" s="79"/>
      <c r="J302" s="148"/>
      <c r="K302" s="149"/>
      <c r="L302" s="150"/>
      <c r="M302" s="148"/>
      <c r="N302" s="149"/>
      <c r="O302" s="150"/>
    </row>
    <row r="303" spans="1:15" x14ac:dyDescent="0.25">
      <c r="A303" s="29"/>
      <c r="B303" s="77"/>
      <c r="C303" s="31" t="str">
        <f>IFERROR(IF(B303="No CAS","",INDEX('DEQ Pollutant List'!$C$7:$C$611,MATCH('3. Pollutant Emissions - EF'!B303,'DEQ Pollutant List'!$B$7:$B$611,0))),"")</f>
        <v/>
      </c>
      <c r="D303" s="17" t="str">
        <f>IFERROR(IF(OR($B303="",$B303="No CAS"),INDEX('DEQ Pollutant List'!$A$7:$A$611,MATCH($C303,'DEQ Pollutant List'!$C$7:$C$611,0)),INDEX('DEQ Pollutant List'!$A$7:$A$611,MATCH($B303,'DEQ Pollutant List'!$B$7:$B$611,0))),"")</f>
        <v/>
      </c>
      <c r="E303" s="130"/>
      <c r="F303" s="78"/>
      <c r="G303" s="160"/>
      <c r="H303" s="33"/>
      <c r="I303" s="79"/>
      <c r="J303" s="148"/>
      <c r="K303" s="149"/>
      <c r="L303" s="150"/>
      <c r="M303" s="148"/>
      <c r="N303" s="149"/>
      <c r="O303" s="150"/>
    </row>
    <row r="304" spans="1:15" x14ac:dyDescent="0.25">
      <c r="A304" s="29"/>
      <c r="B304" s="77"/>
      <c r="C304" s="31" t="str">
        <f>IFERROR(IF(B304="No CAS","",INDEX('DEQ Pollutant List'!$C$7:$C$611,MATCH('3. Pollutant Emissions - EF'!B304,'DEQ Pollutant List'!$B$7:$B$611,0))),"")</f>
        <v/>
      </c>
      <c r="D304" s="17" t="str">
        <f>IFERROR(IF(OR($B304="",$B304="No CAS"),INDEX('DEQ Pollutant List'!$A$7:$A$611,MATCH($C304,'DEQ Pollutant List'!$C$7:$C$611,0)),INDEX('DEQ Pollutant List'!$A$7:$A$611,MATCH($B304,'DEQ Pollutant List'!$B$7:$B$611,0))),"")</f>
        <v/>
      </c>
      <c r="E304" s="130"/>
      <c r="F304" s="78"/>
      <c r="G304" s="160"/>
      <c r="H304" s="33"/>
      <c r="I304" s="79"/>
      <c r="J304" s="148"/>
      <c r="K304" s="149"/>
      <c r="L304" s="150"/>
      <c r="M304" s="148"/>
      <c r="N304" s="149"/>
      <c r="O304" s="150"/>
    </row>
    <row r="305" spans="1:15" x14ac:dyDescent="0.25">
      <c r="A305" s="29"/>
      <c r="B305" s="77"/>
      <c r="C305" s="31" t="str">
        <f>IFERROR(IF(B305="No CAS","",INDEX('DEQ Pollutant List'!$C$7:$C$611,MATCH('3. Pollutant Emissions - EF'!B305,'DEQ Pollutant List'!$B$7:$B$611,0))),"")</f>
        <v/>
      </c>
      <c r="D305" s="17" t="str">
        <f>IFERROR(IF(OR($B305="",$B305="No CAS"),INDEX('DEQ Pollutant List'!$A$7:$A$611,MATCH($C305,'DEQ Pollutant List'!$C$7:$C$611,0)),INDEX('DEQ Pollutant List'!$A$7:$A$611,MATCH($B305,'DEQ Pollutant List'!$B$7:$B$611,0))),"")</f>
        <v/>
      </c>
      <c r="E305" s="130"/>
      <c r="F305" s="78"/>
      <c r="G305" s="160"/>
      <c r="H305" s="33"/>
      <c r="I305" s="79"/>
      <c r="J305" s="148"/>
      <c r="K305" s="149"/>
      <c r="L305" s="150"/>
      <c r="M305" s="148"/>
      <c r="N305" s="149"/>
      <c r="O305" s="150"/>
    </row>
    <row r="306" spans="1:15" x14ac:dyDescent="0.25">
      <c r="A306" s="29"/>
      <c r="B306" s="77"/>
      <c r="C306" s="31" t="str">
        <f>IFERROR(IF(B306="No CAS","",INDEX('DEQ Pollutant List'!$C$7:$C$611,MATCH('3. Pollutant Emissions - EF'!B306,'DEQ Pollutant List'!$B$7:$B$611,0))),"")</f>
        <v/>
      </c>
      <c r="D306" s="17" t="str">
        <f>IFERROR(IF(OR($B306="",$B306="No CAS"),INDEX('DEQ Pollutant List'!$A$7:$A$611,MATCH($C306,'DEQ Pollutant List'!$C$7:$C$611,0)),INDEX('DEQ Pollutant List'!$A$7:$A$611,MATCH($B306,'DEQ Pollutant List'!$B$7:$B$611,0))),"")</f>
        <v/>
      </c>
      <c r="E306" s="130"/>
      <c r="F306" s="78"/>
      <c r="G306" s="160"/>
      <c r="H306" s="33"/>
      <c r="I306" s="79"/>
      <c r="J306" s="148"/>
      <c r="K306" s="149"/>
      <c r="L306" s="150"/>
      <c r="M306" s="148"/>
      <c r="N306" s="149"/>
      <c r="O306" s="150"/>
    </row>
    <row r="307" spans="1:15" x14ac:dyDescent="0.25">
      <c r="A307" s="29"/>
      <c r="B307" s="77"/>
      <c r="C307" s="31" t="str">
        <f>IFERROR(IF(B307="No CAS","",INDEX('DEQ Pollutant List'!$C$7:$C$611,MATCH('3. Pollutant Emissions - EF'!B307,'DEQ Pollutant List'!$B$7:$B$611,0))),"")</f>
        <v/>
      </c>
      <c r="D307" s="17" t="str">
        <f>IFERROR(IF(OR($B307="",$B307="No CAS"),INDEX('DEQ Pollutant List'!$A$7:$A$611,MATCH($C307,'DEQ Pollutant List'!$C$7:$C$611,0)),INDEX('DEQ Pollutant List'!$A$7:$A$611,MATCH($B307,'DEQ Pollutant List'!$B$7:$B$611,0))),"")</f>
        <v/>
      </c>
      <c r="E307" s="130"/>
      <c r="F307" s="78"/>
      <c r="G307" s="160"/>
      <c r="H307" s="33"/>
      <c r="I307" s="79"/>
      <c r="J307" s="148"/>
      <c r="K307" s="149"/>
      <c r="L307" s="150"/>
      <c r="M307" s="148"/>
      <c r="N307" s="149"/>
      <c r="O307" s="150"/>
    </row>
    <row r="308" spans="1:15" x14ac:dyDescent="0.25">
      <c r="A308" s="29"/>
      <c r="B308" s="77"/>
      <c r="C308" s="31" t="str">
        <f>IFERROR(IF(B308="No CAS","",INDEX('DEQ Pollutant List'!$C$7:$C$611,MATCH('3. Pollutant Emissions - EF'!B308,'DEQ Pollutant List'!$B$7:$B$611,0))),"")</f>
        <v/>
      </c>
      <c r="D308" s="17" t="str">
        <f>IFERROR(IF(OR($B308="",$B308="No CAS"),INDEX('DEQ Pollutant List'!$A$7:$A$611,MATCH($C308,'DEQ Pollutant List'!$C$7:$C$611,0)),INDEX('DEQ Pollutant List'!$A$7:$A$611,MATCH($B308,'DEQ Pollutant List'!$B$7:$B$611,0))),"")</f>
        <v/>
      </c>
      <c r="E308" s="130"/>
      <c r="F308" s="78"/>
      <c r="G308" s="160"/>
      <c r="H308" s="33"/>
      <c r="I308" s="79"/>
      <c r="J308" s="148"/>
      <c r="K308" s="149"/>
      <c r="L308" s="150"/>
      <c r="M308" s="148"/>
      <c r="N308" s="149"/>
      <c r="O308" s="150"/>
    </row>
    <row r="309" spans="1:15" x14ac:dyDescent="0.25">
      <c r="A309" s="29"/>
      <c r="B309" s="77"/>
      <c r="C309" s="31" t="str">
        <f>IFERROR(IF(B309="No CAS","",INDEX('DEQ Pollutant List'!$C$7:$C$611,MATCH('3. Pollutant Emissions - EF'!B309,'DEQ Pollutant List'!$B$7:$B$611,0))),"")</f>
        <v/>
      </c>
      <c r="D309" s="17" t="str">
        <f>IFERROR(IF(OR($B309="",$B309="No CAS"),INDEX('DEQ Pollutant List'!$A$7:$A$611,MATCH($C309,'DEQ Pollutant List'!$C$7:$C$611,0)),INDEX('DEQ Pollutant List'!$A$7:$A$611,MATCH($B309,'DEQ Pollutant List'!$B$7:$B$611,0))),"")</f>
        <v/>
      </c>
      <c r="E309" s="130"/>
      <c r="F309" s="78"/>
      <c r="G309" s="160"/>
      <c r="H309" s="33"/>
      <c r="I309" s="79"/>
      <c r="J309" s="148"/>
      <c r="K309" s="149"/>
      <c r="L309" s="150"/>
      <c r="M309" s="148"/>
      <c r="N309" s="149"/>
      <c r="O309" s="150"/>
    </row>
    <row r="310" spans="1:15" x14ac:dyDescent="0.25">
      <c r="A310" s="29"/>
      <c r="B310" s="77"/>
      <c r="C310" s="31" t="str">
        <f>IFERROR(IF(B310="No CAS","",INDEX('DEQ Pollutant List'!$C$7:$C$611,MATCH('3. Pollutant Emissions - EF'!B310,'DEQ Pollutant List'!$B$7:$B$611,0))),"")</f>
        <v/>
      </c>
      <c r="D310" s="17" t="str">
        <f>IFERROR(IF(OR($B310="",$B310="No CAS"),INDEX('DEQ Pollutant List'!$A$7:$A$611,MATCH($C310,'DEQ Pollutant List'!$C$7:$C$611,0)),INDEX('DEQ Pollutant List'!$A$7:$A$611,MATCH($B310,'DEQ Pollutant List'!$B$7:$B$611,0))),"")</f>
        <v/>
      </c>
      <c r="E310" s="130"/>
      <c r="F310" s="78"/>
      <c r="G310" s="160"/>
      <c r="H310" s="33"/>
      <c r="I310" s="79"/>
      <c r="J310" s="148"/>
      <c r="K310" s="149"/>
      <c r="L310" s="150"/>
      <c r="M310" s="148"/>
      <c r="N310" s="149"/>
      <c r="O310" s="150"/>
    </row>
    <row r="311" spans="1:15" x14ac:dyDescent="0.25">
      <c r="A311" s="29"/>
      <c r="B311" s="77"/>
      <c r="C311" s="31" t="str">
        <f>IFERROR(IF(B311="No CAS","",INDEX('DEQ Pollutant List'!$C$7:$C$611,MATCH('3. Pollutant Emissions - EF'!B311,'DEQ Pollutant List'!$B$7:$B$611,0))),"")</f>
        <v/>
      </c>
      <c r="D311" s="17" t="str">
        <f>IFERROR(IF(OR($B311="",$B311="No CAS"),INDEX('DEQ Pollutant List'!$A$7:$A$611,MATCH($C311,'DEQ Pollutant List'!$C$7:$C$611,0)),INDEX('DEQ Pollutant List'!$A$7:$A$611,MATCH($B311,'DEQ Pollutant List'!$B$7:$B$611,0))),"")</f>
        <v/>
      </c>
      <c r="E311" s="130"/>
      <c r="F311" s="78"/>
      <c r="G311" s="160"/>
      <c r="H311" s="33"/>
      <c r="I311" s="79"/>
      <c r="J311" s="148"/>
      <c r="K311" s="149"/>
      <c r="L311" s="150"/>
      <c r="M311" s="148"/>
      <c r="N311" s="149"/>
      <c r="O311" s="150"/>
    </row>
    <row r="312" spans="1:15" x14ac:dyDescent="0.25">
      <c r="A312" s="29"/>
      <c r="B312" s="77"/>
      <c r="C312" s="31" t="str">
        <f>IFERROR(IF(B312="No CAS","",INDEX('DEQ Pollutant List'!$C$7:$C$611,MATCH('3. Pollutant Emissions - EF'!B312,'DEQ Pollutant List'!$B$7:$B$611,0))),"")</f>
        <v/>
      </c>
      <c r="D312" s="17" t="str">
        <f>IFERROR(IF(OR($B312="",$B312="No CAS"),INDEX('DEQ Pollutant List'!$A$7:$A$611,MATCH($C312,'DEQ Pollutant List'!$C$7:$C$611,0)),INDEX('DEQ Pollutant List'!$A$7:$A$611,MATCH($B312,'DEQ Pollutant List'!$B$7:$B$611,0))),"")</f>
        <v/>
      </c>
      <c r="E312" s="130"/>
      <c r="F312" s="78"/>
      <c r="G312" s="160"/>
      <c r="H312" s="33"/>
      <c r="I312" s="79"/>
      <c r="J312" s="148"/>
      <c r="K312" s="149"/>
      <c r="L312" s="150"/>
      <c r="M312" s="148"/>
      <c r="N312" s="149"/>
      <c r="O312" s="150"/>
    </row>
    <row r="313" spans="1:15" x14ac:dyDescent="0.25">
      <c r="A313" s="29"/>
      <c r="B313" s="77"/>
      <c r="C313" s="31" t="str">
        <f>IFERROR(IF(B313="No CAS","",INDEX('DEQ Pollutant List'!$C$7:$C$611,MATCH('3. Pollutant Emissions - EF'!B313,'DEQ Pollutant List'!$B$7:$B$611,0))),"")</f>
        <v/>
      </c>
      <c r="D313" s="17" t="str">
        <f>IFERROR(IF(OR($B313="",$B313="No CAS"),INDEX('DEQ Pollutant List'!$A$7:$A$611,MATCH($C313,'DEQ Pollutant List'!$C$7:$C$611,0)),INDEX('DEQ Pollutant List'!$A$7:$A$611,MATCH($B313,'DEQ Pollutant List'!$B$7:$B$611,0))),"")</f>
        <v/>
      </c>
      <c r="E313" s="130"/>
      <c r="F313" s="78"/>
      <c r="G313" s="160"/>
      <c r="H313" s="33"/>
      <c r="I313" s="79"/>
      <c r="J313" s="148"/>
      <c r="K313" s="149"/>
      <c r="L313" s="150"/>
      <c r="M313" s="148"/>
      <c r="N313" s="149"/>
      <c r="O313" s="150"/>
    </row>
    <row r="314" spans="1:15" x14ac:dyDescent="0.25">
      <c r="A314" s="29"/>
      <c r="B314" s="77"/>
      <c r="C314" s="31" t="str">
        <f>IFERROR(IF(B314="No CAS","",INDEX('DEQ Pollutant List'!$C$7:$C$611,MATCH('3. Pollutant Emissions - EF'!B314,'DEQ Pollutant List'!$B$7:$B$611,0))),"")</f>
        <v/>
      </c>
      <c r="D314" s="17" t="str">
        <f>IFERROR(IF(OR($B314="",$B314="No CAS"),INDEX('DEQ Pollutant List'!$A$7:$A$611,MATCH($C314,'DEQ Pollutant List'!$C$7:$C$611,0)),INDEX('DEQ Pollutant List'!$A$7:$A$611,MATCH($B314,'DEQ Pollutant List'!$B$7:$B$611,0))),"")</f>
        <v/>
      </c>
      <c r="E314" s="130"/>
      <c r="F314" s="78"/>
      <c r="G314" s="160"/>
      <c r="H314" s="33"/>
      <c r="I314" s="79"/>
      <c r="J314" s="148"/>
      <c r="K314" s="149"/>
      <c r="L314" s="150"/>
      <c r="M314" s="148"/>
      <c r="N314" s="149"/>
      <c r="O314" s="150"/>
    </row>
    <row r="315" spans="1:15" x14ac:dyDescent="0.25">
      <c r="A315" s="29"/>
      <c r="B315" s="77"/>
      <c r="C315" s="31" t="str">
        <f>IFERROR(IF(B315="No CAS","",INDEX('DEQ Pollutant List'!$C$7:$C$611,MATCH('3. Pollutant Emissions - EF'!B315,'DEQ Pollutant List'!$B$7:$B$611,0))),"")</f>
        <v/>
      </c>
      <c r="D315" s="17" t="str">
        <f>IFERROR(IF(OR($B315="",$B315="No CAS"),INDEX('DEQ Pollutant List'!$A$7:$A$611,MATCH($C315,'DEQ Pollutant List'!$C$7:$C$611,0)),INDEX('DEQ Pollutant List'!$A$7:$A$611,MATCH($B315,'DEQ Pollutant List'!$B$7:$B$611,0))),"")</f>
        <v/>
      </c>
      <c r="E315" s="130"/>
      <c r="F315" s="78"/>
      <c r="G315" s="160"/>
      <c r="H315" s="33"/>
      <c r="I315" s="79"/>
      <c r="J315" s="148"/>
      <c r="K315" s="149"/>
      <c r="L315" s="150"/>
      <c r="M315" s="148"/>
      <c r="N315" s="149"/>
      <c r="O315" s="150"/>
    </row>
    <row r="316" spans="1:15" x14ac:dyDescent="0.25">
      <c r="A316" s="29"/>
      <c r="B316" s="77"/>
      <c r="C316" s="31" t="str">
        <f>IFERROR(IF(B316="No CAS","",INDEX('DEQ Pollutant List'!$C$7:$C$611,MATCH('3. Pollutant Emissions - EF'!B316,'DEQ Pollutant List'!$B$7:$B$611,0))),"")</f>
        <v/>
      </c>
      <c r="D316" s="17" t="str">
        <f>IFERROR(IF(OR($B316="",$B316="No CAS"),INDEX('DEQ Pollutant List'!$A$7:$A$611,MATCH($C316,'DEQ Pollutant List'!$C$7:$C$611,0)),INDEX('DEQ Pollutant List'!$A$7:$A$611,MATCH($B316,'DEQ Pollutant List'!$B$7:$B$611,0))),"")</f>
        <v/>
      </c>
      <c r="E316" s="130"/>
      <c r="F316" s="78"/>
      <c r="G316" s="160"/>
      <c r="H316" s="33"/>
      <c r="I316" s="79"/>
      <c r="J316" s="148"/>
      <c r="K316" s="149"/>
      <c r="L316" s="150"/>
      <c r="M316" s="148"/>
      <c r="N316" s="149"/>
      <c r="O316" s="150"/>
    </row>
    <row r="317" spans="1:15" x14ac:dyDescent="0.25">
      <c r="A317" s="29"/>
      <c r="B317" s="77"/>
      <c r="C317" s="31" t="str">
        <f>IFERROR(IF(B317="No CAS","",INDEX('DEQ Pollutant List'!$C$7:$C$611,MATCH('3. Pollutant Emissions - EF'!B317,'DEQ Pollutant List'!$B$7:$B$611,0))),"")</f>
        <v/>
      </c>
      <c r="D317" s="17" t="str">
        <f>IFERROR(IF(OR($B317="",$B317="No CAS"),INDEX('DEQ Pollutant List'!$A$7:$A$611,MATCH($C317,'DEQ Pollutant List'!$C$7:$C$611,0)),INDEX('DEQ Pollutant List'!$A$7:$A$611,MATCH($B317,'DEQ Pollutant List'!$B$7:$B$611,0))),"")</f>
        <v/>
      </c>
      <c r="E317" s="130"/>
      <c r="F317" s="78"/>
      <c r="G317" s="160"/>
      <c r="H317" s="33"/>
      <c r="I317" s="79"/>
      <c r="J317" s="148"/>
      <c r="K317" s="149"/>
      <c r="L317" s="150"/>
      <c r="M317" s="148"/>
      <c r="N317" s="149"/>
      <c r="O317" s="150"/>
    </row>
    <row r="318" spans="1:15" x14ac:dyDescent="0.25">
      <c r="A318" s="29"/>
      <c r="B318" s="77"/>
      <c r="C318" s="31" t="str">
        <f>IFERROR(IF(B318="No CAS","",INDEX('DEQ Pollutant List'!$C$7:$C$611,MATCH('3. Pollutant Emissions - EF'!B318,'DEQ Pollutant List'!$B$7:$B$611,0))),"")</f>
        <v/>
      </c>
      <c r="D318" s="17" t="str">
        <f>IFERROR(IF(OR($B318="",$B318="No CAS"),INDEX('DEQ Pollutant List'!$A$7:$A$611,MATCH($C318,'DEQ Pollutant List'!$C$7:$C$611,0)),INDEX('DEQ Pollutant List'!$A$7:$A$611,MATCH($B318,'DEQ Pollutant List'!$B$7:$B$611,0))),"")</f>
        <v/>
      </c>
      <c r="E318" s="130"/>
      <c r="F318" s="78"/>
      <c r="G318" s="160"/>
      <c r="H318" s="33"/>
      <c r="I318" s="79"/>
      <c r="J318" s="148"/>
      <c r="K318" s="149"/>
      <c r="L318" s="150"/>
      <c r="M318" s="148"/>
      <c r="N318" s="149"/>
      <c r="O318" s="150"/>
    </row>
    <row r="319" spans="1:15" x14ac:dyDescent="0.25">
      <c r="A319" s="29"/>
      <c r="B319" s="77"/>
      <c r="C319" s="31" t="str">
        <f>IFERROR(IF(B319="No CAS","",INDEX('DEQ Pollutant List'!$C$7:$C$611,MATCH('3. Pollutant Emissions - EF'!B319,'DEQ Pollutant List'!$B$7:$B$611,0))),"")</f>
        <v/>
      </c>
      <c r="D319" s="17" t="str">
        <f>IFERROR(IF(OR($B319="",$B319="No CAS"),INDEX('DEQ Pollutant List'!$A$7:$A$611,MATCH($C319,'DEQ Pollutant List'!$C$7:$C$611,0)),INDEX('DEQ Pollutant List'!$A$7:$A$611,MATCH($B319,'DEQ Pollutant List'!$B$7:$B$611,0))),"")</f>
        <v/>
      </c>
      <c r="E319" s="130"/>
      <c r="F319" s="78"/>
      <c r="G319" s="160"/>
      <c r="H319" s="33"/>
      <c r="I319" s="79"/>
      <c r="J319" s="148"/>
      <c r="K319" s="149"/>
      <c r="L319" s="150"/>
      <c r="M319" s="148"/>
      <c r="N319" s="149"/>
      <c r="O319" s="150"/>
    </row>
    <row r="320" spans="1:15" x14ac:dyDescent="0.25">
      <c r="A320" s="29"/>
      <c r="B320" s="77"/>
      <c r="C320" s="31" t="str">
        <f>IFERROR(IF(B320="No CAS","",INDEX('DEQ Pollutant List'!$C$7:$C$611,MATCH('3. Pollutant Emissions - EF'!B320,'DEQ Pollutant List'!$B$7:$B$611,0))),"")</f>
        <v/>
      </c>
      <c r="D320" s="17" t="str">
        <f>IFERROR(IF(OR($B320="",$B320="No CAS"),INDEX('DEQ Pollutant List'!$A$7:$A$611,MATCH($C320,'DEQ Pollutant List'!$C$7:$C$611,0)),INDEX('DEQ Pollutant List'!$A$7:$A$611,MATCH($B320,'DEQ Pollutant List'!$B$7:$B$611,0))),"")</f>
        <v/>
      </c>
      <c r="E320" s="130"/>
      <c r="F320" s="78"/>
      <c r="G320" s="160"/>
      <c r="H320" s="33"/>
      <c r="I320" s="79"/>
      <c r="J320" s="148"/>
      <c r="K320" s="149"/>
      <c r="L320" s="150"/>
      <c r="M320" s="148"/>
      <c r="N320" s="149"/>
      <c r="O320" s="150"/>
    </row>
    <row r="321" spans="1:15" x14ac:dyDescent="0.25">
      <c r="A321" s="29"/>
      <c r="B321" s="77"/>
      <c r="C321" s="31" t="str">
        <f>IFERROR(IF(B321="No CAS","",INDEX('DEQ Pollutant List'!$C$7:$C$611,MATCH('3. Pollutant Emissions - EF'!B321,'DEQ Pollutant List'!$B$7:$B$611,0))),"")</f>
        <v/>
      </c>
      <c r="D321" s="17" t="str">
        <f>IFERROR(IF(OR($B321="",$B321="No CAS"),INDEX('DEQ Pollutant List'!$A$7:$A$611,MATCH($C321,'DEQ Pollutant List'!$C$7:$C$611,0)),INDEX('DEQ Pollutant List'!$A$7:$A$611,MATCH($B321,'DEQ Pollutant List'!$B$7:$B$611,0))),"")</f>
        <v/>
      </c>
      <c r="E321" s="130"/>
      <c r="F321" s="78"/>
      <c r="G321" s="160"/>
      <c r="H321" s="33"/>
      <c r="I321" s="79"/>
      <c r="J321" s="148"/>
      <c r="K321" s="149"/>
      <c r="L321" s="150"/>
      <c r="M321" s="148"/>
      <c r="N321" s="149"/>
      <c r="O321" s="150"/>
    </row>
    <row r="322" spans="1:15" x14ac:dyDescent="0.25">
      <c r="A322" s="29"/>
      <c r="B322" s="77"/>
      <c r="C322" s="31" t="str">
        <f>IFERROR(IF(B322="No CAS","",INDEX('DEQ Pollutant List'!$C$7:$C$611,MATCH('3. Pollutant Emissions - EF'!B322,'DEQ Pollutant List'!$B$7:$B$611,0))),"")</f>
        <v/>
      </c>
      <c r="D322" s="17" t="str">
        <f>IFERROR(IF(OR($B322="",$B322="No CAS"),INDEX('DEQ Pollutant List'!$A$7:$A$611,MATCH($C322,'DEQ Pollutant List'!$C$7:$C$611,0)),INDEX('DEQ Pollutant List'!$A$7:$A$611,MATCH($B322,'DEQ Pollutant List'!$B$7:$B$611,0))),"")</f>
        <v/>
      </c>
      <c r="E322" s="130"/>
      <c r="F322" s="78"/>
      <c r="G322" s="160"/>
      <c r="H322" s="33"/>
      <c r="I322" s="79"/>
      <c r="J322" s="148"/>
      <c r="K322" s="149"/>
      <c r="L322" s="150"/>
      <c r="M322" s="148"/>
      <c r="N322" s="149"/>
      <c r="O322" s="150"/>
    </row>
    <row r="323" spans="1:15" x14ac:dyDescent="0.25">
      <c r="A323" s="29"/>
      <c r="B323" s="77"/>
      <c r="C323" s="31" t="str">
        <f>IFERROR(IF(B323="No CAS","",INDEX('DEQ Pollutant List'!$C$7:$C$611,MATCH('3. Pollutant Emissions - EF'!B323,'DEQ Pollutant List'!$B$7:$B$611,0))),"")</f>
        <v/>
      </c>
      <c r="D323" s="17" t="str">
        <f>IFERROR(IF(OR($B323="",$B323="No CAS"),INDEX('DEQ Pollutant List'!$A$7:$A$611,MATCH($C323,'DEQ Pollutant List'!$C$7:$C$611,0)),INDEX('DEQ Pollutant List'!$A$7:$A$611,MATCH($B323,'DEQ Pollutant List'!$B$7:$B$611,0))),"")</f>
        <v/>
      </c>
      <c r="E323" s="130"/>
      <c r="F323" s="78"/>
      <c r="G323" s="160"/>
      <c r="H323" s="33"/>
      <c r="I323" s="79"/>
      <c r="J323" s="148"/>
      <c r="K323" s="149"/>
      <c r="L323" s="150"/>
      <c r="M323" s="148"/>
      <c r="N323" s="149"/>
      <c r="O323" s="150"/>
    </row>
    <row r="324" spans="1:15" x14ac:dyDescent="0.25">
      <c r="A324" s="29"/>
      <c r="B324" s="77"/>
      <c r="C324" s="31" t="str">
        <f>IFERROR(IF(B324="No CAS","",INDEX('DEQ Pollutant List'!$C$7:$C$611,MATCH('3. Pollutant Emissions - EF'!B324,'DEQ Pollutant List'!$B$7:$B$611,0))),"")</f>
        <v/>
      </c>
      <c r="D324" s="17" t="str">
        <f>IFERROR(IF(OR($B324="",$B324="No CAS"),INDEX('DEQ Pollutant List'!$A$7:$A$611,MATCH($C324,'DEQ Pollutant List'!$C$7:$C$611,0)),INDEX('DEQ Pollutant List'!$A$7:$A$611,MATCH($B324,'DEQ Pollutant List'!$B$7:$B$611,0))),"")</f>
        <v/>
      </c>
      <c r="E324" s="130"/>
      <c r="F324" s="78"/>
      <c r="G324" s="160"/>
      <c r="H324" s="33"/>
      <c r="I324" s="79"/>
      <c r="J324" s="148"/>
      <c r="K324" s="149"/>
      <c r="L324" s="150"/>
      <c r="M324" s="148"/>
      <c r="N324" s="149"/>
      <c r="O324" s="150"/>
    </row>
    <row r="325" spans="1:15" x14ac:dyDescent="0.25">
      <c r="A325" s="29"/>
      <c r="B325" s="77"/>
      <c r="C325" s="31" t="str">
        <f>IFERROR(IF(B325="No CAS","",INDEX('DEQ Pollutant List'!$C$7:$C$611,MATCH('3. Pollutant Emissions - EF'!B325,'DEQ Pollutant List'!$B$7:$B$611,0))),"")</f>
        <v/>
      </c>
      <c r="D325" s="17" t="str">
        <f>IFERROR(IF(OR($B325="",$B325="No CAS"),INDEX('DEQ Pollutant List'!$A$7:$A$611,MATCH($C325,'DEQ Pollutant List'!$C$7:$C$611,0)),INDEX('DEQ Pollutant List'!$A$7:$A$611,MATCH($B325,'DEQ Pollutant List'!$B$7:$B$611,0))),"")</f>
        <v/>
      </c>
      <c r="E325" s="130"/>
      <c r="F325" s="78"/>
      <c r="G325" s="160"/>
      <c r="H325" s="33"/>
      <c r="I325" s="79"/>
      <c r="J325" s="148"/>
      <c r="K325" s="149"/>
      <c r="L325" s="150"/>
      <c r="M325" s="148"/>
      <c r="N325" s="149"/>
      <c r="O325" s="150"/>
    </row>
    <row r="326" spans="1:15" x14ac:dyDescent="0.25">
      <c r="A326" s="29"/>
      <c r="B326" s="77"/>
      <c r="C326" s="31" t="str">
        <f>IFERROR(IF(B326="No CAS","",INDEX('DEQ Pollutant List'!$C$7:$C$611,MATCH('3. Pollutant Emissions - EF'!B326,'DEQ Pollutant List'!$B$7:$B$611,0))),"")</f>
        <v/>
      </c>
      <c r="D326" s="17" t="str">
        <f>IFERROR(IF(OR($B326="",$B326="No CAS"),INDEX('DEQ Pollutant List'!$A$7:$A$611,MATCH($C326,'DEQ Pollutant List'!$C$7:$C$611,0)),INDEX('DEQ Pollutant List'!$A$7:$A$611,MATCH($B326,'DEQ Pollutant List'!$B$7:$B$611,0))),"")</f>
        <v/>
      </c>
      <c r="E326" s="130"/>
      <c r="F326" s="78"/>
      <c r="G326" s="160"/>
      <c r="H326" s="33"/>
      <c r="I326" s="79"/>
      <c r="J326" s="148"/>
      <c r="K326" s="149"/>
      <c r="L326" s="150"/>
      <c r="M326" s="148"/>
      <c r="N326" s="149"/>
      <c r="O326" s="150"/>
    </row>
    <row r="327" spans="1:15" x14ac:dyDescent="0.25">
      <c r="A327" s="29"/>
      <c r="B327" s="77"/>
      <c r="C327" s="31" t="str">
        <f>IFERROR(IF(B327="No CAS","",INDEX('DEQ Pollutant List'!$C$7:$C$611,MATCH('3. Pollutant Emissions - EF'!B327,'DEQ Pollutant List'!$B$7:$B$611,0))),"")</f>
        <v/>
      </c>
      <c r="D327" s="17" t="str">
        <f>IFERROR(IF(OR($B327="",$B327="No CAS"),INDEX('DEQ Pollutant List'!$A$7:$A$611,MATCH($C327,'DEQ Pollutant List'!$C$7:$C$611,0)),INDEX('DEQ Pollutant List'!$A$7:$A$611,MATCH($B327,'DEQ Pollutant List'!$B$7:$B$611,0))),"")</f>
        <v/>
      </c>
      <c r="E327" s="130"/>
      <c r="F327" s="78"/>
      <c r="G327" s="160"/>
      <c r="H327" s="33"/>
      <c r="I327" s="79"/>
      <c r="J327" s="148"/>
      <c r="K327" s="149"/>
      <c r="L327" s="150"/>
      <c r="M327" s="148"/>
      <c r="N327" s="149"/>
      <c r="O327" s="150"/>
    </row>
    <row r="328" spans="1:15" x14ac:dyDescent="0.25">
      <c r="A328" s="29"/>
      <c r="B328" s="77"/>
      <c r="C328" s="31" t="str">
        <f>IFERROR(IF(B328="No CAS","",INDEX('DEQ Pollutant List'!$C$7:$C$611,MATCH('3. Pollutant Emissions - EF'!B328,'DEQ Pollutant List'!$B$7:$B$611,0))),"")</f>
        <v/>
      </c>
      <c r="D328" s="17" t="str">
        <f>IFERROR(IF(OR($B328="",$B328="No CAS"),INDEX('DEQ Pollutant List'!$A$7:$A$611,MATCH($C328,'DEQ Pollutant List'!$C$7:$C$611,0)),INDEX('DEQ Pollutant List'!$A$7:$A$611,MATCH($B328,'DEQ Pollutant List'!$B$7:$B$611,0))),"")</f>
        <v/>
      </c>
      <c r="E328" s="130"/>
      <c r="F328" s="78"/>
      <c r="G328" s="160"/>
      <c r="H328" s="33"/>
      <c r="I328" s="79"/>
      <c r="J328" s="148"/>
      <c r="K328" s="149"/>
      <c r="L328" s="150"/>
      <c r="M328" s="148"/>
      <c r="N328" s="149"/>
      <c r="O328" s="150"/>
    </row>
    <row r="329" spans="1:15" x14ac:dyDescent="0.25">
      <c r="A329" s="29"/>
      <c r="B329" s="77"/>
      <c r="C329" s="31" t="str">
        <f>IFERROR(IF(B329="No CAS","",INDEX('DEQ Pollutant List'!$C$7:$C$611,MATCH('3. Pollutant Emissions - EF'!B329,'DEQ Pollutant List'!$B$7:$B$611,0))),"")</f>
        <v/>
      </c>
      <c r="D329" s="17" t="str">
        <f>IFERROR(IF(OR($B329="",$B329="No CAS"),INDEX('DEQ Pollutant List'!$A$7:$A$611,MATCH($C329,'DEQ Pollutant List'!$C$7:$C$611,0)),INDEX('DEQ Pollutant List'!$A$7:$A$611,MATCH($B329,'DEQ Pollutant List'!$B$7:$B$611,0))),"")</f>
        <v/>
      </c>
      <c r="E329" s="130"/>
      <c r="F329" s="78"/>
      <c r="G329" s="160"/>
      <c r="H329" s="33"/>
      <c r="I329" s="79"/>
      <c r="J329" s="148"/>
      <c r="K329" s="149"/>
      <c r="L329" s="150"/>
      <c r="M329" s="148"/>
      <c r="N329" s="149"/>
      <c r="O329" s="150"/>
    </row>
    <row r="330" spans="1:15" x14ac:dyDescent="0.25">
      <c r="A330" s="29"/>
      <c r="B330" s="77"/>
      <c r="C330" s="31" t="str">
        <f>IFERROR(IF(B330="No CAS","",INDEX('DEQ Pollutant List'!$C$7:$C$611,MATCH('3. Pollutant Emissions - EF'!B330,'DEQ Pollutant List'!$B$7:$B$611,0))),"")</f>
        <v/>
      </c>
      <c r="D330" s="17" t="str">
        <f>IFERROR(IF(OR($B330="",$B330="No CAS"),INDEX('DEQ Pollutant List'!$A$7:$A$611,MATCH($C330,'DEQ Pollutant List'!$C$7:$C$611,0)),INDEX('DEQ Pollutant List'!$A$7:$A$611,MATCH($B330,'DEQ Pollutant List'!$B$7:$B$611,0))),"")</f>
        <v/>
      </c>
      <c r="E330" s="130"/>
      <c r="F330" s="78"/>
      <c r="G330" s="160"/>
      <c r="H330" s="33"/>
      <c r="I330" s="79"/>
      <c r="J330" s="148"/>
      <c r="K330" s="149"/>
      <c r="L330" s="150"/>
      <c r="M330" s="148"/>
      <c r="N330" s="149"/>
      <c r="O330" s="150"/>
    </row>
    <row r="331" spans="1:15" x14ac:dyDescent="0.25">
      <c r="A331" s="29"/>
      <c r="B331" s="77"/>
      <c r="C331" s="31" t="str">
        <f>IFERROR(IF(B331="No CAS","",INDEX('DEQ Pollutant List'!$C$7:$C$611,MATCH('3. Pollutant Emissions - EF'!B331,'DEQ Pollutant List'!$B$7:$B$611,0))),"")</f>
        <v/>
      </c>
      <c r="D331" s="17" t="str">
        <f>IFERROR(IF(OR($B331="",$B331="No CAS"),INDEX('DEQ Pollutant List'!$A$7:$A$611,MATCH($C331,'DEQ Pollutant List'!$C$7:$C$611,0)),INDEX('DEQ Pollutant List'!$A$7:$A$611,MATCH($B331,'DEQ Pollutant List'!$B$7:$B$611,0))),"")</f>
        <v/>
      </c>
      <c r="E331" s="130"/>
      <c r="F331" s="78"/>
      <c r="G331" s="160"/>
      <c r="H331" s="33"/>
      <c r="I331" s="79"/>
      <c r="J331" s="148"/>
      <c r="K331" s="149"/>
      <c r="L331" s="150"/>
      <c r="M331" s="148"/>
      <c r="N331" s="149"/>
      <c r="O331" s="150"/>
    </row>
    <row r="332" spans="1:15" x14ac:dyDescent="0.25">
      <c r="A332" s="29"/>
      <c r="B332" s="77"/>
      <c r="C332" s="31" t="str">
        <f>IFERROR(IF(B332="No CAS","",INDEX('DEQ Pollutant List'!$C$7:$C$611,MATCH('3. Pollutant Emissions - EF'!B332,'DEQ Pollutant List'!$B$7:$B$611,0))),"")</f>
        <v/>
      </c>
      <c r="D332" s="17" t="str">
        <f>IFERROR(IF(OR($B332="",$B332="No CAS"),INDEX('DEQ Pollutant List'!$A$7:$A$611,MATCH($C332,'DEQ Pollutant List'!$C$7:$C$611,0)),INDEX('DEQ Pollutant List'!$A$7:$A$611,MATCH($B332,'DEQ Pollutant List'!$B$7:$B$611,0))),"")</f>
        <v/>
      </c>
      <c r="E332" s="130"/>
      <c r="F332" s="78"/>
      <c r="G332" s="160"/>
      <c r="H332" s="33"/>
      <c r="I332" s="79"/>
      <c r="J332" s="148"/>
      <c r="K332" s="149"/>
      <c r="L332" s="150"/>
      <c r="M332" s="148"/>
      <c r="N332" s="149"/>
      <c r="O332" s="150"/>
    </row>
    <row r="333" spans="1:15" x14ac:dyDescent="0.25">
      <c r="A333" s="29"/>
      <c r="B333" s="77"/>
      <c r="C333" s="31" t="str">
        <f>IFERROR(IF(B333="No CAS","",INDEX('DEQ Pollutant List'!$C$7:$C$611,MATCH('3. Pollutant Emissions - EF'!B333,'DEQ Pollutant List'!$B$7:$B$611,0))),"")</f>
        <v/>
      </c>
      <c r="D333" s="17" t="str">
        <f>IFERROR(IF(OR($B333="",$B333="No CAS"),INDEX('DEQ Pollutant List'!$A$7:$A$611,MATCH($C333,'DEQ Pollutant List'!$C$7:$C$611,0)),INDEX('DEQ Pollutant List'!$A$7:$A$611,MATCH($B333,'DEQ Pollutant List'!$B$7:$B$611,0))),"")</f>
        <v/>
      </c>
      <c r="E333" s="130"/>
      <c r="F333" s="78"/>
      <c r="G333" s="160"/>
      <c r="H333" s="33"/>
      <c r="I333" s="79"/>
      <c r="J333" s="148"/>
      <c r="K333" s="149"/>
      <c r="L333" s="150"/>
      <c r="M333" s="148"/>
      <c r="N333" s="149"/>
      <c r="O333" s="150"/>
    </row>
    <row r="334" spans="1:15" x14ac:dyDescent="0.25">
      <c r="A334" s="29"/>
      <c r="B334" s="77"/>
      <c r="C334" s="31" t="str">
        <f>IFERROR(IF(B334="No CAS","",INDEX('DEQ Pollutant List'!$C$7:$C$611,MATCH('3. Pollutant Emissions - EF'!B334,'DEQ Pollutant List'!$B$7:$B$611,0))),"")</f>
        <v/>
      </c>
      <c r="D334" s="17" t="str">
        <f>IFERROR(IF(OR($B334="",$B334="No CAS"),INDEX('DEQ Pollutant List'!$A$7:$A$611,MATCH($C334,'DEQ Pollutant List'!$C$7:$C$611,0)),INDEX('DEQ Pollutant List'!$A$7:$A$611,MATCH($B334,'DEQ Pollutant List'!$B$7:$B$611,0))),"")</f>
        <v/>
      </c>
      <c r="E334" s="130"/>
      <c r="F334" s="78"/>
      <c r="G334" s="160"/>
      <c r="H334" s="33"/>
      <c r="I334" s="79"/>
      <c r="J334" s="148"/>
      <c r="K334" s="149"/>
      <c r="L334" s="150"/>
      <c r="M334" s="148"/>
      <c r="N334" s="149"/>
      <c r="O334" s="150"/>
    </row>
    <row r="335" spans="1:15" x14ac:dyDescent="0.25">
      <c r="A335" s="29"/>
      <c r="B335" s="77"/>
      <c r="C335" s="31" t="str">
        <f>IFERROR(IF(B335="No CAS","",INDEX('DEQ Pollutant List'!$C$7:$C$611,MATCH('3. Pollutant Emissions - EF'!B335,'DEQ Pollutant List'!$B$7:$B$611,0))),"")</f>
        <v/>
      </c>
      <c r="D335" s="17" t="str">
        <f>IFERROR(IF(OR($B335="",$B335="No CAS"),INDEX('DEQ Pollutant List'!$A$7:$A$611,MATCH($C335,'DEQ Pollutant List'!$C$7:$C$611,0)),INDEX('DEQ Pollutant List'!$A$7:$A$611,MATCH($B335,'DEQ Pollutant List'!$B$7:$B$611,0))),"")</f>
        <v/>
      </c>
      <c r="E335" s="130"/>
      <c r="F335" s="78"/>
      <c r="G335" s="160"/>
      <c r="H335" s="33"/>
      <c r="I335" s="79"/>
      <c r="J335" s="148"/>
      <c r="K335" s="149"/>
      <c r="L335" s="150"/>
      <c r="M335" s="148"/>
      <c r="N335" s="149"/>
      <c r="O335" s="150"/>
    </row>
    <row r="336" spans="1:15" x14ac:dyDescent="0.25">
      <c r="A336" s="29"/>
      <c r="B336" s="77"/>
      <c r="C336" s="31" t="str">
        <f>IFERROR(IF(B336="No CAS","",INDEX('DEQ Pollutant List'!$C$7:$C$611,MATCH('3. Pollutant Emissions - EF'!B336,'DEQ Pollutant List'!$B$7:$B$611,0))),"")</f>
        <v/>
      </c>
      <c r="D336" s="17" t="str">
        <f>IFERROR(IF(OR($B336="",$B336="No CAS"),INDEX('DEQ Pollutant List'!$A$7:$A$611,MATCH($C336,'DEQ Pollutant List'!$C$7:$C$611,0)),INDEX('DEQ Pollutant List'!$A$7:$A$611,MATCH($B336,'DEQ Pollutant List'!$B$7:$B$611,0))),"")</f>
        <v/>
      </c>
      <c r="E336" s="130"/>
      <c r="F336" s="78"/>
      <c r="G336" s="160"/>
      <c r="H336" s="33"/>
      <c r="I336" s="79"/>
      <c r="J336" s="148"/>
      <c r="K336" s="149"/>
      <c r="L336" s="150"/>
      <c r="M336" s="148"/>
      <c r="N336" s="149"/>
      <c r="O336" s="150"/>
    </row>
    <row r="337" spans="1:15" x14ac:dyDescent="0.25">
      <c r="A337" s="29"/>
      <c r="B337" s="77"/>
      <c r="C337" s="31" t="str">
        <f>IFERROR(IF(B337="No CAS","",INDEX('DEQ Pollutant List'!$C$7:$C$611,MATCH('3. Pollutant Emissions - EF'!B337,'DEQ Pollutant List'!$B$7:$B$611,0))),"")</f>
        <v/>
      </c>
      <c r="D337" s="17" t="str">
        <f>IFERROR(IF(OR($B337="",$B337="No CAS"),INDEX('DEQ Pollutant List'!$A$7:$A$611,MATCH($C337,'DEQ Pollutant List'!$C$7:$C$611,0)),INDEX('DEQ Pollutant List'!$A$7:$A$611,MATCH($B337,'DEQ Pollutant List'!$B$7:$B$611,0))),"")</f>
        <v/>
      </c>
      <c r="E337" s="130"/>
      <c r="F337" s="78"/>
      <c r="G337" s="160"/>
      <c r="H337" s="33"/>
      <c r="I337" s="79"/>
      <c r="J337" s="148"/>
      <c r="K337" s="149"/>
      <c r="L337" s="150"/>
      <c r="M337" s="148"/>
      <c r="N337" s="149"/>
      <c r="O337" s="150"/>
    </row>
    <row r="338" spans="1:15" x14ac:dyDescent="0.25">
      <c r="A338" s="29"/>
      <c r="B338" s="77"/>
      <c r="C338" s="31" t="str">
        <f>IFERROR(IF(B338="No CAS","",INDEX('DEQ Pollutant List'!$C$7:$C$611,MATCH('3. Pollutant Emissions - EF'!B338,'DEQ Pollutant List'!$B$7:$B$611,0))),"")</f>
        <v/>
      </c>
      <c r="D338" s="17" t="str">
        <f>IFERROR(IF(OR($B338="",$B338="No CAS"),INDEX('DEQ Pollutant List'!$A$7:$A$611,MATCH($C338,'DEQ Pollutant List'!$C$7:$C$611,0)),INDEX('DEQ Pollutant List'!$A$7:$A$611,MATCH($B338,'DEQ Pollutant List'!$B$7:$B$611,0))),"")</f>
        <v/>
      </c>
      <c r="E338" s="130"/>
      <c r="F338" s="78"/>
      <c r="G338" s="160"/>
      <c r="H338" s="33"/>
      <c r="I338" s="79"/>
      <c r="J338" s="148"/>
      <c r="K338" s="149"/>
      <c r="L338" s="150"/>
      <c r="M338" s="148"/>
      <c r="N338" s="149"/>
      <c r="O338" s="150"/>
    </row>
    <row r="339" spans="1:15" x14ac:dyDescent="0.25">
      <c r="A339" s="29"/>
      <c r="B339" s="77"/>
      <c r="C339" s="31" t="str">
        <f>IFERROR(IF(B339="No CAS","",INDEX('DEQ Pollutant List'!$C$7:$C$611,MATCH('3. Pollutant Emissions - EF'!B339,'DEQ Pollutant List'!$B$7:$B$611,0))),"")</f>
        <v/>
      </c>
      <c r="D339" s="17" t="str">
        <f>IFERROR(IF(OR($B339="",$B339="No CAS"),INDEX('DEQ Pollutant List'!$A$7:$A$611,MATCH($C339,'DEQ Pollutant List'!$C$7:$C$611,0)),INDEX('DEQ Pollutant List'!$A$7:$A$611,MATCH($B339,'DEQ Pollutant List'!$B$7:$B$611,0))),"")</f>
        <v/>
      </c>
      <c r="E339" s="130"/>
      <c r="F339" s="78"/>
      <c r="G339" s="160"/>
      <c r="H339" s="33"/>
      <c r="I339" s="79"/>
      <c r="J339" s="148"/>
      <c r="K339" s="149"/>
      <c r="L339" s="150"/>
      <c r="M339" s="148"/>
      <c r="N339" s="149"/>
      <c r="O339" s="150"/>
    </row>
    <row r="340" spans="1:15" x14ac:dyDescent="0.25">
      <c r="A340" s="29"/>
      <c r="B340" s="77"/>
      <c r="C340" s="31" t="str">
        <f>IFERROR(IF(B340="No CAS","",INDEX('DEQ Pollutant List'!$C$7:$C$611,MATCH('3. Pollutant Emissions - EF'!B340,'DEQ Pollutant List'!$B$7:$B$611,0))),"")</f>
        <v/>
      </c>
      <c r="D340" s="17" t="str">
        <f>IFERROR(IF(OR($B340="",$B340="No CAS"),INDEX('DEQ Pollutant List'!$A$7:$A$611,MATCH($C340,'DEQ Pollutant List'!$C$7:$C$611,0)),INDEX('DEQ Pollutant List'!$A$7:$A$611,MATCH($B340,'DEQ Pollutant List'!$B$7:$B$611,0))),"")</f>
        <v/>
      </c>
      <c r="E340" s="130"/>
      <c r="F340" s="78"/>
      <c r="G340" s="160"/>
      <c r="H340" s="33"/>
      <c r="I340" s="79"/>
      <c r="J340" s="148"/>
      <c r="K340" s="149"/>
      <c r="L340" s="150"/>
      <c r="M340" s="148"/>
      <c r="N340" s="149"/>
      <c r="O340" s="150"/>
    </row>
    <row r="341" spans="1:15" x14ac:dyDescent="0.25">
      <c r="A341" s="29"/>
      <c r="B341" s="77"/>
      <c r="C341" s="31" t="str">
        <f>IFERROR(IF(B341="No CAS","",INDEX('DEQ Pollutant List'!$C$7:$C$611,MATCH('3. Pollutant Emissions - EF'!B341,'DEQ Pollutant List'!$B$7:$B$611,0))),"")</f>
        <v/>
      </c>
      <c r="D341" s="17" t="str">
        <f>IFERROR(IF(OR($B341="",$B341="No CAS"),INDEX('DEQ Pollutant List'!$A$7:$A$611,MATCH($C341,'DEQ Pollutant List'!$C$7:$C$611,0)),INDEX('DEQ Pollutant List'!$A$7:$A$611,MATCH($B341,'DEQ Pollutant List'!$B$7:$B$611,0))),"")</f>
        <v/>
      </c>
      <c r="E341" s="130"/>
      <c r="F341" s="78"/>
      <c r="G341" s="160"/>
      <c r="H341" s="33"/>
      <c r="I341" s="79"/>
      <c r="J341" s="148"/>
      <c r="K341" s="149"/>
      <c r="L341" s="150"/>
      <c r="M341" s="148"/>
      <c r="N341" s="149"/>
      <c r="O341" s="150"/>
    </row>
    <row r="342" spans="1:15" x14ac:dyDescent="0.25">
      <c r="A342" s="29"/>
      <c r="B342" s="77"/>
      <c r="C342" s="31" t="str">
        <f>IFERROR(IF(B342="No CAS","",INDEX('DEQ Pollutant List'!$C$7:$C$611,MATCH('3. Pollutant Emissions - EF'!B342,'DEQ Pollutant List'!$B$7:$B$611,0))),"")</f>
        <v/>
      </c>
      <c r="D342" s="17" t="str">
        <f>IFERROR(IF(OR($B342="",$B342="No CAS"),INDEX('DEQ Pollutant List'!$A$7:$A$611,MATCH($C342,'DEQ Pollutant List'!$C$7:$C$611,0)),INDEX('DEQ Pollutant List'!$A$7:$A$611,MATCH($B342,'DEQ Pollutant List'!$B$7:$B$611,0))),"")</f>
        <v/>
      </c>
      <c r="E342" s="130"/>
      <c r="F342" s="78"/>
      <c r="G342" s="160"/>
      <c r="H342" s="33"/>
      <c r="I342" s="79"/>
      <c r="J342" s="148"/>
      <c r="K342" s="149"/>
      <c r="L342" s="150"/>
      <c r="M342" s="148"/>
      <c r="N342" s="149"/>
      <c r="O342" s="150"/>
    </row>
    <row r="343" spans="1:15" x14ac:dyDescent="0.25">
      <c r="A343" s="29"/>
      <c r="B343" s="77"/>
      <c r="C343" s="31" t="str">
        <f>IFERROR(IF(B343="No CAS","",INDEX('DEQ Pollutant List'!$C$7:$C$611,MATCH('3. Pollutant Emissions - EF'!B343,'DEQ Pollutant List'!$B$7:$B$611,0))),"")</f>
        <v/>
      </c>
      <c r="D343" s="17" t="str">
        <f>IFERROR(IF(OR($B343="",$B343="No CAS"),INDEX('DEQ Pollutant List'!$A$7:$A$611,MATCH($C343,'DEQ Pollutant List'!$C$7:$C$611,0)),INDEX('DEQ Pollutant List'!$A$7:$A$611,MATCH($B343,'DEQ Pollutant List'!$B$7:$B$611,0))),"")</f>
        <v/>
      </c>
      <c r="E343" s="130"/>
      <c r="F343" s="78"/>
      <c r="G343" s="160"/>
      <c r="H343" s="33"/>
      <c r="I343" s="79"/>
      <c r="J343" s="148"/>
      <c r="K343" s="149"/>
      <c r="L343" s="150"/>
      <c r="M343" s="148"/>
      <c r="N343" s="149"/>
      <c r="O343" s="150"/>
    </row>
    <row r="344" spans="1:15" x14ac:dyDescent="0.25">
      <c r="A344" s="29"/>
      <c r="B344" s="77"/>
      <c r="C344" s="31" t="str">
        <f>IFERROR(IF(B344="No CAS","",INDEX('DEQ Pollutant List'!$C$7:$C$611,MATCH('3. Pollutant Emissions - EF'!B344,'DEQ Pollutant List'!$B$7:$B$611,0))),"")</f>
        <v/>
      </c>
      <c r="D344" s="17" t="str">
        <f>IFERROR(IF(OR($B344="",$B344="No CAS"),INDEX('DEQ Pollutant List'!$A$7:$A$611,MATCH($C344,'DEQ Pollutant List'!$C$7:$C$611,0)),INDEX('DEQ Pollutant List'!$A$7:$A$611,MATCH($B344,'DEQ Pollutant List'!$B$7:$B$611,0))),"")</f>
        <v/>
      </c>
      <c r="E344" s="130"/>
      <c r="F344" s="78"/>
      <c r="G344" s="160"/>
      <c r="H344" s="33"/>
      <c r="I344" s="79"/>
      <c r="J344" s="148"/>
      <c r="K344" s="149"/>
      <c r="L344" s="150"/>
      <c r="M344" s="148"/>
      <c r="N344" s="149"/>
      <c r="O344" s="150"/>
    </row>
    <row r="345" spans="1:15" x14ac:dyDescent="0.25">
      <c r="A345" s="29"/>
      <c r="B345" s="77"/>
      <c r="C345" s="31" t="str">
        <f>IFERROR(IF(B345="No CAS","",INDEX('DEQ Pollutant List'!$C$7:$C$611,MATCH('3. Pollutant Emissions - EF'!B345,'DEQ Pollutant List'!$B$7:$B$611,0))),"")</f>
        <v/>
      </c>
      <c r="D345" s="17" t="str">
        <f>IFERROR(IF(OR($B345="",$B345="No CAS"),INDEX('DEQ Pollutant List'!$A$7:$A$611,MATCH($C345,'DEQ Pollutant List'!$C$7:$C$611,0)),INDEX('DEQ Pollutant List'!$A$7:$A$611,MATCH($B345,'DEQ Pollutant List'!$B$7:$B$611,0))),"")</f>
        <v/>
      </c>
      <c r="E345" s="130"/>
      <c r="F345" s="78"/>
      <c r="G345" s="160"/>
      <c r="H345" s="33"/>
      <c r="I345" s="79"/>
      <c r="J345" s="148"/>
      <c r="K345" s="149"/>
      <c r="L345" s="150"/>
      <c r="M345" s="148"/>
      <c r="N345" s="149"/>
      <c r="O345" s="150"/>
    </row>
    <row r="346" spans="1:15" x14ac:dyDescent="0.25">
      <c r="A346" s="29"/>
      <c r="B346" s="77"/>
      <c r="C346" s="31" t="str">
        <f>IFERROR(IF(B346="No CAS","",INDEX('DEQ Pollutant List'!$C$7:$C$611,MATCH('3. Pollutant Emissions - EF'!B346,'DEQ Pollutant List'!$B$7:$B$611,0))),"")</f>
        <v/>
      </c>
      <c r="D346" s="17" t="str">
        <f>IFERROR(IF(OR($B346="",$B346="No CAS"),INDEX('DEQ Pollutant List'!$A$7:$A$611,MATCH($C346,'DEQ Pollutant List'!$C$7:$C$611,0)),INDEX('DEQ Pollutant List'!$A$7:$A$611,MATCH($B346,'DEQ Pollutant List'!$B$7:$B$611,0))),"")</f>
        <v/>
      </c>
      <c r="E346" s="130"/>
      <c r="F346" s="78"/>
      <c r="G346" s="160"/>
      <c r="H346" s="33"/>
      <c r="I346" s="79"/>
      <c r="J346" s="148"/>
      <c r="K346" s="149"/>
      <c r="L346" s="150"/>
      <c r="M346" s="148"/>
      <c r="N346" s="149"/>
      <c r="O346" s="150"/>
    </row>
    <row r="347" spans="1:15" x14ac:dyDescent="0.25">
      <c r="A347" s="29"/>
      <c r="B347" s="77"/>
      <c r="C347" s="31" t="str">
        <f>IFERROR(IF(B347="No CAS","",INDEX('DEQ Pollutant List'!$C$7:$C$611,MATCH('3. Pollutant Emissions - EF'!B347,'DEQ Pollutant List'!$B$7:$B$611,0))),"")</f>
        <v/>
      </c>
      <c r="D347" s="17" t="str">
        <f>IFERROR(IF(OR($B347="",$B347="No CAS"),INDEX('DEQ Pollutant List'!$A$7:$A$611,MATCH($C347,'DEQ Pollutant List'!$C$7:$C$611,0)),INDEX('DEQ Pollutant List'!$A$7:$A$611,MATCH($B347,'DEQ Pollutant List'!$B$7:$B$611,0))),"")</f>
        <v/>
      </c>
      <c r="E347" s="130"/>
      <c r="F347" s="78"/>
      <c r="G347" s="160"/>
      <c r="H347" s="33"/>
      <c r="I347" s="79"/>
      <c r="J347" s="148"/>
      <c r="K347" s="149"/>
      <c r="L347" s="150"/>
      <c r="M347" s="148"/>
      <c r="N347" s="149"/>
      <c r="O347" s="150"/>
    </row>
    <row r="348" spans="1:15" x14ac:dyDescent="0.25">
      <c r="A348" s="29"/>
      <c r="B348" s="77"/>
      <c r="C348" s="31" t="str">
        <f>IFERROR(IF(B348="No CAS","",INDEX('DEQ Pollutant List'!$C$7:$C$611,MATCH('3. Pollutant Emissions - EF'!B348,'DEQ Pollutant List'!$B$7:$B$611,0))),"")</f>
        <v/>
      </c>
      <c r="D348" s="17" t="str">
        <f>IFERROR(IF(OR($B348="",$B348="No CAS"),INDEX('DEQ Pollutant List'!$A$7:$A$611,MATCH($C348,'DEQ Pollutant List'!$C$7:$C$611,0)),INDEX('DEQ Pollutant List'!$A$7:$A$611,MATCH($B348,'DEQ Pollutant List'!$B$7:$B$611,0))),"")</f>
        <v/>
      </c>
      <c r="E348" s="130"/>
      <c r="F348" s="78"/>
      <c r="G348" s="160"/>
      <c r="H348" s="33"/>
      <c r="I348" s="79"/>
      <c r="J348" s="148"/>
      <c r="K348" s="149"/>
      <c r="L348" s="150"/>
      <c r="M348" s="148"/>
      <c r="N348" s="149"/>
      <c r="O348" s="150"/>
    </row>
    <row r="349" spans="1:15" x14ac:dyDescent="0.25">
      <c r="A349" s="29"/>
      <c r="B349" s="77"/>
      <c r="C349" s="31" t="str">
        <f>IFERROR(IF(B349="No CAS","",INDEX('DEQ Pollutant List'!$C$7:$C$611,MATCH('3. Pollutant Emissions - EF'!B349,'DEQ Pollutant List'!$B$7:$B$611,0))),"")</f>
        <v/>
      </c>
      <c r="D349" s="17" t="str">
        <f>IFERROR(IF(OR($B349="",$B349="No CAS"),INDEX('DEQ Pollutant List'!$A$7:$A$611,MATCH($C349,'DEQ Pollutant List'!$C$7:$C$611,0)),INDEX('DEQ Pollutant List'!$A$7:$A$611,MATCH($B349,'DEQ Pollutant List'!$B$7:$B$611,0))),"")</f>
        <v/>
      </c>
      <c r="E349" s="130"/>
      <c r="F349" s="78"/>
      <c r="G349" s="160"/>
      <c r="H349" s="33"/>
      <c r="I349" s="79"/>
      <c r="J349" s="148"/>
      <c r="K349" s="149"/>
      <c r="L349" s="150"/>
      <c r="M349" s="148"/>
      <c r="N349" s="149"/>
      <c r="O349" s="150"/>
    </row>
    <row r="350" spans="1:15" x14ac:dyDescent="0.25">
      <c r="A350" s="29"/>
      <c r="B350" s="77"/>
      <c r="C350" s="31" t="str">
        <f>IFERROR(IF(B350="No CAS","",INDEX('DEQ Pollutant List'!$C$7:$C$611,MATCH('3. Pollutant Emissions - EF'!B350,'DEQ Pollutant List'!$B$7:$B$611,0))),"")</f>
        <v/>
      </c>
      <c r="D350" s="17" t="str">
        <f>IFERROR(IF(OR($B350="",$B350="No CAS"),INDEX('DEQ Pollutant List'!$A$7:$A$611,MATCH($C350,'DEQ Pollutant List'!$C$7:$C$611,0)),INDEX('DEQ Pollutant List'!$A$7:$A$611,MATCH($B350,'DEQ Pollutant List'!$B$7:$B$611,0))),"")</f>
        <v/>
      </c>
      <c r="E350" s="130"/>
      <c r="F350" s="78"/>
      <c r="G350" s="160"/>
      <c r="H350" s="33"/>
      <c r="I350" s="79"/>
      <c r="J350" s="148"/>
      <c r="K350" s="149"/>
      <c r="L350" s="150"/>
      <c r="M350" s="148"/>
      <c r="N350" s="149"/>
      <c r="O350" s="150"/>
    </row>
    <row r="351" spans="1:15" x14ac:dyDescent="0.25">
      <c r="A351" s="29"/>
      <c r="B351" s="77"/>
      <c r="C351" s="31" t="str">
        <f>IFERROR(IF(B351="No CAS","",INDEX('DEQ Pollutant List'!$C$7:$C$611,MATCH('3. Pollutant Emissions - EF'!B351,'DEQ Pollutant List'!$B$7:$B$611,0))),"")</f>
        <v/>
      </c>
      <c r="D351" s="17" t="str">
        <f>IFERROR(IF(OR($B351="",$B351="No CAS"),INDEX('DEQ Pollutant List'!$A$7:$A$611,MATCH($C351,'DEQ Pollutant List'!$C$7:$C$611,0)),INDEX('DEQ Pollutant List'!$A$7:$A$611,MATCH($B351,'DEQ Pollutant List'!$B$7:$B$611,0))),"")</f>
        <v/>
      </c>
      <c r="E351" s="130"/>
      <c r="F351" s="78"/>
      <c r="G351" s="160"/>
      <c r="H351" s="33"/>
      <c r="I351" s="79"/>
      <c r="J351" s="148"/>
      <c r="K351" s="149"/>
      <c r="L351" s="150"/>
      <c r="M351" s="148"/>
      <c r="N351" s="149"/>
      <c r="O351" s="150"/>
    </row>
    <row r="352" spans="1:15" x14ac:dyDescent="0.25">
      <c r="A352" s="29"/>
      <c r="B352" s="77"/>
      <c r="C352" s="31" t="str">
        <f>IFERROR(IF(B352="No CAS","",INDEX('DEQ Pollutant List'!$C$7:$C$611,MATCH('3. Pollutant Emissions - EF'!B352,'DEQ Pollutant List'!$B$7:$B$611,0))),"")</f>
        <v/>
      </c>
      <c r="D352" s="17" t="str">
        <f>IFERROR(IF(OR($B352="",$B352="No CAS"),INDEX('DEQ Pollutant List'!$A$7:$A$611,MATCH($C352,'DEQ Pollutant List'!$C$7:$C$611,0)),INDEX('DEQ Pollutant List'!$A$7:$A$611,MATCH($B352,'DEQ Pollutant List'!$B$7:$B$611,0))),"")</f>
        <v/>
      </c>
      <c r="E352" s="130"/>
      <c r="F352" s="78"/>
      <c r="G352" s="160"/>
      <c r="H352" s="33"/>
      <c r="I352" s="79"/>
      <c r="J352" s="148"/>
      <c r="K352" s="149"/>
      <c r="L352" s="150"/>
      <c r="M352" s="148"/>
      <c r="N352" s="149"/>
      <c r="O352" s="150"/>
    </row>
    <row r="353" spans="1:15" x14ac:dyDescent="0.25">
      <c r="A353" s="29"/>
      <c r="B353" s="77"/>
      <c r="C353" s="31" t="str">
        <f>IFERROR(IF(B353="No CAS","",INDEX('DEQ Pollutant List'!$C$7:$C$611,MATCH('3. Pollutant Emissions - EF'!B353,'DEQ Pollutant List'!$B$7:$B$611,0))),"")</f>
        <v/>
      </c>
      <c r="D353" s="17" t="str">
        <f>IFERROR(IF(OR($B353="",$B353="No CAS"),INDEX('DEQ Pollutant List'!$A$7:$A$611,MATCH($C353,'DEQ Pollutant List'!$C$7:$C$611,0)),INDEX('DEQ Pollutant List'!$A$7:$A$611,MATCH($B353,'DEQ Pollutant List'!$B$7:$B$611,0))),"")</f>
        <v/>
      </c>
      <c r="E353" s="130"/>
      <c r="F353" s="78"/>
      <c r="G353" s="160"/>
      <c r="H353" s="33"/>
      <c r="I353" s="79"/>
      <c r="J353" s="148"/>
      <c r="K353" s="149"/>
      <c r="L353" s="150"/>
      <c r="M353" s="148"/>
      <c r="N353" s="149"/>
      <c r="O353" s="150"/>
    </row>
    <row r="354" spans="1:15" x14ac:dyDescent="0.25">
      <c r="A354" s="29"/>
      <c r="B354" s="77"/>
      <c r="C354" s="31" t="str">
        <f>IFERROR(IF(B354="No CAS","",INDEX('DEQ Pollutant List'!$C$7:$C$611,MATCH('3. Pollutant Emissions - EF'!B354,'DEQ Pollutant List'!$B$7:$B$611,0))),"")</f>
        <v/>
      </c>
      <c r="D354" s="17" t="str">
        <f>IFERROR(IF(OR($B354="",$B354="No CAS"),INDEX('DEQ Pollutant List'!$A$7:$A$611,MATCH($C354,'DEQ Pollutant List'!$C$7:$C$611,0)),INDEX('DEQ Pollutant List'!$A$7:$A$611,MATCH($B354,'DEQ Pollutant List'!$B$7:$B$611,0))),"")</f>
        <v/>
      </c>
      <c r="E354" s="130"/>
      <c r="F354" s="78"/>
      <c r="G354" s="160"/>
      <c r="H354" s="33"/>
      <c r="I354" s="79"/>
      <c r="J354" s="148"/>
      <c r="K354" s="149"/>
      <c r="L354" s="150"/>
      <c r="M354" s="148"/>
      <c r="N354" s="149"/>
      <c r="O354" s="150"/>
    </row>
    <row r="355" spans="1:15" x14ac:dyDescent="0.25">
      <c r="A355" s="29"/>
      <c r="B355" s="77"/>
      <c r="C355" s="31" t="str">
        <f>IFERROR(IF(B355="No CAS","",INDEX('DEQ Pollutant List'!$C$7:$C$611,MATCH('3. Pollutant Emissions - EF'!B355,'DEQ Pollutant List'!$B$7:$B$611,0))),"")</f>
        <v/>
      </c>
      <c r="D355" s="17" t="str">
        <f>IFERROR(IF(OR($B355="",$B355="No CAS"),INDEX('DEQ Pollutant List'!$A$7:$A$611,MATCH($C355,'DEQ Pollutant List'!$C$7:$C$611,0)),INDEX('DEQ Pollutant List'!$A$7:$A$611,MATCH($B355,'DEQ Pollutant List'!$B$7:$B$611,0))),"")</f>
        <v/>
      </c>
      <c r="E355" s="130"/>
      <c r="F355" s="78"/>
      <c r="G355" s="160"/>
      <c r="H355" s="33"/>
      <c r="I355" s="79"/>
      <c r="J355" s="148"/>
      <c r="K355" s="149"/>
      <c r="L355" s="150"/>
      <c r="M355" s="148"/>
      <c r="N355" s="149"/>
      <c r="O355" s="150"/>
    </row>
    <row r="356" spans="1:15" x14ac:dyDescent="0.25">
      <c r="A356" s="29"/>
      <c r="B356" s="77"/>
      <c r="C356" s="31" t="str">
        <f>IFERROR(IF(B356="No CAS","",INDEX('DEQ Pollutant List'!$C$7:$C$611,MATCH('3. Pollutant Emissions - EF'!B356,'DEQ Pollutant List'!$B$7:$B$611,0))),"")</f>
        <v/>
      </c>
      <c r="D356" s="17" t="str">
        <f>IFERROR(IF(OR($B356="",$B356="No CAS"),INDEX('DEQ Pollutant List'!$A$7:$A$611,MATCH($C356,'DEQ Pollutant List'!$C$7:$C$611,0)),INDEX('DEQ Pollutant List'!$A$7:$A$611,MATCH($B356,'DEQ Pollutant List'!$B$7:$B$611,0))),"")</f>
        <v/>
      </c>
      <c r="E356" s="130"/>
      <c r="F356" s="78"/>
      <c r="G356" s="160"/>
      <c r="H356" s="33"/>
      <c r="I356" s="79"/>
      <c r="J356" s="148"/>
      <c r="K356" s="149"/>
      <c r="L356" s="150"/>
      <c r="M356" s="148"/>
      <c r="N356" s="149"/>
      <c r="O356" s="150"/>
    </row>
    <row r="357" spans="1:15" x14ac:dyDescent="0.25">
      <c r="A357" s="29"/>
      <c r="B357" s="77"/>
      <c r="C357" s="31" t="str">
        <f>IFERROR(IF(B357="No CAS","",INDEX('DEQ Pollutant List'!$C$7:$C$611,MATCH('3. Pollutant Emissions - EF'!B357,'DEQ Pollutant List'!$B$7:$B$611,0))),"")</f>
        <v/>
      </c>
      <c r="D357" s="17" t="str">
        <f>IFERROR(IF(OR($B357="",$B357="No CAS"),INDEX('DEQ Pollutant List'!$A$7:$A$611,MATCH($C357,'DEQ Pollutant List'!$C$7:$C$611,0)),INDEX('DEQ Pollutant List'!$A$7:$A$611,MATCH($B357,'DEQ Pollutant List'!$B$7:$B$611,0))),"")</f>
        <v/>
      </c>
      <c r="E357" s="130"/>
      <c r="F357" s="78"/>
      <c r="G357" s="160"/>
      <c r="H357" s="33"/>
      <c r="I357" s="79"/>
      <c r="J357" s="148"/>
      <c r="K357" s="149"/>
      <c r="L357" s="150"/>
      <c r="M357" s="148"/>
      <c r="N357" s="149"/>
      <c r="O357" s="150"/>
    </row>
    <row r="358" spans="1:15" x14ac:dyDescent="0.25">
      <c r="A358" s="29"/>
      <c r="B358" s="77"/>
      <c r="C358" s="31" t="str">
        <f>IFERROR(IF(B358="No CAS","",INDEX('DEQ Pollutant List'!$C$7:$C$611,MATCH('3. Pollutant Emissions - EF'!B358,'DEQ Pollutant List'!$B$7:$B$611,0))),"")</f>
        <v/>
      </c>
      <c r="D358" s="17" t="str">
        <f>IFERROR(IF(OR($B358="",$B358="No CAS"),INDEX('DEQ Pollutant List'!$A$7:$A$611,MATCH($C358,'DEQ Pollutant List'!$C$7:$C$611,0)),INDEX('DEQ Pollutant List'!$A$7:$A$611,MATCH($B358,'DEQ Pollutant List'!$B$7:$B$611,0))),"")</f>
        <v/>
      </c>
      <c r="E358" s="130"/>
      <c r="F358" s="78"/>
      <c r="G358" s="160"/>
      <c r="H358" s="33"/>
      <c r="I358" s="79"/>
      <c r="J358" s="148"/>
      <c r="K358" s="149"/>
      <c r="L358" s="150"/>
      <c r="M358" s="148"/>
      <c r="N358" s="149"/>
      <c r="O358" s="150"/>
    </row>
    <row r="359" spans="1:15" x14ac:dyDescent="0.25">
      <c r="A359" s="29"/>
      <c r="B359" s="77"/>
      <c r="C359" s="31" t="str">
        <f>IFERROR(IF(B359="No CAS","",INDEX('DEQ Pollutant List'!$C$7:$C$611,MATCH('3. Pollutant Emissions - EF'!B359,'DEQ Pollutant List'!$B$7:$B$611,0))),"")</f>
        <v/>
      </c>
      <c r="D359" s="17" t="str">
        <f>IFERROR(IF(OR($B359="",$B359="No CAS"),INDEX('DEQ Pollutant List'!$A$7:$A$611,MATCH($C359,'DEQ Pollutant List'!$C$7:$C$611,0)),INDEX('DEQ Pollutant List'!$A$7:$A$611,MATCH($B359,'DEQ Pollutant List'!$B$7:$B$611,0))),"")</f>
        <v/>
      </c>
      <c r="E359" s="130"/>
      <c r="F359" s="78"/>
      <c r="G359" s="160"/>
      <c r="H359" s="33"/>
      <c r="I359" s="79"/>
      <c r="J359" s="148"/>
      <c r="K359" s="149"/>
      <c r="L359" s="150"/>
      <c r="M359" s="148"/>
      <c r="N359" s="149"/>
      <c r="O359" s="150"/>
    </row>
    <row r="360" spans="1:15" x14ac:dyDescent="0.25">
      <c r="A360" s="29"/>
      <c r="B360" s="77"/>
      <c r="C360" s="31" t="str">
        <f>IFERROR(IF(B360="No CAS","",INDEX('DEQ Pollutant List'!$C$7:$C$611,MATCH('3. Pollutant Emissions - EF'!B360,'DEQ Pollutant List'!$B$7:$B$611,0))),"")</f>
        <v/>
      </c>
      <c r="D360" s="17" t="str">
        <f>IFERROR(IF(OR($B360="",$B360="No CAS"),INDEX('DEQ Pollutant List'!$A$7:$A$611,MATCH($C360,'DEQ Pollutant List'!$C$7:$C$611,0)),INDEX('DEQ Pollutant List'!$A$7:$A$611,MATCH($B360,'DEQ Pollutant List'!$B$7:$B$611,0))),"")</f>
        <v/>
      </c>
      <c r="E360" s="130"/>
      <c r="F360" s="78"/>
      <c r="G360" s="160"/>
      <c r="H360" s="33"/>
      <c r="I360" s="79"/>
      <c r="J360" s="148"/>
      <c r="K360" s="149"/>
      <c r="L360" s="150"/>
      <c r="M360" s="148"/>
      <c r="N360" s="149"/>
      <c r="O360" s="150"/>
    </row>
    <row r="361" spans="1:15" x14ac:dyDescent="0.25">
      <c r="A361" s="29"/>
      <c r="B361" s="77"/>
      <c r="C361" s="31" t="str">
        <f>IFERROR(IF(B361="No CAS","",INDEX('DEQ Pollutant List'!$C$7:$C$611,MATCH('3. Pollutant Emissions - EF'!B361,'DEQ Pollutant List'!$B$7:$B$611,0))),"")</f>
        <v/>
      </c>
      <c r="D361" s="17" t="str">
        <f>IFERROR(IF(OR($B361="",$B361="No CAS"),INDEX('DEQ Pollutant List'!$A$7:$A$611,MATCH($C361,'DEQ Pollutant List'!$C$7:$C$611,0)),INDEX('DEQ Pollutant List'!$A$7:$A$611,MATCH($B361,'DEQ Pollutant List'!$B$7:$B$611,0))),"")</f>
        <v/>
      </c>
      <c r="E361" s="130"/>
      <c r="F361" s="78"/>
      <c r="G361" s="160"/>
      <c r="H361" s="33"/>
      <c r="I361" s="79"/>
      <c r="J361" s="148"/>
      <c r="K361" s="149"/>
      <c r="L361" s="150"/>
      <c r="M361" s="148"/>
      <c r="N361" s="149"/>
      <c r="O361" s="150"/>
    </row>
    <row r="362" spans="1:15" x14ac:dyDescent="0.25">
      <c r="A362" s="29"/>
      <c r="B362" s="77"/>
      <c r="C362" s="31" t="str">
        <f>IFERROR(IF(B362="No CAS","",INDEX('DEQ Pollutant List'!$C$7:$C$611,MATCH('3. Pollutant Emissions - EF'!B362,'DEQ Pollutant List'!$B$7:$B$611,0))),"")</f>
        <v/>
      </c>
      <c r="D362" s="17" t="str">
        <f>IFERROR(IF(OR($B362="",$B362="No CAS"),INDEX('DEQ Pollutant List'!$A$7:$A$611,MATCH($C362,'DEQ Pollutant List'!$C$7:$C$611,0)),INDEX('DEQ Pollutant List'!$A$7:$A$611,MATCH($B362,'DEQ Pollutant List'!$B$7:$B$611,0))),"")</f>
        <v/>
      </c>
      <c r="E362" s="130"/>
      <c r="F362" s="78"/>
      <c r="G362" s="160"/>
      <c r="H362" s="33"/>
      <c r="I362" s="79"/>
      <c r="J362" s="148"/>
      <c r="K362" s="149"/>
      <c r="L362" s="150"/>
      <c r="M362" s="148"/>
      <c r="N362" s="149"/>
      <c r="O362" s="150"/>
    </row>
    <row r="363" spans="1:15" x14ac:dyDescent="0.25">
      <c r="A363" s="29"/>
      <c r="B363" s="77"/>
      <c r="C363" s="31" t="str">
        <f>IFERROR(IF(B363="No CAS","",INDEX('DEQ Pollutant List'!$C$7:$C$611,MATCH('3. Pollutant Emissions - EF'!B363,'DEQ Pollutant List'!$B$7:$B$611,0))),"")</f>
        <v/>
      </c>
      <c r="D363" s="17" t="str">
        <f>IFERROR(IF(OR($B363="",$B363="No CAS"),INDEX('DEQ Pollutant List'!$A$7:$A$611,MATCH($C363,'DEQ Pollutant List'!$C$7:$C$611,0)),INDEX('DEQ Pollutant List'!$A$7:$A$611,MATCH($B363,'DEQ Pollutant List'!$B$7:$B$611,0))),"")</f>
        <v/>
      </c>
      <c r="E363" s="130"/>
      <c r="F363" s="78"/>
      <c r="G363" s="160"/>
      <c r="H363" s="33"/>
      <c r="I363" s="79"/>
      <c r="J363" s="148"/>
      <c r="K363" s="149"/>
      <c r="L363" s="150"/>
      <c r="M363" s="148"/>
      <c r="N363" s="149"/>
      <c r="O363" s="150"/>
    </row>
    <row r="364" spans="1:15" x14ac:dyDescent="0.25">
      <c r="A364" s="29"/>
      <c r="B364" s="77"/>
      <c r="C364" s="31" t="str">
        <f>IFERROR(IF(B364="No CAS","",INDEX('DEQ Pollutant List'!$C$7:$C$611,MATCH('3. Pollutant Emissions - EF'!B364,'DEQ Pollutant List'!$B$7:$B$611,0))),"")</f>
        <v/>
      </c>
      <c r="D364" s="17" t="str">
        <f>IFERROR(IF(OR($B364="",$B364="No CAS"),INDEX('DEQ Pollutant List'!$A$7:$A$611,MATCH($C364,'DEQ Pollutant List'!$C$7:$C$611,0)),INDEX('DEQ Pollutant List'!$A$7:$A$611,MATCH($B364,'DEQ Pollutant List'!$B$7:$B$611,0))),"")</f>
        <v/>
      </c>
      <c r="E364" s="130"/>
      <c r="F364" s="78"/>
      <c r="G364" s="160"/>
      <c r="H364" s="33"/>
      <c r="I364" s="79"/>
      <c r="J364" s="148"/>
      <c r="K364" s="149"/>
      <c r="L364" s="150"/>
      <c r="M364" s="148"/>
      <c r="N364" s="149"/>
      <c r="O364" s="150"/>
    </row>
    <row r="365" spans="1:15" x14ac:dyDescent="0.25">
      <c r="A365" s="29"/>
      <c r="B365" s="77"/>
      <c r="C365" s="31" t="str">
        <f>IFERROR(IF(B365="No CAS","",INDEX('DEQ Pollutant List'!$C$7:$C$611,MATCH('3. Pollutant Emissions - EF'!B365,'DEQ Pollutant List'!$B$7:$B$611,0))),"")</f>
        <v/>
      </c>
      <c r="D365" s="17" t="str">
        <f>IFERROR(IF(OR($B365="",$B365="No CAS"),INDEX('DEQ Pollutant List'!$A$7:$A$611,MATCH($C365,'DEQ Pollutant List'!$C$7:$C$611,0)),INDEX('DEQ Pollutant List'!$A$7:$A$611,MATCH($B365,'DEQ Pollutant List'!$B$7:$B$611,0))),"")</f>
        <v/>
      </c>
      <c r="E365" s="130"/>
      <c r="F365" s="78"/>
      <c r="G365" s="160"/>
      <c r="H365" s="33"/>
      <c r="I365" s="79"/>
      <c r="J365" s="148"/>
      <c r="K365" s="149"/>
      <c r="L365" s="150"/>
      <c r="M365" s="148"/>
      <c r="N365" s="149"/>
      <c r="O365" s="150"/>
    </row>
    <row r="366" spans="1:15" x14ac:dyDescent="0.25">
      <c r="A366" s="29"/>
      <c r="B366" s="77"/>
      <c r="C366" s="31" t="str">
        <f>IFERROR(IF(B366="No CAS","",INDEX('DEQ Pollutant List'!$C$7:$C$611,MATCH('3. Pollutant Emissions - EF'!B366,'DEQ Pollutant List'!$B$7:$B$611,0))),"")</f>
        <v/>
      </c>
      <c r="D366" s="17" t="str">
        <f>IFERROR(IF(OR($B366="",$B366="No CAS"),INDEX('DEQ Pollutant List'!$A$7:$A$611,MATCH($C366,'DEQ Pollutant List'!$C$7:$C$611,0)),INDEX('DEQ Pollutant List'!$A$7:$A$611,MATCH($B366,'DEQ Pollutant List'!$B$7:$B$611,0))),"")</f>
        <v/>
      </c>
      <c r="E366" s="130"/>
      <c r="F366" s="78"/>
      <c r="G366" s="160"/>
      <c r="H366" s="33"/>
      <c r="I366" s="79"/>
      <c r="J366" s="148"/>
      <c r="K366" s="149"/>
      <c r="L366" s="150"/>
      <c r="M366" s="148"/>
      <c r="N366" s="149"/>
      <c r="O366" s="150"/>
    </row>
    <row r="367" spans="1:15" x14ac:dyDescent="0.25">
      <c r="A367" s="29"/>
      <c r="B367" s="77"/>
      <c r="C367" s="31" t="str">
        <f>IFERROR(IF(B367="No CAS","",INDEX('DEQ Pollutant List'!$C$7:$C$611,MATCH('3. Pollutant Emissions - EF'!B367,'DEQ Pollutant List'!$B$7:$B$611,0))),"")</f>
        <v/>
      </c>
      <c r="D367" s="17" t="str">
        <f>IFERROR(IF(OR($B367="",$B367="No CAS"),INDEX('DEQ Pollutant List'!$A$7:$A$611,MATCH($C367,'DEQ Pollutant List'!$C$7:$C$611,0)),INDEX('DEQ Pollutant List'!$A$7:$A$611,MATCH($B367,'DEQ Pollutant List'!$B$7:$B$611,0))),"")</f>
        <v/>
      </c>
      <c r="E367" s="130"/>
      <c r="F367" s="78"/>
      <c r="G367" s="160"/>
      <c r="H367" s="33"/>
      <c r="I367" s="79"/>
      <c r="J367" s="148"/>
      <c r="K367" s="149"/>
      <c r="L367" s="150"/>
      <c r="M367" s="148"/>
      <c r="N367" s="149"/>
      <c r="O367" s="150"/>
    </row>
    <row r="368" spans="1:15" x14ac:dyDescent="0.25">
      <c r="A368" s="29"/>
      <c r="B368" s="77"/>
      <c r="C368" s="31" t="str">
        <f>IFERROR(IF(B368="No CAS","",INDEX('DEQ Pollutant List'!$C$7:$C$611,MATCH('3. Pollutant Emissions - EF'!B368,'DEQ Pollutant List'!$B$7:$B$611,0))),"")</f>
        <v/>
      </c>
      <c r="D368" s="17" t="str">
        <f>IFERROR(IF(OR($B368="",$B368="No CAS"),INDEX('DEQ Pollutant List'!$A$7:$A$611,MATCH($C368,'DEQ Pollutant List'!$C$7:$C$611,0)),INDEX('DEQ Pollutant List'!$A$7:$A$611,MATCH($B368,'DEQ Pollutant List'!$B$7:$B$611,0))),"")</f>
        <v/>
      </c>
      <c r="E368" s="130"/>
      <c r="F368" s="78"/>
      <c r="G368" s="160"/>
      <c r="H368" s="33"/>
      <c r="I368" s="79"/>
      <c r="J368" s="148"/>
      <c r="K368" s="149"/>
      <c r="L368" s="150"/>
      <c r="M368" s="148"/>
      <c r="N368" s="149"/>
      <c r="O368" s="150"/>
    </row>
    <row r="369" spans="1:15" x14ac:dyDescent="0.25">
      <c r="A369" s="29"/>
      <c r="B369" s="77"/>
      <c r="C369" s="31" t="str">
        <f>IFERROR(IF(B369="No CAS","",INDEX('DEQ Pollutant List'!$C$7:$C$611,MATCH('3. Pollutant Emissions - EF'!B369,'DEQ Pollutant List'!$B$7:$B$611,0))),"")</f>
        <v/>
      </c>
      <c r="D369" s="17" t="str">
        <f>IFERROR(IF(OR($B369="",$B369="No CAS"),INDEX('DEQ Pollutant List'!$A$7:$A$611,MATCH($C369,'DEQ Pollutant List'!$C$7:$C$611,0)),INDEX('DEQ Pollutant List'!$A$7:$A$611,MATCH($B369,'DEQ Pollutant List'!$B$7:$B$611,0))),"")</f>
        <v/>
      </c>
      <c r="E369" s="130"/>
      <c r="F369" s="78"/>
      <c r="G369" s="160"/>
      <c r="H369" s="33"/>
      <c r="I369" s="79"/>
      <c r="J369" s="148"/>
      <c r="K369" s="149"/>
      <c r="L369" s="150"/>
      <c r="M369" s="148"/>
      <c r="N369" s="149"/>
      <c r="O369" s="150"/>
    </row>
    <row r="370" spans="1:15" x14ac:dyDescent="0.25">
      <c r="A370" s="29"/>
      <c r="B370" s="77"/>
      <c r="C370" s="31" t="str">
        <f>IFERROR(IF(B370="No CAS","",INDEX('DEQ Pollutant List'!$C$7:$C$611,MATCH('3. Pollutant Emissions - EF'!B370,'DEQ Pollutant List'!$B$7:$B$611,0))),"")</f>
        <v/>
      </c>
      <c r="D370" s="17" t="str">
        <f>IFERROR(IF(OR($B370="",$B370="No CAS"),INDEX('DEQ Pollutant List'!$A$7:$A$611,MATCH($C370,'DEQ Pollutant List'!$C$7:$C$611,0)),INDEX('DEQ Pollutant List'!$A$7:$A$611,MATCH($B370,'DEQ Pollutant List'!$B$7:$B$611,0))),"")</f>
        <v/>
      </c>
      <c r="E370" s="130"/>
      <c r="F370" s="78"/>
      <c r="G370" s="160"/>
      <c r="H370" s="33"/>
      <c r="I370" s="79"/>
      <c r="J370" s="148"/>
      <c r="K370" s="149"/>
      <c r="L370" s="150"/>
      <c r="M370" s="148"/>
      <c r="N370" s="149"/>
      <c r="O370" s="150"/>
    </row>
    <row r="371" spans="1:15" x14ac:dyDescent="0.25">
      <c r="A371" s="29"/>
      <c r="B371" s="77"/>
      <c r="C371" s="31" t="str">
        <f>IFERROR(IF(B371="No CAS","",INDEX('DEQ Pollutant List'!$C$7:$C$611,MATCH('3. Pollutant Emissions - EF'!B371,'DEQ Pollutant List'!$B$7:$B$611,0))),"")</f>
        <v/>
      </c>
      <c r="D371" s="17" t="str">
        <f>IFERROR(IF(OR($B371="",$B371="No CAS"),INDEX('DEQ Pollutant List'!$A$7:$A$611,MATCH($C371,'DEQ Pollutant List'!$C$7:$C$611,0)),INDEX('DEQ Pollutant List'!$A$7:$A$611,MATCH($B371,'DEQ Pollutant List'!$B$7:$B$611,0))),"")</f>
        <v/>
      </c>
      <c r="E371" s="130"/>
      <c r="F371" s="78"/>
      <c r="G371" s="160"/>
      <c r="H371" s="33"/>
      <c r="I371" s="79"/>
      <c r="J371" s="148"/>
      <c r="K371" s="149"/>
      <c r="L371" s="150"/>
      <c r="M371" s="148"/>
      <c r="N371" s="149"/>
      <c r="O371" s="150"/>
    </row>
    <row r="372" spans="1:15" x14ac:dyDescent="0.25">
      <c r="A372" s="29"/>
      <c r="B372" s="77"/>
      <c r="C372" s="31" t="str">
        <f>IFERROR(IF(B372="No CAS","",INDEX('DEQ Pollutant List'!$C$7:$C$611,MATCH('3. Pollutant Emissions - EF'!B372,'DEQ Pollutant List'!$B$7:$B$611,0))),"")</f>
        <v/>
      </c>
      <c r="D372" s="17" t="str">
        <f>IFERROR(IF(OR($B372="",$B372="No CAS"),INDEX('DEQ Pollutant List'!$A$7:$A$611,MATCH($C372,'DEQ Pollutant List'!$C$7:$C$611,0)),INDEX('DEQ Pollutant List'!$A$7:$A$611,MATCH($B372,'DEQ Pollutant List'!$B$7:$B$611,0))),"")</f>
        <v/>
      </c>
      <c r="E372" s="130"/>
      <c r="F372" s="78"/>
      <c r="G372" s="160"/>
      <c r="H372" s="33"/>
      <c r="I372" s="79"/>
      <c r="J372" s="148"/>
      <c r="K372" s="149"/>
      <c r="L372" s="150"/>
      <c r="M372" s="148"/>
      <c r="N372" s="149"/>
      <c r="O372" s="150"/>
    </row>
    <row r="373" spans="1:15" x14ac:dyDescent="0.25">
      <c r="A373" s="29"/>
      <c r="B373" s="77"/>
      <c r="C373" s="31" t="str">
        <f>IFERROR(IF(B373="No CAS","",INDEX('DEQ Pollutant List'!$C$7:$C$611,MATCH('3. Pollutant Emissions - EF'!B373,'DEQ Pollutant List'!$B$7:$B$611,0))),"")</f>
        <v/>
      </c>
      <c r="D373" s="17" t="str">
        <f>IFERROR(IF(OR($B373="",$B373="No CAS"),INDEX('DEQ Pollutant List'!$A$7:$A$611,MATCH($C373,'DEQ Pollutant List'!$C$7:$C$611,0)),INDEX('DEQ Pollutant List'!$A$7:$A$611,MATCH($B373,'DEQ Pollutant List'!$B$7:$B$611,0))),"")</f>
        <v/>
      </c>
      <c r="E373" s="130"/>
      <c r="F373" s="78"/>
      <c r="G373" s="160"/>
      <c r="H373" s="33"/>
      <c r="I373" s="79"/>
      <c r="J373" s="148"/>
      <c r="K373" s="149"/>
      <c r="L373" s="150"/>
      <c r="M373" s="148"/>
      <c r="N373" s="149"/>
      <c r="O373" s="150"/>
    </row>
    <row r="374" spans="1:15" x14ac:dyDescent="0.25">
      <c r="A374" s="29"/>
      <c r="B374" s="77"/>
      <c r="C374" s="31" t="str">
        <f>IFERROR(IF(B374="No CAS","",INDEX('DEQ Pollutant List'!$C$7:$C$611,MATCH('3. Pollutant Emissions - EF'!B374,'DEQ Pollutant List'!$B$7:$B$611,0))),"")</f>
        <v/>
      </c>
      <c r="D374" s="17" t="str">
        <f>IFERROR(IF(OR($B374="",$B374="No CAS"),INDEX('DEQ Pollutant List'!$A$7:$A$611,MATCH($C374,'DEQ Pollutant List'!$C$7:$C$611,0)),INDEX('DEQ Pollutant List'!$A$7:$A$611,MATCH($B374,'DEQ Pollutant List'!$B$7:$B$611,0))),"")</f>
        <v/>
      </c>
      <c r="E374" s="130"/>
      <c r="F374" s="78"/>
      <c r="G374" s="160"/>
      <c r="H374" s="33"/>
      <c r="I374" s="79"/>
      <c r="J374" s="148"/>
      <c r="K374" s="149"/>
      <c r="L374" s="150"/>
      <c r="M374" s="148"/>
      <c r="N374" s="149"/>
      <c r="O374" s="150"/>
    </row>
    <row r="375" spans="1:15" x14ac:dyDescent="0.25">
      <c r="A375" s="29"/>
      <c r="B375" s="77"/>
      <c r="C375" s="31" t="str">
        <f>IFERROR(IF(B375="No CAS","",INDEX('DEQ Pollutant List'!$C$7:$C$611,MATCH('3. Pollutant Emissions - EF'!B375,'DEQ Pollutant List'!$B$7:$B$611,0))),"")</f>
        <v/>
      </c>
      <c r="D375" s="17" t="str">
        <f>IFERROR(IF(OR($B375="",$B375="No CAS"),INDEX('DEQ Pollutant List'!$A$7:$A$611,MATCH($C375,'DEQ Pollutant List'!$C$7:$C$611,0)),INDEX('DEQ Pollutant List'!$A$7:$A$611,MATCH($B375,'DEQ Pollutant List'!$B$7:$B$611,0))),"")</f>
        <v/>
      </c>
      <c r="E375" s="130"/>
      <c r="F375" s="78"/>
      <c r="G375" s="160"/>
      <c r="H375" s="33"/>
      <c r="I375" s="79"/>
      <c r="J375" s="148"/>
      <c r="K375" s="149"/>
      <c r="L375" s="150"/>
      <c r="M375" s="148"/>
      <c r="N375" s="149"/>
      <c r="O375" s="150"/>
    </row>
    <row r="376" spans="1:15" x14ac:dyDescent="0.25">
      <c r="A376" s="29"/>
      <c r="B376" s="77"/>
      <c r="C376" s="31" t="str">
        <f>IFERROR(IF(B376="No CAS","",INDEX('DEQ Pollutant List'!$C$7:$C$611,MATCH('3. Pollutant Emissions - EF'!B376,'DEQ Pollutant List'!$B$7:$B$611,0))),"")</f>
        <v/>
      </c>
      <c r="D376" s="17" t="str">
        <f>IFERROR(IF(OR($B376="",$B376="No CAS"),INDEX('DEQ Pollutant List'!$A$7:$A$611,MATCH($C376,'DEQ Pollutant List'!$C$7:$C$611,0)),INDEX('DEQ Pollutant List'!$A$7:$A$611,MATCH($B376,'DEQ Pollutant List'!$B$7:$B$611,0))),"")</f>
        <v/>
      </c>
      <c r="E376" s="130"/>
      <c r="F376" s="78"/>
      <c r="G376" s="160"/>
      <c r="H376" s="33"/>
      <c r="I376" s="79"/>
      <c r="J376" s="148"/>
      <c r="K376" s="149"/>
      <c r="L376" s="150"/>
      <c r="M376" s="148"/>
      <c r="N376" s="149"/>
      <c r="O376" s="150"/>
    </row>
    <row r="377" spans="1:15" x14ac:dyDescent="0.25">
      <c r="A377" s="29"/>
      <c r="B377" s="77"/>
      <c r="C377" s="31" t="str">
        <f>IFERROR(IF(B377="No CAS","",INDEX('DEQ Pollutant List'!$C$7:$C$611,MATCH('3. Pollutant Emissions - EF'!B377,'DEQ Pollutant List'!$B$7:$B$611,0))),"")</f>
        <v/>
      </c>
      <c r="D377" s="17" t="str">
        <f>IFERROR(IF(OR($B377="",$B377="No CAS"),INDEX('DEQ Pollutant List'!$A$7:$A$611,MATCH($C377,'DEQ Pollutant List'!$C$7:$C$611,0)),INDEX('DEQ Pollutant List'!$A$7:$A$611,MATCH($B377,'DEQ Pollutant List'!$B$7:$B$611,0))),"")</f>
        <v/>
      </c>
      <c r="E377" s="130"/>
      <c r="F377" s="78"/>
      <c r="G377" s="160"/>
      <c r="H377" s="33"/>
      <c r="I377" s="79"/>
      <c r="J377" s="148"/>
      <c r="K377" s="149"/>
      <c r="L377" s="150"/>
      <c r="M377" s="148"/>
      <c r="N377" s="149"/>
      <c r="O377" s="150"/>
    </row>
    <row r="378" spans="1:15" x14ac:dyDescent="0.25">
      <c r="A378" s="29"/>
      <c r="B378" s="77"/>
      <c r="C378" s="31" t="str">
        <f>IFERROR(IF(B378="No CAS","",INDEX('DEQ Pollutant List'!$C$7:$C$611,MATCH('3. Pollutant Emissions - EF'!B378,'DEQ Pollutant List'!$B$7:$B$611,0))),"")</f>
        <v/>
      </c>
      <c r="D378" s="17" t="str">
        <f>IFERROR(IF(OR($B378="",$B378="No CAS"),INDEX('DEQ Pollutant List'!$A$7:$A$611,MATCH($C378,'DEQ Pollutant List'!$C$7:$C$611,0)),INDEX('DEQ Pollutant List'!$A$7:$A$611,MATCH($B378,'DEQ Pollutant List'!$B$7:$B$611,0))),"")</f>
        <v/>
      </c>
      <c r="E378" s="130"/>
      <c r="F378" s="78"/>
      <c r="G378" s="160"/>
      <c r="H378" s="33"/>
      <c r="I378" s="79"/>
      <c r="J378" s="148"/>
      <c r="K378" s="149"/>
      <c r="L378" s="150"/>
      <c r="M378" s="148"/>
      <c r="N378" s="149"/>
      <c r="O378" s="150"/>
    </row>
    <row r="379" spans="1:15" x14ac:dyDescent="0.25">
      <c r="A379" s="29"/>
      <c r="B379" s="77"/>
      <c r="C379" s="31" t="str">
        <f>IFERROR(IF(B379="No CAS","",INDEX('DEQ Pollutant List'!$C$7:$C$611,MATCH('3. Pollutant Emissions - EF'!B379,'DEQ Pollutant List'!$B$7:$B$611,0))),"")</f>
        <v/>
      </c>
      <c r="D379" s="17" t="str">
        <f>IFERROR(IF(OR($B379="",$B379="No CAS"),INDEX('DEQ Pollutant List'!$A$7:$A$611,MATCH($C379,'DEQ Pollutant List'!$C$7:$C$611,0)),INDEX('DEQ Pollutant List'!$A$7:$A$611,MATCH($B379,'DEQ Pollutant List'!$B$7:$B$611,0))),"")</f>
        <v/>
      </c>
      <c r="E379" s="130"/>
      <c r="F379" s="78"/>
      <c r="G379" s="160"/>
      <c r="H379" s="33"/>
      <c r="I379" s="79"/>
      <c r="J379" s="148"/>
      <c r="K379" s="149"/>
      <c r="L379" s="150"/>
      <c r="M379" s="148"/>
      <c r="N379" s="149"/>
      <c r="O379" s="150"/>
    </row>
    <row r="380" spans="1:15" x14ac:dyDescent="0.25">
      <c r="A380" s="29"/>
      <c r="B380" s="77"/>
      <c r="C380" s="31" t="str">
        <f>IFERROR(IF(B380="No CAS","",INDEX('DEQ Pollutant List'!$C$7:$C$611,MATCH('3. Pollutant Emissions - EF'!B380,'DEQ Pollutant List'!$B$7:$B$611,0))),"")</f>
        <v/>
      </c>
      <c r="D380" s="17" t="str">
        <f>IFERROR(IF(OR($B380="",$B380="No CAS"),INDEX('DEQ Pollutant List'!$A$7:$A$611,MATCH($C380,'DEQ Pollutant List'!$C$7:$C$611,0)),INDEX('DEQ Pollutant List'!$A$7:$A$611,MATCH($B380,'DEQ Pollutant List'!$B$7:$B$611,0))),"")</f>
        <v/>
      </c>
      <c r="E380" s="130"/>
      <c r="F380" s="78"/>
      <c r="G380" s="160"/>
      <c r="H380" s="33"/>
      <c r="I380" s="79"/>
      <c r="J380" s="148"/>
      <c r="K380" s="149"/>
      <c r="L380" s="150"/>
      <c r="M380" s="148"/>
      <c r="N380" s="149"/>
      <c r="O380" s="150"/>
    </row>
    <row r="381" spans="1:15" x14ac:dyDescent="0.25">
      <c r="A381" s="29"/>
      <c r="B381" s="77"/>
      <c r="C381" s="31" t="str">
        <f>IFERROR(IF(B381="No CAS","",INDEX('DEQ Pollutant List'!$C$7:$C$611,MATCH('3. Pollutant Emissions - EF'!B381,'DEQ Pollutant List'!$B$7:$B$611,0))),"")</f>
        <v/>
      </c>
      <c r="D381" s="17" t="str">
        <f>IFERROR(IF(OR($B381="",$B381="No CAS"),INDEX('DEQ Pollutant List'!$A$7:$A$611,MATCH($C381,'DEQ Pollutant List'!$C$7:$C$611,0)),INDEX('DEQ Pollutant List'!$A$7:$A$611,MATCH($B381,'DEQ Pollutant List'!$B$7:$B$611,0))),"")</f>
        <v/>
      </c>
      <c r="E381" s="130"/>
      <c r="F381" s="78"/>
      <c r="G381" s="160"/>
      <c r="H381" s="33"/>
      <c r="I381" s="79"/>
      <c r="J381" s="148"/>
      <c r="K381" s="149"/>
      <c r="L381" s="150"/>
      <c r="M381" s="148"/>
      <c r="N381" s="149"/>
      <c r="O381" s="150"/>
    </row>
    <row r="382" spans="1:15" x14ac:dyDescent="0.25">
      <c r="A382" s="29"/>
      <c r="B382" s="77"/>
      <c r="C382" s="31" t="str">
        <f>IFERROR(IF(B382="No CAS","",INDEX('DEQ Pollutant List'!$C$7:$C$611,MATCH('3. Pollutant Emissions - EF'!B382,'DEQ Pollutant List'!$B$7:$B$611,0))),"")</f>
        <v/>
      </c>
      <c r="D382" s="17" t="str">
        <f>IFERROR(IF(OR($B382="",$B382="No CAS"),INDEX('DEQ Pollutant List'!$A$7:$A$611,MATCH($C382,'DEQ Pollutant List'!$C$7:$C$611,0)),INDEX('DEQ Pollutant List'!$A$7:$A$611,MATCH($B382,'DEQ Pollutant List'!$B$7:$B$611,0))),"")</f>
        <v/>
      </c>
      <c r="E382" s="130"/>
      <c r="F382" s="78"/>
      <c r="G382" s="160"/>
      <c r="H382" s="33"/>
      <c r="I382" s="79"/>
      <c r="J382" s="148"/>
      <c r="K382" s="149"/>
      <c r="L382" s="150"/>
      <c r="M382" s="148"/>
      <c r="N382" s="149"/>
      <c r="O382" s="150"/>
    </row>
    <row r="383" spans="1:15" x14ac:dyDescent="0.25">
      <c r="A383" s="29"/>
      <c r="B383" s="77"/>
      <c r="C383" s="31" t="str">
        <f>IFERROR(IF(B383="No CAS","",INDEX('DEQ Pollutant List'!$C$7:$C$611,MATCH('3. Pollutant Emissions - EF'!B383,'DEQ Pollutant List'!$B$7:$B$611,0))),"")</f>
        <v/>
      </c>
      <c r="D383" s="17" t="str">
        <f>IFERROR(IF(OR($B383="",$B383="No CAS"),INDEX('DEQ Pollutant List'!$A$7:$A$611,MATCH($C383,'DEQ Pollutant List'!$C$7:$C$611,0)),INDEX('DEQ Pollutant List'!$A$7:$A$611,MATCH($B383,'DEQ Pollutant List'!$B$7:$B$611,0))),"")</f>
        <v/>
      </c>
      <c r="E383" s="130"/>
      <c r="F383" s="78"/>
      <c r="G383" s="160"/>
      <c r="H383" s="33"/>
      <c r="I383" s="79"/>
      <c r="J383" s="148"/>
      <c r="K383" s="149"/>
      <c r="L383" s="150"/>
      <c r="M383" s="148"/>
      <c r="N383" s="149"/>
      <c r="O383" s="150"/>
    </row>
    <row r="384" spans="1:15" x14ac:dyDescent="0.25">
      <c r="A384" s="29"/>
      <c r="B384" s="77"/>
      <c r="C384" s="31" t="str">
        <f>IFERROR(IF(B384="No CAS","",INDEX('DEQ Pollutant List'!$C$7:$C$611,MATCH('3. Pollutant Emissions - EF'!B384,'DEQ Pollutant List'!$B$7:$B$611,0))),"")</f>
        <v/>
      </c>
      <c r="D384" s="17" t="str">
        <f>IFERROR(IF(OR($B384="",$B384="No CAS"),INDEX('DEQ Pollutant List'!$A$7:$A$611,MATCH($C384,'DEQ Pollutant List'!$C$7:$C$611,0)),INDEX('DEQ Pollutant List'!$A$7:$A$611,MATCH($B384,'DEQ Pollutant List'!$B$7:$B$611,0))),"")</f>
        <v/>
      </c>
      <c r="E384" s="130"/>
      <c r="F384" s="78"/>
      <c r="G384" s="160"/>
      <c r="H384" s="33"/>
      <c r="I384" s="79"/>
      <c r="J384" s="148"/>
      <c r="K384" s="149"/>
      <c r="L384" s="150"/>
      <c r="M384" s="148"/>
      <c r="N384" s="149"/>
      <c r="O384" s="150"/>
    </row>
    <row r="385" spans="1:15" x14ac:dyDescent="0.25">
      <c r="A385" s="29"/>
      <c r="B385" s="77"/>
      <c r="C385" s="31" t="str">
        <f>IFERROR(IF(B385="No CAS","",INDEX('DEQ Pollutant List'!$C$7:$C$611,MATCH('3. Pollutant Emissions - EF'!B385,'DEQ Pollutant List'!$B$7:$B$611,0))),"")</f>
        <v/>
      </c>
      <c r="D385" s="17" t="str">
        <f>IFERROR(IF(OR($B385="",$B385="No CAS"),INDEX('DEQ Pollutant List'!$A$7:$A$611,MATCH($C385,'DEQ Pollutant List'!$C$7:$C$611,0)),INDEX('DEQ Pollutant List'!$A$7:$A$611,MATCH($B385,'DEQ Pollutant List'!$B$7:$B$611,0))),"")</f>
        <v/>
      </c>
      <c r="E385" s="130"/>
      <c r="F385" s="78"/>
      <c r="G385" s="160"/>
      <c r="H385" s="33"/>
      <c r="I385" s="79"/>
      <c r="J385" s="148"/>
      <c r="K385" s="149"/>
      <c r="L385" s="150"/>
      <c r="M385" s="148"/>
      <c r="N385" s="149"/>
      <c r="O385" s="150"/>
    </row>
    <row r="386" spans="1:15" x14ac:dyDescent="0.25">
      <c r="A386" s="29"/>
      <c r="B386" s="77"/>
      <c r="C386" s="31" t="str">
        <f>IFERROR(IF(B386="No CAS","",INDEX('DEQ Pollutant List'!$C$7:$C$611,MATCH('3. Pollutant Emissions - EF'!B386,'DEQ Pollutant List'!$B$7:$B$611,0))),"")</f>
        <v/>
      </c>
      <c r="D386" s="17" t="str">
        <f>IFERROR(IF(OR($B386="",$B386="No CAS"),INDEX('DEQ Pollutant List'!$A$7:$A$611,MATCH($C386,'DEQ Pollutant List'!$C$7:$C$611,0)),INDEX('DEQ Pollutant List'!$A$7:$A$611,MATCH($B386,'DEQ Pollutant List'!$B$7:$B$611,0))),"")</f>
        <v/>
      </c>
      <c r="E386" s="130"/>
      <c r="F386" s="78"/>
      <c r="G386" s="160"/>
      <c r="H386" s="33"/>
      <c r="I386" s="79"/>
      <c r="J386" s="148"/>
      <c r="K386" s="149"/>
      <c r="L386" s="150"/>
      <c r="M386" s="148"/>
      <c r="N386" s="149"/>
      <c r="O386" s="150"/>
    </row>
    <row r="387" spans="1:15" x14ac:dyDescent="0.25">
      <c r="A387" s="29"/>
      <c r="B387" s="77"/>
      <c r="C387" s="31" t="str">
        <f>IFERROR(IF(B387="No CAS","",INDEX('DEQ Pollutant List'!$C$7:$C$611,MATCH('3. Pollutant Emissions - EF'!B387,'DEQ Pollutant List'!$B$7:$B$611,0))),"")</f>
        <v/>
      </c>
      <c r="D387" s="17" t="str">
        <f>IFERROR(IF(OR($B387="",$B387="No CAS"),INDEX('DEQ Pollutant List'!$A$7:$A$611,MATCH($C387,'DEQ Pollutant List'!$C$7:$C$611,0)),INDEX('DEQ Pollutant List'!$A$7:$A$611,MATCH($B387,'DEQ Pollutant List'!$B$7:$B$611,0))),"")</f>
        <v/>
      </c>
      <c r="E387" s="130"/>
      <c r="F387" s="78"/>
      <c r="G387" s="160"/>
      <c r="H387" s="33"/>
      <c r="I387" s="79"/>
      <c r="J387" s="148"/>
      <c r="K387" s="149"/>
      <c r="L387" s="150"/>
      <c r="M387" s="148"/>
      <c r="N387" s="149"/>
      <c r="O387" s="150"/>
    </row>
    <row r="388" spans="1:15" x14ac:dyDescent="0.25">
      <c r="A388" s="29"/>
      <c r="B388" s="77"/>
      <c r="C388" s="31" t="str">
        <f>IFERROR(IF(B388="No CAS","",INDEX('DEQ Pollutant List'!$C$7:$C$611,MATCH('3. Pollutant Emissions - EF'!B388,'DEQ Pollutant List'!$B$7:$B$611,0))),"")</f>
        <v/>
      </c>
      <c r="D388" s="17" t="str">
        <f>IFERROR(IF(OR($B388="",$B388="No CAS"),INDEX('DEQ Pollutant List'!$A$7:$A$611,MATCH($C388,'DEQ Pollutant List'!$C$7:$C$611,0)),INDEX('DEQ Pollutant List'!$A$7:$A$611,MATCH($B388,'DEQ Pollutant List'!$B$7:$B$611,0))),"")</f>
        <v/>
      </c>
      <c r="E388" s="130"/>
      <c r="F388" s="78"/>
      <c r="G388" s="160"/>
      <c r="H388" s="33"/>
      <c r="I388" s="79"/>
      <c r="J388" s="148"/>
      <c r="K388" s="149"/>
      <c r="L388" s="150"/>
      <c r="M388" s="148"/>
      <c r="N388" s="149"/>
      <c r="O388" s="150"/>
    </row>
    <row r="389" spans="1:15" x14ac:dyDescent="0.25">
      <c r="A389" s="29"/>
      <c r="B389" s="77"/>
      <c r="C389" s="31" t="str">
        <f>IFERROR(IF(B389="No CAS","",INDEX('DEQ Pollutant List'!$C$7:$C$611,MATCH('3. Pollutant Emissions - EF'!B389,'DEQ Pollutant List'!$B$7:$B$611,0))),"")</f>
        <v/>
      </c>
      <c r="D389" s="17" t="str">
        <f>IFERROR(IF(OR($B389="",$B389="No CAS"),INDEX('DEQ Pollutant List'!$A$7:$A$611,MATCH($C389,'DEQ Pollutant List'!$C$7:$C$611,0)),INDEX('DEQ Pollutant List'!$A$7:$A$611,MATCH($B389,'DEQ Pollutant List'!$B$7:$B$611,0))),"")</f>
        <v/>
      </c>
      <c r="E389" s="130"/>
      <c r="F389" s="78"/>
      <c r="G389" s="160"/>
      <c r="H389" s="33"/>
      <c r="I389" s="79"/>
      <c r="J389" s="148"/>
      <c r="K389" s="149"/>
      <c r="L389" s="150"/>
      <c r="M389" s="148"/>
      <c r="N389" s="149"/>
      <c r="O389" s="150"/>
    </row>
    <row r="390" spans="1:15" x14ac:dyDescent="0.25">
      <c r="A390" s="29"/>
      <c r="B390" s="77"/>
      <c r="C390" s="31" t="str">
        <f>IFERROR(IF(B390="No CAS","",INDEX('DEQ Pollutant List'!$C$7:$C$611,MATCH('3. Pollutant Emissions - EF'!B390,'DEQ Pollutant List'!$B$7:$B$611,0))),"")</f>
        <v/>
      </c>
      <c r="D390" s="17" t="str">
        <f>IFERROR(IF(OR($B390="",$B390="No CAS"),INDEX('DEQ Pollutant List'!$A$7:$A$611,MATCH($C390,'DEQ Pollutant List'!$C$7:$C$611,0)),INDEX('DEQ Pollutant List'!$A$7:$A$611,MATCH($B390,'DEQ Pollutant List'!$B$7:$B$611,0))),"")</f>
        <v/>
      </c>
      <c r="E390" s="130"/>
      <c r="F390" s="78"/>
      <c r="G390" s="160"/>
      <c r="H390" s="33"/>
      <c r="I390" s="79"/>
      <c r="J390" s="148"/>
      <c r="K390" s="149"/>
      <c r="L390" s="150"/>
      <c r="M390" s="148"/>
      <c r="N390" s="149"/>
      <c r="O390" s="150"/>
    </row>
    <row r="391" spans="1:15" x14ac:dyDescent="0.25">
      <c r="A391" s="29"/>
      <c r="B391" s="77"/>
      <c r="C391" s="31" t="str">
        <f>IFERROR(IF(B391="No CAS","",INDEX('DEQ Pollutant List'!$C$7:$C$611,MATCH('3. Pollutant Emissions - EF'!B391,'DEQ Pollutant List'!$B$7:$B$611,0))),"")</f>
        <v/>
      </c>
      <c r="D391" s="17" t="str">
        <f>IFERROR(IF(OR($B391="",$B391="No CAS"),INDEX('DEQ Pollutant List'!$A$7:$A$611,MATCH($C391,'DEQ Pollutant List'!$C$7:$C$611,0)),INDEX('DEQ Pollutant List'!$A$7:$A$611,MATCH($B391,'DEQ Pollutant List'!$B$7:$B$611,0))),"")</f>
        <v/>
      </c>
      <c r="E391" s="130"/>
      <c r="F391" s="78"/>
      <c r="G391" s="160"/>
      <c r="H391" s="33"/>
      <c r="I391" s="79"/>
      <c r="J391" s="148"/>
      <c r="K391" s="149"/>
      <c r="L391" s="150"/>
      <c r="M391" s="148"/>
      <c r="N391" s="149"/>
      <c r="O391" s="150"/>
    </row>
    <row r="392" spans="1:15" x14ac:dyDescent="0.25">
      <c r="A392" s="29"/>
      <c r="B392" s="77"/>
      <c r="C392" s="31" t="str">
        <f>IFERROR(IF(B392="No CAS","",INDEX('DEQ Pollutant List'!$C$7:$C$611,MATCH('3. Pollutant Emissions - EF'!B392,'DEQ Pollutant List'!$B$7:$B$611,0))),"")</f>
        <v/>
      </c>
      <c r="D392" s="17" t="str">
        <f>IFERROR(IF(OR($B392="",$B392="No CAS"),INDEX('DEQ Pollutant List'!$A$7:$A$611,MATCH($C392,'DEQ Pollutant List'!$C$7:$C$611,0)),INDEX('DEQ Pollutant List'!$A$7:$A$611,MATCH($B392,'DEQ Pollutant List'!$B$7:$B$611,0))),"")</f>
        <v/>
      </c>
      <c r="E392" s="130"/>
      <c r="F392" s="78"/>
      <c r="G392" s="160"/>
      <c r="H392" s="33"/>
      <c r="I392" s="79"/>
      <c r="J392" s="148"/>
      <c r="K392" s="149"/>
      <c r="L392" s="150"/>
      <c r="M392" s="148"/>
      <c r="N392" s="149"/>
      <c r="O392" s="150"/>
    </row>
    <row r="393" spans="1:15" x14ac:dyDescent="0.25">
      <c r="A393" s="29"/>
      <c r="B393" s="77"/>
      <c r="C393" s="31" t="str">
        <f>IFERROR(IF(B393="No CAS","",INDEX('DEQ Pollutant List'!$C$7:$C$611,MATCH('3. Pollutant Emissions - EF'!B393,'DEQ Pollutant List'!$B$7:$B$611,0))),"")</f>
        <v/>
      </c>
      <c r="D393" s="17" t="str">
        <f>IFERROR(IF(OR($B393="",$B393="No CAS"),INDEX('DEQ Pollutant List'!$A$7:$A$611,MATCH($C393,'DEQ Pollutant List'!$C$7:$C$611,0)),INDEX('DEQ Pollutant List'!$A$7:$A$611,MATCH($B393,'DEQ Pollutant List'!$B$7:$B$611,0))),"")</f>
        <v/>
      </c>
      <c r="E393" s="130"/>
      <c r="F393" s="78"/>
      <c r="G393" s="160"/>
      <c r="H393" s="33"/>
      <c r="I393" s="79"/>
      <c r="J393" s="148"/>
      <c r="K393" s="149"/>
      <c r="L393" s="150"/>
      <c r="M393" s="148"/>
      <c r="N393" s="149"/>
      <c r="O393" s="150"/>
    </row>
    <row r="394" spans="1:15" x14ac:dyDescent="0.25">
      <c r="A394" s="29"/>
      <c r="B394" s="77"/>
      <c r="C394" s="31" t="str">
        <f>IFERROR(IF(B394="No CAS","",INDEX('DEQ Pollutant List'!$C$7:$C$611,MATCH('3. Pollutant Emissions - EF'!B394,'DEQ Pollutant List'!$B$7:$B$611,0))),"")</f>
        <v/>
      </c>
      <c r="D394" s="17" t="str">
        <f>IFERROR(IF(OR($B394="",$B394="No CAS"),INDEX('DEQ Pollutant List'!$A$7:$A$611,MATCH($C394,'DEQ Pollutant List'!$C$7:$C$611,0)),INDEX('DEQ Pollutant List'!$A$7:$A$611,MATCH($B394,'DEQ Pollutant List'!$B$7:$B$611,0))),"")</f>
        <v/>
      </c>
      <c r="E394" s="130"/>
      <c r="F394" s="78"/>
      <c r="G394" s="160"/>
      <c r="H394" s="33"/>
      <c r="I394" s="79"/>
      <c r="J394" s="148"/>
      <c r="K394" s="149"/>
      <c r="L394" s="150"/>
      <c r="M394" s="148"/>
      <c r="N394" s="149"/>
      <c r="O394" s="150"/>
    </row>
    <row r="395" spans="1:15" x14ac:dyDescent="0.25">
      <c r="A395" s="29"/>
      <c r="B395" s="77"/>
      <c r="C395" s="31" t="str">
        <f>IFERROR(IF(B395="No CAS","",INDEX('DEQ Pollutant List'!$C$7:$C$611,MATCH('3. Pollutant Emissions - EF'!B395,'DEQ Pollutant List'!$B$7:$B$611,0))),"")</f>
        <v/>
      </c>
      <c r="D395" s="17" t="str">
        <f>IFERROR(IF(OR($B395="",$B395="No CAS"),INDEX('DEQ Pollutant List'!$A$7:$A$611,MATCH($C395,'DEQ Pollutant List'!$C$7:$C$611,0)),INDEX('DEQ Pollutant List'!$A$7:$A$611,MATCH($B395,'DEQ Pollutant List'!$B$7:$B$611,0))),"")</f>
        <v/>
      </c>
      <c r="E395" s="130"/>
      <c r="F395" s="78"/>
      <c r="G395" s="160"/>
      <c r="H395" s="33"/>
      <c r="I395" s="79"/>
      <c r="J395" s="148"/>
      <c r="K395" s="149"/>
      <c r="L395" s="150"/>
      <c r="M395" s="148"/>
      <c r="N395" s="149"/>
      <c r="O395" s="150"/>
    </row>
    <row r="396" spans="1:15" x14ac:dyDescent="0.25">
      <c r="A396" s="29"/>
      <c r="B396" s="77"/>
      <c r="C396" s="31" t="str">
        <f>IFERROR(IF(B396="No CAS","",INDEX('DEQ Pollutant List'!$C$7:$C$611,MATCH('3. Pollutant Emissions - EF'!B396,'DEQ Pollutant List'!$B$7:$B$611,0))),"")</f>
        <v/>
      </c>
      <c r="D396" s="17" t="str">
        <f>IFERROR(IF(OR($B396="",$B396="No CAS"),INDEX('DEQ Pollutant List'!$A$7:$A$611,MATCH($C396,'DEQ Pollutant List'!$C$7:$C$611,0)),INDEX('DEQ Pollutant List'!$A$7:$A$611,MATCH($B396,'DEQ Pollutant List'!$B$7:$B$611,0))),"")</f>
        <v/>
      </c>
      <c r="E396" s="130"/>
      <c r="F396" s="78"/>
      <c r="G396" s="160"/>
      <c r="H396" s="33"/>
      <c r="I396" s="79"/>
      <c r="J396" s="148"/>
      <c r="K396" s="149"/>
      <c r="L396" s="150"/>
      <c r="M396" s="148"/>
      <c r="N396" s="149"/>
      <c r="O396" s="150"/>
    </row>
    <row r="397" spans="1:15" x14ac:dyDescent="0.25">
      <c r="A397" s="29"/>
      <c r="B397" s="77"/>
      <c r="C397" s="31" t="str">
        <f>IFERROR(IF(B397="No CAS","",INDEX('DEQ Pollutant List'!$C$7:$C$611,MATCH('3. Pollutant Emissions - EF'!B397,'DEQ Pollutant List'!$B$7:$B$611,0))),"")</f>
        <v/>
      </c>
      <c r="D397" s="17" t="str">
        <f>IFERROR(IF(OR($B397="",$B397="No CAS"),INDEX('DEQ Pollutant List'!$A$7:$A$611,MATCH($C397,'DEQ Pollutant List'!$C$7:$C$611,0)),INDEX('DEQ Pollutant List'!$A$7:$A$611,MATCH($B397,'DEQ Pollutant List'!$B$7:$B$611,0))),"")</f>
        <v/>
      </c>
      <c r="E397" s="130"/>
      <c r="F397" s="78"/>
      <c r="G397" s="160"/>
      <c r="H397" s="33"/>
      <c r="I397" s="79"/>
      <c r="J397" s="148"/>
      <c r="K397" s="149"/>
      <c r="L397" s="150"/>
      <c r="M397" s="148"/>
      <c r="N397" s="149"/>
      <c r="O397" s="150"/>
    </row>
    <row r="398" spans="1:15" x14ac:dyDescent="0.25">
      <c r="A398" s="29"/>
      <c r="B398" s="77"/>
      <c r="C398" s="31" t="str">
        <f>IFERROR(IF(B398="No CAS","",INDEX('DEQ Pollutant List'!$C$7:$C$611,MATCH('3. Pollutant Emissions - EF'!B398,'DEQ Pollutant List'!$B$7:$B$611,0))),"")</f>
        <v/>
      </c>
      <c r="D398" s="17" t="str">
        <f>IFERROR(IF(OR($B398="",$B398="No CAS"),INDEX('DEQ Pollutant List'!$A$7:$A$611,MATCH($C398,'DEQ Pollutant List'!$C$7:$C$611,0)),INDEX('DEQ Pollutant List'!$A$7:$A$611,MATCH($B398,'DEQ Pollutant List'!$B$7:$B$611,0))),"")</f>
        <v/>
      </c>
      <c r="E398" s="130"/>
      <c r="F398" s="78"/>
      <c r="G398" s="160"/>
      <c r="H398" s="33"/>
      <c r="I398" s="79"/>
      <c r="J398" s="148"/>
      <c r="K398" s="149"/>
      <c r="L398" s="150"/>
      <c r="M398" s="148"/>
      <c r="N398" s="149"/>
      <c r="O398" s="150"/>
    </row>
    <row r="399" spans="1:15" x14ac:dyDescent="0.25">
      <c r="A399" s="29"/>
      <c r="B399" s="77"/>
      <c r="C399" s="31" t="str">
        <f>IFERROR(IF(B399="No CAS","",INDEX('DEQ Pollutant List'!$C$7:$C$611,MATCH('3. Pollutant Emissions - EF'!B399,'DEQ Pollutant List'!$B$7:$B$611,0))),"")</f>
        <v/>
      </c>
      <c r="D399" s="17" t="str">
        <f>IFERROR(IF(OR($B399="",$B399="No CAS"),INDEX('DEQ Pollutant List'!$A$7:$A$611,MATCH($C399,'DEQ Pollutant List'!$C$7:$C$611,0)),INDEX('DEQ Pollutant List'!$A$7:$A$611,MATCH($B399,'DEQ Pollutant List'!$B$7:$B$611,0))),"")</f>
        <v/>
      </c>
      <c r="E399" s="130"/>
      <c r="F399" s="78"/>
      <c r="G399" s="160"/>
      <c r="H399" s="33"/>
      <c r="I399" s="79"/>
      <c r="J399" s="148"/>
      <c r="K399" s="149"/>
      <c r="L399" s="150"/>
      <c r="M399" s="148"/>
      <c r="N399" s="149"/>
      <c r="O399" s="150"/>
    </row>
    <row r="400" spans="1:15" x14ac:dyDescent="0.25">
      <c r="A400" s="29"/>
      <c r="B400" s="77"/>
      <c r="C400" s="31" t="str">
        <f>IFERROR(IF(B400="No CAS","",INDEX('DEQ Pollutant List'!$C$7:$C$611,MATCH('3. Pollutant Emissions - EF'!B400,'DEQ Pollutant List'!$B$7:$B$611,0))),"")</f>
        <v/>
      </c>
      <c r="D400" s="17" t="str">
        <f>IFERROR(IF(OR($B400="",$B400="No CAS"),INDEX('DEQ Pollutant List'!$A$7:$A$611,MATCH($C400,'DEQ Pollutant List'!$C$7:$C$611,0)),INDEX('DEQ Pollutant List'!$A$7:$A$611,MATCH($B400,'DEQ Pollutant List'!$B$7:$B$611,0))),"")</f>
        <v/>
      </c>
      <c r="E400" s="130"/>
      <c r="F400" s="78"/>
      <c r="G400" s="160"/>
      <c r="H400" s="33"/>
      <c r="I400" s="79"/>
      <c r="J400" s="148"/>
      <c r="K400" s="149"/>
      <c r="L400" s="150"/>
      <c r="M400" s="148"/>
      <c r="N400" s="149"/>
      <c r="O400" s="150"/>
    </row>
    <row r="401" spans="1:15" x14ac:dyDescent="0.25">
      <c r="A401" s="29"/>
      <c r="B401" s="77"/>
      <c r="C401" s="31" t="str">
        <f>IFERROR(IF(B401="No CAS","",INDEX('DEQ Pollutant List'!$C$7:$C$611,MATCH('3. Pollutant Emissions - EF'!B401,'DEQ Pollutant List'!$B$7:$B$611,0))),"")</f>
        <v/>
      </c>
      <c r="D401" s="17" t="str">
        <f>IFERROR(IF(OR($B401="",$B401="No CAS"),INDEX('DEQ Pollutant List'!$A$7:$A$611,MATCH($C401,'DEQ Pollutant List'!$C$7:$C$611,0)),INDEX('DEQ Pollutant List'!$A$7:$A$611,MATCH($B401,'DEQ Pollutant List'!$B$7:$B$611,0))),"")</f>
        <v/>
      </c>
      <c r="E401" s="130"/>
      <c r="F401" s="78"/>
      <c r="G401" s="160"/>
      <c r="H401" s="33"/>
      <c r="I401" s="79"/>
      <c r="J401" s="148"/>
      <c r="K401" s="149"/>
      <c r="L401" s="150"/>
      <c r="M401" s="148"/>
      <c r="N401" s="149"/>
      <c r="O401" s="150"/>
    </row>
    <row r="402" spans="1:15" x14ac:dyDescent="0.25">
      <c r="A402" s="29"/>
      <c r="B402" s="77"/>
      <c r="C402" s="31" t="str">
        <f>IFERROR(IF(B402="No CAS","",INDEX('DEQ Pollutant List'!$C$7:$C$611,MATCH('3. Pollutant Emissions - EF'!B402,'DEQ Pollutant List'!$B$7:$B$611,0))),"")</f>
        <v/>
      </c>
      <c r="D402" s="17" t="str">
        <f>IFERROR(IF(OR($B402="",$B402="No CAS"),INDEX('DEQ Pollutant List'!$A$7:$A$611,MATCH($C402,'DEQ Pollutant List'!$C$7:$C$611,0)),INDEX('DEQ Pollutant List'!$A$7:$A$611,MATCH($B402,'DEQ Pollutant List'!$B$7:$B$611,0))),"")</f>
        <v/>
      </c>
      <c r="E402" s="130"/>
      <c r="F402" s="78"/>
      <c r="G402" s="160"/>
      <c r="H402" s="33"/>
      <c r="I402" s="79"/>
      <c r="J402" s="148"/>
      <c r="K402" s="149"/>
      <c r="L402" s="150"/>
      <c r="M402" s="148"/>
      <c r="N402" s="149"/>
      <c r="O402" s="150"/>
    </row>
    <row r="403" spans="1:15" x14ac:dyDescent="0.25">
      <c r="A403" s="29"/>
      <c r="B403" s="77"/>
      <c r="C403" s="31" t="str">
        <f>IFERROR(IF(B403="No CAS","",INDEX('DEQ Pollutant List'!$C$7:$C$611,MATCH('3. Pollutant Emissions - EF'!B403,'DEQ Pollutant List'!$B$7:$B$611,0))),"")</f>
        <v/>
      </c>
      <c r="D403" s="17" t="str">
        <f>IFERROR(IF(OR($B403="",$B403="No CAS"),INDEX('DEQ Pollutant List'!$A$7:$A$611,MATCH($C403,'DEQ Pollutant List'!$C$7:$C$611,0)),INDEX('DEQ Pollutant List'!$A$7:$A$611,MATCH($B403,'DEQ Pollutant List'!$B$7:$B$611,0))),"")</f>
        <v/>
      </c>
      <c r="E403" s="130"/>
      <c r="F403" s="78"/>
      <c r="G403" s="160"/>
      <c r="H403" s="33"/>
      <c r="I403" s="79"/>
      <c r="J403" s="148"/>
      <c r="K403" s="149"/>
      <c r="L403" s="150"/>
      <c r="M403" s="148"/>
      <c r="N403" s="149"/>
      <c r="O403" s="150"/>
    </row>
    <row r="404" spans="1:15" x14ac:dyDescent="0.25">
      <c r="A404" s="29"/>
      <c r="B404" s="77"/>
      <c r="C404" s="31" t="str">
        <f>IFERROR(IF(B404="No CAS","",INDEX('DEQ Pollutant List'!$C$7:$C$611,MATCH('3. Pollutant Emissions - EF'!B404,'DEQ Pollutant List'!$B$7:$B$611,0))),"")</f>
        <v/>
      </c>
      <c r="D404" s="17" t="str">
        <f>IFERROR(IF(OR($B404="",$B404="No CAS"),INDEX('DEQ Pollutant List'!$A$7:$A$611,MATCH($C404,'DEQ Pollutant List'!$C$7:$C$611,0)),INDEX('DEQ Pollutant List'!$A$7:$A$611,MATCH($B404,'DEQ Pollutant List'!$B$7:$B$611,0))),"")</f>
        <v/>
      </c>
      <c r="E404" s="130"/>
      <c r="F404" s="78"/>
      <c r="G404" s="160"/>
      <c r="H404" s="33"/>
      <c r="I404" s="79"/>
      <c r="J404" s="148"/>
      <c r="K404" s="149"/>
      <c r="L404" s="150"/>
      <c r="M404" s="148"/>
      <c r="N404" s="149"/>
      <c r="O404" s="150"/>
    </row>
    <row r="405" spans="1:15" x14ac:dyDescent="0.25">
      <c r="A405" s="29"/>
      <c r="B405" s="77"/>
      <c r="C405" s="31" t="str">
        <f>IFERROR(IF(B405="No CAS","",INDEX('DEQ Pollutant List'!$C$7:$C$611,MATCH('3. Pollutant Emissions - EF'!B405,'DEQ Pollutant List'!$B$7:$B$611,0))),"")</f>
        <v/>
      </c>
      <c r="D405" s="17" t="str">
        <f>IFERROR(IF(OR($B405="",$B405="No CAS"),INDEX('DEQ Pollutant List'!$A$7:$A$611,MATCH($C405,'DEQ Pollutant List'!$C$7:$C$611,0)),INDEX('DEQ Pollutant List'!$A$7:$A$611,MATCH($B405,'DEQ Pollutant List'!$B$7:$B$611,0))),"")</f>
        <v/>
      </c>
      <c r="E405" s="130"/>
      <c r="F405" s="78"/>
      <c r="G405" s="160"/>
      <c r="H405" s="33"/>
      <c r="I405" s="79"/>
      <c r="J405" s="148"/>
      <c r="K405" s="149"/>
      <c r="L405" s="150"/>
      <c r="M405" s="148"/>
      <c r="N405" s="149"/>
      <c r="O405" s="150"/>
    </row>
    <row r="406" spans="1:15" x14ac:dyDescent="0.25">
      <c r="A406" s="29"/>
      <c r="B406" s="77"/>
      <c r="C406" s="31" t="str">
        <f>IFERROR(IF(B406="No CAS","",INDEX('DEQ Pollutant List'!$C$7:$C$611,MATCH('3. Pollutant Emissions - EF'!B406,'DEQ Pollutant List'!$B$7:$B$611,0))),"")</f>
        <v/>
      </c>
      <c r="D406" s="17" t="str">
        <f>IFERROR(IF(OR($B406="",$B406="No CAS"),INDEX('DEQ Pollutant List'!$A$7:$A$611,MATCH($C406,'DEQ Pollutant List'!$C$7:$C$611,0)),INDEX('DEQ Pollutant List'!$A$7:$A$611,MATCH($B406,'DEQ Pollutant List'!$B$7:$B$611,0))),"")</f>
        <v/>
      </c>
      <c r="E406" s="130"/>
      <c r="F406" s="78"/>
      <c r="G406" s="160"/>
      <c r="H406" s="33"/>
      <c r="I406" s="79"/>
      <c r="J406" s="148"/>
      <c r="K406" s="149"/>
      <c r="L406" s="150"/>
      <c r="M406" s="148"/>
      <c r="N406" s="149"/>
      <c r="O406" s="150"/>
    </row>
    <row r="407" spans="1:15" x14ac:dyDescent="0.25">
      <c r="A407" s="29"/>
      <c r="B407" s="77"/>
      <c r="C407" s="31" t="str">
        <f>IFERROR(IF(B407="No CAS","",INDEX('DEQ Pollutant List'!$C$7:$C$611,MATCH('3. Pollutant Emissions - EF'!B407,'DEQ Pollutant List'!$B$7:$B$611,0))),"")</f>
        <v/>
      </c>
      <c r="D407" s="17" t="str">
        <f>IFERROR(IF(OR($B407="",$B407="No CAS"),INDEX('DEQ Pollutant List'!$A$7:$A$611,MATCH($C407,'DEQ Pollutant List'!$C$7:$C$611,0)),INDEX('DEQ Pollutant List'!$A$7:$A$611,MATCH($B407,'DEQ Pollutant List'!$B$7:$B$611,0))),"")</f>
        <v/>
      </c>
      <c r="E407" s="130"/>
      <c r="F407" s="78"/>
      <c r="G407" s="160"/>
      <c r="H407" s="33"/>
      <c r="I407" s="79"/>
      <c r="J407" s="148"/>
      <c r="K407" s="149"/>
      <c r="L407" s="150"/>
      <c r="M407" s="148"/>
      <c r="N407" s="149"/>
      <c r="O407" s="150"/>
    </row>
    <row r="408" spans="1:15" x14ac:dyDescent="0.25">
      <c r="A408" s="29"/>
      <c r="B408" s="77"/>
      <c r="C408" s="31" t="str">
        <f>IFERROR(IF(B408="No CAS","",INDEX('DEQ Pollutant List'!$C$7:$C$611,MATCH('3. Pollutant Emissions - EF'!B408,'DEQ Pollutant List'!$B$7:$B$611,0))),"")</f>
        <v/>
      </c>
      <c r="D408" s="17" t="str">
        <f>IFERROR(IF(OR($B408="",$B408="No CAS"),INDEX('DEQ Pollutant List'!$A$7:$A$611,MATCH($C408,'DEQ Pollutant List'!$C$7:$C$611,0)),INDEX('DEQ Pollutant List'!$A$7:$A$611,MATCH($B408,'DEQ Pollutant List'!$B$7:$B$611,0))),"")</f>
        <v/>
      </c>
      <c r="E408" s="130"/>
      <c r="F408" s="78"/>
      <c r="G408" s="160"/>
      <c r="H408" s="33"/>
      <c r="I408" s="79"/>
      <c r="J408" s="148"/>
      <c r="K408" s="149"/>
      <c r="L408" s="150"/>
      <c r="M408" s="148"/>
      <c r="N408" s="149"/>
      <c r="O408" s="150"/>
    </row>
    <row r="409" spans="1:15" x14ac:dyDescent="0.25">
      <c r="A409" s="29"/>
      <c r="B409" s="77"/>
      <c r="C409" s="31" t="str">
        <f>IFERROR(IF(B409="No CAS","",INDEX('DEQ Pollutant List'!$C$7:$C$611,MATCH('3. Pollutant Emissions - EF'!B409,'DEQ Pollutant List'!$B$7:$B$611,0))),"")</f>
        <v/>
      </c>
      <c r="D409" s="17" t="str">
        <f>IFERROR(IF(OR($B409="",$B409="No CAS"),INDEX('DEQ Pollutant List'!$A$7:$A$611,MATCH($C409,'DEQ Pollutant List'!$C$7:$C$611,0)),INDEX('DEQ Pollutant List'!$A$7:$A$611,MATCH($B409,'DEQ Pollutant List'!$B$7:$B$611,0))),"")</f>
        <v/>
      </c>
      <c r="E409" s="130"/>
      <c r="F409" s="78"/>
      <c r="G409" s="160"/>
      <c r="H409" s="33"/>
      <c r="I409" s="79"/>
      <c r="J409" s="148"/>
      <c r="K409" s="149"/>
      <c r="L409" s="150"/>
      <c r="M409" s="148"/>
      <c r="N409" s="149"/>
      <c r="O409" s="150"/>
    </row>
    <row r="410" spans="1:15" x14ac:dyDescent="0.25">
      <c r="A410" s="29"/>
      <c r="B410" s="77"/>
      <c r="C410" s="31" t="str">
        <f>IFERROR(IF(B410="No CAS","",INDEX('DEQ Pollutant List'!$C$7:$C$611,MATCH('3. Pollutant Emissions - EF'!B410,'DEQ Pollutant List'!$B$7:$B$611,0))),"")</f>
        <v/>
      </c>
      <c r="D410" s="17" t="str">
        <f>IFERROR(IF(OR($B410="",$B410="No CAS"),INDEX('DEQ Pollutant List'!$A$7:$A$611,MATCH($C410,'DEQ Pollutant List'!$C$7:$C$611,0)),INDEX('DEQ Pollutant List'!$A$7:$A$611,MATCH($B410,'DEQ Pollutant List'!$B$7:$B$611,0))),"")</f>
        <v/>
      </c>
      <c r="E410" s="130"/>
      <c r="F410" s="78"/>
      <c r="G410" s="160"/>
      <c r="H410" s="33"/>
      <c r="I410" s="79"/>
      <c r="J410" s="148"/>
      <c r="K410" s="149"/>
      <c r="L410" s="150"/>
      <c r="M410" s="148"/>
      <c r="N410" s="149"/>
      <c r="O410" s="150"/>
    </row>
    <row r="411" spans="1:15" x14ac:dyDescent="0.25">
      <c r="A411" s="29"/>
      <c r="B411" s="77"/>
      <c r="C411" s="31" t="str">
        <f>IFERROR(IF(B411="No CAS","",INDEX('DEQ Pollutant List'!$C$7:$C$611,MATCH('3. Pollutant Emissions - EF'!B411,'DEQ Pollutant List'!$B$7:$B$611,0))),"")</f>
        <v/>
      </c>
      <c r="D411" s="17" t="str">
        <f>IFERROR(IF(OR($B411="",$B411="No CAS"),INDEX('DEQ Pollutant List'!$A$7:$A$611,MATCH($C411,'DEQ Pollutant List'!$C$7:$C$611,0)),INDEX('DEQ Pollutant List'!$A$7:$A$611,MATCH($B411,'DEQ Pollutant List'!$B$7:$B$611,0))),"")</f>
        <v/>
      </c>
      <c r="E411" s="130"/>
      <c r="F411" s="78"/>
      <c r="G411" s="160"/>
      <c r="H411" s="33"/>
      <c r="I411" s="79"/>
      <c r="J411" s="148"/>
      <c r="K411" s="149"/>
      <c r="L411" s="150"/>
      <c r="M411" s="148"/>
      <c r="N411" s="149"/>
      <c r="O411" s="150"/>
    </row>
    <row r="412" spans="1:15" x14ac:dyDescent="0.25">
      <c r="A412" s="29"/>
      <c r="B412" s="77"/>
      <c r="C412" s="31" t="str">
        <f>IFERROR(IF(B412="No CAS","",INDEX('DEQ Pollutant List'!$C$7:$C$611,MATCH('3. Pollutant Emissions - EF'!B412,'DEQ Pollutant List'!$B$7:$B$611,0))),"")</f>
        <v/>
      </c>
      <c r="D412" s="17" t="str">
        <f>IFERROR(IF(OR($B412="",$B412="No CAS"),INDEX('DEQ Pollutant List'!$A$7:$A$611,MATCH($C412,'DEQ Pollutant List'!$C$7:$C$611,0)),INDEX('DEQ Pollutant List'!$A$7:$A$611,MATCH($B412,'DEQ Pollutant List'!$B$7:$B$611,0))),"")</f>
        <v/>
      </c>
      <c r="E412" s="130"/>
      <c r="F412" s="78"/>
      <c r="G412" s="160"/>
      <c r="H412" s="33"/>
      <c r="I412" s="79"/>
      <c r="J412" s="148"/>
      <c r="K412" s="149"/>
      <c r="L412" s="150"/>
      <c r="M412" s="148"/>
      <c r="N412" s="149"/>
      <c r="O412" s="150"/>
    </row>
    <row r="413" spans="1:15" x14ac:dyDescent="0.25">
      <c r="A413" s="29"/>
      <c r="B413" s="77"/>
      <c r="C413" s="31" t="str">
        <f>IFERROR(IF(B413="No CAS","",INDEX('DEQ Pollutant List'!$C$7:$C$611,MATCH('3. Pollutant Emissions - EF'!B413,'DEQ Pollutant List'!$B$7:$B$611,0))),"")</f>
        <v/>
      </c>
      <c r="D413" s="17" t="str">
        <f>IFERROR(IF(OR($B413="",$B413="No CAS"),INDEX('DEQ Pollutant List'!$A$7:$A$611,MATCH($C413,'DEQ Pollutant List'!$C$7:$C$611,0)),INDEX('DEQ Pollutant List'!$A$7:$A$611,MATCH($B413,'DEQ Pollutant List'!$B$7:$B$611,0))),"")</f>
        <v/>
      </c>
      <c r="E413" s="130"/>
      <c r="F413" s="78"/>
      <c r="G413" s="160"/>
      <c r="H413" s="33"/>
      <c r="I413" s="79"/>
      <c r="J413" s="148"/>
      <c r="K413" s="149"/>
      <c r="L413" s="150"/>
      <c r="M413" s="148"/>
      <c r="N413" s="149"/>
      <c r="O413" s="150"/>
    </row>
    <row r="414" spans="1:15" x14ac:dyDescent="0.25">
      <c r="A414" s="29"/>
      <c r="B414" s="77"/>
      <c r="C414" s="31" t="str">
        <f>IFERROR(IF(B414="No CAS","",INDEX('DEQ Pollutant List'!$C$7:$C$611,MATCH('3. Pollutant Emissions - EF'!B414,'DEQ Pollutant List'!$B$7:$B$611,0))),"")</f>
        <v/>
      </c>
      <c r="D414" s="17" t="str">
        <f>IFERROR(IF(OR($B414="",$B414="No CAS"),INDEX('DEQ Pollutant List'!$A$7:$A$611,MATCH($C414,'DEQ Pollutant List'!$C$7:$C$611,0)),INDEX('DEQ Pollutant List'!$A$7:$A$611,MATCH($B414,'DEQ Pollutant List'!$B$7:$B$611,0))),"")</f>
        <v/>
      </c>
      <c r="E414" s="130"/>
      <c r="F414" s="78"/>
      <c r="G414" s="160"/>
      <c r="H414" s="33"/>
      <c r="I414" s="79"/>
      <c r="J414" s="148"/>
      <c r="K414" s="149"/>
      <c r="L414" s="150"/>
      <c r="M414" s="148"/>
      <c r="N414" s="149"/>
      <c r="O414" s="150"/>
    </row>
    <row r="415" spans="1:15" x14ac:dyDescent="0.25">
      <c r="A415" s="29"/>
      <c r="B415" s="77"/>
      <c r="C415" s="31" t="str">
        <f>IFERROR(IF(B415="No CAS","",INDEX('DEQ Pollutant List'!$C$7:$C$611,MATCH('3. Pollutant Emissions - EF'!B415,'DEQ Pollutant List'!$B$7:$B$611,0))),"")</f>
        <v/>
      </c>
      <c r="D415" s="17" t="str">
        <f>IFERROR(IF(OR($B415="",$B415="No CAS"),INDEX('DEQ Pollutant List'!$A$7:$A$611,MATCH($C415,'DEQ Pollutant List'!$C$7:$C$611,0)),INDEX('DEQ Pollutant List'!$A$7:$A$611,MATCH($B415,'DEQ Pollutant List'!$B$7:$B$611,0))),"")</f>
        <v/>
      </c>
      <c r="E415" s="130"/>
      <c r="F415" s="78"/>
      <c r="G415" s="160"/>
      <c r="H415" s="33"/>
      <c r="I415" s="79"/>
      <c r="J415" s="148"/>
      <c r="K415" s="149"/>
      <c r="L415" s="150"/>
      <c r="M415" s="148"/>
      <c r="N415" s="149"/>
      <c r="O415" s="150"/>
    </row>
    <row r="416" spans="1:15" x14ac:dyDescent="0.25">
      <c r="A416" s="29"/>
      <c r="B416" s="77"/>
      <c r="C416" s="31" t="str">
        <f>IFERROR(IF(B416="No CAS","",INDEX('DEQ Pollutant List'!$C$7:$C$611,MATCH('3. Pollutant Emissions - EF'!B416,'DEQ Pollutant List'!$B$7:$B$611,0))),"")</f>
        <v/>
      </c>
      <c r="D416" s="17" t="str">
        <f>IFERROR(IF(OR($B416="",$B416="No CAS"),INDEX('DEQ Pollutant List'!$A$7:$A$611,MATCH($C416,'DEQ Pollutant List'!$C$7:$C$611,0)),INDEX('DEQ Pollutant List'!$A$7:$A$611,MATCH($B416,'DEQ Pollutant List'!$B$7:$B$611,0))),"")</f>
        <v/>
      </c>
      <c r="E416" s="130"/>
      <c r="F416" s="78"/>
      <c r="G416" s="160"/>
      <c r="H416" s="33"/>
      <c r="I416" s="79"/>
      <c r="J416" s="148"/>
      <c r="K416" s="149"/>
      <c r="L416" s="150"/>
      <c r="M416" s="148"/>
      <c r="N416" s="149"/>
      <c r="O416" s="150"/>
    </row>
    <row r="417" spans="1:15" x14ac:dyDescent="0.25">
      <c r="A417" s="29"/>
      <c r="B417" s="77"/>
      <c r="C417" s="31" t="str">
        <f>IFERROR(IF(B417="No CAS","",INDEX('DEQ Pollutant List'!$C$7:$C$611,MATCH('3. Pollutant Emissions - EF'!B417,'DEQ Pollutant List'!$B$7:$B$611,0))),"")</f>
        <v/>
      </c>
      <c r="D417" s="17" t="str">
        <f>IFERROR(IF(OR($B417="",$B417="No CAS"),INDEX('DEQ Pollutant List'!$A$7:$A$611,MATCH($C417,'DEQ Pollutant List'!$C$7:$C$611,0)),INDEX('DEQ Pollutant List'!$A$7:$A$611,MATCH($B417,'DEQ Pollutant List'!$B$7:$B$611,0))),"")</f>
        <v/>
      </c>
      <c r="E417" s="130"/>
      <c r="F417" s="78"/>
      <c r="G417" s="160"/>
      <c r="H417" s="33"/>
      <c r="I417" s="79"/>
      <c r="J417" s="148"/>
      <c r="K417" s="149"/>
      <c r="L417" s="150"/>
      <c r="M417" s="148"/>
      <c r="N417" s="149"/>
      <c r="O417" s="150"/>
    </row>
    <row r="418" spans="1:15" x14ac:dyDescent="0.25">
      <c r="A418" s="29"/>
      <c r="B418" s="77"/>
      <c r="C418" s="31" t="str">
        <f>IFERROR(IF(B418="No CAS","",INDEX('DEQ Pollutant List'!$C$7:$C$611,MATCH('3. Pollutant Emissions - EF'!B418,'DEQ Pollutant List'!$B$7:$B$611,0))),"")</f>
        <v/>
      </c>
      <c r="D418" s="17" t="str">
        <f>IFERROR(IF(OR($B418="",$B418="No CAS"),INDEX('DEQ Pollutant List'!$A$7:$A$611,MATCH($C418,'DEQ Pollutant List'!$C$7:$C$611,0)),INDEX('DEQ Pollutant List'!$A$7:$A$611,MATCH($B418,'DEQ Pollutant List'!$B$7:$B$611,0))),"")</f>
        <v/>
      </c>
      <c r="E418" s="130"/>
      <c r="F418" s="78"/>
      <c r="G418" s="160"/>
      <c r="H418" s="33"/>
      <c r="I418" s="79"/>
      <c r="J418" s="148"/>
      <c r="K418" s="149"/>
      <c r="L418" s="150"/>
      <c r="M418" s="148"/>
      <c r="N418" s="149"/>
      <c r="O418" s="150"/>
    </row>
    <row r="419" spans="1:15" x14ac:dyDescent="0.25">
      <c r="A419" s="29"/>
      <c r="B419" s="77"/>
      <c r="C419" s="31" t="str">
        <f>IFERROR(IF(B419="No CAS","",INDEX('DEQ Pollutant List'!$C$7:$C$611,MATCH('3. Pollutant Emissions - EF'!B419,'DEQ Pollutant List'!$B$7:$B$611,0))),"")</f>
        <v/>
      </c>
      <c r="D419" s="17" t="str">
        <f>IFERROR(IF(OR($B419="",$B419="No CAS"),INDEX('DEQ Pollutant List'!$A$7:$A$611,MATCH($C419,'DEQ Pollutant List'!$C$7:$C$611,0)),INDEX('DEQ Pollutant List'!$A$7:$A$611,MATCH($B419,'DEQ Pollutant List'!$B$7:$B$611,0))),"")</f>
        <v/>
      </c>
      <c r="E419" s="130"/>
      <c r="F419" s="78"/>
      <c r="G419" s="160"/>
      <c r="H419" s="33"/>
      <c r="I419" s="79"/>
      <c r="J419" s="148"/>
      <c r="K419" s="149"/>
      <c r="L419" s="150"/>
      <c r="M419" s="148"/>
      <c r="N419" s="149"/>
      <c r="O419" s="150"/>
    </row>
    <row r="420" spans="1:15" x14ac:dyDescent="0.25">
      <c r="A420" s="29"/>
      <c r="B420" s="77"/>
      <c r="C420" s="31" t="str">
        <f>IFERROR(IF(B420="No CAS","",INDEX('DEQ Pollutant List'!$C$7:$C$611,MATCH('3. Pollutant Emissions - EF'!B420,'DEQ Pollutant List'!$B$7:$B$611,0))),"")</f>
        <v/>
      </c>
      <c r="D420" s="17" t="str">
        <f>IFERROR(IF(OR($B420="",$B420="No CAS"),INDEX('DEQ Pollutant List'!$A$7:$A$611,MATCH($C420,'DEQ Pollutant List'!$C$7:$C$611,0)),INDEX('DEQ Pollutant List'!$A$7:$A$611,MATCH($B420,'DEQ Pollutant List'!$B$7:$B$611,0))),"")</f>
        <v/>
      </c>
      <c r="E420" s="130"/>
      <c r="F420" s="78"/>
      <c r="G420" s="160"/>
      <c r="H420" s="33"/>
      <c r="I420" s="79"/>
      <c r="J420" s="148"/>
      <c r="K420" s="149"/>
      <c r="L420" s="150"/>
      <c r="M420" s="148"/>
      <c r="N420" s="149"/>
      <c r="O420" s="150"/>
    </row>
    <row r="421" spans="1:15" x14ac:dyDescent="0.25">
      <c r="A421" s="29"/>
      <c r="B421" s="77"/>
      <c r="C421" s="31" t="str">
        <f>IFERROR(IF(B421="No CAS","",INDEX('DEQ Pollutant List'!$C$7:$C$611,MATCH('3. Pollutant Emissions - EF'!B421,'DEQ Pollutant List'!$B$7:$B$611,0))),"")</f>
        <v/>
      </c>
      <c r="D421" s="17" t="str">
        <f>IFERROR(IF(OR($B421="",$B421="No CAS"),INDEX('DEQ Pollutant List'!$A$7:$A$611,MATCH($C421,'DEQ Pollutant List'!$C$7:$C$611,0)),INDEX('DEQ Pollutant List'!$A$7:$A$611,MATCH($B421,'DEQ Pollutant List'!$B$7:$B$611,0))),"")</f>
        <v/>
      </c>
      <c r="E421" s="130"/>
      <c r="F421" s="78"/>
      <c r="G421" s="160"/>
      <c r="H421" s="33"/>
      <c r="I421" s="79"/>
      <c r="J421" s="148"/>
      <c r="K421" s="149"/>
      <c r="L421" s="150"/>
      <c r="M421" s="148"/>
      <c r="N421" s="149"/>
      <c r="O421" s="150"/>
    </row>
    <row r="422" spans="1:15" x14ac:dyDescent="0.25">
      <c r="A422" s="29"/>
      <c r="B422" s="77"/>
      <c r="C422" s="31" t="str">
        <f>IFERROR(IF(B422="No CAS","",INDEX('DEQ Pollutant List'!$C$7:$C$611,MATCH('3. Pollutant Emissions - EF'!B422,'DEQ Pollutant List'!$B$7:$B$611,0))),"")</f>
        <v/>
      </c>
      <c r="D422" s="17" t="str">
        <f>IFERROR(IF(OR($B422="",$B422="No CAS"),INDEX('DEQ Pollutant List'!$A$7:$A$611,MATCH($C422,'DEQ Pollutant List'!$C$7:$C$611,0)),INDEX('DEQ Pollutant List'!$A$7:$A$611,MATCH($B422,'DEQ Pollutant List'!$B$7:$B$611,0))),"")</f>
        <v/>
      </c>
      <c r="E422" s="130"/>
      <c r="F422" s="78"/>
      <c r="G422" s="160"/>
      <c r="H422" s="33"/>
      <c r="I422" s="79"/>
      <c r="J422" s="148"/>
      <c r="K422" s="149"/>
      <c r="L422" s="150"/>
      <c r="M422" s="148"/>
      <c r="N422" s="149"/>
      <c r="O422" s="150"/>
    </row>
    <row r="423" spans="1:15" x14ac:dyDescent="0.25">
      <c r="A423" s="29"/>
      <c r="B423" s="77"/>
      <c r="C423" s="31" t="str">
        <f>IFERROR(IF(B423="No CAS","",INDEX('DEQ Pollutant List'!$C$7:$C$611,MATCH('3. Pollutant Emissions - EF'!B423,'DEQ Pollutant List'!$B$7:$B$611,0))),"")</f>
        <v/>
      </c>
      <c r="D423" s="17" t="str">
        <f>IFERROR(IF(OR($B423="",$B423="No CAS"),INDEX('DEQ Pollutant List'!$A$7:$A$611,MATCH($C423,'DEQ Pollutant List'!$C$7:$C$611,0)),INDEX('DEQ Pollutant List'!$A$7:$A$611,MATCH($B423,'DEQ Pollutant List'!$B$7:$B$611,0))),"")</f>
        <v/>
      </c>
      <c r="E423" s="130"/>
      <c r="F423" s="78"/>
      <c r="G423" s="160"/>
      <c r="H423" s="33"/>
      <c r="I423" s="79"/>
      <c r="J423" s="148"/>
      <c r="K423" s="149"/>
      <c r="L423" s="150"/>
      <c r="M423" s="148"/>
      <c r="N423" s="149"/>
      <c r="O423" s="150"/>
    </row>
    <row r="424" spans="1:15" x14ac:dyDescent="0.25">
      <c r="A424" s="29"/>
      <c r="B424" s="77"/>
      <c r="C424" s="31" t="str">
        <f>IFERROR(IF(B424="No CAS","",INDEX('DEQ Pollutant List'!$C$7:$C$611,MATCH('3. Pollutant Emissions - EF'!B424,'DEQ Pollutant List'!$B$7:$B$611,0))),"")</f>
        <v/>
      </c>
      <c r="D424" s="17" t="str">
        <f>IFERROR(IF(OR($B424="",$B424="No CAS"),INDEX('DEQ Pollutant List'!$A$7:$A$611,MATCH($C424,'DEQ Pollutant List'!$C$7:$C$611,0)),INDEX('DEQ Pollutant List'!$A$7:$A$611,MATCH($B424,'DEQ Pollutant List'!$B$7:$B$611,0))),"")</f>
        <v/>
      </c>
      <c r="E424" s="130"/>
      <c r="F424" s="78"/>
      <c r="G424" s="160"/>
      <c r="H424" s="33"/>
      <c r="I424" s="79"/>
      <c r="J424" s="148"/>
      <c r="K424" s="149"/>
      <c r="L424" s="150"/>
      <c r="M424" s="148"/>
      <c r="N424" s="149"/>
      <c r="O424" s="150"/>
    </row>
    <row r="425" spans="1:15" x14ac:dyDescent="0.25">
      <c r="A425" s="29"/>
      <c r="B425" s="77"/>
      <c r="C425" s="31" t="str">
        <f>IFERROR(IF(B425="No CAS","",INDEX('DEQ Pollutant List'!$C$7:$C$611,MATCH('3. Pollutant Emissions - EF'!B425,'DEQ Pollutant List'!$B$7:$B$611,0))),"")</f>
        <v/>
      </c>
      <c r="D425" s="17" t="str">
        <f>IFERROR(IF(OR($B425="",$B425="No CAS"),INDEX('DEQ Pollutant List'!$A$7:$A$611,MATCH($C425,'DEQ Pollutant List'!$C$7:$C$611,0)),INDEX('DEQ Pollutant List'!$A$7:$A$611,MATCH($B425,'DEQ Pollutant List'!$B$7:$B$611,0))),"")</f>
        <v/>
      </c>
      <c r="E425" s="130"/>
      <c r="F425" s="78"/>
      <c r="G425" s="160"/>
      <c r="H425" s="33"/>
      <c r="I425" s="79"/>
      <c r="J425" s="148"/>
      <c r="K425" s="149"/>
      <c r="L425" s="150"/>
      <c r="M425" s="148"/>
      <c r="N425" s="149"/>
      <c r="O425" s="150"/>
    </row>
    <row r="426" spans="1:15" x14ac:dyDescent="0.25">
      <c r="A426" s="29"/>
      <c r="B426" s="77"/>
      <c r="C426" s="31" t="str">
        <f>IFERROR(IF(B426="No CAS","",INDEX('DEQ Pollutant List'!$C$7:$C$611,MATCH('3. Pollutant Emissions - EF'!B426,'DEQ Pollutant List'!$B$7:$B$611,0))),"")</f>
        <v/>
      </c>
      <c r="D426" s="17" t="str">
        <f>IFERROR(IF(OR($B426="",$B426="No CAS"),INDEX('DEQ Pollutant List'!$A$7:$A$611,MATCH($C426,'DEQ Pollutant List'!$C$7:$C$611,0)),INDEX('DEQ Pollutant List'!$A$7:$A$611,MATCH($B426,'DEQ Pollutant List'!$B$7:$B$611,0))),"")</f>
        <v/>
      </c>
      <c r="E426" s="130"/>
      <c r="F426" s="78"/>
      <c r="G426" s="160"/>
      <c r="H426" s="33"/>
      <c r="I426" s="79"/>
      <c r="J426" s="148"/>
      <c r="K426" s="149"/>
      <c r="L426" s="150"/>
      <c r="M426" s="148"/>
      <c r="N426" s="149"/>
      <c r="O426" s="150"/>
    </row>
    <row r="427" spans="1:15" x14ac:dyDescent="0.25">
      <c r="A427" s="29"/>
      <c r="B427" s="77"/>
      <c r="C427" s="31" t="str">
        <f>IFERROR(IF(B427="No CAS","",INDEX('DEQ Pollutant List'!$C$7:$C$611,MATCH('3. Pollutant Emissions - EF'!B427,'DEQ Pollutant List'!$B$7:$B$611,0))),"")</f>
        <v/>
      </c>
      <c r="D427" s="17" t="str">
        <f>IFERROR(IF(OR($B427="",$B427="No CAS"),INDEX('DEQ Pollutant List'!$A$7:$A$611,MATCH($C427,'DEQ Pollutant List'!$C$7:$C$611,0)),INDEX('DEQ Pollutant List'!$A$7:$A$611,MATCH($B427,'DEQ Pollutant List'!$B$7:$B$611,0))),"")</f>
        <v/>
      </c>
      <c r="E427" s="130"/>
      <c r="F427" s="78"/>
      <c r="G427" s="160"/>
      <c r="H427" s="33"/>
      <c r="I427" s="79"/>
      <c r="J427" s="148"/>
      <c r="K427" s="149"/>
      <c r="L427" s="150"/>
      <c r="M427" s="148"/>
      <c r="N427" s="149"/>
      <c r="O427" s="150"/>
    </row>
    <row r="428" spans="1:15" x14ac:dyDescent="0.25">
      <c r="A428" s="29"/>
      <c r="B428" s="77"/>
      <c r="C428" s="31" t="str">
        <f>IFERROR(IF(B428="No CAS","",INDEX('DEQ Pollutant List'!$C$7:$C$611,MATCH('3. Pollutant Emissions - EF'!B428,'DEQ Pollutant List'!$B$7:$B$611,0))),"")</f>
        <v/>
      </c>
      <c r="D428" s="17" t="str">
        <f>IFERROR(IF(OR($B428="",$B428="No CAS"),INDEX('DEQ Pollutant List'!$A$7:$A$611,MATCH($C428,'DEQ Pollutant List'!$C$7:$C$611,0)),INDEX('DEQ Pollutant List'!$A$7:$A$611,MATCH($B428,'DEQ Pollutant List'!$B$7:$B$611,0))),"")</f>
        <v/>
      </c>
      <c r="E428" s="130"/>
      <c r="F428" s="78"/>
      <c r="G428" s="160"/>
      <c r="H428" s="33"/>
      <c r="I428" s="79"/>
      <c r="J428" s="148"/>
      <c r="K428" s="149"/>
      <c r="L428" s="150"/>
      <c r="M428" s="148"/>
      <c r="N428" s="149"/>
      <c r="O428" s="150"/>
    </row>
    <row r="429" spans="1:15" x14ac:dyDescent="0.25">
      <c r="A429" s="29"/>
      <c r="B429" s="77"/>
      <c r="C429" s="31" t="str">
        <f>IFERROR(IF(B429="No CAS","",INDEX('DEQ Pollutant List'!$C$7:$C$611,MATCH('3. Pollutant Emissions - EF'!B429,'DEQ Pollutant List'!$B$7:$B$611,0))),"")</f>
        <v/>
      </c>
      <c r="D429" s="17" t="str">
        <f>IFERROR(IF(OR($B429="",$B429="No CAS"),INDEX('DEQ Pollutant List'!$A$7:$A$611,MATCH($C429,'DEQ Pollutant List'!$C$7:$C$611,0)),INDEX('DEQ Pollutant List'!$A$7:$A$611,MATCH($B429,'DEQ Pollutant List'!$B$7:$B$611,0))),"")</f>
        <v/>
      </c>
      <c r="E429" s="130"/>
      <c r="F429" s="78"/>
      <c r="G429" s="160"/>
      <c r="H429" s="33"/>
      <c r="I429" s="79"/>
      <c r="J429" s="148"/>
      <c r="K429" s="149"/>
      <c r="L429" s="150"/>
      <c r="M429" s="148"/>
      <c r="N429" s="149"/>
      <c r="O429" s="150"/>
    </row>
    <row r="430" spans="1:15" x14ac:dyDescent="0.25">
      <c r="A430" s="29"/>
      <c r="B430" s="77"/>
      <c r="C430" s="31" t="str">
        <f>IFERROR(IF(B430="No CAS","",INDEX('DEQ Pollutant List'!$C$7:$C$611,MATCH('3. Pollutant Emissions - EF'!B430,'DEQ Pollutant List'!$B$7:$B$611,0))),"")</f>
        <v/>
      </c>
      <c r="D430" s="17" t="str">
        <f>IFERROR(IF(OR($B430="",$B430="No CAS"),INDEX('DEQ Pollutant List'!$A$7:$A$611,MATCH($C430,'DEQ Pollutant List'!$C$7:$C$611,0)),INDEX('DEQ Pollutant List'!$A$7:$A$611,MATCH($B430,'DEQ Pollutant List'!$B$7:$B$611,0))),"")</f>
        <v/>
      </c>
      <c r="E430" s="130"/>
      <c r="F430" s="78"/>
      <c r="G430" s="160"/>
      <c r="H430" s="33"/>
      <c r="I430" s="79"/>
      <c r="J430" s="148"/>
      <c r="K430" s="149"/>
      <c r="L430" s="150"/>
      <c r="M430" s="148"/>
      <c r="N430" s="149"/>
      <c r="O430" s="150"/>
    </row>
    <row r="431" spans="1:15" x14ac:dyDescent="0.25">
      <c r="A431" s="29"/>
      <c r="B431" s="77"/>
      <c r="C431" s="31" t="str">
        <f>IFERROR(IF(B431="No CAS","",INDEX('DEQ Pollutant List'!$C$7:$C$611,MATCH('3. Pollutant Emissions - EF'!B431,'DEQ Pollutant List'!$B$7:$B$611,0))),"")</f>
        <v/>
      </c>
      <c r="D431" s="17" t="str">
        <f>IFERROR(IF(OR($B431="",$B431="No CAS"),INDEX('DEQ Pollutant List'!$A$7:$A$611,MATCH($C431,'DEQ Pollutant List'!$C$7:$C$611,0)),INDEX('DEQ Pollutant List'!$A$7:$A$611,MATCH($B431,'DEQ Pollutant List'!$B$7:$B$611,0))),"")</f>
        <v/>
      </c>
      <c r="E431" s="130"/>
      <c r="F431" s="78"/>
      <c r="G431" s="160"/>
      <c r="H431" s="33"/>
      <c r="I431" s="79"/>
      <c r="J431" s="148"/>
      <c r="K431" s="149"/>
      <c r="L431" s="150"/>
      <c r="M431" s="148"/>
      <c r="N431" s="149"/>
      <c r="O431" s="150"/>
    </row>
    <row r="432" spans="1:15" x14ac:dyDescent="0.25">
      <c r="A432" s="29"/>
      <c r="B432" s="77"/>
      <c r="C432" s="31" t="str">
        <f>IFERROR(IF(B432="No CAS","",INDEX('DEQ Pollutant List'!$C$7:$C$611,MATCH('3. Pollutant Emissions - EF'!B432,'DEQ Pollutant List'!$B$7:$B$611,0))),"")</f>
        <v/>
      </c>
      <c r="D432" s="17" t="str">
        <f>IFERROR(IF(OR($B432="",$B432="No CAS"),INDEX('DEQ Pollutant List'!$A$7:$A$611,MATCH($C432,'DEQ Pollutant List'!$C$7:$C$611,0)),INDEX('DEQ Pollutant List'!$A$7:$A$611,MATCH($B432,'DEQ Pollutant List'!$B$7:$B$611,0))),"")</f>
        <v/>
      </c>
      <c r="E432" s="130"/>
      <c r="F432" s="78"/>
      <c r="G432" s="160"/>
      <c r="H432" s="33"/>
      <c r="I432" s="79"/>
      <c r="J432" s="148"/>
      <c r="K432" s="149"/>
      <c r="L432" s="150"/>
      <c r="M432" s="148"/>
      <c r="N432" s="149"/>
      <c r="O432" s="150"/>
    </row>
    <row r="433" spans="1:15" x14ac:dyDescent="0.25">
      <c r="A433" s="29"/>
      <c r="B433" s="77"/>
      <c r="C433" s="31" t="str">
        <f>IFERROR(IF(B433="No CAS","",INDEX('DEQ Pollutant List'!$C$7:$C$611,MATCH('3. Pollutant Emissions - EF'!B433,'DEQ Pollutant List'!$B$7:$B$611,0))),"")</f>
        <v/>
      </c>
      <c r="D433" s="17" t="str">
        <f>IFERROR(IF(OR($B433="",$B433="No CAS"),INDEX('DEQ Pollutant List'!$A$7:$A$611,MATCH($C433,'DEQ Pollutant List'!$C$7:$C$611,0)),INDEX('DEQ Pollutant List'!$A$7:$A$611,MATCH($B433,'DEQ Pollutant List'!$B$7:$B$611,0))),"")</f>
        <v/>
      </c>
      <c r="E433" s="130"/>
      <c r="F433" s="78"/>
      <c r="G433" s="160"/>
      <c r="H433" s="33"/>
      <c r="I433" s="79"/>
      <c r="J433" s="148"/>
      <c r="K433" s="149"/>
      <c r="L433" s="150"/>
      <c r="M433" s="148"/>
      <c r="N433" s="149"/>
      <c r="O433" s="150"/>
    </row>
    <row r="434" spans="1:15" x14ac:dyDescent="0.25">
      <c r="A434" s="29"/>
      <c r="B434" s="77"/>
      <c r="C434" s="31" t="str">
        <f>IFERROR(IF(B434="No CAS","",INDEX('DEQ Pollutant List'!$C$7:$C$611,MATCH('3. Pollutant Emissions - EF'!B434,'DEQ Pollutant List'!$B$7:$B$611,0))),"")</f>
        <v/>
      </c>
      <c r="D434" s="17" t="str">
        <f>IFERROR(IF(OR($B434="",$B434="No CAS"),INDEX('DEQ Pollutant List'!$A$7:$A$611,MATCH($C434,'DEQ Pollutant List'!$C$7:$C$611,0)),INDEX('DEQ Pollutant List'!$A$7:$A$611,MATCH($B434,'DEQ Pollutant List'!$B$7:$B$611,0))),"")</f>
        <v/>
      </c>
      <c r="E434" s="130"/>
      <c r="F434" s="78"/>
      <c r="G434" s="160"/>
      <c r="H434" s="33"/>
      <c r="I434" s="79"/>
      <c r="J434" s="148"/>
      <c r="K434" s="149"/>
      <c r="L434" s="150"/>
      <c r="M434" s="148"/>
      <c r="N434" s="149"/>
      <c r="O434" s="150"/>
    </row>
    <row r="435" spans="1:15" x14ac:dyDescent="0.25">
      <c r="A435" s="29"/>
      <c r="B435" s="77"/>
      <c r="C435" s="31" t="str">
        <f>IFERROR(IF(B435="No CAS","",INDEX('DEQ Pollutant List'!$C$7:$C$611,MATCH('3. Pollutant Emissions - EF'!B435,'DEQ Pollutant List'!$B$7:$B$611,0))),"")</f>
        <v/>
      </c>
      <c r="D435" s="17" t="str">
        <f>IFERROR(IF(OR($B435="",$B435="No CAS"),INDEX('DEQ Pollutant List'!$A$7:$A$611,MATCH($C435,'DEQ Pollutant List'!$C$7:$C$611,0)),INDEX('DEQ Pollutant List'!$A$7:$A$611,MATCH($B435,'DEQ Pollutant List'!$B$7:$B$611,0))),"")</f>
        <v/>
      </c>
      <c r="E435" s="130"/>
      <c r="F435" s="78"/>
      <c r="G435" s="160"/>
      <c r="H435" s="33"/>
      <c r="I435" s="79"/>
      <c r="J435" s="148"/>
      <c r="K435" s="149"/>
      <c r="L435" s="150"/>
      <c r="M435" s="148"/>
      <c r="N435" s="149"/>
      <c r="O435" s="150"/>
    </row>
    <row r="436" spans="1:15" x14ac:dyDescent="0.25">
      <c r="A436" s="29"/>
      <c r="B436" s="77"/>
      <c r="C436" s="31" t="str">
        <f>IFERROR(IF(B436="No CAS","",INDEX('DEQ Pollutant List'!$C$7:$C$611,MATCH('3. Pollutant Emissions - EF'!B436,'DEQ Pollutant List'!$B$7:$B$611,0))),"")</f>
        <v/>
      </c>
      <c r="D436" s="17" t="str">
        <f>IFERROR(IF(OR($B436="",$B436="No CAS"),INDEX('DEQ Pollutant List'!$A$7:$A$611,MATCH($C436,'DEQ Pollutant List'!$C$7:$C$611,0)),INDEX('DEQ Pollutant List'!$A$7:$A$611,MATCH($B436,'DEQ Pollutant List'!$B$7:$B$611,0))),"")</f>
        <v/>
      </c>
      <c r="E436" s="130"/>
      <c r="F436" s="78"/>
      <c r="G436" s="160"/>
      <c r="H436" s="33"/>
      <c r="I436" s="79"/>
      <c r="J436" s="148"/>
      <c r="K436" s="149"/>
      <c r="L436" s="150"/>
      <c r="M436" s="148"/>
      <c r="N436" s="149"/>
      <c r="O436" s="150"/>
    </row>
    <row r="437" spans="1:15" ht="15.75" thickBot="1" x14ac:dyDescent="0.3">
      <c r="A437" s="37"/>
      <c r="B437" s="81"/>
      <c r="C437" s="31" t="str">
        <f>IFERROR(IF(B437="No CAS","",INDEX('DEQ Pollutant List'!$C$7:$C$611,MATCH('3. Pollutant Emissions - EF'!B437,'DEQ Pollutant List'!$B$7:$B$611,0))),"")</f>
        <v/>
      </c>
      <c r="D437" s="17" t="str">
        <f>IFERROR(IF(OR($B437="",$B437="No CAS"),INDEX('DEQ Pollutant List'!$A$7:$A$611,MATCH($C437,'DEQ Pollutant List'!$C$7:$C$611,0)),INDEX('DEQ Pollutant List'!$A$7:$A$611,MATCH($B437,'DEQ Pollutant List'!$B$7:$B$611,0))),"")</f>
        <v/>
      </c>
      <c r="E437" s="131"/>
      <c r="F437" s="82"/>
      <c r="G437" s="161"/>
      <c r="H437" s="41"/>
      <c r="I437" s="83"/>
      <c r="J437" s="151"/>
      <c r="K437" s="152"/>
      <c r="L437" s="153"/>
      <c r="M437" s="151"/>
      <c r="N437" s="152"/>
      <c r="O437" s="153"/>
    </row>
    <row r="438" spans="1:15" x14ac:dyDescent="0.25">
      <c r="A438" s="497" t="s">
        <v>598</v>
      </c>
      <c r="B438" s="498"/>
      <c r="C438" s="498"/>
      <c r="D438" s="498"/>
      <c r="E438" s="498"/>
      <c r="F438" s="498"/>
      <c r="G438" s="498"/>
      <c r="H438" s="498"/>
      <c r="I438" s="498"/>
      <c r="J438" s="498"/>
      <c r="K438" s="498"/>
      <c r="L438" s="498"/>
      <c r="M438" s="498"/>
      <c r="N438" s="498"/>
      <c r="O438" s="499"/>
    </row>
    <row r="439" spans="1:15" x14ac:dyDescent="0.25">
      <c r="A439" s="500"/>
      <c r="B439" s="501"/>
      <c r="C439" s="501"/>
      <c r="D439" s="501"/>
      <c r="E439" s="501"/>
      <c r="F439" s="501"/>
      <c r="G439" s="501"/>
      <c r="H439" s="501"/>
      <c r="I439" s="501"/>
      <c r="J439" s="501"/>
      <c r="K439" s="501"/>
      <c r="L439" s="501"/>
      <c r="M439" s="501"/>
      <c r="N439" s="501"/>
      <c r="O439" s="502"/>
    </row>
    <row r="440" spans="1:15" ht="15.75" thickBot="1" x14ac:dyDescent="0.3">
      <c r="A440" s="503"/>
      <c r="B440" s="504"/>
      <c r="C440" s="504"/>
      <c r="D440" s="504"/>
      <c r="E440" s="504"/>
      <c r="F440" s="504"/>
      <c r="G440" s="504"/>
      <c r="H440" s="504"/>
      <c r="I440" s="504"/>
      <c r="J440" s="504"/>
      <c r="K440" s="504"/>
      <c r="L440" s="504"/>
      <c r="M440" s="504"/>
      <c r="N440" s="504"/>
      <c r="O440" s="505"/>
    </row>
    <row r="441" spans="1:15" x14ac:dyDescent="0.25">
      <c r="A441" s="50"/>
      <c r="B441" s="51"/>
      <c r="C441" s="52"/>
      <c r="D441" s="50"/>
      <c r="E441" s="132"/>
      <c r="F441" s="50"/>
      <c r="G441" s="154"/>
      <c r="H441" s="50"/>
      <c r="I441" s="52"/>
      <c r="J441" s="154"/>
      <c r="K441" s="154"/>
      <c r="L441" s="154"/>
      <c r="M441" s="154"/>
      <c r="N441" s="154"/>
      <c r="O441" s="154"/>
    </row>
    <row r="442" spans="1:15" x14ac:dyDescent="0.25">
      <c r="A442" s="50"/>
      <c r="B442" s="51"/>
      <c r="C442" s="52"/>
      <c r="D442" s="50"/>
      <c r="E442" s="132"/>
      <c r="F442" s="50"/>
      <c r="G442" s="154"/>
      <c r="H442" s="50"/>
      <c r="I442" s="52"/>
      <c r="J442" s="154"/>
      <c r="K442" s="154"/>
      <c r="L442" s="154"/>
      <c r="M442" s="154"/>
      <c r="N442" s="154"/>
      <c r="O442" s="154"/>
    </row>
    <row r="443" spans="1:15" x14ac:dyDescent="0.25">
      <c r="A443" s="50"/>
      <c r="B443" s="51"/>
      <c r="C443" s="52"/>
      <c r="D443" s="50"/>
      <c r="E443" s="132"/>
      <c r="F443" s="50"/>
      <c r="G443" s="154"/>
      <c r="H443" s="50"/>
      <c r="I443" s="52"/>
      <c r="J443" s="154"/>
      <c r="K443" s="154"/>
      <c r="L443" s="154"/>
      <c r="M443" s="154"/>
      <c r="N443" s="154"/>
      <c r="O443" s="154"/>
    </row>
    <row r="444" spans="1:15" x14ac:dyDescent="0.25">
      <c r="A444" s="50"/>
      <c r="B444" s="51"/>
      <c r="C444" s="52"/>
      <c r="D444" s="50"/>
      <c r="E444" s="132"/>
      <c r="F444" s="50"/>
      <c r="G444" s="154"/>
      <c r="H444" s="50"/>
      <c r="I444" s="52"/>
      <c r="J444" s="154"/>
      <c r="K444" s="154"/>
      <c r="L444" s="154"/>
      <c r="M444" s="154"/>
      <c r="N444" s="154"/>
      <c r="O444" s="154"/>
    </row>
    <row r="445" spans="1:15" x14ac:dyDescent="0.25">
      <c r="A445" s="50"/>
      <c r="B445" s="51"/>
      <c r="C445" s="52"/>
      <c r="D445" s="50"/>
      <c r="E445" s="132"/>
      <c r="F445" s="50"/>
      <c r="G445" s="154"/>
      <c r="H445" s="50"/>
      <c r="I445" s="52"/>
      <c r="J445" s="154"/>
      <c r="K445" s="154"/>
      <c r="L445" s="154"/>
      <c r="M445" s="154"/>
      <c r="N445" s="154"/>
      <c r="O445" s="154"/>
    </row>
    <row r="446" spans="1:15" x14ac:dyDescent="0.25">
      <c r="A446" s="50"/>
      <c r="B446" s="51"/>
      <c r="C446" s="52"/>
      <c r="D446" s="50"/>
      <c r="E446" s="132"/>
      <c r="F446" s="50"/>
      <c r="G446" s="154"/>
      <c r="H446" s="50"/>
      <c r="I446" s="52"/>
      <c r="J446" s="154"/>
      <c r="K446" s="154"/>
      <c r="L446" s="154"/>
      <c r="M446" s="154"/>
      <c r="N446" s="154"/>
      <c r="O446" s="154"/>
    </row>
    <row r="447" spans="1:15" x14ac:dyDescent="0.25">
      <c r="A447" s="50"/>
      <c r="B447" s="51"/>
      <c r="C447" s="52"/>
      <c r="D447" s="50"/>
      <c r="E447" s="132"/>
      <c r="F447" s="50"/>
      <c r="G447" s="154"/>
      <c r="H447" s="50"/>
      <c r="I447" s="52"/>
      <c r="J447" s="154"/>
      <c r="K447" s="154"/>
      <c r="L447" s="154"/>
      <c r="M447" s="154"/>
      <c r="N447" s="154"/>
      <c r="O447" s="154"/>
    </row>
    <row r="448" spans="1:15" x14ac:dyDescent="0.25">
      <c r="A448" s="50"/>
      <c r="B448" s="51"/>
      <c r="C448" s="52"/>
      <c r="D448" s="50"/>
      <c r="E448" s="132"/>
      <c r="F448" s="50"/>
      <c r="G448" s="154"/>
      <c r="H448" s="50"/>
      <c r="I448" s="52"/>
      <c r="J448" s="154"/>
      <c r="K448" s="154"/>
      <c r="L448" s="154"/>
      <c r="M448" s="154"/>
      <c r="N448" s="154"/>
      <c r="O448" s="154"/>
    </row>
    <row r="449" spans="1:15" x14ac:dyDescent="0.25">
      <c r="A449" s="50"/>
      <c r="B449" s="51"/>
      <c r="C449" s="52"/>
      <c r="D449" s="50"/>
      <c r="E449" s="132"/>
      <c r="F449" s="50"/>
      <c r="G449" s="154"/>
      <c r="H449" s="50"/>
      <c r="I449" s="52"/>
      <c r="J449" s="154"/>
      <c r="K449" s="154"/>
      <c r="L449" s="154"/>
      <c r="M449" s="154"/>
      <c r="N449" s="154"/>
      <c r="O449" s="154"/>
    </row>
    <row r="450" spans="1:15" x14ac:dyDescent="0.25">
      <c r="A450" s="50"/>
      <c r="B450" s="51"/>
      <c r="C450" s="52"/>
      <c r="D450" s="50"/>
      <c r="E450" s="132"/>
      <c r="F450" s="50"/>
      <c r="G450" s="154"/>
      <c r="H450" s="50"/>
      <c r="I450" s="52"/>
      <c r="J450" s="154"/>
      <c r="K450" s="154"/>
      <c r="L450" s="154"/>
      <c r="M450" s="154"/>
      <c r="N450" s="154"/>
      <c r="O450" s="154"/>
    </row>
    <row r="451" spans="1:15" x14ac:dyDescent="0.25">
      <c r="A451" s="50"/>
      <c r="B451" s="51"/>
      <c r="C451" s="52"/>
      <c r="D451" s="50"/>
      <c r="E451" s="132"/>
      <c r="F451" s="50"/>
      <c r="G451" s="154"/>
      <c r="H451" s="50"/>
      <c r="I451" s="52"/>
      <c r="J451" s="154"/>
      <c r="K451" s="154"/>
      <c r="L451" s="154"/>
      <c r="M451" s="154"/>
      <c r="N451" s="154"/>
      <c r="O451" s="154"/>
    </row>
    <row r="452" spans="1:15" x14ac:dyDescent="0.25">
      <c r="A452" s="50"/>
      <c r="B452" s="51"/>
      <c r="C452" s="52"/>
      <c r="D452" s="50"/>
      <c r="E452" s="132"/>
      <c r="F452" s="50"/>
      <c r="G452" s="154"/>
      <c r="H452" s="50"/>
      <c r="I452" s="52"/>
      <c r="J452" s="154"/>
      <c r="K452" s="154"/>
      <c r="L452" s="154"/>
      <c r="M452" s="154"/>
      <c r="N452" s="154"/>
      <c r="O452" s="154"/>
    </row>
    <row r="453" spans="1:15" x14ac:dyDescent="0.25">
      <c r="A453" s="50"/>
      <c r="B453" s="51"/>
      <c r="C453" s="52"/>
      <c r="D453" s="50"/>
      <c r="E453" s="132"/>
      <c r="F453" s="50"/>
      <c r="G453" s="154"/>
      <c r="H453" s="50"/>
      <c r="I453" s="52"/>
      <c r="J453" s="154"/>
      <c r="K453" s="154"/>
      <c r="L453" s="154"/>
      <c r="M453" s="154"/>
      <c r="N453" s="154"/>
      <c r="O453" s="154"/>
    </row>
    <row r="454" spans="1:15" x14ac:dyDescent="0.25">
      <c r="A454" s="50"/>
      <c r="B454" s="51"/>
      <c r="C454" s="52"/>
      <c r="D454" s="50"/>
      <c r="E454" s="132"/>
      <c r="F454" s="50"/>
      <c r="G454" s="154"/>
      <c r="H454" s="50"/>
      <c r="I454" s="52"/>
      <c r="J454" s="154"/>
      <c r="K454" s="154"/>
      <c r="L454" s="154"/>
      <c r="M454" s="154"/>
      <c r="N454" s="154"/>
      <c r="O454" s="154"/>
    </row>
    <row r="455" spans="1:15" x14ac:dyDescent="0.25">
      <c r="A455" s="50"/>
      <c r="B455" s="51"/>
      <c r="C455" s="52"/>
      <c r="D455" s="50"/>
      <c r="E455" s="132"/>
      <c r="F455" s="50"/>
      <c r="G455" s="154"/>
      <c r="H455" s="50"/>
      <c r="I455" s="52"/>
      <c r="J455" s="154"/>
      <c r="K455" s="154"/>
      <c r="L455" s="154"/>
      <c r="M455" s="154"/>
      <c r="N455" s="154"/>
      <c r="O455" s="154"/>
    </row>
    <row r="456" spans="1:15" x14ac:dyDescent="0.25">
      <c r="A456" s="50"/>
      <c r="B456" s="51"/>
      <c r="C456" s="52"/>
      <c r="D456" s="50"/>
      <c r="E456" s="132"/>
      <c r="F456" s="50"/>
      <c r="G456" s="154"/>
      <c r="H456" s="50"/>
      <c r="I456" s="52"/>
      <c r="J456" s="154"/>
      <c r="K456" s="154"/>
      <c r="L456" s="154"/>
      <c r="M456" s="154"/>
      <c r="N456" s="154"/>
      <c r="O456" s="154"/>
    </row>
    <row r="457" spans="1:15" x14ac:dyDescent="0.25">
      <c r="A457" s="50"/>
      <c r="B457" s="51"/>
      <c r="C457" s="52"/>
      <c r="D457" s="50"/>
      <c r="E457" s="132"/>
      <c r="F457" s="50"/>
      <c r="G457" s="154"/>
      <c r="H457" s="50"/>
      <c r="I457" s="52"/>
      <c r="J457" s="154"/>
      <c r="K457" s="154"/>
      <c r="L457" s="154"/>
      <c r="M457" s="154"/>
      <c r="N457" s="154"/>
      <c r="O457" s="154"/>
    </row>
    <row r="458" spans="1:15" x14ac:dyDescent="0.25">
      <c r="A458" s="50"/>
      <c r="B458" s="51"/>
      <c r="C458" s="52"/>
      <c r="D458" s="50"/>
      <c r="E458" s="132"/>
      <c r="F458" s="50"/>
      <c r="G458" s="154"/>
      <c r="H458" s="50"/>
      <c r="I458" s="52"/>
      <c r="J458" s="154"/>
      <c r="K458" s="154"/>
      <c r="L458" s="154"/>
      <c r="M458" s="154"/>
      <c r="N458" s="154"/>
      <c r="O458" s="154"/>
    </row>
    <row r="459" spans="1:15" x14ac:dyDescent="0.25">
      <c r="A459" s="50"/>
      <c r="B459" s="51"/>
      <c r="C459" s="52"/>
      <c r="D459" s="50"/>
      <c r="E459" s="132"/>
      <c r="F459" s="50"/>
      <c r="G459" s="154"/>
      <c r="H459" s="50"/>
      <c r="I459" s="52"/>
      <c r="J459" s="154"/>
      <c r="K459" s="154"/>
      <c r="L459" s="154"/>
      <c r="M459" s="154"/>
      <c r="N459" s="154"/>
      <c r="O459" s="154"/>
    </row>
    <row r="460" spans="1:15" x14ac:dyDescent="0.25">
      <c r="A460" s="50"/>
      <c r="B460" s="51"/>
      <c r="C460" s="52"/>
      <c r="D460" s="50"/>
      <c r="E460" s="132"/>
      <c r="F460" s="50"/>
      <c r="G460" s="154"/>
      <c r="H460" s="50"/>
      <c r="I460" s="52"/>
      <c r="J460" s="154"/>
      <c r="K460" s="154"/>
      <c r="L460" s="154"/>
      <c r="M460" s="154"/>
      <c r="N460" s="154"/>
      <c r="O460" s="154"/>
    </row>
    <row r="461" spans="1:15" x14ac:dyDescent="0.25">
      <c r="A461" s="50"/>
      <c r="B461" s="51"/>
      <c r="C461" s="52"/>
      <c r="D461" s="50"/>
      <c r="E461" s="132"/>
      <c r="F461" s="50"/>
      <c r="G461" s="154"/>
      <c r="H461" s="50"/>
      <c r="I461" s="52"/>
      <c r="J461" s="154"/>
      <c r="K461" s="154"/>
      <c r="L461" s="154"/>
      <c r="M461" s="154"/>
      <c r="N461" s="154"/>
      <c r="O461" s="154"/>
    </row>
    <row r="462" spans="1:15" x14ac:dyDescent="0.25">
      <c r="A462" s="50"/>
      <c r="B462" s="51"/>
      <c r="C462" s="52"/>
      <c r="D462" s="50"/>
      <c r="E462" s="132"/>
      <c r="F462" s="50"/>
      <c r="G462" s="154"/>
      <c r="H462" s="50"/>
      <c r="I462" s="52"/>
      <c r="J462" s="154"/>
      <c r="K462" s="154"/>
      <c r="L462" s="154"/>
      <c r="M462" s="154"/>
      <c r="N462" s="154"/>
      <c r="O462" s="154"/>
    </row>
    <row r="463" spans="1:15" x14ac:dyDescent="0.25">
      <c r="A463" s="50"/>
      <c r="B463" s="51"/>
      <c r="C463" s="52"/>
      <c r="D463" s="50"/>
      <c r="E463" s="132"/>
      <c r="F463" s="50"/>
      <c r="G463" s="154"/>
      <c r="H463" s="50"/>
      <c r="I463" s="52"/>
      <c r="J463" s="154"/>
      <c r="K463" s="154"/>
      <c r="L463" s="154"/>
      <c r="M463" s="154"/>
      <c r="N463" s="154"/>
      <c r="O463" s="154"/>
    </row>
    <row r="464" spans="1:15" x14ac:dyDescent="0.25">
      <c r="A464" s="50"/>
      <c r="B464" s="51"/>
      <c r="C464" s="52"/>
      <c r="D464" s="50"/>
      <c r="E464" s="132"/>
      <c r="F464" s="50"/>
      <c r="G464" s="154"/>
      <c r="H464" s="50"/>
      <c r="I464" s="52"/>
      <c r="J464" s="154"/>
      <c r="K464" s="154"/>
      <c r="L464" s="154"/>
      <c r="M464" s="154"/>
      <c r="N464" s="154"/>
      <c r="O464" s="154"/>
    </row>
    <row r="465" spans="1:15" x14ac:dyDescent="0.25">
      <c r="A465" s="50"/>
      <c r="B465" s="51"/>
      <c r="C465" s="52"/>
      <c r="D465" s="50"/>
      <c r="E465" s="132"/>
      <c r="F465" s="50"/>
      <c r="G465" s="154"/>
      <c r="H465" s="50"/>
      <c r="I465" s="52"/>
      <c r="J465" s="154"/>
      <c r="K465" s="154"/>
      <c r="L465" s="154"/>
      <c r="M465" s="154"/>
      <c r="N465" s="154"/>
      <c r="O465" s="154"/>
    </row>
    <row r="466" spans="1:15" x14ac:dyDescent="0.25">
      <c r="A466" s="50"/>
      <c r="B466" s="51"/>
      <c r="C466" s="52"/>
      <c r="D466" s="50"/>
      <c r="E466" s="132"/>
      <c r="F466" s="50"/>
      <c r="G466" s="154"/>
      <c r="H466" s="50"/>
      <c r="I466" s="52"/>
      <c r="J466" s="154"/>
      <c r="K466" s="154"/>
      <c r="L466" s="154"/>
      <c r="M466" s="154"/>
      <c r="N466" s="154"/>
      <c r="O466" s="154"/>
    </row>
    <row r="467" spans="1:15" x14ac:dyDescent="0.25">
      <c r="A467" s="50"/>
      <c r="B467" s="51"/>
      <c r="C467" s="52"/>
      <c r="D467" s="50"/>
      <c r="E467" s="132"/>
      <c r="F467" s="50"/>
      <c r="G467" s="154"/>
      <c r="H467" s="50"/>
      <c r="I467" s="52"/>
      <c r="J467" s="154"/>
      <c r="K467" s="154"/>
      <c r="L467" s="154"/>
      <c r="M467" s="154"/>
      <c r="N467" s="154"/>
      <c r="O467" s="154"/>
    </row>
    <row r="468" spans="1:15" x14ac:dyDescent="0.25">
      <c r="A468" s="50"/>
      <c r="B468" s="51"/>
      <c r="C468" s="52"/>
      <c r="D468" s="50"/>
      <c r="E468" s="132"/>
      <c r="F468" s="50"/>
      <c r="G468" s="154"/>
      <c r="H468" s="50"/>
      <c r="I468" s="52"/>
      <c r="J468" s="154"/>
      <c r="K468" s="154"/>
      <c r="L468" s="154"/>
      <c r="M468" s="154"/>
      <c r="N468" s="154"/>
      <c r="O468" s="154"/>
    </row>
    <row r="469" spans="1:15" x14ac:dyDescent="0.25">
      <c r="A469" s="50"/>
      <c r="B469" s="51"/>
      <c r="C469" s="52"/>
      <c r="D469" s="50"/>
      <c r="E469" s="132"/>
      <c r="F469" s="50"/>
      <c r="G469" s="154"/>
      <c r="H469" s="50"/>
      <c r="I469" s="52"/>
      <c r="J469" s="154"/>
      <c r="K469" s="154"/>
      <c r="L469" s="154"/>
      <c r="M469" s="154"/>
      <c r="N469" s="154"/>
      <c r="O469" s="154"/>
    </row>
    <row r="470" spans="1:15" x14ac:dyDescent="0.25">
      <c r="A470" s="50"/>
      <c r="B470" s="51"/>
      <c r="C470" s="52"/>
      <c r="D470" s="50"/>
      <c r="E470" s="132"/>
      <c r="F470" s="50"/>
      <c r="G470" s="154"/>
      <c r="H470" s="50"/>
      <c r="I470" s="52"/>
      <c r="J470" s="154"/>
      <c r="K470" s="154"/>
      <c r="L470" s="154"/>
      <c r="M470" s="154"/>
      <c r="N470" s="154"/>
      <c r="O470" s="154"/>
    </row>
    <row r="471" spans="1:15" x14ac:dyDescent="0.25">
      <c r="A471" s="50"/>
      <c r="B471" s="51"/>
      <c r="C471" s="52"/>
      <c r="D471" s="50"/>
      <c r="E471" s="132"/>
      <c r="F471" s="50"/>
      <c r="G471" s="154"/>
      <c r="H471" s="50"/>
      <c r="I471" s="52"/>
      <c r="J471" s="154"/>
      <c r="K471" s="154"/>
      <c r="L471" s="154"/>
      <c r="M471" s="154"/>
      <c r="N471" s="154"/>
      <c r="O471" s="154"/>
    </row>
    <row r="472" spans="1:15" x14ac:dyDescent="0.25">
      <c r="A472" s="50"/>
      <c r="B472" s="51"/>
      <c r="C472" s="52"/>
      <c r="D472" s="50"/>
      <c r="E472" s="132"/>
      <c r="F472" s="50"/>
      <c r="G472" s="154"/>
      <c r="H472" s="50"/>
      <c r="I472" s="52"/>
      <c r="J472" s="154"/>
      <c r="K472" s="154"/>
      <c r="L472" s="154"/>
      <c r="M472" s="154"/>
      <c r="N472" s="154"/>
      <c r="O472" s="154"/>
    </row>
    <row r="473" spans="1:15" x14ac:dyDescent="0.25">
      <c r="A473" s="50"/>
      <c r="B473" s="51"/>
      <c r="C473" s="52"/>
      <c r="D473" s="50"/>
      <c r="E473" s="132"/>
      <c r="F473" s="50"/>
      <c r="G473" s="154"/>
      <c r="H473" s="50"/>
      <c r="I473" s="52"/>
      <c r="J473" s="154"/>
      <c r="K473" s="154"/>
      <c r="L473" s="154"/>
      <c r="M473" s="154"/>
      <c r="N473" s="154"/>
      <c r="O473" s="154"/>
    </row>
    <row r="474" spans="1:15" x14ac:dyDescent="0.25">
      <c r="A474" s="50"/>
      <c r="B474" s="51"/>
      <c r="C474" s="52"/>
      <c r="D474" s="50"/>
      <c r="E474" s="132"/>
      <c r="F474" s="50"/>
      <c r="G474" s="154"/>
      <c r="H474" s="50"/>
      <c r="I474" s="52"/>
      <c r="J474" s="154"/>
      <c r="K474" s="154"/>
      <c r="L474" s="154"/>
      <c r="M474" s="154"/>
      <c r="N474" s="154"/>
      <c r="O474" s="154"/>
    </row>
    <row r="475" spans="1:15" x14ac:dyDescent="0.25">
      <c r="A475" s="50"/>
      <c r="B475" s="51"/>
      <c r="C475" s="52"/>
      <c r="D475" s="50"/>
      <c r="E475" s="132"/>
      <c r="F475" s="50"/>
      <c r="G475" s="154"/>
      <c r="H475" s="50"/>
      <c r="I475" s="52"/>
      <c r="J475" s="154"/>
      <c r="K475" s="154"/>
      <c r="L475" s="154"/>
      <c r="M475" s="154"/>
      <c r="N475" s="154"/>
      <c r="O475" s="154"/>
    </row>
    <row r="476" spans="1:15" x14ac:dyDescent="0.25">
      <c r="A476" s="50"/>
      <c r="B476" s="51"/>
      <c r="C476" s="52"/>
      <c r="D476" s="50"/>
      <c r="E476" s="132"/>
      <c r="F476" s="50"/>
      <c r="G476" s="154"/>
      <c r="H476" s="50"/>
      <c r="I476" s="52"/>
      <c r="J476" s="154"/>
      <c r="K476" s="154"/>
      <c r="L476" s="154"/>
      <c r="M476" s="154"/>
      <c r="N476" s="154"/>
      <c r="O476" s="154"/>
    </row>
    <row r="477" spans="1:15" x14ac:dyDescent="0.25">
      <c r="A477" s="50"/>
      <c r="B477" s="51"/>
      <c r="C477" s="52"/>
      <c r="D477" s="50"/>
      <c r="E477" s="132"/>
      <c r="F477" s="50"/>
      <c r="G477" s="154"/>
      <c r="H477" s="50"/>
      <c r="I477" s="52"/>
      <c r="J477" s="154"/>
      <c r="K477" s="154"/>
      <c r="L477" s="154"/>
      <c r="M477" s="154"/>
      <c r="N477" s="154"/>
      <c r="O477" s="154"/>
    </row>
    <row r="478" spans="1:15" x14ac:dyDescent="0.25">
      <c r="A478" s="50"/>
      <c r="B478" s="51"/>
      <c r="C478" s="52"/>
      <c r="D478" s="50"/>
      <c r="E478" s="132"/>
      <c r="F478" s="50"/>
      <c r="G478" s="154"/>
      <c r="H478" s="50"/>
      <c r="I478" s="52"/>
      <c r="J478" s="154"/>
      <c r="K478" s="154"/>
      <c r="L478" s="154"/>
      <c r="M478" s="154"/>
      <c r="N478" s="154"/>
      <c r="O478" s="154"/>
    </row>
    <row r="479" spans="1:15" x14ac:dyDescent="0.25">
      <c r="A479" s="50"/>
      <c r="B479" s="51"/>
      <c r="C479" s="52"/>
      <c r="D479" s="50"/>
      <c r="E479" s="132"/>
      <c r="F479" s="50"/>
      <c r="G479" s="154"/>
      <c r="H479" s="50"/>
      <c r="I479" s="52"/>
      <c r="J479" s="154"/>
      <c r="K479" s="154"/>
      <c r="L479" s="154"/>
      <c r="M479" s="154"/>
      <c r="N479" s="154"/>
      <c r="O479" s="154"/>
    </row>
    <row r="480" spans="1:15" x14ac:dyDescent="0.25">
      <c r="A480" s="50"/>
      <c r="B480" s="51"/>
      <c r="C480" s="52"/>
      <c r="D480" s="50"/>
      <c r="E480" s="132"/>
      <c r="F480" s="50"/>
      <c r="G480" s="154"/>
      <c r="H480" s="50"/>
      <c r="I480" s="52"/>
      <c r="J480" s="154"/>
      <c r="K480" s="154"/>
      <c r="L480" s="154"/>
      <c r="M480" s="154"/>
      <c r="N480" s="154"/>
      <c r="O480" s="154"/>
    </row>
    <row r="481" spans="1:15" x14ac:dyDescent="0.25">
      <c r="A481" s="50"/>
      <c r="B481" s="51"/>
      <c r="C481" s="52"/>
      <c r="D481" s="50"/>
      <c r="E481" s="132"/>
      <c r="F481" s="50"/>
      <c r="G481" s="154"/>
      <c r="H481" s="50"/>
      <c r="I481" s="52"/>
      <c r="J481" s="154"/>
      <c r="K481" s="154"/>
      <c r="L481" s="154"/>
      <c r="M481" s="154"/>
      <c r="N481" s="154"/>
      <c r="O481" s="154"/>
    </row>
    <row r="482" spans="1:15" x14ac:dyDescent="0.25">
      <c r="A482" s="50"/>
      <c r="B482" s="51"/>
      <c r="C482" s="52"/>
      <c r="D482" s="50"/>
      <c r="E482" s="132"/>
      <c r="F482" s="50"/>
      <c r="G482" s="154"/>
      <c r="H482" s="50"/>
      <c r="I482" s="52"/>
      <c r="J482" s="154"/>
      <c r="K482" s="154"/>
      <c r="L482" s="154"/>
      <c r="M482" s="154"/>
      <c r="N482" s="154"/>
      <c r="O482" s="154"/>
    </row>
    <row r="483" spans="1:15" x14ac:dyDescent="0.25">
      <c r="A483" s="50"/>
      <c r="B483" s="51"/>
      <c r="C483" s="52"/>
      <c r="D483" s="50"/>
      <c r="E483" s="132"/>
      <c r="F483" s="50"/>
      <c r="G483" s="154"/>
      <c r="H483" s="50"/>
      <c r="I483" s="52"/>
      <c r="J483" s="154"/>
      <c r="K483" s="154"/>
      <c r="L483" s="154"/>
      <c r="M483" s="154"/>
      <c r="N483" s="154"/>
      <c r="O483" s="154"/>
    </row>
    <row r="484" spans="1:15" x14ac:dyDescent="0.25">
      <c r="A484" s="50"/>
      <c r="B484" s="51"/>
      <c r="C484" s="52"/>
      <c r="D484" s="50"/>
      <c r="E484" s="132"/>
      <c r="F484" s="50"/>
      <c r="G484" s="154"/>
      <c r="H484" s="50"/>
      <c r="I484" s="52"/>
      <c r="J484" s="154"/>
      <c r="K484" s="154"/>
      <c r="L484" s="154"/>
      <c r="M484" s="154"/>
      <c r="N484" s="154"/>
      <c r="O484" s="154"/>
    </row>
    <row r="485" spans="1:15" x14ac:dyDescent="0.25">
      <c r="A485" s="50"/>
      <c r="B485" s="51"/>
      <c r="C485" s="52"/>
      <c r="D485" s="50"/>
      <c r="E485" s="132"/>
      <c r="F485" s="50"/>
      <c r="G485" s="154"/>
      <c r="H485" s="50"/>
      <c r="I485" s="52"/>
      <c r="J485" s="154"/>
      <c r="K485" s="154"/>
      <c r="L485" s="154"/>
      <c r="M485" s="154"/>
      <c r="N485" s="154"/>
      <c r="O485" s="154"/>
    </row>
    <row r="486" spans="1:15" x14ac:dyDescent="0.25">
      <c r="A486" s="50"/>
      <c r="B486" s="51"/>
      <c r="C486" s="52"/>
      <c r="D486" s="50"/>
      <c r="E486" s="132"/>
      <c r="F486" s="50"/>
      <c r="G486" s="154"/>
      <c r="H486" s="50"/>
      <c r="I486" s="52"/>
      <c r="J486" s="154"/>
      <c r="K486" s="154"/>
      <c r="L486" s="154"/>
      <c r="M486" s="154"/>
      <c r="N486" s="154"/>
      <c r="O486" s="154"/>
    </row>
    <row r="487" spans="1:15" x14ac:dyDescent="0.25">
      <c r="A487" s="50"/>
      <c r="B487" s="51"/>
      <c r="C487" s="52"/>
      <c r="D487" s="50"/>
      <c r="E487" s="132"/>
      <c r="F487" s="50"/>
      <c r="G487" s="154"/>
      <c r="H487" s="50"/>
      <c r="I487" s="52"/>
      <c r="J487" s="154"/>
      <c r="K487" s="154"/>
      <c r="L487" s="154"/>
      <c r="M487" s="154"/>
      <c r="N487" s="154"/>
      <c r="O487" s="154"/>
    </row>
    <row r="488" spans="1:15" x14ac:dyDescent="0.25">
      <c r="A488" s="50"/>
      <c r="B488" s="51"/>
      <c r="C488" s="52"/>
      <c r="D488" s="50"/>
      <c r="E488" s="132"/>
      <c r="F488" s="50"/>
      <c r="G488" s="154"/>
      <c r="H488" s="50"/>
      <c r="I488" s="52"/>
      <c r="J488" s="154"/>
      <c r="K488" s="154"/>
      <c r="L488" s="154"/>
      <c r="M488" s="154"/>
      <c r="N488" s="154"/>
      <c r="O488" s="154"/>
    </row>
    <row r="489" spans="1:15" x14ac:dyDescent="0.25">
      <c r="A489" s="50"/>
      <c r="B489" s="51"/>
      <c r="C489" s="52"/>
      <c r="D489" s="50"/>
      <c r="E489" s="132"/>
      <c r="F489" s="50"/>
      <c r="G489" s="154"/>
      <c r="H489" s="50"/>
      <c r="I489" s="52"/>
      <c r="J489" s="154"/>
      <c r="K489" s="154"/>
      <c r="L489" s="154"/>
      <c r="M489" s="154"/>
      <c r="N489" s="154"/>
      <c r="O489" s="154"/>
    </row>
    <row r="490" spans="1:15" x14ac:dyDescent="0.25">
      <c r="A490" s="50"/>
      <c r="B490" s="51"/>
      <c r="C490" s="52"/>
      <c r="D490" s="50"/>
      <c r="E490" s="132"/>
      <c r="F490" s="50"/>
      <c r="G490" s="154"/>
      <c r="H490" s="50"/>
      <c r="I490" s="52"/>
      <c r="J490" s="154"/>
      <c r="K490" s="154"/>
      <c r="L490" s="154"/>
      <c r="M490" s="154"/>
      <c r="N490" s="154"/>
      <c r="O490" s="154"/>
    </row>
    <row r="491" spans="1:15" x14ac:dyDescent="0.25">
      <c r="A491" s="50"/>
      <c r="B491" s="51"/>
      <c r="C491" s="52"/>
      <c r="D491" s="50"/>
      <c r="E491" s="132"/>
      <c r="F491" s="50"/>
      <c r="G491" s="154"/>
      <c r="H491" s="50"/>
      <c r="I491" s="52"/>
      <c r="J491" s="154"/>
      <c r="K491" s="154"/>
      <c r="L491" s="154"/>
      <c r="M491" s="154"/>
      <c r="N491" s="154"/>
      <c r="O491" s="154"/>
    </row>
    <row r="492" spans="1:15" x14ac:dyDescent="0.25">
      <c r="A492" s="50"/>
      <c r="B492" s="51"/>
      <c r="C492" s="52"/>
      <c r="D492" s="50"/>
      <c r="E492" s="132"/>
      <c r="F492" s="50"/>
      <c r="G492" s="154"/>
      <c r="H492" s="50"/>
      <c r="I492" s="52"/>
      <c r="J492" s="154"/>
      <c r="K492" s="154"/>
      <c r="L492" s="154"/>
      <c r="M492" s="154"/>
      <c r="N492" s="154"/>
      <c r="O492" s="154"/>
    </row>
    <row r="493" spans="1:15" x14ac:dyDescent="0.25">
      <c r="A493" s="50"/>
      <c r="B493" s="51"/>
      <c r="C493" s="52"/>
      <c r="D493" s="50"/>
      <c r="E493" s="132"/>
      <c r="F493" s="50"/>
      <c r="G493" s="154"/>
      <c r="H493" s="50"/>
      <c r="I493" s="52"/>
      <c r="J493" s="154"/>
      <c r="K493" s="154"/>
      <c r="L493" s="154"/>
      <c r="M493" s="154"/>
      <c r="N493" s="154"/>
      <c r="O493" s="154"/>
    </row>
    <row r="494" spans="1:15" x14ac:dyDescent="0.25">
      <c r="A494" s="50"/>
      <c r="B494" s="51"/>
      <c r="C494" s="52"/>
      <c r="D494" s="50"/>
      <c r="E494" s="132"/>
      <c r="F494" s="50"/>
      <c r="G494" s="154"/>
      <c r="H494" s="50"/>
      <c r="I494" s="52"/>
      <c r="J494" s="154"/>
      <c r="K494" s="154"/>
      <c r="L494" s="154"/>
      <c r="M494" s="154"/>
      <c r="N494" s="154"/>
      <c r="O494" s="154"/>
    </row>
    <row r="495" spans="1:15" x14ac:dyDescent="0.25">
      <c r="A495" s="50"/>
      <c r="B495" s="51"/>
      <c r="C495" s="52"/>
      <c r="D495" s="50"/>
      <c r="E495" s="132"/>
      <c r="F495" s="50"/>
      <c r="G495" s="154"/>
      <c r="H495" s="50"/>
      <c r="I495" s="52"/>
      <c r="J495" s="154"/>
      <c r="K495" s="154"/>
      <c r="L495" s="154"/>
      <c r="M495" s="154"/>
      <c r="N495" s="154"/>
      <c r="O495" s="154"/>
    </row>
    <row r="496" spans="1:15" x14ac:dyDescent="0.25">
      <c r="A496" s="50"/>
      <c r="B496" s="51"/>
      <c r="C496" s="52"/>
      <c r="D496" s="50"/>
      <c r="E496" s="132"/>
      <c r="F496" s="50"/>
      <c r="G496" s="154"/>
      <c r="H496" s="50"/>
      <c r="I496" s="52"/>
      <c r="J496" s="154"/>
      <c r="K496" s="154"/>
      <c r="L496" s="154"/>
      <c r="M496" s="154"/>
      <c r="N496" s="154"/>
      <c r="O496" s="154"/>
    </row>
    <row r="497" spans="1:15" x14ac:dyDescent="0.25">
      <c r="A497" s="50"/>
      <c r="B497" s="51"/>
      <c r="C497" s="52"/>
      <c r="D497" s="50"/>
      <c r="E497" s="132"/>
      <c r="F497" s="50"/>
      <c r="G497" s="154"/>
      <c r="H497" s="50"/>
      <c r="I497" s="52"/>
      <c r="J497" s="154"/>
      <c r="K497" s="154"/>
      <c r="L497" s="154"/>
      <c r="M497" s="154"/>
      <c r="N497" s="154"/>
      <c r="O497" s="154"/>
    </row>
    <row r="498" spans="1:15" x14ac:dyDescent="0.25">
      <c r="A498" s="50"/>
      <c r="B498" s="51"/>
      <c r="C498" s="52"/>
      <c r="D498" s="50"/>
      <c r="E498" s="132"/>
      <c r="F498" s="50"/>
      <c r="G498" s="154"/>
      <c r="H498" s="50"/>
      <c r="I498" s="52"/>
      <c r="J498" s="154"/>
      <c r="K498" s="154"/>
      <c r="L498" s="154"/>
      <c r="M498" s="154"/>
      <c r="N498" s="154"/>
      <c r="O498" s="154"/>
    </row>
    <row r="499" spans="1:15" x14ac:dyDescent="0.25">
      <c r="A499" s="50"/>
      <c r="B499" s="51"/>
      <c r="C499" s="52"/>
      <c r="D499" s="50"/>
      <c r="E499" s="132"/>
      <c r="F499" s="50"/>
      <c r="G499" s="154"/>
      <c r="H499" s="50"/>
      <c r="I499" s="52"/>
      <c r="J499" s="154"/>
      <c r="K499" s="154"/>
      <c r="L499" s="154"/>
      <c r="M499" s="154"/>
      <c r="N499" s="154"/>
      <c r="O499" s="154"/>
    </row>
    <row r="500" spans="1:15" x14ac:dyDescent="0.25">
      <c r="A500" s="50"/>
      <c r="B500" s="51"/>
      <c r="C500" s="52"/>
      <c r="D500" s="50"/>
      <c r="E500" s="132"/>
      <c r="F500" s="50"/>
      <c r="G500" s="154"/>
      <c r="H500" s="50"/>
      <c r="I500" s="52"/>
      <c r="J500" s="154"/>
      <c r="K500" s="154"/>
      <c r="L500" s="154"/>
      <c r="M500" s="154"/>
      <c r="N500" s="154"/>
      <c r="O500" s="154"/>
    </row>
    <row r="501" spans="1:15" x14ac:dyDescent="0.25">
      <c r="A501" s="50"/>
      <c r="B501" s="51"/>
      <c r="C501" s="52"/>
      <c r="D501" s="50"/>
      <c r="E501" s="132"/>
      <c r="F501" s="50"/>
      <c r="G501" s="154"/>
      <c r="H501" s="50"/>
      <c r="I501" s="52"/>
      <c r="J501" s="154"/>
      <c r="K501" s="154"/>
      <c r="L501" s="154"/>
      <c r="M501" s="154"/>
      <c r="N501" s="154"/>
      <c r="O501" s="154"/>
    </row>
    <row r="502" spans="1:15" x14ac:dyDescent="0.25">
      <c r="A502" s="50"/>
      <c r="B502" s="51"/>
      <c r="C502" s="52"/>
      <c r="D502" s="50"/>
      <c r="E502" s="132"/>
      <c r="F502" s="50"/>
      <c r="G502" s="154"/>
      <c r="H502" s="50"/>
      <c r="I502" s="52"/>
      <c r="J502" s="154"/>
      <c r="K502" s="154"/>
      <c r="L502" s="154"/>
      <c r="M502" s="154"/>
      <c r="N502" s="154"/>
      <c r="O502" s="154"/>
    </row>
    <row r="503" spans="1:15" x14ac:dyDescent="0.25">
      <c r="A503" s="50"/>
      <c r="B503" s="51"/>
      <c r="C503" s="52"/>
      <c r="D503" s="50"/>
      <c r="E503" s="132"/>
      <c r="F503" s="50"/>
      <c r="G503" s="154"/>
      <c r="H503" s="50"/>
      <c r="I503" s="52"/>
      <c r="J503" s="154"/>
      <c r="K503" s="154"/>
      <c r="L503" s="154"/>
      <c r="M503" s="154"/>
      <c r="N503" s="154"/>
      <c r="O503" s="154"/>
    </row>
  </sheetData>
  <sheetProtection insertRows="0"/>
  <mergeCells count="11">
    <mergeCell ref="A438:O440"/>
    <mergeCell ref="J9:O9"/>
    <mergeCell ref="A10:A12"/>
    <mergeCell ref="B10:D11"/>
    <mergeCell ref="E10:E12"/>
    <mergeCell ref="F10:I10"/>
    <mergeCell ref="J10:L11"/>
    <mergeCell ref="M10:O11"/>
    <mergeCell ref="F11:G11"/>
    <mergeCell ref="H11:H12"/>
    <mergeCell ref="I11:I12"/>
  </mergeCells>
  <conditionalFormatting sqref="D13:D15 D17:D161 D169:D437">
    <cfRule type="containsBlanks" dxfId="1" priority="7">
      <formula>LEN(TRIM(D13))=0</formula>
    </cfRule>
  </conditionalFormatting>
  <pageMargins left="0.7" right="0.7" top="0.75" bottom="0.75" header="0.3" footer="0.3"/>
  <pageSetup orientation="portrait" r:id="rId1"/>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FD43C-E5D8-45A4-B77B-2B5FB85B7B9C}">
  <dimension ref="A1:R1285"/>
  <sheetViews>
    <sheetView workbookViewId="0">
      <selection activeCell="D26" sqref="D26"/>
    </sheetView>
  </sheetViews>
  <sheetFormatPr defaultRowHeight="15" x14ac:dyDescent="0.2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x14ac:dyDescent="0.25"/>
    <row r="2" spans="1:18" ht="20.100000000000001" customHeight="1" x14ac:dyDescent="0.25"/>
    <row r="3" spans="1:18" ht="20.100000000000001" customHeight="1" x14ac:dyDescent="0.25"/>
    <row r="4" spans="1:18" ht="20.100000000000001" customHeight="1" x14ac:dyDescent="0.25"/>
    <row r="5" spans="1:18" ht="20.100000000000001" customHeight="1" x14ac:dyDescent="0.25"/>
    <row r="6" spans="1:18" ht="20.100000000000001" customHeight="1" x14ac:dyDescent="0.25"/>
    <row r="7" spans="1:18" ht="20.100000000000001" customHeight="1" x14ac:dyDescent="0.25"/>
    <row r="8" spans="1:18" ht="20.100000000000001" customHeight="1" x14ac:dyDescent="0.25"/>
    <row r="9" spans="1:18" ht="20.100000000000001" customHeight="1" thickBot="1" x14ac:dyDescent="0.3"/>
    <row r="10" spans="1:18" ht="50.1" customHeight="1" thickBot="1" x14ac:dyDescent="0.3">
      <c r="A10" s="538" t="s">
        <v>599</v>
      </c>
      <c r="B10" s="539"/>
      <c r="C10" s="539"/>
      <c r="D10" s="540"/>
      <c r="E10" s="482" t="s">
        <v>499</v>
      </c>
      <c r="F10" s="483"/>
      <c r="G10" s="541" t="s">
        <v>600</v>
      </c>
      <c r="H10" s="541"/>
      <c r="I10" s="541"/>
      <c r="J10" s="541"/>
      <c r="K10" s="541"/>
      <c r="L10" s="542"/>
      <c r="M10" s="543" t="s">
        <v>601</v>
      </c>
      <c r="N10" s="541"/>
      <c r="O10" s="541"/>
      <c r="P10" s="541"/>
      <c r="Q10" s="541"/>
      <c r="R10" s="542"/>
    </row>
    <row r="11" spans="1:18" ht="20.100000000000001" customHeight="1" thickBot="1" x14ac:dyDescent="0.3">
      <c r="A11" s="544" t="s">
        <v>602</v>
      </c>
      <c r="B11" s="512" t="s">
        <v>603</v>
      </c>
      <c r="C11" s="546" t="s">
        <v>604</v>
      </c>
      <c r="D11" s="548" t="s">
        <v>605</v>
      </c>
      <c r="E11" s="491" t="s">
        <v>504</v>
      </c>
      <c r="F11" s="493" t="s">
        <v>505</v>
      </c>
      <c r="G11" s="475" t="s">
        <v>606</v>
      </c>
      <c r="H11" s="475"/>
      <c r="I11" s="476"/>
      <c r="J11" s="477" t="s">
        <v>566</v>
      </c>
      <c r="K11" s="478"/>
      <c r="L11" s="479"/>
      <c r="M11" s="474" t="s">
        <v>606</v>
      </c>
      <c r="N11" s="475"/>
      <c r="O11" s="476"/>
      <c r="P11" s="477" t="s">
        <v>566</v>
      </c>
      <c r="Q11" s="478"/>
      <c r="R11" s="479"/>
    </row>
    <row r="12" spans="1:18" ht="45" customHeight="1" thickBot="1" x14ac:dyDescent="0.3">
      <c r="A12" s="545"/>
      <c r="B12" s="514"/>
      <c r="C12" s="547"/>
      <c r="D12" s="549"/>
      <c r="E12" s="492"/>
      <c r="F12" s="494"/>
      <c r="G12" s="86" t="s">
        <v>510</v>
      </c>
      <c r="H12" s="10" t="s">
        <v>607</v>
      </c>
      <c r="I12" s="87" t="s">
        <v>512</v>
      </c>
      <c r="J12" s="59" t="s">
        <v>510</v>
      </c>
      <c r="K12" s="10" t="s">
        <v>607</v>
      </c>
      <c r="L12" s="88" t="s">
        <v>512</v>
      </c>
      <c r="M12" s="59" t="s">
        <v>510</v>
      </c>
      <c r="N12" s="10" t="s">
        <v>607</v>
      </c>
      <c r="O12" s="88" t="s">
        <v>512</v>
      </c>
      <c r="P12" s="59" t="s">
        <v>510</v>
      </c>
      <c r="Q12" s="10" t="s">
        <v>607</v>
      </c>
      <c r="R12" s="88" t="s">
        <v>512</v>
      </c>
    </row>
    <row r="13" spans="1:18" x14ac:dyDescent="0.25">
      <c r="A13" s="63" t="s">
        <v>608</v>
      </c>
      <c r="B13" s="89" t="s">
        <v>609</v>
      </c>
      <c r="C13" s="15" t="s">
        <v>610</v>
      </c>
      <c r="D13" s="18" t="s">
        <v>611</v>
      </c>
      <c r="E13" s="16" t="s">
        <v>516</v>
      </c>
      <c r="F13" s="17" t="s">
        <v>612</v>
      </c>
      <c r="G13" s="90">
        <v>12000</v>
      </c>
      <c r="H13" s="91">
        <v>14000</v>
      </c>
      <c r="I13" s="92">
        <v>20000</v>
      </c>
      <c r="J13" s="93">
        <v>36</v>
      </c>
      <c r="K13" s="94">
        <v>40</v>
      </c>
      <c r="L13" s="95">
        <v>52</v>
      </c>
      <c r="M13" s="93">
        <v>2000</v>
      </c>
      <c r="N13" s="94">
        <v>2600</v>
      </c>
      <c r="O13" s="95">
        <v>5000</v>
      </c>
      <c r="P13" s="93">
        <v>5</v>
      </c>
      <c r="Q13" s="94">
        <v>7</v>
      </c>
      <c r="R13" s="95">
        <v>14</v>
      </c>
    </row>
    <row r="14" spans="1:18" x14ac:dyDescent="0.25">
      <c r="A14" s="63" t="s">
        <v>608</v>
      </c>
      <c r="B14" s="89" t="s">
        <v>609</v>
      </c>
      <c r="C14" s="15" t="s">
        <v>613</v>
      </c>
      <c r="D14" s="18" t="s">
        <v>611</v>
      </c>
      <c r="E14" s="16" t="s">
        <v>516</v>
      </c>
      <c r="F14" s="17" t="s">
        <v>612</v>
      </c>
      <c r="G14" s="16">
        <v>950</v>
      </c>
      <c r="H14" s="96">
        <v>1200</v>
      </c>
      <c r="I14" s="17">
        <v>1500</v>
      </c>
      <c r="J14" s="16">
        <v>5</v>
      </c>
      <c r="K14" s="96">
        <v>10</v>
      </c>
      <c r="L14" s="17">
        <v>15</v>
      </c>
      <c r="M14" s="16">
        <v>15</v>
      </c>
      <c r="N14" s="96">
        <v>30</v>
      </c>
      <c r="O14" s="17">
        <v>40</v>
      </c>
      <c r="P14" s="16">
        <v>0.5</v>
      </c>
      <c r="Q14" s="96">
        <v>1</v>
      </c>
      <c r="R14" s="17">
        <v>2</v>
      </c>
    </row>
    <row r="15" spans="1:18" x14ac:dyDescent="0.25">
      <c r="A15" s="21"/>
      <c r="B15" s="97"/>
      <c r="C15" s="23"/>
      <c r="D15" s="26"/>
      <c r="E15" s="24"/>
      <c r="F15" s="25"/>
      <c r="G15" s="24"/>
      <c r="H15" s="98"/>
      <c r="I15" s="25"/>
      <c r="J15" s="24"/>
      <c r="K15" s="98"/>
      <c r="L15" s="25"/>
      <c r="M15" s="24"/>
      <c r="N15" s="98"/>
      <c r="O15" s="25"/>
      <c r="P15" s="24"/>
      <c r="Q15" s="98"/>
      <c r="R15" s="25"/>
    </row>
    <row r="16" spans="1:18" x14ac:dyDescent="0.25">
      <c r="A16" s="29" t="s">
        <v>545</v>
      </c>
      <c r="B16" s="99" t="s">
        <v>547</v>
      </c>
      <c r="C16" s="31" t="s">
        <v>272</v>
      </c>
      <c r="D16" s="34" t="s">
        <v>614</v>
      </c>
      <c r="E16" s="32" t="s">
        <v>537</v>
      </c>
      <c r="F16" s="33" t="s">
        <v>615</v>
      </c>
      <c r="G16" s="32">
        <v>26.98</v>
      </c>
      <c r="H16" s="100">
        <v>26.98</v>
      </c>
      <c r="I16" s="33">
        <v>26.98</v>
      </c>
      <c r="J16" s="32">
        <f t="shared" ref="J16:L19" si="0">G16/365</f>
        <v>7.391780821917808E-2</v>
      </c>
      <c r="K16" s="100">
        <f t="shared" si="0"/>
        <v>7.391780821917808E-2</v>
      </c>
      <c r="L16" s="33">
        <f t="shared" si="0"/>
        <v>7.391780821917808E-2</v>
      </c>
      <c r="M16" s="32">
        <v>0</v>
      </c>
      <c r="N16" s="100">
        <v>0</v>
      </c>
      <c r="O16" s="33">
        <v>0</v>
      </c>
      <c r="P16" s="32">
        <v>0</v>
      </c>
      <c r="Q16" s="100">
        <v>0</v>
      </c>
      <c r="R16" s="33">
        <v>0</v>
      </c>
    </row>
    <row r="17" spans="1:18" x14ac:dyDescent="0.25">
      <c r="A17" s="29" t="s">
        <v>546</v>
      </c>
      <c r="B17" s="99" t="s">
        <v>1754</v>
      </c>
      <c r="C17" s="31" t="s">
        <v>276</v>
      </c>
      <c r="D17" s="34" t="s">
        <v>616</v>
      </c>
      <c r="E17" s="32" t="s">
        <v>537</v>
      </c>
      <c r="F17" s="33" t="s">
        <v>617</v>
      </c>
      <c r="G17" s="32">
        <v>26.98</v>
      </c>
      <c r="H17" s="100">
        <v>26.98</v>
      </c>
      <c r="I17" s="33">
        <v>26.98</v>
      </c>
      <c r="J17" s="32">
        <f t="shared" si="0"/>
        <v>7.391780821917808E-2</v>
      </c>
      <c r="K17" s="100">
        <f t="shared" si="0"/>
        <v>7.391780821917808E-2</v>
      </c>
      <c r="L17" s="33">
        <f t="shared" si="0"/>
        <v>7.391780821917808E-2</v>
      </c>
      <c r="M17" s="32">
        <v>0</v>
      </c>
      <c r="N17" s="100">
        <v>0</v>
      </c>
      <c r="O17" s="33">
        <v>0</v>
      </c>
      <c r="P17" s="32">
        <v>0</v>
      </c>
      <c r="Q17" s="100">
        <v>0</v>
      </c>
      <c r="R17" s="33">
        <v>0</v>
      </c>
    </row>
    <row r="18" spans="1:18" x14ac:dyDescent="0.25">
      <c r="A18" s="29" t="s">
        <v>548</v>
      </c>
      <c r="B18" s="99" t="s">
        <v>1755</v>
      </c>
      <c r="C18" s="31" t="s">
        <v>281</v>
      </c>
      <c r="D18" s="34" t="s">
        <v>618</v>
      </c>
      <c r="E18" s="32" t="s">
        <v>537</v>
      </c>
      <c r="F18" s="33" t="s">
        <v>619</v>
      </c>
      <c r="G18" s="32">
        <v>26.98</v>
      </c>
      <c r="H18" s="100">
        <v>26.98</v>
      </c>
      <c r="I18" s="33">
        <v>26.98</v>
      </c>
      <c r="J18" s="32">
        <f t="shared" si="0"/>
        <v>7.391780821917808E-2</v>
      </c>
      <c r="K18" s="100">
        <f t="shared" si="0"/>
        <v>7.391780821917808E-2</v>
      </c>
      <c r="L18" s="33">
        <f t="shared" si="0"/>
        <v>7.391780821917808E-2</v>
      </c>
      <c r="M18" s="32">
        <v>0</v>
      </c>
      <c r="N18" s="100">
        <v>0</v>
      </c>
      <c r="O18" s="33">
        <v>0</v>
      </c>
      <c r="P18" s="32">
        <v>0</v>
      </c>
      <c r="Q18" s="100">
        <v>0</v>
      </c>
      <c r="R18" s="33">
        <v>0</v>
      </c>
    </row>
    <row r="19" spans="1:18" x14ac:dyDescent="0.25">
      <c r="A19" s="29" t="s">
        <v>549</v>
      </c>
      <c r="B19" s="99" t="s">
        <v>550</v>
      </c>
      <c r="C19" s="31" t="s">
        <v>286</v>
      </c>
      <c r="D19" s="34" t="s">
        <v>620</v>
      </c>
      <c r="E19" s="32" t="s">
        <v>537</v>
      </c>
      <c r="F19" s="33" t="s">
        <v>621</v>
      </c>
      <c r="G19" s="32">
        <v>26.98</v>
      </c>
      <c r="H19" s="100">
        <v>26.98</v>
      </c>
      <c r="I19" s="33">
        <v>26.98</v>
      </c>
      <c r="J19" s="32">
        <f t="shared" si="0"/>
        <v>7.391780821917808E-2</v>
      </c>
      <c r="K19" s="100">
        <f t="shared" si="0"/>
        <v>7.391780821917808E-2</v>
      </c>
      <c r="L19" s="33">
        <f t="shared" si="0"/>
        <v>7.391780821917808E-2</v>
      </c>
      <c r="M19" s="32">
        <v>0</v>
      </c>
      <c r="N19" s="100">
        <v>0</v>
      </c>
      <c r="O19" s="33">
        <v>0</v>
      </c>
      <c r="P19" s="32">
        <v>0</v>
      </c>
      <c r="Q19" s="100">
        <v>0</v>
      </c>
      <c r="R19" s="33">
        <v>0</v>
      </c>
    </row>
    <row r="20" spans="1:18" x14ac:dyDescent="0.25">
      <c r="A20" s="168"/>
      <c r="B20" s="169"/>
      <c r="C20" s="169"/>
      <c r="D20" s="169"/>
      <c r="E20" s="168"/>
      <c r="F20" s="168"/>
      <c r="G20" s="168"/>
      <c r="H20" s="168"/>
      <c r="I20" s="168"/>
      <c r="J20" s="168"/>
      <c r="K20" s="168"/>
      <c r="L20" s="168"/>
      <c r="M20" s="168"/>
      <c r="N20" s="168"/>
      <c r="O20" s="168"/>
      <c r="P20" s="168"/>
      <c r="Q20" s="168"/>
      <c r="R20" s="168"/>
    </row>
    <row r="21" spans="1:18" x14ac:dyDescent="0.25">
      <c r="A21" s="168"/>
      <c r="B21" s="169"/>
      <c r="C21" s="169"/>
      <c r="D21" s="169"/>
      <c r="E21" s="168"/>
      <c r="F21" s="168"/>
      <c r="G21" s="168"/>
      <c r="H21" s="168"/>
      <c r="I21" s="168"/>
      <c r="J21" s="168"/>
      <c r="K21" s="168"/>
      <c r="L21" s="168"/>
      <c r="M21" s="168"/>
      <c r="N21" s="168"/>
      <c r="O21" s="168"/>
      <c r="P21" s="168"/>
      <c r="Q21" s="168"/>
      <c r="R21" s="168"/>
    </row>
    <row r="22" spans="1:18" x14ac:dyDescent="0.25">
      <c r="A22" s="29"/>
      <c r="B22" s="99"/>
      <c r="C22" s="31"/>
      <c r="D22" s="34"/>
      <c r="E22" s="32"/>
      <c r="F22" s="33"/>
      <c r="G22" s="32"/>
      <c r="H22" s="100"/>
      <c r="I22" s="33"/>
      <c r="J22" s="32"/>
      <c r="K22" s="100"/>
      <c r="L22" s="33"/>
      <c r="M22" s="32"/>
      <c r="N22" s="100"/>
      <c r="O22" s="33"/>
      <c r="P22" s="32"/>
      <c r="Q22" s="100"/>
      <c r="R22" s="33"/>
    </row>
    <row r="23" spans="1:18" x14ac:dyDescent="0.25">
      <c r="A23" s="29"/>
      <c r="B23" s="99"/>
      <c r="C23" s="31"/>
      <c r="D23" s="34"/>
      <c r="E23" s="32"/>
      <c r="F23" s="33"/>
      <c r="G23" s="32"/>
      <c r="H23" s="100"/>
      <c r="I23" s="33"/>
      <c r="J23" s="32"/>
      <c r="K23" s="100"/>
      <c r="L23" s="33"/>
      <c r="M23" s="32"/>
      <c r="N23" s="100"/>
      <c r="O23" s="33"/>
      <c r="P23" s="32"/>
      <c r="Q23" s="100"/>
      <c r="R23" s="33"/>
    </row>
    <row r="24" spans="1:18" x14ac:dyDescent="0.25">
      <c r="A24" s="29"/>
      <c r="B24" s="99"/>
      <c r="C24" s="31"/>
      <c r="D24" s="34"/>
      <c r="E24" s="32"/>
      <c r="F24" s="33"/>
      <c r="G24" s="32"/>
      <c r="H24" s="100"/>
      <c r="I24" s="33"/>
      <c r="J24" s="32"/>
      <c r="K24" s="100"/>
      <c r="L24" s="33"/>
      <c r="M24" s="32"/>
      <c r="N24" s="100"/>
      <c r="O24" s="33"/>
      <c r="P24" s="32"/>
      <c r="Q24" s="100"/>
      <c r="R24" s="33"/>
    </row>
    <row r="25" spans="1:18" x14ac:dyDescent="0.25">
      <c r="A25" s="29"/>
      <c r="B25" s="99"/>
      <c r="C25" s="31"/>
      <c r="D25" s="34"/>
      <c r="E25" s="32"/>
      <c r="F25" s="33"/>
      <c r="G25" s="32"/>
      <c r="H25" s="100"/>
      <c r="I25" s="33"/>
      <c r="J25" s="32"/>
      <c r="K25" s="100"/>
      <c r="L25" s="33"/>
      <c r="M25" s="32"/>
      <c r="N25" s="100"/>
      <c r="O25" s="33"/>
      <c r="P25" s="32"/>
      <c r="Q25" s="100"/>
      <c r="R25" s="33"/>
    </row>
    <row r="26" spans="1:18" x14ac:dyDescent="0.25">
      <c r="A26" s="29"/>
      <c r="B26" s="99"/>
      <c r="C26" s="31"/>
      <c r="D26" s="34"/>
      <c r="E26" s="32"/>
      <c r="F26" s="33"/>
      <c r="G26" s="32"/>
      <c r="H26" s="100"/>
      <c r="I26" s="33"/>
      <c r="J26" s="32"/>
      <c r="K26" s="100"/>
      <c r="L26" s="33"/>
      <c r="M26" s="32"/>
      <c r="N26" s="100"/>
      <c r="O26" s="33"/>
      <c r="P26" s="32"/>
      <c r="Q26" s="100"/>
      <c r="R26" s="33"/>
    </row>
    <row r="27" spans="1:18" x14ac:dyDescent="0.25">
      <c r="A27" s="29"/>
      <c r="B27" s="99"/>
      <c r="C27" s="31"/>
      <c r="D27" s="34"/>
      <c r="E27" s="32"/>
      <c r="F27" s="33"/>
      <c r="G27" s="32"/>
      <c r="H27" s="100"/>
      <c r="I27" s="33"/>
      <c r="J27" s="32"/>
      <c r="K27" s="100"/>
      <c r="L27" s="33"/>
      <c r="M27" s="32"/>
      <c r="N27" s="100"/>
      <c r="O27" s="33"/>
      <c r="P27" s="32"/>
      <c r="Q27" s="100"/>
      <c r="R27" s="33"/>
    </row>
    <row r="28" spans="1:18" x14ac:dyDescent="0.25">
      <c r="A28" s="29"/>
      <c r="B28" s="99"/>
      <c r="C28" s="31"/>
      <c r="D28" s="34"/>
      <c r="E28" s="32"/>
      <c r="F28" s="33"/>
      <c r="G28" s="32"/>
      <c r="H28" s="100"/>
      <c r="I28" s="33"/>
      <c r="J28" s="32"/>
      <c r="K28" s="100"/>
      <c r="L28" s="33"/>
      <c r="M28" s="32"/>
      <c r="N28" s="100"/>
      <c r="O28" s="33"/>
      <c r="P28" s="32"/>
      <c r="Q28" s="100"/>
      <c r="R28" s="33"/>
    </row>
    <row r="29" spans="1:18" x14ac:dyDescent="0.25">
      <c r="A29" s="29"/>
      <c r="B29" s="99"/>
      <c r="C29" s="31"/>
      <c r="D29" s="34"/>
      <c r="E29" s="32"/>
      <c r="F29" s="33"/>
      <c r="G29" s="32"/>
      <c r="H29" s="100"/>
      <c r="I29" s="33"/>
      <c r="J29" s="32"/>
      <c r="K29" s="100"/>
      <c r="L29" s="33"/>
      <c r="M29" s="32"/>
      <c r="N29" s="100"/>
      <c r="O29" s="33"/>
      <c r="P29" s="32"/>
      <c r="Q29" s="100"/>
      <c r="R29" s="33"/>
    </row>
    <row r="30" spans="1:18" x14ac:dyDescent="0.25">
      <c r="A30" s="29"/>
      <c r="B30" s="99"/>
      <c r="C30" s="31"/>
      <c r="D30" s="34"/>
      <c r="E30" s="32"/>
      <c r="F30" s="33"/>
      <c r="G30" s="32"/>
      <c r="H30" s="100"/>
      <c r="I30" s="33"/>
      <c r="J30" s="32"/>
      <c r="K30" s="100"/>
      <c r="L30" s="33"/>
      <c r="M30" s="32"/>
      <c r="N30" s="100"/>
      <c r="O30" s="33"/>
      <c r="P30" s="32"/>
      <c r="Q30" s="100"/>
      <c r="R30" s="33"/>
    </row>
    <row r="31" spans="1:18" x14ac:dyDescent="0.25">
      <c r="A31" s="29"/>
      <c r="B31" s="99"/>
      <c r="C31" s="31"/>
      <c r="D31" s="34"/>
      <c r="E31" s="32"/>
      <c r="F31" s="33"/>
      <c r="G31" s="32"/>
      <c r="H31" s="100"/>
      <c r="I31" s="33"/>
      <c r="J31" s="32"/>
      <c r="K31" s="100"/>
      <c r="L31" s="33"/>
      <c r="M31" s="32"/>
      <c r="N31" s="100"/>
      <c r="O31" s="33"/>
      <c r="P31" s="32"/>
      <c r="Q31" s="100"/>
      <c r="R31" s="33"/>
    </row>
    <row r="32" spans="1:18" x14ac:dyDescent="0.25">
      <c r="A32" s="29"/>
      <c r="B32" s="99"/>
      <c r="C32" s="31"/>
      <c r="D32" s="34"/>
      <c r="E32" s="32"/>
      <c r="F32" s="33"/>
      <c r="G32" s="32"/>
      <c r="H32" s="100"/>
      <c r="I32" s="33"/>
      <c r="J32" s="32"/>
      <c r="K32" s="100"/>
      <c r="L32" s="33"/>
      <c r="M32" s="32"/>
      <c r="N32" s="100"/>
      <c r="O32" s="33"/>
      <c r="P32" s="32"/>
      <c r="Q32" s="100"/>
      <c r="R32" s="33"/>
    </row>
    <row r="33" spans="1:18" x14ac:dyDescent="0.25">
      <c r="A33" s="29"/>
      <c r="B33" s="99"/>
      <c r="C33" s="31"/>
      <c r="D33" s="34"/>
      <c r="E33" s="32"/>
      <c r="F33" s="33"/>
      <c r="G33" s="32"/>
      <c r="H33" s="100"/>
      <c r="I33" s="33"/>
      <c r="J33" s="32"/>
      <c r="K33" s="100"/>
      <c r="L33" s="33"/>
      <c r="M33" s="32"/>
      <c r="N33" s="100"/>
      <c r="O33" s="33"/>
      <c r="P33" s="32"/>
      <c r="Q33" s="100"/>
      <c r="R33" s="33"/>
    </row>
    <row r="34" spans="1:18" x14ac:dyDescent="0.25">
      <c r="A34" s="29"/>
      <c r="B34" s="99"/>
      <c r="C34" s="31"/>
      <c r="D34" s="34"/>
      <c r="E34" s="32"/>
      <c r="F34" s="33"/>
      <c r="G34" s="32"/>
      <c r="H34" s="100"/>
      <c r="I34" s="33"/>
      <c r="J34" s="32"/>
      <c r="K34" s="100"/>
      <c r="L34" s="33"/>
      <c r="M34" s="32"/>
      <c r="N34" s="100"/>
      <c r="O34" s="33"/>
      <c r="P34" s="32"/>
      <c r="Q34" s="100"/>
      <c r="R34" s="33"/>
    </row>
    <row r="35" spans="1:18" x14ac:dyDescent="0.25">
      <c r="A35" s="29"/>
      <c r="B35" s="99"/>
      <c r="C35" s="31"/>
      <c r="D35" s="34"/>
      <c r="E35" s="32"/>
      <c r="F35" s="33"/>
      <c r="G35" s="32"/>
      <c r="H35" s="100"/>
      <c r="I35" s="33"/>
      <c r="J35" s="32"/>
      <c r="K35" s="100"/>
      <c r="L35" s="33"/>
      <c r="M35" s="32"/>
      <c r="N35" s="100"/>
      <c r="O35" s="33"/>
      <c r="P35" s="32"/>
      <c r="Q35" s="100"/>
      <c r="R35" s="33"/>
    </row>
    <row r="36" spans="1:18" x14ac:dyDescent="0.25">
      <c r="A36" s="29"/>
      <c r="B36" s="99"/>
      <c r="C36" s="31"/>
      <c r="D36" s="34"/>
      <c r="E36" s="32"/>
      <c r="F36" s="33"/>
      <c r="G36" s="32"/>
      <c r="H36" s="100"/>
      <c r="I36" s="33"/>
      <c r="J36" s="32"/>
      <c r="K36" s="100"/>
      <c r="L36" s="33"/>
      <c r="M36" s="32"/>
      <c r="N36" s="100"/>
      <c r="O36" s="33"/>
      <c r="P36" s="32"/>
      <c r="Q36" s="100"/>
      <c r="R36" s="33"/>
    </row>
    <row r="37" spans="1:18" x14ac:dyDescent="0.25">
      <c r="A37" s="29"/>
      <c r="B37" s="99"/>
      <c r="C37" s="31"/>
      <c r="D37" s="34"/>
      <c r="E37" s="32"/>
      <c r="F37" s="33"/>
      <c r="G37" s="32"/>
      <c r="H37" s="100"/>
      <c r="I37" s="33"/>
      <c r="J37" s="32"/>
      <c r="K37" s="100"/>
      <c r="L37" s="33"/>
      <c r="M37" s="32"/>
      <c r="N37" s="100"/>
      <c r="O37" s="33"/>
      <c r="P37" s="32"/>
      <c r="Q37" s="100"/>
      <c r="R37" s="33"/>
    </row>
    <row r="38" spans="1:18" x14ac:dyDescent="0.25">
      <c r="A38" s="29"/>
      <c r="B38" s="99"/>
      <c r="C38" s="31"/>
      <c r="D38" s="34"/>
      <c r="E38" s="32"/>
      <c r="F38" s="33"/>
      <c r="G38" s="32"/>
      <c r="H38" s="100"/>
      <c r="I38" s="33"/>
      <c r="J38" s="32"/>
      <c r="K38" s="100"/>
      <c r="L38" s="33"/>
      <c r="M38" s="32"/>
      <c r="N38" s="100"/>
      <c r="O38" s="33"/>
      <c r="P38" s="32"/>
      <c r="Q38" s="100"/>
      <c r="R38" s="33"/>
    </row>
    <row r="39" spans="1:18" x14ac:dyDescent="0.25">
      <c r="A39" s="29"/>
      <c r="B39" s="99"/>
      <c r="C39" s="31"/>
      <c r="D39" s="34"/>
      <c r="E39" s="32"/>
      <c r="F39" s="33"/>
      <c r="G39" s="32"/>
      <c r="H39" s="100"/>
      <c r="I39" s="33"/>
      <c r="J39" s="32"/>
      <c r="K39" s="100"/>
      <c r="L39" s="33"/>
      <c r="M39" s="32"/>
      <c r="N39" s="100"/>
      <c r="O39" s="33"/>
      <c r="P39" s="32"/>
      <c r="Q39" s="100"/>
      <c r="R39" s="33"/>
    </row>
    <row r="40" spans="1:18" x14ac:dyDescent="0.25">
      <c r="A40" s="29"/>
      <c r="B40" s="99"/>
      <c r="C40" s="31"/>
      <c r="D40" s="34"/>
      <c r="E40" s="32"/>
      <c r="F40" s="33"/>
      <c r="G40" s="32"/>
      <c r="H40" s="100"/>
      <c r="I40" s="33"/>
      <c r="J40" s="32"/>
      <c r="K40" s="100"/>
      <c r="L40" s="33"/>
      <c r="M40" s="32"/>
      <c r="N40" s="100"/>
      <c r="O40" s="33"/>
      <c r="P40" s="32"/>
      <c r="Q40" s="100"/>
      <c r="R40" s="33"/>
    </row>
    <row r="41" spans="1:18" x14ac:dyDescent="0.25">
      <c r="A41" s="29"/>
      <c r="B41" s="99"/>
      <c r="C41" s="31"/>
      <c r="D41" s="34"/>
      <c r="E41" s="32"/>
      <c r="F41" s="33"/>
      <c r="G41" s="32"/>
      <c r="H41" s="100"/>
      <c r="I41" s="33"/>
      <c r="J41" s="32"/>
      <c r="K41" s="100"/>
      <c r="L41" s="33"/>
      <c r="M41" s="32"/>
      <c r="N41" s="100"/>
      <c r="O41" s="33"/>
      <c r="P41" s="32"/>
      <c r="Q41" s="100"/>
      <c r="R41" s="33"/>
    </row>
    <row r="42" spans="1:18" x14ac:dyDescent="0.25">
      <c r="A42" s="29"/>
      <c r="B42" s="99"/>
      <c r="C42" s="31"/>
      <c r="D42" s="34"/>
      <c r="E42" s="32"/>
      <c r="F42" s="33"/>
      <c r="G42" s="32"/>
      <c r="H42" s="100"/>
      <c r="I42" s="33"/>
      <c r="J42" s="32"/>
      <c r="K42" s="100"/>
      <c r="L42" s="33"/>
      <c r="M42" s="32"/>
      <c r="N42" s="100"/>
      <c r="O42" s="33"/>
      <c r="P42" s="32"/>
      <c r="Q42" s="100"/>
      <c r="R42" s="33"/>
    </row>
    <row r="43" spans="1:18" x14ac:dyDescent="0.25">
      <c r="A43" s="29"/>
      <c r="B43" s="99"/>
      <c r="C43" s="31"/>
      <c r="D43" s="34"/>
      <c r="E43" s="32"/>
      <c r="F43" s="33"/>
      <c r="G43" s="32"/>
      <c r="H43" s="100"/>
      <c r="I43" s="33"/>
      <c r="J43" s="32"/>
      <c r="K43" s="100"/>
      <c r="L43" s="33"/>
      <c r="M43" s="32"/>
      <c r="N43" s="100"/>
      <c r="O43" s="33"/>
      <c r="P43" s="32"/>
      <c r="Q43" s="100"/>
      <c r="R43" s="33"/>
    </row>
    <row r="44" spans="1:18" x14ac:dyDescent="0.25">
      <c r="A44" s="29"/>
      <c r="B44" s="99"/>
      <c r="C44" s="31"/>
      <c r="D44" s="34"/>
      <c r="E44" s="32"/>
      <c r="F44" s="33"/>
      <c r="G44" s="32"/>
      <c r="H44" s="100"/>
      <c r="I44" s="33"/>
      <c r="J44" s="32"/>
      <c r="K44" s="100"/>
      <c r="L44" s="33"/>
      <c r="M44" s="32"/>
      <c r="N44" s="100"/>
      <c r="O44" s="33"/>
      <c r="P44" s="32"/>
      <c r="Q44" s="100"/>
      <c r="R44" s="33"/>
    </row>
    <row r="45" spans="1:18" x14ac:dyDescent="0.25">
      <c r="A45" s="29"/>
      <c r="B45" s="99"/>
      <c r="C45" s="31"/>
      <c r="D45" s="34"/>
      <c r="E45" s="32"/>
      <c r="F45" s="33"/>
      <c r="G45" s="32"/>
      <c r="H45" s="100"/>
      <c r="I45" s="33"/>
      <c r="J45" s="32"/>
      <c r="K45" s="100"/>
      <c r="L45" s="33"/>
      <c r="M45" s="32"/>
      <c r="N45" s="100"/>
      <c r="O45" s="33"/>
      <c r="P45" s="32"/>
      <c r="Q45" s="100"/>
      <c r="R45" s="33"/>
    </row>
    <row r="46" spans="1:18" x14ac:dyDescent="0.25">
      <c r="A46" s="29"/>
      <c r="B46" s="99"/>
      <c r="C46" s="31"/>
      <c r="D46" s="34"/>
      <c r="E46" s="32"/>
      <c r="F46" s="33"/>
      <c r="G46" s="32"/>
      <c r="H46" s="100"/>
      <c r="I46" s="33"/>
      <c r="J46" s="32"/>
      <c r="K46" s="100"/>
      <c r="L46" s="33"/>
      <c r="M46" s="32"/>
      <c r="N46" s="100"/>
      <c r="O46" s="33"/>
      <c r="P46" s="32"/>
      <c r="Q46" s="100"/>
      <c r="R46" s="33"/>
    </row>
    <row r="47" spans="1:18" x14ac:dyDescent="0.25">
      <c r="A47" s="29"/>
      <c r="B47" s="99"/>
      <c r="C47" s="31"/>
      <c r="D47" s="34"/>
      <c r="E47" s="32"/>
      <c r="F47" s="33"/>
      <c r="G47" s="32"/>
      <c r="H47" s="100"/>
      <c r="I47" s="33"/>
      <c r="J47" s="32"/>
      <c r="K47" s="100"/>
      <c r="L47" s="33"/>
      <c r="M47" s="32"/>
      <c r="N47" s="100"/>
      <c r="O47" s="33"/>
      <c r="P47" s="32"/>
      <c r="Q47" s="100"/>
      <c r="R47" s="33"/>
    </row>
    <row r="48" spans="1:18" x14ac:dyDescent="0.25">
      <c r="A48" s="29"/>
      <c r="B48" s="99"/>
      <c r="C48" s="31"/>
      <c r="D48" s="34"/>
      <c r="E48" s="32"/>
      <c r="F48" s="33"/>
      <c r="G48" s="32"/>
      <c r="H48" s="100"/>
      <c r="I48" s="33"/>
      <c r="J48" s="32"/>
      <c r="K48" s="100"/>
      <c r="L48" s="33"/>
      <c r="M48" s="32"/>
      <c r="N48" s="100"/>
      <c r="O48" s="33"/>
      <c r="P48" s="32"/>
      <c r="Q48" s="100"/>
      <c r="R48" s="33"/>
    </row>
    <row r="49" spans="1:18" x14ac:dyDescent="0.25">
      <c r="A49" s="29"/>
      <c r="B49" s="99"/>
      <c r="C49" s="31"/>
      <c r="D49" s="34"/>
      <c r="E49" s="32"/>
      <c r="F49" s="33"/>
      <c r="G49" s="32"/>
      <c r="H49" s="100"/>
      <c r="I49" s="33"/>
      <c r="J49" s="32"/>
      <c r="K49" s="100"/>
      <c r="L49" s="33"/>
      <c r="M49" s="32"/>
      <c r="N49" s="100"/>
      <c r="O49" s="33"/>
      <c r="P49" s="32"/>
      <c r="Q49" s="100"/>
      <c r="R49" s="33"/>
    </row>
    <row r="50" spans="1:18" x14ac:dyDescent="0.25">
      <c r="A50" s="29"/>
      <c r="B50" s="99"/>
      <c r="C50" s="31"/>
      <c r="D50" s="34"/>
      <c r="E50" s="32"/>
      <c r="F50" s="33"/>
      <c r="G50" s="32"/>
      <c r="H50" s="100"/>
      <c r="I50" s="33"/>
      <c r="J50" s="32"/>
      <c r="K50" s="100"/>
      <c r="L50" s="33"/>
      <c r="M50" s="32"/>
      <c r="N50" s="100"/>
      <c r="O50" s="33"/>
      <c r="P50" s="32"/>
      <c r="Q50" s="100"/>
      <c r="R50" s="33"/>
    </row>
    <row r="51" spans="1:18" x14ac:dyDescent="0.25">
      <c r="A51" s="29"/>
      <c r="B51" s="99"/>
      <c r="C51" s="31"/>
      <c r="D51" s="34"/>
      <c r="E51" s="32"/>
      <c r="F51" s="33"/>
      <c r="G51" s="32"/>
      <c r="H51" s="100"/>
      <c r="I51" s="33"/>
      <c r="J51" s="32"/>
      <c r="K51" s="100"/>
      <c r="L51" s="33"/>
      <c r="M51" s="32"/>
      <c r="N51" s="100"/>
      <c r="O51" s="33"/>
      <c r="P51" s="32"/>
      <c r="Q51" s="100"/>
      <c r="R51" s="33"/>
    </row>
    <row r="52" spans="1:18" x14ac:dyDescent="0.25">
      <c r="A52" s="29"/>
      <c r="B52" s="99"/>
      <c r="C52" s="31"/>
      <c r="D52" s="34"/>
      <c r="E52" s="32"/>
      <c r="F52" s="33"/>
      <c r="G52" s="32"/>
      <c r="H52" s="100"/>
      <c r="I52" s="33"/>
      <c r="J52" s="32"/>
      <c r="K52" s="100"/>
      <c r="L52" s="33"/>
      <c r="M52" s="32"/>
      <c r="N52" s="100"/>
      <c r="O52" s="33"/>
      <c r="P52" s="32"/>
      <c r="Q52" s="100"/>
      <c r="R52" s="33"/>
    </row>
    <row r="53" spans="1:18" x14ac:dyDescent="0.25">
      <c r="A53" s="29"/>
      <c r="B53" s="99"/>
      <c r="C53" s="31"/>
      <c r="D53" s="34"/>
      <c r="E53" s="32"/>
      <c r="F53" s="33"/>
      <c r="G53" s="32"/>
      <c r="H53" s="100"/>
      <c r="I53" s="33"/>
      <c r="J53" s="32"/>
      <c r="K53" s="100"/>
      <c r="L53" s="33"/>
      <c r="M53" s="32"/>
      <c r="N53" s="100"/>
      <c r="O53" s="33"/>
      <c r="P53" s="32"/>
      <c r="Q53" s="100"/>
      <c r="R53" s="33"/>
    </row>
    <row r="54" spans="1:18" x14ac:dyDescent="0.25">
      <c r="A54" s="29"/>
      <c r="B54" s="99"/>
      <c r="C54" s="31"/>
      <c r="D54" s="34"/>
      <c r="E54" s="32"/>
      <c r="F54" s="33"/>
      <c r="G54" s="32"/>
      <c r="H54" s="100"/>
      <c r="I54" s="33"/>
      <c r="J54" s="32"/>
      <c r="K54" s="100"/>
      <c r="L54" s="33"/>
      <c r="M54" s="32"/>
      <c r="N54" s="100"/>
      <c r="O54" s="33"/>
      <c r="P54" s="32"/>
      <c r="Q54" s="100"/>
      <c r="R54" s="33"/>
    </row>
    <row r="55" spans="1:18" x14ac:dyDescent="0.25">
      <c r="A55" s="29"/>
      <c r="B55" s="99"/>
      <c r="C55" s="31"/>
      <c r="D55" s="34"/>
      <c r="E55" s="32"/>
      <c r="F55" s="33"/>
      <c r="G55" s="32"/>
      <c r="H55" s="100"/>
      <c r="I55" s="33"/>
      <c r="J55" s="32"/>
      <c r="K55" s="100"/>
      <c r="L55" s="33"/>
      <c r="M55" s="32"/>
      <c r="N55" s="100"/>
      <c r="O55" s="33"/>
      <c r="P55" s="32"/>
      <c r="Q55" s="100"/>
      <c r="R55" s="33"/>
    </row>
    <row r="56" spans="1:18" x14ac:dyDescent="0.25">
      <c r="A56" s="29"/>
      <c r="B56" s="99"/>
      <c r="C56" s="31"/>
      <c r="D56" s="34"/>
      <c r="E56" s="32"/>
      <c r="F56" s="33"/>
      <c r="G56" s="32"/>
      <c r="H56" s="100"/>
      <c r="I56" s="33"/>
      <c r="J56" s="32"/>
      <c r="K56" s="100"/>
      <c r="L56" s="33"/>
      <c r="M56" s="32"/>
      <c r="N56" s="100"/>
      <c r="O56" s="33"/>
      <c r="P56" s="32"/>
      <c r="Q56" s="100"/>
      <c r="R56" s="33"/>
    </row>
    <row r="57" spans="1:18" x14ac:dyDescent="0.25">
      <c r="A57" s="29"/>
      <c r="B57" s="99"/>
      <c r="C57" s="31"/>
      <c r="D57" s="34"/>
      <c r="E57" s="32"/>
      <c r="F57" s="33"/>
      <c r="G57" s="32"/>
      <c r="H57" s="100"/>
      <c r="I57" s="33"/>
      <c r="J57" s="32"/>
      <c r="K57" s="100"/>
      <c r="L57" s="33"/>
      <c r="M57" s="32"/>
      <c r="N57" s="100"/>
      <c r="O57" s="33"/>
      <c r="P57" s="32"/>
      <c r="Q57" s="100"/>
      <c r="R57" s="33"/>
    </row>
    <row r="58" spans="1:18" x14ac:dyDescent="0.25">
      <c r="A58" s="29"/>
      <c r="B58" s="99"/>
      <c r="C58" s="31"/>
      <c r="D58" s="34"/>
      <c r="E58" s="32"/>
      <c r="F58" s="33"/>
      <c r="G58" s="32"/>
      <c r="H58" s="100"/>
      <c r="I58" s="33"/>
      <c r="J58" s="32"/>
      <c r="K58" s="100"/>
      <c r="L58" s="33"/>
      <c r="M58" s="32"/>
      <c r="N58" s="100"/>
      <c r="O58" s="33"/>
      <c r="P58" s="32"/>
      <c r="Q58" s="100"/>
      <c r="R58" s="33"/>
    </row>
    <row r="59" spans="1:18" x14ac:dyDescent="0.25">
      <c r="A59" s="29"/>
      <c r="B59" s="99"/>
      <c r="C59" s="31"/>
      <c r="D59" s="34"/>
      <c r="E59" s="32"/>
      <c r="F59" s="33"/>
      <c r="G59" s="32"/>
      <c r="H59" s="100"/>
      <c r="I59" s="33"/>
      <c r="J59" s="32"/>
      <c r="K59" s="100"/>
      <c r="L59" s="33"/>
      <c r="M59" s="32"/>
      <c r="N59" s="100"/>
      <c r="O59" s="33"/>
      <c r="P59" s="32"/>
      <c r="Q59" s="100"/>
      <c r="R59" s="33"/>
    </row>
    <row r="60" spans="1:18" x14ac:dyDescent="0.25">
      <c r="A60" s="29"/>
      <c r="B60" s="99"/>
      <c r="C60" s="31"/>
      <c r="D60" s="34"/>
      <c r="E60" s="32"/>
      <c r="F60" s="33"/>
      <c r="G60" s="32"/>
      <c r="H60" s="100"/>
      <c r="I60" s="33"/>
      <c r="J60" s="32"/>
      <c r="K60" s="100"/>
      <c r="L60" s="33"/>
      <c r="M60" s="32"/>
      <c r="N60" s="100"/>
      <c r="O60" s="33"/>
      <c r="P60" s="32"/>
      <c r="Q60" s="100"/>
      <c r="R60" s="33"/>
    </row>
    <row r="61" spans="1:18" x14ac:dyDescent="0.25">
      <c r="A61" s="29"/>
      <c r="B61" s="99"/>
      <c r="C61" s="31"/>
      <c r="D61" s="34"/>
      <c r="E61" s="32"/>
      <c r="F61" s="33"/>
      <c r="G61" s="32"/>
      <c r="H61" s="100"/>
      <c r="I61" s="33"/>
      <c r="J61" s="32"/>
      <c r="K61" s="100"/>
      <c r="L61" s="33"/>
      <c r="M61" s="32"/>
      <c r="N61" s="100"/>
      <c r="O61" s="33"/>
      <c r="P61" s="32"/>
      <c r="Q61" s="100"/>
      <c r="R61" s="33"/>
    </row>
    <row r="62" spans="1:18" x14ac:dyDescent="0.25">
      <c r="A62" s="29"/>
      <c r="B62" s="99"/>
      <c r="C62" s="31"/>
      <c r="D62" s="34"/>
      <c r="E62" s="32"/>
      <c r="F62" s="33"/>
      <c r="G62" s="32"/>
      <c r="H62" s="100"/>
      <c r="I62" s="33"/>
      <c r="J62" s="32"/>
      <c r="K62" s="100"/>
      <c r="L62" s="33"/>
      <c r="M62" s="32"/>
      <c r="N62" s="100"/>
      <c r="O62" s="33"/>
      <c r="P62" s="32"/>
      <c r="Q62" s="100"/>
      <c r="R62" s="33"/>
    </row>
    <row r="63" spans="1:18" x14ac:dyDescent="0.25">
      <c r="A63" s="29"/>
      <c r="B63" s="99"/>
      <c r="C63" s="31"/>
      <c r="D63" s="34"/>
      <c r="E63" s="32"/>
      <c r="F63" s="33"/>
      <c r="G63" s="32"/>
      <c r="H63" s="100"/>
      <c r="I63" s="33"/>
      <c r="J63" s="32"/>
      <c r="K63" s="100"/>
      <c r="L63" s="33"/>
      <c r="M63" s="32"/>
      <c r="N63" s="100"/>
      <c r="O63" s="33"/>
      <c r="P63" s="32"/>
      <c r="Q63" s="100"/>
      <c r="R63" s="33"/>
    </row>
    <row r="64" spans="1:18" x14ac:dyDescent="0.25">
      <c r="A64" s="29"/>
      <c r="B64" s="99"/>
      <c r="C64" s="31"/>
      <c r="D64" s="34"/>
      <c r="E64" s="32"/>
      <c r="F64" s="33"/>
      <c r="G64" s="32"/>
      <c r="H64" s="100"/>
      <c r="I64" s="33"/>
      <c r="J64" s="32"/>
      <c r="K64" s="100"/>
      <c r="L64" s="33"/>
      <c r="M64" s="32"/>
      <c r="N64" s="100"/>
      <c r="O64" s="33"/>
      <c r="P64" s="32"/>
      <c r="Q64" s="100"/>
      <c r="R64" s="33"/>
    </row>
    <row r="65" spans="1:18" x14ac:dyDescent="0.25">
      <c r="A65" s="29"/>
      <c r="B65" s="99"/>
      <c r="C65" s="31"/>
      <c r="D65" s="34"/>
      <c r="E65" s="32"/>
      <c r="F65" s="33"/>
      <c r="G65" s="32"/>
      <c r="H65" s="100"/>
      <c r="I65" s="33"/>
      <c r="J65" s="32"/>
      <c r="K65" s="100"/>
      <c r="L65" s="33"/>
      <c r="M65" s="32"/>
      <c r="N65" s="100"/>
      <c r="O65" s="33"/>
      <c r="P65" s="32"/>
      <c r="Q65" s="100"/>
      <c r="R65" s="33"/>
    </row>
    <row r="66" spans="1:18" x14ac:dyDescent="0.25">
      <c r="A66" s="29"/>
      <c r="B66" s="99"/>
      <c r="C66" s="31"/>
      <c r="D66" s="34"/>
      <c r="E66" s="32"/>
      <c r="F66" s="33"/>
      <c r="G66" s="32"/>
      <c r="H66" s="100"/>
      <c r="I66" s="33"/>
      <c r="J66" s="32"/>
      <c r="K66" s="100"/>
      <c r="L66" s="33"/>
      <c r="M66" s="32"/>
      <c r="N66" s="100"/>
      <c r="O66" s="33"/>
      <c r="P66" s="32"/>
      <c r="Q66" s="100"/>
      <c r="R66" s="33"/>
    </row>
    <row r="67" spans="1:18" x14ac:dyDescent="0.25">
      <c r="A67" s="29"/>
      <c r="B67" s="99"/>
      <c r="C67" s="31"/>
      <c r="D67" s="34"/>
      <c r="E67" s="32"/>
      <c r="F67" s="33"/>
      <c r="G67" s="32"/>
      <c r="H67" s="100"/>
      <c r="I67" s="33"/>
      <c r="J67" s="32"/>
      <c r="K67" s="100"/>
      <c r="L67" s="33"/>
      <c r="M67" s="32"/>
      <c r="N67" s="100"/>
      <c r="O67" s="33"/>
      <c r="P67" s="32"/>
      <c r="Q67" s="100"/>
      <c r="R67" s="33"/>
    </row>
    <row r="68" spans="1:18" x14ac:dyDescent="0.25">
      <c r="A68" s="29"/>
      <c r="B68" s="99"/>
      <c r="C68" s="31"/>
      <c r="D68" s="34"/>
      <c r="E68" s="32"/>
      <c r="F68" s="33"/>
      <c r="G68" s="32"/>
      <c r="H68" s="100"/>
      <c r="I68" s="33"/>
      <c r="J68" s="32"/>
      <c r="K68" s="100"/>
      <c r="L68" s="33"/>
      <c r="M68" s="32"/>
      <c r="N68" s="100"/>
      <c r="O68" s="33"/>
      <c r="P68" s="32"/>
      <c r="Q68" s="100"/>
      <c r="R68" s="33"/>
    </row>
    <row r="69" spans="1:18" x14ac:dyDescent="0.25">
      <c r="A69" s="29"/>
      <c r="B69" s="99"/>
      <c r="C69" s="31"/>
      <c r="D69" s="34"/>
      <c r="E69" s="32"/>
      <c r="F69" s="33"/>
      <c r="G69" s="32"/>
      <c r="H69" s="100"/>
      <c r="I69" s="33"/>
      <c r="J69" s="32"/>
      <c r="K69" s="100"/>
      <c r="L69" s="33"/>
      <c r="M69" s="32"/>
      <c r="N69" s="100"/>
      <c r="O69" s="33"/>
      <c r="P69" s="32"/>
      <c r="Q69" s="100"/>
      <c r="R69" s="33"/>
    </row>
    <row r="70" spans="1:18" x14ac:dyDescent="0.25">
      <c r="A70" s="29"/>
      <c r="B70" s="99"/>
      <c r="C70" s="31"/>
      <c r="D70" s="34"/>
      <c r="E70" s="32"/>
      <c r="F70" s="33"/>
      <c r="G70" s="32"/>
      <c r="H70" s="100"/>
      <c r="I70" s="33"/>
      <c r="J70" s="32"/>
      <c r="K70" s="100"/>
      <c r="L70" s="33"/>
      <c r="M70" s="32"/>
      <c r="N70" s="100"/>
      <c r="O70" s="33"/>
      <c r="P70" s="32"/>
      <c r="Q70" s="100"/>
      <c r="R70" s="33"/>
    </row>
    <row r="71" spans="1:18" x14ac:dyDescent="0.25">
      <c r="A71" s="29"/>
      <c r="B71" s="99"/>
      <c r="C71" s="31"/>
      <c r="D71" s="34"/>
      <c r="E71" s="32"/>
      <c r="F71" s="33"/>
      <c r="G71" s="32"/>
      <c r="H71" s="100"/>
      <c r="I71" s="33"/>
      <c r="J71" s="32"/>
      <c r="K71" s="100"/>
      <c r="L71" s="33"/>
      <c r="M71" s="32"/>
      <c r="N71" s="100"/>
      <c r="O71" s="33"/>
      <c r="P71" s="32"/>
      <c r="Q71" s="100"/>
      <c r="R71" s="33"/>
    </row>
    <row r="72" spans="1:18" x14ac:dyDescent="0.25">
      <c r="A72" s="29"/>
      <c r="B72" s="99"/>
      <c r="C72" s="31"/>
      <c r="D72" s="34"/>
      <c r="E72" s="32"/>
      <c r="F72" s="33"/>
      <c r="G72" s="32"/>
      <c r="H72" s="100"/>
      <c r="I72" s="33"/>
      <c r="J72" s="32"/>
      <c r="K72" s="100"/>
      <c r="L72" s="33"/>
      <c r="M72" s="32"/>
      <c r="N72" s="100"/>
      <c r="O72" s="33"/>
      <c r="P72" s="32"/>
      <c r="Q72" s="100"/>
      <c r="R72" s="33"/>
    </row>
    <row r="73" spans="1:18" x14ac:dyDescent="0.25">
      <c r="A73" s="29"/>
      <c r="B73" s="99"/>
      <c r="C73" s="31"/>
      <c r="D73" s="34"/>
      <c r="E73" s="32"/>
      <c r="F73" s="33"/>
      <c r="G73" s="32"/>
      <c r="H73" s="100"/>
      <c r="I73" s="33"/>
      <c r="J73" s="32"/>
      <c r="K73" s="100"/>
      <c r="L73" s="33"/>
      <c r="M73" s="32"/>
      <c r="N73" s="100"/>
      <c r="O73" s="33"/>
      <c r="P73" s="32"/>
      <c r="Q73" s="100"/>
      <c r="R73" s="33"/>
    </row>
    <row r="74" spans="1:18" x14ac:dyDescent="0.25">
      <c r="A74" s="29"/>
      <c r="B74" s="99"/>
      <c r="C74" s="31"/>
      <c r="D74" s="34"/>
      <c r="E74" s="32"/>
      <c r="F74" s="33"/>
      <c r="G74" s="32"/>
      <c r="H74" s="100"/>
      <c r="I74" s="33"/>
      <c r="J74" s="32"/>
      <c r="K74" s="100"/>
      <c r="L74" s="33"/>
      <c r="M74" s="32"/>
      <c r="N74" s="100"/>
      <c r="O74" s="33"/>
      <c r="P74" s="32"/>
      <c r="Q74" s="100"/>
      <c r="R74" s="33"/>
    </row>
    <row r="75" spans="1:18" x14ac:dyDescent="0.25">
      <c r="A75" s="29"/>
      <c r="B75" s="99"/>
      <c r="C75" s="31"/>
      <c r="D75" s="34"/>
      <c r="E75" s="32"/>
      <c r="F75" s="33"/>
      <c r="G75" s="32"/>
      <c r="H75" s="100"/>
      <c r="I75" s="33"/>
      <c r="J75" s="32"/>
      <c r="K75" s="100"/>
      <c r="L75" s="33"/>
      <c r="M75" s="32"/>
      <c r="N75" s="100"/>
      <c r="O75" s="33"/>
      <c r="P75" s="32"/>
      <c r="Q75" s="100"/>
      <c r="R75" s="33"/>
    </row>
    <row r="76" spans="1:18" x14ac:dyDescent="0.25">
      <c r="A76" s="29"/>
      <c r="B76" s="99"/>
      <c r="C76" s="31"/>
      <c r="D76" s="34"/>
      <c r="E76" s="32"/>
      <c r="F76" s="33"/>
      <c r="G76" s="32"/>
      <c r="H76" s="100"/>
      <c r="I76" s="33"/>
      <c r="J76" s="32"/>
      <c r="K76" s="100"/>
      <c r="L76" s="33"/>
      <c r="M76" s="32"/>
      <c r="N76" s="100"/>
      <c r="O76" s="33"/>
      <c r="P76" s="32"/>
      <c r="Q76" s="100"/>
      <c r="R76" s="33"/>
    </row>
    <row r="77" spans="1:18" x14ac:dyDescent="0.25">
      <c r="A77" s="29"/>
      <c r="B77" s="99"/>
      <c r="C77" s="31"/>
      <c r="D77" s="34"/>
      <c r="E77" s="32"/>
      <c r="F77" s="33"/>
      <c r="G77" s="32"/>
      <c r="H77" s="100"/>
      <c r="I77" s="33"/>
      <c r="J77" s="32"/>
      <c r="K77" s="100"/>
      <c r="L77" s="33"/>
      <c r="M77" s="32"/>
      <c r="N77" s="100"/>
      <c r="O77" s="33"/>
      <c r="P77" s="32"/>
      <c r="Q77" s="100"/>
      <c r="R77" s="33"/>
    </row>
    <row r="78" spans="1:18" x14ac:dyDescent="0.25">
      <c r="A78" s="29"/>
      <c r="B78" s="99"/>
      <c r="C78" s="31"/>
      <c r="D78" s="34"/>
      <c r="E78" s="32"/>
      <c r="F78" s="33"/>
      <c r="G78" s="32"/>
      <c r="H78" s="100"/>
      <c r="I78" s="33"/>
      <c r="J78" s="32"/>
      <c r="K78" s="100"/>
      <c r="L78" s="33"/>
      <c r="M78" s="32"/>
      <c r="N78" s="100"/>
      <c r="O78" s="33"/>
      <c r="P78" s="32"/>
      <c r="Q78" s="100"/>
      <c r="R78" s="33"/>
    </row>
    <row r="79" spans="1:18" x14ac:dyDescent="0.25">
      <c r="A79" s="29"/>
      <c r="B79" s="99"/>
      <c r="C79" s="31"/>
      <c r="D79" s="34"/>
      <c r="E79" s="32"/>
      <c r="F79" s="33"/>
      <c r="G79" s="32"/>
      <c r="H79" s="100"/>
      <c r="I79" s="33"/>
      <c r="J79" s="32"/>
      <c r="K79" s="100"/>
      <c r="L79" s="33"/>
      <c r="M79" s="32"/>
      <c r="N79" s="100"/>
      <c r="O79" s="33"/>
      <c r="P79" s="32"/>
      <c r="Q79" s="100"/>
      <c r="R79" s="33"/>
    </row>
    <row r="80" spans="1:18" x14ac:dyDescent="0.25">
      <c r="A80" s="29"/>
      <c r="B80" s="99"/>
      <c r="C80" s="31"/>
      <c r="D80" s="34"/>
      <c r="E80" s="32"/>
      <c r="F80" s="33"/>
      <c r="G80" s="32"/>
      <c r="H80" s="100"/>
      <c r="I80" s="33"/>
      <c r="J80" s="32"/>
      <c r="K80" s="100"/>
      <c r="L80" s="33"/>
      <c r="M80" s="32"/>
      <c r="N80" s="100"/>
      <c r="O80" s="33"/>
      <c r="P80" s="32"/>
      <c r="Q80" s="100"/>
      <c r="R80" s="33"/>
    </row>
    <row r="81" spans="1:18" x14ac:dyDescent="0.25">
      <c r="A81" s="29"/>
      <c r="B81" s="99"/>
      <c r="C81" s="31"/>
      <c r="D81" s="34"/>
      <c r="E81" s="32"/>
      <c r="F81" s="33"/>
      <c r="G81" s="32"/>
      <c r="H81" s="100"/>
      <c r="I81" s="33"/>
      <c r="J81" s="32"/>
      <c r="K81" s="100"/>
      <c r="L81" s="33"/>
      <c r="M81" s="32"/>
      <c r="N81" s="100"/>
      <c r="O81" s="33"/>
      <c r="P81" s="32"/>
      <c r="Q81" s="100"/>
      <c r="R81" s="33"/>
    </row>
    <row r="82" spans="1:18" x14ac:dyDescent="0.25">
      <c r="A82" s="29"/>
      <c r="B82" s="99"/>
      <c r="C82" s="31"/>
      <c r="D82" s="34"/>
      <c r="E82" s="32"/>
      <c r="F82" s="33"/>
      <c r="G82" s="32"/>
      <c r="H82" s="100"/>
      <c r="I82" s="33"/>
      <c r="J82" s="32"/>
      <c r="K82" s="100"/>
      <c r="L82" s="33"/>
      <c r="M82" s="32"/>
      <c r="N82" s="100"/>
      <c r="O82" s="33"/>
      <c r="P82" s="32"/>
      <c r="Q82" s="100"/>
      <c r="R82" s="33"/>
    </row>
    <row r="83" spans="1:18" x14ac:dyDescent="0.25">
      <c r="A83" s="29"/>
      <c r="B83" s="99"/>
      <c r="C83" s="31"/>
      <c r="D83" s="34"/>
      <c r="E83" s="32"/>
      <c r="F83" s="33"/>
      <c r="G83" s="32"/>
      <c r="H83" s="100"/>
      <c r="I83" s="33"/>
      <c r="J83" s="32"/>
      <c r="K83" s="100"/>
      <c r="L83" s="33"/>
      <c r="M83" s="32"/>
      <c r="N83" s="100"/>
      <c r="O83" s="33"/>
      <c r="P83" s="32"/>
      <c r="Q83" s="100"/>
      <c r="R83" s="33"/>
    </row>
    <row r="84" spans="1:18" x14ac:dyDescent="0.25">
      <c r="A84" s="29"/>
      <c r="B84" s="99"/>
      <c r="C84" s="31"/>
      <c r="D84" s="34"/>
      <c r="E84" s="32"/>
      <c r="F84" s="33"/>
      <c r="G84" s="32"/>
      <c r="H84" s="100"/>
      <c r="I84" s="33"/>
      <c r="J84" s="32"/>
      <c r="K84" s="100"/>
      <c r="L84" s="33"/>
      <c r="M84" s="32"/>
      <c r="N84" s="100"/>
      <c r="O84" s="33"/>
      <c r="P84" s="32"/>
      <c r="Q84" s="100"/>
      <c r="R84" s="33"/>
    </row>
    <row r="85" spans="1:18" x14ac:dyDescent="0.25">
      <c r="A85" s="29"/>
      <c r="B85" s="99"/>
      <c r="C85" s="31"/>
      <c r="D85" s="34"/>
      <c r="E85" s="32"/>
      <c r="F85" s="33"/>
      <c r="G85" s="32"/>
      <c r="H85" s="100"/>
      <c r="I85" s="33"/>
      <c r="J85" s="32"/>
      <c r="K85" s="100"/>
      <c r="L85" s="33"/>
      <c r="M85" s="32"/>
      <c r="N85" s="100"/>
      <c r="O85" s="33"/>
      <c r="P85" s="32"/>
      <c r="Q85" s="100"/>
      <c r="R85" s="33"/>
    </row>
    <row r="86" spans="1:18" x14ac:dyDescent="0.25">
      <c r="A86" s="29"/>
      <c r="B86" s="99"/>
      <c r="C86" s="31"/>
      <c r="D86" s="34"/>
      <c r="E86" s="32"/>
      <c r="F86" s="33"/>
      <c r="G86" s="32"/>
      <c r="H86" s="100"/>
      <c r="I86" s="33"/>
      <c r="J86" s="32"/>
      <c r="K86" s="100"/>
      <c r="L86" s="33"/>
      <c r="M86" s="32"/>
      <c r="N86" s="100"/>
      <c r="O86" s="33"/>
      <c r="P86" s="32"/>
      <c r="Q86" s="100"/>
      <c r="R86" s="33"/>
    </row>
    <row r="87" spans="1:18" x14ac:dyDescent="0.25">
      <c r="A87" s="29"/>
      <c r="B87" s="99"/>
      <c r="C87" s="31"/>
      <c r="D87" s="34"/>
      <c r="E87" s="32"/>
      <c r="F87" s="33"/>
      <c r="G87" s="32"/>
      <c r="H87" s="100"/>
      <c r="I87" s="33"/>
      <c r="J87" s="32"/>
      <c r="K87" s="100"/>
      <c r="L87" s="33"/>
      <c r="M87" s="32"/>
      <c r="N87" s="100"/>
      <c r="O87" s="33"/>
      <c r="P87" s="32"/>
      <c r="Q87" s="100"/>
      <c r="R87" s="33"/>
    </row>
    <row r="88" spans="1:18" x14ac:dyDescent="0.25">
      <c r="A88" s="29"/>
      <c r="B88" s="99"/>
      <c r="C88" s="31"/>
      <c r="D88" s="34"/>
      <c r="E88" s="32"/>
      <c r="F88" s="33"/>
      <c r="G88" s="32"/>
      <c r="H88" s="100"/>
      <c r="I88" s="33"/>
      <c r="J88" s="32"/>
      <c r="K88" s="100"/>
      <c r="L88" s="33"/>
      <c r="M88" s="32"/>
      <c r="N88" s="100"/>
      <c r="O88" s="33"/>
      <c r="P88" s="32"/>
      <c r="Q88" s="100"/>
      <c r="R88" s="33"/>
    </row>
    <row r="89" spans="1:18" x14ac:dyDescent="0.25">
      <c r="A89" s="29"/>
      <c r="B89" s="99"/>
      <c r="C89" s="31"/>
      <c r="D89" s="34"/>
      <c r="E89" s="32"/>
      <c r="F89" s="33"/>
      <c r="G89" s="32"/>
      <c r="H89" s="100"/>
      <c r="I89" s="33"/>
      <c r="J89" s="32"/>
      <c r="K89" s="100"/>
      <c r="L89" s="33"/>
      <c r="M89" s="32"/>
      <c r="N89" s="100"/>
      <c r="O89" s="33"/>
      <c r="P89" s="32"/>
      <c r="Q89" s="100"/>
      <c r="R89" s="33"/>
    </row>
    <row r="90" spans="1:18" x14ac:dyDescent="0.25">
      <c r="A90" s="29"/>
      <c r="B90" s="99"/>
      <c r="C90" s="31"/>
      <c r="D90" s="34"/>
      <c r="E90" s="32"/>
      <c r="F90" s="33"/>
      <c r="G90" s="32"/>
      <c r="H90" s="100"/>
      <c r="I90" s="33"/>
      <c r="J90" s="32"/>
      <c r="K90" s="100"/>
      <c r="L90" s="33"/>
      <c r="M90" s="32"/>
      <c r="N90" s="100"/>
      <c r="O90" s="33"/>
      <c r="P90" s="32"/>
      <c r="Q90" s="100"/>
      <c r="R90" s="33"/>
    </row>
    <row r="91" spans="1:18" x14ac:dyDescent="0.25">
      <c r="A91" s="29"/>
      <c r="B91" s="99"/>
      <c r="C91" s="31"/>
      <c r="D91" s="34"/>
      <c r="E91" s="32"/>
      <c r="F91" s="33"/>
      <c r="G91" s="32"/>
      <c r="H91" s="100"/>
      <c r="I91" s="33"/>
      <c r="J91" s="32"/>
      <c r="K91" s="100"/>
      <c r="L91" s="33"/>
      <c r="M91" s="32"/>
      <c r="N91" s="100"/>
      <c r="O91" s="33"/>
      <c r="P91" s="32"/>
      <c r="Q91" s="100"/>
      <c r="R91" s="33"/>
    </row>
    <row r="92" spans="1:18" x14ac:dyDescent="0.25">
      <c r="A92" s="29"/>
      <c r="B92" s="99"/>
      <c r="C92" s="31"/>
      <c r="D92" s="34"/>
      <c r="E92" s="32"/>
      <c r="F92" s="33"/>
      <c r="G92" s="32"/>
      <c r="H92" s="100"/>
      <c r="I92" s="33"/>
      <c r="J92" s="32"/>
      <c r="K92" s="100"/>
      <c r="L92" s="33"/>
      <c r="M92" s="32"/>
      <c r="N92" s="100"/>
      <c r="O92" s="33"/>
      <c r="P92" s="32"/>
      <c r="Q92" s="100"/>
      <c r="R92" s="33"/>
    </row>
    <row r="93" spans="1:18" x14ac:dyDescent="0.25">
      <c r="A93" s="29"/>
      <c r="B93" s="99"/>
      <c r="C93" s="31"/>
      <c r="D93" s="34"/>
      <c r="E93" s="32"/>
      <c r="F93" s="33"/>
      <c r="G93" s="32"/>
      <c r="H93" s="100"/>
      <c r="I93" s="33"/>
      <c r="J93" s="32"/>
      <c r="K93" s="100"/>
      <c r="L93" s="33"/>
      <c r="M93" s="32"/>
      <c r="N93" s="100"/>
      <c r="O93" s="33"/>
      <c r="P93" s="32"/>
      <c r="Q93" s="100"/>
      <c r="R93" s="33"/>
    </row>
    <row r="94" spans="1:18" x14ac:dyDescent="0.25">
      <c r="A94" s="29"/>
      <c r="B94" s="99"/>
      <c r="C94" s="31"/>
      <c r="D94" s="34"/>
      <c r="E94" s="32"/>
      <c r="F94" s="33"/>
      <c r="G94" s="32"/>
      <c r="H94" s="100"/>
      <c r="I94" s="33"/>
      <c r="J94" s="32"/>
      <c r="K94" s="100"/>
      <c r="L94" s="33"/>
      <c r="M94" s="32"/>
      <c r="N94" s="100"/>
      <c r="O94" s="33"/>
      <c r="P94" s="32"/>
      <c r="Q94" s="100"/>
      <c r="R94" s="33"/>
    </row>
    <row r="95" spans="1:18" x14ac:dyDescent="0.25">
      <c r="A95" s="29"/>
      <c r="B95" s="99"/>
      <c r="C95" s="31"/>
      <c r="D95" s="34"/>
      <c r="E95" s="32"/>
      <c r="F95" s="33"/>
      <c r="G95" s="32"/>
      <c r="H95" s="100"/>
      <c r="I95" s="33"/>
      <c r="J95" s="32"/>
      <c r="K95" s="100"/>
      <c r="L95" s="33"/>
      <c r="M95" s="32"/>
      <c r="N95" s="100"/>
      <c r="O95" s="33"/>
      <c r="P95" s="32"/>
      <c r="Q95" s="100"/>
      <c r="R95" s="33"/>
    </row>
    <row r="96" spans="1:18" x14ac:dyDescent="0.25">
      <c r="A96" s="29"/>
      <c r="B96" s="99"/>
      <c r="C96" s="31"/>
      <c r="D96" s="34"/>
      <c r="E96" s="32"/>
      <c r="F96" s="33"/>
      <c r="G96" s="32"/>
      <c r="H96" s="100"/>
      <c r="I96" s="33"/>
      <c r="J96" s="32"/>
      <c r="K96" s="100"/>
      <c r="L96" s="33"/>
      <c r="M96" s="32"/>
      <c r="N96" s="100"/>
      <c r="O96" s="33"/>
      <c r="P96" s="32"/>
      <c r="Q96" s="100"/>
      <c r="R96" s="33"/>
    </row>
    <row r="97" spans="1:18" x14ac:dyDescent="0.25">
      <c r="A97" s="29"/>
      <c r="B97" s="99"/>
      <c r="C97" s="31"/>
      <c r="D97" s="34"/>
      <c r="E97" s="32"/>
      <c r="F97" s="33"/>
      <c r="G97" s="32"/>
      <c r="H97" s="100"/>
      <c r="I97" s="33"/>
      <c r="J97" s="32"/>
      <c r="K97" s="100"/>
      <c r="L97" s="33"/>
      <c r="M97" s="32"/>
      <c r="N97" s="100"/>
      <c r="O97" s="33"/>
      <c r="P97" s="32"/>
      <c r="Q97" s="100"/>
      <c r="R97" s="33"/>
    </row>
    <row r="98" spans="1:18" x14ac:dyDescent="0.25">
      <c r="A98" s="29"/>
      <c r="B98" s="99"/>
      <c r="C98" s="31"/>
      <c r="D98" s="34"/>
      <c r="E98" s="32"/>
      <c r="F98" s="33"/>
      <c r="G98" s="32"/>
      <c r="H98" s="100"/>
      <c r="I98" s="33"/>
      <c r="J98" s="32"/>
      <c r="K98" s="100"/>
      <c r="L98" s="33"/>
      <c r="M98" s="32"/>
      <c r="N98" s="100"/>
      <c r="O98" s="33"/>
      <c r="P98" s="32"/>
      <c r="Q98" s="100"/>
      <c r="R98" s="33"/>
    </row>
    <row r="99" spans="1:18" x14ac:dyDescent="0.25">
      <c r="A99" s="29"/>
      <c r="B99" s="99"/>
      <c r="C99" s="31"/>
      <c r="D99" s="34"/>
      <c r="E99" s="32"/>
      <c r="F99" s="33"/>
      <c r="G99" s="32"/>
      <c r="H99" s="100"/>
      <c r="I99" s="33"/>
      <c r="J99" s="32"/>
      <c r="K99" s="100"/>
      <c r="L99" s="33"/>
      <c r="M99" s="32"/>
      <c r="N99" s="100"/>
      <c r="O99" s="33"/>
      <c r="P99" s="32"/>
      <c r="Q99" s="100"/>
      <c r="R99" s="33"/>
    </row>
    <row r="100" spans="1:18" x14ac:dyDescent="0.25">
      <c r="A100" s="29"/>
      <c r="B100" s="99"/>
      <c r="C100" s="31"/>
      <c r="D100" s="34"/>
      <c r="E100" s="32"/>
      <c r="F100" s="33"/>
      <c r="G100" s="32"/>
      <c r="H100" s="100"/>
      <c r="I100" s="33"/>
      <c r="J100" s="32"/>
      <c r="K100" s="100"/>
      <c r="L100" s="33"/>
      <c r="M100" s="32"/>
      <c r="N100" s="100"/>
      <c r="O100" s="33"/>
      <c r="P100" s="32"/>
      <c r="Q100" s="100"/>
      <c r="R100" s="33"/>
    </row>
    <row r="101" spans="1:18" x14ac:dyDescent="0.25">
      <c r="A101" s="29"/>
      <c r="B101" s="99"/>
      <c r="C101" s="31"/>
      <c r="D101" s="34"/>
      <c r="E101" s="32"/>
      <c r="F101" s="33"/>
      <c r="G101" s="32"/>
      <c r="H101" s="100"/>
      <c r="I101" s="33"/>
      <c r="J101" s="32"/>
      <c r="K101" s="100"/>
      <c r="L101" s="33"/>
      <c r="M101" s="32"/>
      <c r="N101" s="100"/>
      <c r="O101" s="33"/>
      <c r="P101" s="32"/>
      <c r="Q101" s="100"/>
      <c r="R101" s="33"/>
    </row>
    <row r="102" spans="1:18" x14ac:dyDescent="0.25">
      <c r="A102" s="29"/>
      <c r="B102" s="99"/>
      <c r="C102" s="31"/>
      <c r="D102" s="34"/>
      <c r="E102" s="32"/>
      <c r="F102" s="33"/>
      <c r="G102" s="32"/>
      <c r="H102" s="100"/>
      <c r="I102" s="33"/>
      <c r="J102" s="32"/>
      <c r="K102" s="100"/>
      <c r="L102" s="33"/>
      <c r="M102" s="32"/>
      <c r="N102" s="100"/>
      <c r="O102" s="33"/>
      <c r="P102" s="32"/>
      <c r="Q102" s="100"/>
      <c r="R102" s="33"/>
    </row>
    <row r="103" spans="1:18" x14ac:dyDescent="0.25">
      <c r="A103" s="29"/>
      <c r="B103" s="99"/>
      <c r="C103" s="31"/>
      <c r="D103" s="34"/>
      <c r="E103" s="32"/>
      <c r="F103" s="33"/>
      <c r="G103" s="32"/>
      <c r="H103" s="100"/>
      <c r="I103" s="33"/>
      <c r="J103" s="32"/>
      <c r="K103" s="100"/>
      <c r="L103" s="33"/>
      <c r="M103" s="32"/>
      <c r="N103" s="100"/>
      <c r="O103" s="33"/>
      <c r="P103" s="32"/>
      <c r="Q103" s="100"/>
      <c r="R103" s="33"/>
    </row>
    <row r="104" spans="1:18" x14ac:dyDescent="0.25">
      <c r="A104" s="29"/>
      <c r="B104" s="99"/>
      <c r="C104" s="31"/>
      <c r="D104" s="34"/>
      <c r="E104" s="32"/>
      <c r="F104" s="33"/>
      <c r="G104" s="32"/>
      <c r="H104" s="100"/>
      <c r="I104" s="33"/>
      <c r="J104" s="32"/>
      <c r="K104" s="100"/>
      <c r="L104" s="33"/>
      <c r="M104" s="32"/>
      <c r="N104" s="100"/>
      <c r="O104" s="33"/>
      <c r="P104" s="32"/>
      <c r="Q104" s="100"/>
      <c r="R104" s="33"/>
    </row>
    <row r="105" spans="1:18" x14ac:dyDescent="0.25">
      <c r="A105" s="29"/>
      <c r="B105" s="99"/>
      <c r="C105" s="31"/>
      <c r="D105" s="34"/>
      <c r="E105" s="32"/>
      <c r="F105" s="33"/>
      <c r="G105" s="32"/>
      <c r="H105" s="100"/>
      <c r="I105" s="33"/>
      <c r="J105" s="32"/>
      <c r="K105" s="100"/>
      <c r="L105" s="33"/>
      <c r="M105" s="32"/>
      <c r="N105" s="100"/>
      <c r="O105" s="33"/>
      <c r="P105" s="32"/>
      <c r="Q105" s="100"/>
      <c r="R105" s="33"/>
    </row>
    <row r="106" spans="1:18" x14ac:dyDescent="0.25">
      <c r="A106" s="29"/>
      <c r="B106" s="99"/>
      <c r="C106" s="31"/>
      <c r="D106" s="34"/>
      <c r="E106" s="32"/>
      <c r="F106" s="33"/>
      <c r="G106" s="32"/>
      <c r="H106" s="100"/>
      <c r="I106" s="33"/>
      <c r="J106" s="32"/>
      <c r="K106" s="100"/>
      <c r="L106" s="33"/>
      <c r="M106" s="32"/>
      <c r="N106" s="100"/>
      <c r="O106" s="33"/>
      <c r="P106" s="32"/>
      <c r="Q106" s="100"/>
      <c r="R106" s="33"/>
    </row>
    <row r="107" spans="1:18" x14ac:dyDescent="0.25">
      <c r="A107" s="29"/>
      <c r="B107" s="99"/>
      <c r="C107" s="31"/>
      <c r="D107" s="34"/>
      <c r="E107" s="32"/>
      <c r="F107" s="33"/>
      <c r="G107" s="32"/>
      <c r="H107" s="100"/>
      <c r="I107" s="33"/>
      <c r="J107" s="32"/>
      <c r="K107" s="100"/>
      <c r="L107" s="33"/>
      <c r="M107" s="32"/>
      <c r="N107" s="100"/>
      <c r="O107" s="33"/>
      <c r="P107" s="32"/>
      <c r="Q107" s="100"/>
      <c r="R107" s="33"/>
    </row>
    <row r="108" spans="1:18" x14ac:dyDescent="0.25">
      <c r="A108" s="29"/>
      <c r="B108" s="99"/>
      <c r="C108" s="31"/>
      <c r="D108" s="34"/>
      <c r="E108" s="32"/>
      <c r="F108" s="33"/>
      <c r="G108" s="32"/>
      <c r="H108" s="100"/>
      <c r="I108" s="33"/>
      <c r="J108" s="32"/>
      <c r="K108" s="100"/>
      <c r="L108" s="33"/>
      <c r="M108" s="32"/>
      <c r="N108" s="100"/>
      <c r="O108" s="33"/>
      <c r="P108" s="32"/>
      <c r="Q108" s="100"/>
      <c r="R108" s="33"/>
    </row>
    <row r="109" spans="1:18" x14ac:dyDescent="0.25">
      <c r="A109" s="29"/>
      <c r="B109" s="99"/>
      <c r="C109" s="31"/>
      <c r="D109" s="34"/>
      <c r="E109" s="32"/>
      <c r="F109" s="33"/>
      <c r="G109" s="32"/>
      <c r="H109" s="100"/>
      <c r="I109" s="33"/>
      <c r="J109" s="32"/>
      <c r="K109" s="100"/>
      <c r="L109" s="33"/>
      <c r="M109" s="32"/>
      <c r="N109" s="100"/>
      <c r="O109" s="33"/>
      <c r="P109" s="32"/>
      <c r="Q109" s="100"/>
      <c r="R109" s="33"/>
    </row>
    <row r="110" spans="1:18" x14ac:dyDescent="0.25">
      <c r="A110" s="29"/>
      <c r="B110" s="99"/>
      <c r="C110" s="31"/>
      <c r="D110" s="34"/>
      <c r="E110" s="32"/>
      <c r="F110" s="33"/>
      <c r="G110" s="32"/>
      <c r="H110" s="100"/>
      <c r="I110" s="33"/>
      <c r="J110" s="32"/>
      <c r="K110" s="100"/>
      <c r="L110" s="33"/>
      <c r="M110" s="32"/>
      <c r="N110" s="100"/>
      <c r="O110" s="33"/>
      <c r="P110" s="32"/>
      <c r="Q110" s="100"/>
      <c r="R110" s="33"/>
    </row>
    <row r="111" spans="1:18" x14ac:dyDescent="0.25">
      <c r="A111" s="29"/>
      <c r="B111" s="99"/>
      <c r="C111" s="31"/>
      <c r="D111" s="34"/>
      <c r="E111" s="32"/>
      <c r="F111" s="33"/>
      <c r="G111" s="32"/>
      <c r="H111" s="100"/>
      <c r="I111" s="33"/>
      <c r="J111" s="32"/>
      <c r="K111" s="100"/>
      <c r="L111" s="33"/>
      <c r="M111" s="32"/>
      <c r="N111" s="100"/>
      <c r="O111" s="33"/>
      <c r="P111" s="32"/>
      <c r="Q111" s="100"/>
      <c r="R111" s="33"/>
    </row>
    <row r="112" spans="1:18" x14ac:dyDescent="0.25">
      <c r="A112" s="29"/>
      <c r="B112" s="99"/>
      <c r="C112" s="31"/>
      <c r="D112" s="34"/>
      <c r="E112" s="32"/>
      <c r="F112" s="33"/>
      <c r="G112" s="32"/>
      <c r="H112" s="100"/>
      <c r="I112" s="33"/>
      <c r="J112" s="32"/>
      <c r="K112" s="100"/>
      <c r="L112" s="33"/>
      <c r="M112" s="32"/>
      <c r="N112" s="100"/>
      <c r="O112" s="33"/>
      <c r="P112" s="32"/>
      <c r="Q112" s="100"/>
      <c r="R112" s="33"/>
    </row>
    <row r="113" spans="1:18" x14ac:dyDescent="0.25">
      <c r="A113" s="29"/>
      <c r="B113" s="99"/>
      <c r="C113" s="31"/>
      <c r="D113" s="34"/>
      <c r="E113" s="32"/>
      <c r="F113" s="33"/>
      <c r="G113" s="32"/>
      <c r="H113" s="100"/>
      <c r="I113" s="33"/>
      <c r="J113" s="32"/>
      <c r="K113" s="100"/>
      <c r="L113" s="33"/>
      <c r="M113" s="32"/>
      <c r="N113" s="100"/>
      <c r="O113" s="33"/>
      <c r="P113" s="32"/>
      <c r="Q113" s="100"/>
      <c r="R113" s="33"/>
    </row>
    <row r="114" spans="1:18" x14ac:dyDescent="0.25">
      <c r="A114" s="29"/>
      <c r="B114" s="99"/>
      <c r="C114" s="31"/>
      <c r="D114" s="34"/>
      <c r="E114" s="32"/>
      <c r="F114" s="33"/>
      <c r="G114" s="32"/>
      <c r="H114" s="100"/>
      <c r="I114" s="33"/>
      <c r="J114" s="32"/>
      <c r="K114" s="100"/>
      <c r="L114" s="33"/>
      <c r="M114" s="32"/>
      <c r="N114" s="100"/>
      <c r="O114" s="33"/>
      <c r="P114" s="32"/>
      <c r="Q114" s="100"/>
      <c r="R114" s="33"/>
    </row>
    <row r="115" spans="1:18" x14ac:dyDescent="0.25">
      <c r="A115" s="29"/>
      <c r="B115" s="99"/>
      <c r="C115" s="31"/>
      <c r="D115" s="34"/>
      <c r="E115" s="32"/>
      <c r="F115" s="33"/>
      <c r="G115" s="32"/>
      <c r="H115" s="100"/>
      <c r="I115" s="33"/>
      <c r="J115" s="32"/>
      <c r="K115" s="100"/>
      <c r="L115" s="33"/>
      <c r="M115" s="32"/>
      <c r="N115" s="100"/>
      <c r="O115" s="33"/>
      <c r="P115" s="32"/>
      <c r="Q115" s="100"/>
      <c r="R115" s="33"/>
    </row>
    <row r="116" spans="1:18" x14ac:dyDescent="0.25">
      <c r="A116" s="29"/>
      <c r="B116" s="99"/>
      <c r="C116" s="31"/>
      <c r="D116" s="34"/>
      <c r="E116" s="32"/>
      <c r="F116" s="33"/>
      <c r="G116" s="32"/>
      <c r="H116" s="100"/>
      <c r="I116" s="33"/>
      <c r="J116" s="32"/>
      <c r="K116" s="100"/>
      <c r="L116" s="33"/>
      <c r="M116" s="32"/>
      <c r="N116" s="100"/>
      <c r="O116" s="33"/>
      <c r="P116" s="32"/>
      <c r="Q116" s="100"/>
      <c r="R116" s="33"/>
    </row>
    <row r="117" spans="1:18" x14ac:dyDescent="0.25">
      <c r="A117" s="29"/>
      <c r="B117" s="99"/>
      <c r="C117" s="31"/>
      <c r="D117" s="34"/>
      <c r="E117" s="32"/>
      <c r="F117" s="33"/>
      <c r="G117" s="32"/>
      <c r="H117" s="100"/>
      <c r="I117" s="33"/>
      <c r="J117" s="32"/>
      <c r="K117" s="100"/>
      <c r="L117" s="33"/>
      <c r="M117" s="32"/>
      <c r="N117" s="100"/>
      <c r="O117" s="33"/>
      <c r="P117" s="32"/>
      <c r="Q117" s="100"/>
      <c r="R117" s="33"/>
    </row>
    <row r="118" spans="1:18" x14ac:dyDescent="0.25">
      <c r="A118" s="29"/>
      <c r="B118" s="99"/>
      <c r="C118" s="31"/>
      <c r="D118" s="34"/>
      <c r="E118" s="32"/>
      <c r="F118" s="33"/>
      <c r="G118" s="32"/>
      <c r="H118" s="100"/>
      <c r="I118" s="33"/>
      <c r="J118" s="32"/>
      <c r="K118" s="100"/>
      <c r="L118" s="33"/>
      <c r="M118" s="32"/>
      <c r="N118" s="100"/>
      <c r="O118" s="33"/>
      <c r="P118" s="32"/>
      <c r="Q118" s="100"/>
      <c r="R118" s="33"/>
    </row>
    <row r="119" spans="1:18" x14ac:dyDescent="0.25">
      <c r="A119" s="29"/>
      <c r="B119" s="99"/>
      <c r="C119" s="31"/>
      <c r="D119" s="34"/>
      <c r="E119" s="32"/>
      <c r="F119" s="33"/>
      <c r="G119" s="32"/>
      <c r="H119" s="100"/>
      <c r="I119" s="33"/>
      <c r="J119" s="32"/>
      <c r="K119" s="100"/>
      <c r="L119" s="33"/>
      <c r="M119" s="32"/>
      <c r="N119" s="100"/>
      <c r="O119" s="33"/>
      <c r="P119" s="32"/>
      <c r="Q119" s="100"/>
      <c r="R119" s="33"/>
    </row>
    <row r="120" spans="1:18" x14ac:dyDescent="0.25">
      <c r="A120" s="29"/>
      <c r="B120" s="99"/>
      <c r="C120" s="31"/>
      <c r="D120" s="34"/>
      <c r="E120" s="32"/>
      <c r="F120" s="33"/>
      <c r="G120" s="32"/>
      <c r="H120" s="100"/>
      <c r="I120" s="33"/>
      <c r="J120" s="32"/>
      <c r="K120" s="100"/>
      <c r="L120" s="33"/>
      <c r="M120" s="32"/>
      <c r="N120" s="100"/>
      <c r="O120" s="33"/>
      <c r="P120" s="32"/>
      <c r="Q120" s="100"/>
      <c r="R120" s="33"/>
    </row>
    <row r="121" spans="1:18" x14ac:dyDescent="0.25">
      <c r="A121" s="29"/>
      <c r="B121" s="99"/>
      <c r="C121" s="31"/>
      <c r="D121" s="34"/>
      <c r="E121" s="32"/>
      <c r="F121" s="33"/>
      <c r="G121" s="32"/>
      <c r="H121" s="100"/>
      <c r="I121" s="33"/>
      <c r="J121" s="32"/>
      <c r="K121" s="100"/>
      <c r="L121" s="33"/>
      <c r="M121" s="32"/>
      <c r="N121" s="100"/>
      <c r="O121" s="33"/>
      <c r="P121" s="32"/>
      <c r="Q121" s="100"/>
      <c r="R121" s="33"/>
    </row>
    <row r="122" spans="1:18" x14ac:dyDescent="0.25">
      <c r="A122" s="29"/>
      <c r="B122" s="99"/>
      <c r="C122" s="31"/>
      <c r="D122" s="34"/>
      <c r="E122" s="32"/>
      <c r="F122" s="33"/>
      <c r="G122" s="32"/>
      <c r="H122" s="100"/>
      <c r="I122" s="33"/>
      <c r="J122" s="32"/>
      <c r="K122" s="100"/>
      <c r="L122" s="33"/>
      <c r="M122" s="32"/>
      <c r="N122" s="100"/>
      <c r="O122" s="33"/>
      <c r="P122" s="32"/>
      <c r="Q122" s="100"/>
      <c r="R122" s="33"/>
    </row>
    <row r="123" spans="1:18" x14ac:dyDescent="0.25">
      <c r="A123" s="29"/>
      <c r="B123" s="99"/>
      <c r="C123" s="31"/>
      <c r="D123" s="34"/>
      <c r="E123" s="32"/>
      <c r="F123" s="33"/>
      <c r="G123" s="32"/>
      <c r="H123" s="100"/>
      <c r="I123" s="33"/>
      <c r="J123" s="32"/>
      <c r="K123" s="100"/>
      <c r="L123" s="33"/>
      <c r="M123" s="32"/>
      <c r="N123" s="100"/>
      <c r="O123" s="33"/>
      <c r="P123" s="32"/>
      <c r="Q123" s="100"/>
      <c r="R123" s="33"/>
    </row>
    <row r="124" spans="1:18" x14ac:dyDescent="0.25">
      <c r="A124" s="29"/>
      <c r="B124" s="99"/>
      <c r="C124" s="31"/>
      <c r="D124" s="34"/>
      <c r="E124" s="32"/>
      <c r="F124" s="33"/>
      <c r="G124" s="32"/>
      <c r="H124" s="100"/>
      <c r="I124" s="33"/>
      <c r="J124" s="32"/>
      <c r="K124" s="100"/>
      <c r="L124" s="33"/>
      <c r="M124" s="32"/>
      <c r="N124" s="100"/>
      <c r="O124" s="33"/>
      <c r="P124" s="32"/>
      <c r="Q124" s="100"/>
      <c r="R124" s="33"/>
    </row>
    <row r="125" spans="1:18" x14ac:dyDescent="0.25">
      <c r="A125" s="29"/>
      <c r="B125" s="99"/>
      <c r="C125" s="31"/>
      <c r="D125" s="34"/>
      <c r="E125" s="32"/>
      <c r="F125" s="33"/>
      <c r="G125" s="32"/>
      <c r="H125" s="100"/>
      <c r="I125" s="33"/>
      <c r="J125" s="32"/>
      <c r="K125" s="100"/>
      <c r="L125" s="33"/>
      <c r="M125" s="32"/>
      <c r="N125" s="100"/>
      <c r="O125" s="33"/>
      <c r="P125" s="32"/>
      <c r="Q125" s="100"/>
      <c r="R125" s="33"/>
    </row>
    <row r="126" spans="1:18" x14ac:dyDescent="0.25">
      <c r="A126" s="29"/>
      <c r="B126" s="99"/>
      <c r="C126" s="31"/>
      <c r="D126" s="34"/>
      <c r="E126" s="32"/>
      <c r="F126" s="33"/>
      <c r="G126" s="32"/>
      <c r="H126" s="100"/>
      <c r="I126" s="33"/>
      <c r="J126" s="32"/>
      <c r="K126" s="100"/>
      <c r="L126" s="33"/>
      <c r="M126" s="32"/>
      <c r="N126" s="100"/>
      <c r="O126" s="33"/>
      <c r="P126" s="32"/>
      <c r="Q126" s="100"/>
      <c r="R126" s="33"/>
    </row>
    <row r="127" spans="1:18" x14ac:dyDescent="0.25">
      <c r="A127" s="29"/>
      <c r="B127" s="99"/>
      <c r="C127" s="31"/>
      <c r="D127" s="34"/>
      <c r="E127" s="32"/>
      <c r="F127" s="33"/>
      <c r="G127" s="32"/>
      <c r="H127" s="100"/>
      <c r="I127" s="33"/>
      <c r="J127" s="32"/>
      <c r="K127" s="100"/>
      <c r="L127" s="33"/>
      <c r="M127" s="32"/>
      <c r="N127" s="100"/>
      <c r="O127" s="33"/>
      <c r="P127" s="32"/>
      <c r="Q127" s="100"/>
      <c r="R127" s="33"/>
    </row>
    <row r="128" spans="1:18" x14ac:dyDescent="0.25">
      <c r="A128" s="29"/>
      <c r="B128" s="99"/>
      <c r="C128" s="31"/>
      <c r="D128" s="34"/>
      <c r="E128" s="32"/>
      <c r="F128" s="33"/>
      <c r="G128" s="32"/>
      <c r="H128" s="100"/>
      <c r="I128" s="33"/>
      <c r="J128" s="32"/>
      <c r="K128" s="100"/>
      <c r="L128" s="33"/>
      <c r="M128" s="32"/>
      <c r="N128" s="100"/>
      <c r="O128" s="33"/>
      <c r="P128" s="32"/>
      <c r="Q128" s="100"/>
      <c r="R128" s="33"/>
    </row>
    <row r="129" spans="1:18" x14ac:dyDescent="0.25">
      <c r="A129" s="29"/>
      <c r="B129" s="99"/>
      <c r="C129" s="31"/>
      <c r="D129" s="34"/>
      <c r="E129" s="32"/>
      <c r="F129" s="33"/>
      <c r="G129" s="32"/>
      <c r="H129" s="100"/>
      <c r="I129" s="33"/>
      <c r="J129" s="32"/>
      <c r="K129" s="100"/>
      <c r="L129" s="33"/>
      <c r="M129" s="32"/>
      <c r="N129" s="100"/>
      <c r="O129" s="33"/>
      <c r="P129" s="32"/>
      <c r="Q129" s="100"/>
      <c r="R129" s="33"/>
    </row>
    <row r="130" spans="1:18" x14ac:dyDescent="0.25">
      <c r="A130" s="29"/>
      <c r="B130" s="99"/>
      <c r="C130" s="31"/>
      <c r="D130" s="34"/>
      <c r="E130" s="32"/>
      <c r="F130" s="33"/>
      <c r="G130" s="32"/>
      <c r="H130" s="100"/>
      <c r="I130" s="33"/>
      <c r="J130" s="32"/>
      <c r="K130" s="100"/>
      <c r="L130" s="33"/>
      <c r="M130" s="32"/>
      <c r="N130" s="100"/>
      <c r="O130" s="33"/>
      <c r="P130" s="32"/>
      <c r="Q130" s="100"/>
      <c r="R130" s="33"/>
    </row>
    <row r="131" spans="1:18" x14ac:dyDescent="0.25">
      <c r="A131" s="29"/>
      <c r="B131" s="99"/>
      <c r="C131" s="31"/>
      <c r="D131" s="34"/>
      <c r="E131" s="32"/>
      <c r="F131" s="33"/>
      <c r="G131" s="32"/>
      <c r="H131" s="100"/>
      <c r="I131" s="33"/>
      <c r="J131" s="32"/>
      <c r="K131" s="100"/>
      <c r="L131" s="33"/>
      <c r="M131" s="32"/>
      <c r="N131" s="100"/>
      <c r="O131" s="33"/>
      <c r="P131" s="32"/>
      <c r="Q131" s="100"/>
      <c r="R131" s="33"/>
    </row>
    <row r="132" spans="1:18" x14ac:dyDescent="0.25">
      <c r="A132" s="29"/>
      <c r="B132" s="99"/>
      <c r="C132" s="31"/>
      <c r="D132" s="34"/>
      <c r="E132" s="32"/>
      <c r="F132" s="33"/>
      <c r="G132" s="32"/>
      <c r="H132" s="100"/>
      <c r="I132" s="33"/>
      <c r="J132" s="32"/>
      <c r="K132" s="100"/>
      <c r="L132" s="33"/>
      <c r="M132" s="32"/>
      <c r="N132" s="100"/>
      <c r="O132" s="33"/>
      <c r="P132" s="32"/>
      <c r="Q132" s="100"/>
      <c r="R132" s="33"/>
    </row>
    <row r="133" spans="1:18" x14ac:dyDescent="0.25">
      <c r="A133" s="29"/>
      <c r="B133" s="99"/>
      <c r="C133" s="31"/>
      <c r="D133" s="34"/>
      <c r="E133" s="32"/>
      <c r="F133" s="33"/>
      <c r="G133" s="32"/>
      <c r="H133" s="100"/>
      <c r="I133" s="33"/>
      <c r="J133" s="32"/>
      <c r="K133" s="100"/>
      <c r="L133" s="33"/>
      <c r="M133" s="32"/>
      <c r="N133" s="100"/>
      <c r="O133" s="33"/>
      <c r="P133" s="32"/>
      <c r="Q133" s="100"/>
      <c r="R133" s="33"/>
    </row>
    <row r="134" spans="1:18" x14ac:dyDescent="0.25">
      <c r="A134" s="29"/>
      <c r="B134" s="99"/>
      <c r="C134" s="31"/>
      <c r="D134" s="34"/>
      <c r="E134" s="32"/>
      <c r="F134" s="33"/>
      <c r="G134" s="32"/>
      <c r="H134" s="100"/>
      <c r="I134" s="33"/>
      <c r="J134" s="32"/>
      <c r="K134" s="100"/>
      <c r="L134" s="33"/>
      <c r="M134" s="32"/>
      <c r="N134" s="100"/>
      <c r="O134" s="33"/>
      <c r="P134" s="32"/>
      <c r="Q134" s="100"/>
      <c r="R134" s="33"/>
    </row>
    <row r="135" spans="1:18" x14ac:dyDescent="0.25">
      <c r="A135" s="29"/>
      <c r="B135" s="99"/>
      <c r="C135" s="31"/>
      <c r="D135" s="34"/>
      <c r="E135" s="32"/>
      <c r="F135" s="33"/>
      <c r="G135" s="32"/>
      <c r="H135" s="100"/>
      <c r="I135" s="33"/>
      <c r="J135" s="32"/>
      <c r="K135" s="100"/>
      <c r="L135" s="33"/>
      <c r="M135" s="32"/>
      <c r="N135" s="100"/>
      <c r="O135" s="33"/>
      <c r="P135" s="32"/>
      <c r="Q135" s="100"/>
      <c r="R135" s="33"/>
    </row>
    <row r="136" spans="1:18" x14ac:dyDescent="0.25">
      <c r="A136" s="29"/>
      <c r="B136" s="99"/>
      <c r="C136" s="31"/>
      <c r="D136" s="34"/>
      <c r="E136" s="32"/>
      <c r="F136" s="33"/>
      <c r="G136" s="32"/>
      <c r="H136" s="100"/>
      <c r="I136" s="33"/>
      <c r="J136" s="32"/>
      <c r="K136" s="100"/>
      <c r="L136" s="33"/>
      <c r="M136" s="32"/>
      <c r="N136" s="100"/>
      <c r="O136" s="33"/>
      <c r="P136" s="32"/>
      <c r="Q136" s="100"/>
      <c r="R136" s="33"/>
    </row>
    <row r="137" spans="1:18" x14ac:dyDescent="0.25">
      <c r="A137" s="29"/>
      <c r="B137" s="99"/>
      <c r="C137" s="31"/>
      <c r="D137" s="34"/>
      <c r="E137" s="32"/>
      <c r="F137" s="33"/>
      <c r="G137" s="32"/>
      <c r="H137" s="100"/>
      <c r="I137" s="33"/>
      <c r="J137" s="32"/>
      <c r="K137" s="100"/>
      <c r="L137" s="33"/>
      <c r="M137" s="32"/>
      <c r="N137" s="100"/>
      <c r="O137" s="33"/>
      <c r="P137" s="32"/>
      <c r="Q137" s="100"/>
      <c r="R137" s="33"/>
    </row>
    <row r="138" spans="1:18" x14ac:dyDescent="0.25">
      <c r="A138" s="29"/>
      <c r="B138" s="99"/>
      <c r="C138" s="31"/>
      <c r="D138" s="34"/>
      <c r="E138" s="32"/>
      <c r="F138" s="33"/>
      <c r="G138" s="32"/>
      <c r="H138" s="100"/>
      <c r="I138" s="33"/>
      <c r="J138" s="32"/>
      <c r="K138" s="100"/>
      <c r="L138" s="33"/>
      <c r="M138" s="32"/>
      <c r="N138" s="100"/>
      <c r="O138" s="33"/>
      <c r="P138" s="32"/>
      <c r="Q138" s="100"/>
      <c r="R138" s="33"/>
    </row>
    <row r="139" spans="1:18" x14ac:dyDescent="0.25">
      <c r="A139" s="29"/>
      <c r="B139" s="99"/>
      <c r="C139" s="31"/>
      <c r="D139" s="34"/>
      <c r="E139" s="32"/>
      <c r="F139" s="33"/>
      <c r="G139" s="32"/>
      <c r="H139" s="100"/>
      <c r="I139" s="33"/>
      <c r="J139" s="32"/>
      <c r="K139" s="100"/>
      <c r="L139" s="33"/>
      <c r="M139" s="32"/>
      <c r="N139" s="100"/>
      <c r="O139" s="33"/>
      <c r="P139" s="32"/>
      <c r="Q139" s="100"/>
      <c r="R139" s="33"/>
    </row>
    <row r="140" spans="1:18" x14ac:dyDescent="0.25">
      <c r="A140" s="29"/>
      <c r="B140" s="99"/>
      <c r="C140" s="31"/>
      <c r="D140" s="34"/>
      <c r="E140" s="32"/>
      <c r="F140" s="33"/>
      <c r="G140" s="32"/>
      <c r="H140" s="100"/>
      <c r="I140" s="33"/>
      <c r="J140" s="32"/>
      <c r="K140" s="100"/>
      <c r="L140" s="33"/>
      <c r="M140" s="32"/>
      <c r="N140" s="100"/>
      <c r="O140" s="33"/>
      <c r="P140" s="32"/>
      <c r="Q140" s="100"/>
      <c r="R140" s="33"/>
    </row>
    <row r="141" spans="1:18" x14ac:dyDescent="0.25">
      <c r="A141" s="29"/>
      <c r="B141" s="99"/>
      <c r="C141" s="31"/>
      <c r="D141" s="34"/>
      <c r="E141" s="32"/>
      <c r="F141" s="33"/>
      <c r="G141" s="32"/>
      <c r="H141" s="100"/>
      <c r="I141" s="33"/>
      <c r="J141" s="32"/>
      <c r="K141" s="100"/>
      <c r="L141" s="33"/>
      <c r="M141" s="32"/>
      <c r="N141" s="100"/>
      <c r="O141" s="33"/>
      <c r="P141" s="32"/>
      <c r="Q141" s="100"/>
      <c r="R141" s="33"/>
    </row>
    <row r="142" spans="1:18" x14ac:dyDescent="0.25">
      <c r="A142" s="29"/>
      <c r="B142" s="99"/>
      <c r="C142" s="31"/>
      <c r="D142" s="34"/>
      <c r="E142" s="32"/>
      <c r="F142" s="33"/>
      <c r="G142" s="32"/>
      <c r="H142" s="100"/>
      <c r="I142" s="33"/>
      <c r="J142" s="32"/>
      <c r="K142" s="100"/>
      <c r="L142" s="33"/>
      <c r="M142" s="32"/>
      <c r="N142" s="100"/>
      <c r="O142" s="33"/>
      <c r="P142" s="32"/>
      <c r="Q142" s="100"/>
      <c r="R142" s="33"/>
    </row>
    <row r="143" spans="1:18" x14ac:dyDescent="0.25">
      <c r="A143" s="29"/>
      <c r="B143" s="99"/>
      <c r="C143" s="31"/>
      <c r="D143" s="34"/>
      <c r="E143" s="32"/>
      <c r="F143" s="33"/>
      <c r="G143" s="32"/>
      <c r="H143" s="100"/>
      <c r="I143" s="33"/>
      <c r="J143" s="32"/>
      <c r="K143" s="100"/>
      <c r="L143" s="33"/>
      <c r="M143" s="32"/>
      <c r="N143" s="100"/>
      <c r="O143" s="33"/>
      <c r="P143" s="32"/>
      <c r="Q143" s="100"/>
      <c r="R143" s="33"/>
    </row>
    <row r="144" spans="1:18" x14ac:dyDescent="0.25">
      <c r="A144" s="29"/>
      <c r="B144" s="99"/>
      <c r="C144" s="31"/>
      <c r="D144" s="34"/>
      <c r="E144" s="32"/>
      <c r="F144" s="33"/>
      <c r="G144" s="32"/>
      <c r="H144" s="100"/>
      <c r="I144" s="33"/>
      <c r="J144" s="32"/>
      <c r="K144" s="100"/>
      <c r="L144" s="33"/>
      <c r="M144" s="32"/>
      <c r="N144" s="100"/>
      <c r="O144" s="33"/>
      <c r="P144" s="32"/>
      <c r="Q144" s="100"/>
      <c r="R144" s="33"/>
    </row>
    <row r="145" spans="1:18" x14ac:dyDescent="0.25">
      <c r="A145" s="29"/>
      <c r="B145" s="99"/>
      <c r="C145" s="31"/>
      <c r="D145" s="34"/>
      <c r="E145" s="32"/>
      <c r="F145" s="33"/>
      <c r="G145" s="32"/>
      <c r="H145" s="100"/>
      <c r="I145" s="33"/>
      <c r="J145" s="32"/>
      <c r="K145" s="100"/>
      <c r="L145" s="33"/>
      <c r="M145" s="32"/>
      <c r="N145" s="100"/>
      <c r="O145" s="33"/>
      <c r="P145" s="32"/>
      <c r="Q145" s="100"/>
      <c r="R145" s="33"/>
    </row>
    <row r="146" spans="1:18" x14ac:dyDescent="0.25">
      <c r="A146" s="29"/>
      <c r="B146" s="99"/>
      <c r="C146" s="31"/>
      <c r="D146" s="34"/>
      <c r="E146" s="32"/>
      <c r="F146" s="33"/>
      <c r="G146" s="32"/>
      <c r="H146" s="100"/>
      <c r="I146" s="33"/>
      <c r="J146" s="32"/>
      <c r="K146" s="100"/>
      <c r="L146" s="33"/>
      <c r="M146" s="32"/>
      <c r="N146" s="100"/>
      <c r="O146" s="33"/>
      <c r="P146" s="32"/>
      <c r="Q146" s="100"/>
      <c r="R146" s="33"/>
    </row>
    <row r="147" spans="1:18" x14ac:dyDescent="0.25">
      <c r="A147" s="29"/>
      <c r="B147" s="99"/>
      <c r="C147" s="31"/>
      <c r="D147" s="34"/>
      <c r="E147" s="32"/>
      <c r="F147" s="33"/>
      <c r="G147" s="32"/>
      <c r="H147" s="100"/>
      <c r="I147" s="33"/>
      <c r="J147" s="32"/>
      <c r="K147" s="100"/>
      <c r="L147" s="33"/>
      <c r="M147" s="32"/>
      <c r="N147" s="100"/>
      <c r="O147" s="33"/>
      <c r="P147" s="32"/>
      <c r="Q147" s="100"/>
      <c r="R147" s="33"/>
    </row>
    <row r="148" spans="1:18" x14ac:dyDescent="0.25">
      <c r="A148" s="29"/>
      <c r="B148" s="99"/>
      <c r="C148" s="31"/>
      <c r="D148" s="34"/>
      <c r="E148" s="32"/>
      <c r="F148" s="33"/>
      <c r="G148" s="32"/>
      <c r="H148" s="100"/>
      <c r="I148" s="33"/>
      <c r="J148" s="32"/>
      <c r="K148" s="100"/>
      <c r="L148" s="33"/>
      <c r="M148" s="32"/>
      <c r="N148" s="100"/>
      <c r="O148" s="33"/>
      <c r="P148" s="32"/>
      <c r="Q148" s="100"/>
      <c r="R148" s="33"/>
    </row>
    <row r="149" spans="1:18" x14ac:dyDescent="0.25">
      <c r="A149" s="29"/>
      <c r="B149" s="99"/>
      <c r="C149" s="31"/>
      <c r="D149" s="34"/>
      <c r="E149" s="32"/>
      <c r="F149" s="33"/>
      <c r="G149" s="32"/>
      <c r="H149" s="100"/>
      <c r="I149" s="33"/>
      <c r="J149" s="32"/>
      <c r="K149" s="100"/>
      <c r="L149" s="33"/>
      <c r="M149" s="32"/>
      <c r="N149" s="100"/>
      <c r="O149" s="33"/>
      <c r="P149" s="32"/>
      <c r="Q149" s="100"/>
      <c r="R149" s="33"/>
    </row>
    <row r="150" spans="1:18" x14ac:dyDescent="0.25">
      <c r="A150" s="29"/>
      <c r="B150" s="99"/>
      <c r="C150" s="31"/>
      <c r="D150" s="34"/>
      <c r="E150" s="32"/>
      <c r="F150" s="33"/>
      <c r="G150" s="32"/>
      <c r="H150" s="100"/>
      <c r="I150" s="33"/>
      <c r="J150" s="32"/>
      <c r="K150" s="100"/>
      <c r="L150" s="33"/>
      <c r="M150" s="32"/>
      <c r="N150" s="100"/>
      <c r="O150" s="33"/>
      <c r="P150" s="32"/>
      <c r="Q150" s="100"/>
      <c r="R150" s="33"/>
    </row>
    <row r="151" spans="1:18" x14ac:dyDescent="0.25">
      <c r="A151" s="29"/>
      <c r="B151" s="99"/>
      <c r="C151" s="31"/>
      <c r="D151" s="34"/>
      <c r="E151" s="32"/>
      <c r="F151" s="33"/>
      <c r="G151" s="32"/>
      <c r="H151" s="100"/>
      <c r="I151" s="33"/>
      <c r="J151" s="32"/>
      <c r="K151" s="100"/>
      <c r="L151" s="33"/>
      <c r="M151" s="32"/>
      <c r="N151" s="100"/>
      <c r="O151" s="33"/>
      <c r="P151" s="32"/>
      <c r="Q151" s="100"/>
      <c r="R151" s="33"/>
    </row>
    <row r="152" spans="1:18" x14ac:dyDescent="0.25">
      <c r="A152" s="29"/>
      <c r="B152" s="99"/>
      <c r="C152" s="31"/>
      <c r="D152" s="34"/>
      <c r="E152" s="32"/>
      <c r="F152" s="33"/>
      <c r="G152" s="32"/>
      <c r="H152" s="100"/>
      <c r="I152" s="33"/>
      <c r="J152" s="32"/>
      <c r="K152" s="100"/>
      <c r="L152" s="33"/>
      <c r="M152" s="32"/>
      <c r="N152" s="100"/>
      <c r="O152" s="33"/>
      <c r="P152" s="32"/>
      <c r="Q152" s="100"/>
      <c r="R152" s="33"/>
    </row>
    <row r="153" spans="1:18" x14ac:dyDescent="0.25">
      <c r="A153" s="29"/>
      <c r="B153" s="99"/>
      <c r="C153" s="31"/>
      <c r="D153" s="34"/>
      <c r="E153" s="32"/>
      <c r="F153" s="33"/>
      <c r="G153" s="32"/>
      <c r="H153" s="100"/>
      <c r="I153" s="33"/>
      <c r="J153" s="32"/>
      <c r="K153" s="100"/>
      <c r="L153" s="33"/>
      <c r="M153" s="32"/>
      <c r="N153" s="100"/>
      <c r="O153" s="33"/>
      <c r="P153" s="32"/>
      <c r="Q153" s="100"/>
      <c r="R153" s="33"/>
    </row>
    <row r="154" spans="1:18" x14ac:dyDescent="0.25">
      <c r="A154" s="29"/>
      <c r="B154" s="99"/>
      <c r="C154" s="31"/>
      <c r="D154" s="34"/>
      <c r="E154" s="32"/>
      <c r="F154" s="33"/>
      <c r="G154" s="32"/>
      <c r="H154" s="100"/>
      <c r="I154" s="33"/>
      <c r="J154" s="32"/>
      <c r="K154" s="100"/>
      <c r="L154" s="33"/>
      <c r="M154" s="32"/>
      <c r="N154" s="100"/>
      <c r="O154" s="33"/>
      <c r="P154" s="32"/>
      <c r="Q154" s="100"/>
      <c r="R154" s="33"/>
    </row>
    <row r="155" spans="1:18" x14ac:dyDescent="0.25">
      <c r="A155" s="29"/>
      <c r="B155" s="99"/>
      <c r="C155" s="31"/>
      <c r="D155" s="34"/>
      <c r="E155" s="32"/>
      <c r="F155" s="33"/>
      <c r="G155" s="32"/>
      <c r="H155" s="100"/>
      <c r="I155" s="33"/>
      <c r="J155" s="32"/>
      <c r="K155" s="100"/>
      <c r="L155" s="33"/>
      <c r="M155" s="32"/>
      <c r="N155" s="100"/>
      <c r="O155" s="33"/>
      <c r="P155" s="32"/>
      <c r="Q155" s="100"/>
      <c r="R155" s="33"/>
    </row>
    <row r="156" spans="1:18" x14ac:dyDescent="0.25">
      <c r="A156" s="29"/>
      <c r="B156" s="99"/>
      <c r="C156" s="31"/>
      <c r="D156" s="34"/>
      <c r="E156" s="32"/>
      <c r="F156" s="33"/>
      <c r="G156" s="32"/>
      <c r="H156" s="100"/>
      <c r="I156" s="33"/>
      <c r="J156" s="32"/>
      <c r="K156" s="100"/>
      <c r="L156" s="33"/>
      <c r="M156" s="32"/>
      <c r="N156" s="100"/>
      <c r="O156" s="33"/>
      <c r="P156" s="32"/>
      <c r="Q156" s="100"/>
      <c r="R156" s="33"/>
    </row>
    <row r="157" spans="1:18" x14ac:dyDescent="0.25">
      <c r="A157" s="29"/>
      <c r="B157" s="99"/>
      <c r="C157" s="31"/>
      <c r="D157" s="34"/>
      <c r="E157" s="32"/>
      <c r="F157" s="33"/>
      <c r="G157" s="32"/>
      <c r="H157" s="100"/>
      <c r="I157" s="33"/>
      <c r="J157" s="32"/>
      <c r="K157" s="100"/>
      <c r="L157" s="33"/>
      <c r="M157" s="32"/>
      <c r="N157" s="100"/>
      <c r="O157" s="33"/>
      <c r="P157" s="32"/>
      <c r="Q157" s="100"/>
      <c r="R157" s="33"/>
    </row>
    <row r="158" spans="1:18" x14ac:dyDescent="0.25">
      <c r="A158" s="29"/>
      <c r="B158" s="99"/>
      <c r="C158" s="31"/>
      <c r="D158" s="34"/>
      <c r="E158" s="32"/>
      <c r="F158" s="33"/>
      <c r="G158" s="32"/>
      <c r="H158" s="100"/>
      <c r="I158" s="33"/>
      <c r="J158" s="32"/>
      <c r="K158" s="100"/>
      <c r="L158" s="33"/>
      <c r="M158" s="32"/>
      <c r="N158" s="100"/>
      <c r="O158" s="33"/>
      <c r="P158" s="32"/>
      <c r="Q158" s="100"/>
      <c r="R158" s="33"/>
    </row>
    <row r="159" spans="1:18" x14ac:dyDescent="0.25">
      <c r="A159" s="29"/>
      <c r="B159" s="99"/>
      <c r="C159" s="31"/>
      <c r="D159" s="34"/>
      <c r="E159" s="32"/>
      <c r="F159" s="33"/>
      <c r="G159" s="32"/>
      <c r="H159" s="100"/>
      <c r="I159" s="33"/>
      <c r="J159" s="32"/>
      <c r="K159" s="100"/>
      <c r="L159" s="33"/>
      <c r="M159" s="32"/>
      <c r="N159" s="100"/>
      <c r="O159" s="33"/>
      <c r="P159" s="32"/>
      <c r="Q159" s="100"/>
      <c r="R159" s="33"/>
    </row>
    <row r="160" spans="1:18" x14ac:dyDescent="0.25">
      <c r="A160" s="29"/>
      <c r="B160" s="99"/>
      <c r="C160" s="31"/>
      <c r="D160" s="34"/>
      <c r="E160" s="32"/>
      <c r="F160" s="33"/>
      <c r="G160" s="32"/>
      <c r="H160" s="100"/>
      <c r="I160" s="33"/>
      <c r="J160" s="32"/>
      <c r="K160" s="100"/>
      <c r="L160" s="33"/>
      <c r="M160" s="32"/>
      <c r="N160" s="100"/>
      <c r="O160" s="33"/>
      <c r="P160" s="32"/>
      <c r="Q160" s="100"/>
      <c r="R160" s="33"/>
    </row>
    <row r="161" spans="1:18" x14ac:dyDescent="0.25">
      <c r="A161" s="29"/>
      <c r="B161" s="99"/>
      <c r="C161" s="31"/>
      <c r="D161" s="34"/>
      <c r="E161" s="32"/>
      <c r="F161" s="33"/>
      <c r="G161" s="32"/>
      <c r="H161" s="100"/>
      <c r="I161" s="33"/>
      <c r="J161" s="32"/>
      <c r="K161" s="100"/>
      <c r="L161" s="33"/>
      <c r="M161" s="32"/>
      <c r="N161" s="100"/>
      <c r="O161" s="33"/>
      <c r="P161" s="32"/>
      <c r="Q161" s="100"/>
      <c r="R161" s="33"/>
    </row>
    <row r="162" spans="1:18" x14ac:dyDescent="0.25">
      <c r="A162" s="29"/>
      <c r="B162" s="99"/>
      <c r="C162" s="31"/>
      <c r="D162" s="34"/>
      <c r="E162" s="32"/>
      <c r="F162" s="33"/>
      <c r="G162" s="32"/>
      <c r="H162" s="100"/>
      <c r="I162" s="33"/>
      <c r="J162" s="32"/>
      <c r="K162" s="100"/>
      <c r="L162" s="33"/>
      <c r="M162" s="32"/>
      <c r="N162" s="100"/>
      <c r="O162" s="33"/>
      <c r="P162" s="32"/>
      <c r="Q162" s="100"/>
      <c r="R162" s="33"/>
    </row>
    <row r="163" spans="1:18" x14ac:dyDescent="0.25">
      <c r="A163" s="29"/>
      <c r="B163" s="99"/>
      <c r="C163" s="31"/>
      <c r="D163" s="34"/>
      <c r="E163" s="32"/>
      <c r="F163" s="33"/>
      <c r="G163" s="32"/>
      <c r="H163" s="100"/>
      <c r="I163" s="33"/>
      <c r="J163" s="32"/>
      <c r="K163" s="100"/>
      <c r="L163" s="33"/>
      <c r="M163" s="32"/>
      <c r="N163" s="100"/>
      <c r="O163" s="33"/>
      <c r="P163" s="32"/>
      <c r="Q163" s="100"/>
      <c r="R163" s="33"/>
    </row>
    <row r="164" spans="1:18" x14ac:dyDescent="0.25">
      <c r="A164" s="29"/>
      <c r="B164" s="99"/>
      <c r="C164" s="31"/>
      <c r="D164" s="34"/>
      <c r="E164" s="32"/>
      <c r="F164" s="33"/>
      <c r="G164" s="32"/>
      <c r="H164" s="100"/>
      <c r="I164" s="33"/>
      <c r="J164" s="32"/>
      <c r="K164" s="100"/>
      <c r="L164" s="33"/>
      <c r="M164" s="32"/>
      <c r="N164" s="100"/>
      <c r="O164" s="33"/>
      <c r="P164" s="32"/>
      <c r="Q164" s="100"/>
      <c r="R164" s="33"/>
    </row>
    <row r="165" spans="1:18" x14ac:dyDescent="0.25">
      <c r="A165" s="29"/>
      <c r="B165" s="99"/>
      <c r="C165" s="31"/>
      <c r="D165" s="34"/>
      <c r="E165" s="32"/>
      <c r="F165" s="33"/>
      <c r="G165" s="32"/>
      <c r="H165" s="100"/>
      <c r="I165" s="33"/>
      <c r="J165" s="32"/>
      <c r="K165" s="100"/>
      <c r="L165" s="33"/>
      <c r="M165" s="32"/>
      <c r="N165" s="100"/>
      <c r="O165" s="33"/>
      <c r="P165" s="32"/>
      <c r="Q165" s="100"/>
      <c r="R165" s="33"/>
    </row>
    <row r="166" spans="1:18" x14ac:dyDescent="0.25">
      <c r="A166" s="29"/>
      <c r="B166" s="99"/>
      <c r="C166" s="31"/>
      <c r="D166" s="34"/>
      <c r="E166" s="32"/>
      <c r="F166" s="33"/>
      <c r="G166" s="32"/>
      <c r="H166" s="100"/>
      <c r="I166" s="33"/>
      <c r="J166" s="32"/>
      <c r="K166" s="100"/>
      <c r="L166" s="33"/>
      <c r="M166" s="32"/>
      <c r="N166" s="100"/>
      <c r="O166" s="33"/>
      <c r="P166" s="32"/>
      <c r="Q166" s="100"/>
      <c r="R166" s="33"/>
    </row>
    <row r="167" spans="1:18" x14ac:dyDescent="0.25">
      <c r="A167" s="29"/>
      <c r="B167" s="99"/>
      <c r="C167" s="31"/>
      <c r="D167" s="34"/>
      <c r="E167" s="32"/>
      <c r="F167" s="33"/>
      <c r="G167" s="32"/>
      <c r="H167" s="100"/>
      <c r="I167" s="33"/>
      <c r="J167" s="32"/>
      <c r="K167" s="100"/>
      <c r="L167" s="33"/>
      <c r="M167" s="32"/>
      <c r="N167" s="100"/>
      <c r="O167" s="33"/>
      <c r="P167" s="32"/>
      <c r="Q167" s="100"/>
      <c r="R167" s="33"/>
    </row>
    <row r="168" spans="1:18" x14ac:dyDescent="0.25">
      <c r="A168" s="29"/>
      <c r="B168" s="99"/>
      <c r="C168" s="31"/>
      <c r="D168" s="34"/>
      <c r="E168" s="32"/>
      <c r="F168" s="33"/>
      <c r="G168" s="32"/>
      <c r="H168" s="100"/>
      <c r="I168" s="33"/>
      <c r="J168" s="32"/>
      <c r="K168" s="100"/>
      <c r="L168" s="33"/>
      <c r="M168" s="32"/>
      <c r="N168" s="100"/>
      <c r="O168" s="33"/>
      <c r="P168" s="32"/>
      <c r="Q168" s="100"/>
      <c r="R168" s="33"/>
    </row>
    <row r="169" spans="1:18" x14ac:dyDescent="0.25">
      <c r="A169" s="29"/>
      <c r="B169" s="99"/>
      <c r="C169" s="31"/>
      <c r="D169" s="34"/>
      <c r="E169" s="32"/>
      <c r="F169" s="33"/>
      <c r="G169" s="32"/>
      <c r="H169" s="100"/>
      <c r="I169" s="33"/>
      <c r="J169" s="32"/>
      <c r="K169" s="100"/>
      <c r="L169" s="33"/>
      <c r="M169" s="32"/>
      <c r="N169" s="100"/>
      <c r="O169" s="33"/>
      <c r="P169" s="32"/>
      <c r="Q169" s="100"/>
      <c r="R169" s="33"/>
    </row>
    <row r="170" spans="1:18" x14ac:dyDescent="0.25">
      <c r="A170" s="29"/>
      <c r="B170" s="99"/>
      <c r="C170" s="31"/>
      <c r="D170" s="34"/>
      <c r="E170" s="32"/>
      <c r="F170" s="33"/>
      <c r="G170" s="32"/>
      <c r="H170" s="100"/>
      <c r="I170" s="33"/>
      <c r="J170" s="32"/>
      <c r="K170" s="100"/>
      <c r="L170" s="33"/>
      <c r="M170" s="32"/>
      <c r="N170" s="100"/>
      <c r="O170" s="33"/>
      <c r="P170" s="32"/>
      <c r="Q170" s="100"/>
      <c r="R170" s="33"/>
    </row>
    <row r="171" spans="1:18" x14ac:dyDescent="0.25">
      <c r="A171" s="29"/>
      <c r="B171" s="99"/>
      <c r="C171" s="31"/>
      <c r="D171" s="34"/>
      <c r="E171" s="32"/>
      <c r="F171" s="33"/>
      <c r="G171" s="32"/>
      <c r="H171" s="100"/>
      <c r="I171" s="33"/>
      <c r="J171" s="32"/>
      <c r="K171" s="100"/>
      <c r="L171" s="33"/>
      <c r="M171" s="32"/>
      <c r="N171" s="100"/>
      <c r="O171" s="33"/>
      <c r="P171" s="32"/>
      <c r="Q171" s="100"/>
      <c r="R171" s="33"/>
    </row>
    <row r="172" spans="1:18" x14ac:dyDescent="0.25">
      <c r="A172" s="29"/>
      <c r="B172" s="99"/>
      <c r="C172" s="31"/>
      <c r="D172" s="34"/>
      <c r="E172" s="32"/>
      <c r="F172" s="33"/>
      <c r="G172" s="32"/>
      <c r="H172" s="100"/>
      <c r="I172" s="33"/>
      <c r="J172" s="32"/>
      <c r="K172" s="100"/>
      <c r="L172" s="33"/>
      <c r="M172" s="32"/>
      <c r="N172" s="100"/>
      <c r="O172" s="33"/>
      <c r="P172" s="32"/>
      <c r="Q172" s="100"/>
      <c r="R172" s="33"/>
    </row>
    <row r="173" spans="1:18" x14ac:dyDescent="0.25">
      <c r="A173" s="29"/>
      <c r="B173" s="99"/>
      <c r="C173" s="31"/>
      <c r="D173" s="34"/>
      <c r="E173" s="32"/>
      <c r="F173" s="33"/>
      <c r="G173" s="32"/>
      <c r="H173" s="100"/>
      <c r="I173" s="33"/>
      <c r="J173" s="32"/>
      <c r="K173" s="100"/>
      <c r="L173" s="33"/>
      <c r="M173" s="32"/>
      <c r="N173" s="100"/>
      <c r="O173" s="33"/>
      <c r="P173" s="32"/>
      <c r="Q173" s="100"/>
      <c r="R173" s="33"/>
    </row>
    <row r="174" spans="1:18" x14ac:dyDescent="0.25">
      <c r="A174" s="29"/>
      <c r="B174" s="99"/>
      <c r="C174" s="31"/>
      <c r="D174" s="34"/>
      <c r="E174" s="32"/>
      <c r="F174" s="33"/>
      <c r="G174" s="32"/>
      <c r="H174" s="100"/>
      <c r="I174" s="33"/>
      <c r="J174" s="32"/>
      <c r="K174" s="100"/>
      <c r="L174" s="33"/>
      <c r="M174" s="32"/>
      <c r="N174" s="100"/>
      <c r="O174" s="33"/>
      <c r="P174" s="32"/>
      <c r="Q174" s="100"/>
      <c r="R174" s="33"/>
    </row>
    <row r="175" spans="1:18" x14ac:dyDescent="0.25">
      <c r="A175" s="29"/>
      <c r="B175" s="99"/>
      <c r="C175" s="31"/>
      <c r="D175" s="34"/>
      <c r="E175" s="32"/>
      <c r="F175" s="33"/>
      <c r="G175" s="32"/>
      <c r="H175" s="100"/>
      <c r="I175" s="33"/>
      <c r="J175" s="32"/>
      <c r="K175" s="100"/>
      <c r="L175" s="33"/>
      <c r="M175" s="32"/>
      <c r="N175" s="100"/>
      <c r="O175" s="33"/>
      <c r="P175" s="32"/>
      <c r="Q175" s="100"/>
      <c r="R175" s="33"/>
    </row>
    <row r="176" spans="1:18" x14ac:dyDescent="0.25">
      <c r="A176" s="29"/>
      <c r="B176" s="99"/>
      <c r="C176" s="31"/>
      <c r="D176" s="34"/>
      <c r="E176" s="32"/>
      <c r="F176" s="33"/>
      <c r="G176" s="32"/>
      <c r="H176" s="100"/>
      <c r="I176" s="33"/>
      <c r="J176" s="32"/>
      <c r="K176" s="100"/>
      <c r="L176" s="33"/>
      <c r="M176" s="32"/>
      <c r="N176" s="100"/>
      <c r="O176" s="33"/>
      <c r="P176" s="32"/>
      <c r="Q176" s="100"/>
      <c r="R176" s="33"/>
    </row>
    <row r="177" spans="1:18" x14ac:dyDescent="0.25">
      <c r="A177" s="29"/>
      <c r="B177" s="99"/>
      <c r="C177" s="31"/>
      <c r="D177" s="34"/>
      <c r="E177" s="32"/>
      <c r="F177" s="33"/>
      <c r="G177" s="32"/>
      <c r="H177" s="100"/>
      <c r="I177" s="33"/>
      <c r="J177" s="32"/>
      <c r="K177" s="100"/>
      <c r="L177" s="33"/>
      <c r="M177" s="32"/>
      <c r="N177" s="100"/>
      <c r="O177" s="33"/>
      <c r="P177" s="32"/>
      <c r="Q177" s="100"/>
      <c r="R177" s="33"/>
    </row>
    <row r="178" spans="1:18" x14ac:dyDescent="0.25">
      <c r="A178" s="29"/>
      <c r="B178" s="99"/>
      <c r="C178" s="31"/>
      <c r="D178" s="34"/>
      <c r="E178" s="32"/>
      <c r="F178" s="33"/>
      <c r="G178" s="32"/>
      <c r="H178" s="100"/>
      <c r="I178" s="33"/>
      <c r="J178" s="32"/>
      <c r="K178" s="100"/>
      <c r="L178" s="33"/>
      <c r="M178" s="32"/>
      <c r="N178" s="100"/>
      <c r="O178" s="33"/>
      <c r="P178" s="32"/>
      <c r="Q178" s="100"/>
      <c r="R178" s="33"/>
    </row>
    <row r="179" spans="1:18" x14ac:dyDescent="0.25">
      <c r="A179" s="29"/>
      <c r="B179" s="99"/>
      <c r="C179" s="31"/>
      <c r="D179" s="34"/>
      <c r="E179" s="32"/>
      <c r="F179" s="33"/>
      <c r="G179" s="32"/>
      <c r="H179" s="100"/>
      <c r="I179" s="33"/>
      <c r="J179" s="32"/>
      <c r="K179" s="100"/>
      <c r="L179" s="33"/>
      <c r="M179" s="32"/>
      <c r="N179" s="100"/>
      <c r="O179" s="33"/>
      <c r="P179" s="32"/>
      <c r="Q179" s="100"/>
      <c r="R179" s="33"/>
    </row>
    <row r="180" spans="1:18" x14ac:dyDescent="0.25">
      <c r="A180" s="29"/>
      <c r="B180" s="99"/>
      <c r="C180" s="31"/>
      <c r="D180" s="34"/>
      <c r="E180" s="32"/>
      <c r="F180" s="33"/>
      <c r="G180" s="32"/>
      <c r="H180" s="100"/>
      <c r="I180" s="33"/>
      <c r="J180" s="32"/>
      <c r="K180" s="100"/>
      <c r="L180" s="33"/>
      <c r="M180" s="32"/>
      <c r="N180" s="100"/>
      <c r="O180" s="33"/>
      <c r="P180" s="32"/>
      <c r="Q180" s="100"/>
      <c r="R180" s="33"/>
    </row>
    <row r="181" spans="1:18" x14ac:dyDescent="0.25">
      <c r="A181" s="29"/>
      <c r="B181" s="99"/>
      <c r="C181" s="31"/>
      <c r="D181" s="34"/>
      <c r="E181" s="32"/>
      <c r="F181" s="33"/>
      <c r="G181" s="32"/>
      <c r="H181" s="100"/>
      <c r="I181" s="33"/>
      <c r="J181" s="32"/>
      <c r="K181" s="100"/>
      <c r="L181" s="33"/>
      <c r="M181" s="32"/>
      <c r="N181" s="100"/>
      <c r="O181" s="33"/>
      <c r="P181" s="32"/>
      <c r="Q181" s="100"/>
      <c r="R181" s="33"/>
    </row>
    <row r="182" spans="1:18" x14ac:dyDescent="0.25">
      <c r="A182" s="29"/>
      <c r="B182" s="99"/>
      <c r="C182" s="31"/>
      <c r="D182" s="34"/>
      <c r="E182" s="32"/>
      <c r="F182" s="33"/>
      <c r="G182" s="32"/>
      <c r="H182" s="100"/>
      <c r="I182" s="33"/>
      <c r="J182" s="32"/>
      <c r="K182" s="100"/>
      <c r="L182" s="33"/>
      <c r="M182" s="32"/>
      <c r="N182" s="100"/>
      <c r="O182" s="33"/>
      <c r="P182" s="32"/>
      <c r="Q182" s="100"/>
      <c r="R182" s="33"/>
    </row>
    <row r="183" spans="1:18" x14ac:dyDescent="0.25">
      <c r="A183" s="29"/>
      <c r="B183" s="99"/>
      <c r="C183" s="31"/>
      <c r="D183" s="34"/>
      <c r="E183" s="32"/>
      <c r="F183" s="33"/>
      <c r="G183" s="32"/>
      <c r="H183" s="100"/>
      <c r="I183" s="33"/>
      <c r="J183" s="32"/>
      <c r="K183" s="100"/>
      <c r="L183" s="33"/>
      <c r="M183" s="32"/>
      <c r="N183" s="100"/>
      <c r="O183" s="33"/>
      <c r="P183" s="32"/>
      <c r="Q183" s="100"/>
      <c r="R183" s="33"/>
    </row>
    <row r="184" spans="1:18" x14ac:dyDescent="0.25">
      <c r="A184" s="29"/>
      <c r="B184" s="99"/>
      <c r="C184" s="31"/>
      <c r="D184" s="34"/>
      <c r="E184" s="32"/>
      <c r="F184" s="33"/>
      <c r="G184" s="32"/>
      <c r="H184" s="100"/>
      <c r="I184" s="33"/>
      <c r="J184" s="32"/>
      <c r="K184" s="100"/>
      <c r="L184" s="33"/>
      <c r="M184" s="32"/>
      <c r="N184" s="100"/>
      <c r="O184" s="33"/>
      <c r="P184" s="32"/>
      <c r="Q184" s="100"/>
      <c r="R184" s="33"/>
    </row>
    <row r="185" spans="1:18" x14ac:dyDescent="0.25">
      <c r="A185" s="29"/>
      <c r="B185" s="99"/>
      <c r="C185" s="31"/>
      <c r="D185" s="34"/>
      <c r="E185" s="32"/>
      <c r="F185" s="33"/>
      <c r="G185" s="32"/>
      <c r="H185" s="100"/>
      <c r="I185" s="33"/>
      <c r="J185" s="32"/>
      <c r="K185" s="100"/>
      <c r="L185" s="33"/>
      <c r="M185" s="32"/>
      <c r="N185" s="100"/>
      <c r="O185" s="33"/>
      <c r="P185" s="32"/>
      <c r="Q185" s="100"/>
      <c r="R185" s="33"/>
    </row>
    <row r="186" spans="1:18" x14ac:dyDescent="0.25">
      <c r="A186" s="29"/>
      <c r="B186" s="99"/>
      <c r="C186" s="31"/>
      <c r="D186" s="34"/>
      <c r="E186" s="32"/>
      <c r="F186" s="33"/>
      <c r="G186" s="32"/>
      <c r="H186" s="100"/>
      <c r="I186" s="33"/>
      <c r="J186" s="32"/>
      <c r="K186" s="100"/>
      <c r="L186" s="33"/>
      <c r="M186" s="32"/>
      <c r="N186" s="100"/>
      <c r="O186" s="33"/>
      <c r="P186" s="32"/>
      <c r="Q186" s="100"/>
      <c r="R186" s="33"/>
    </row>
    <row r="187" spans="1:18" x14ac:dyDescent="0.25">
      <c r="A187" s="29"/>
      <c r="B187" s="99"/>
      <c r="C187" s="31"/>
      <c r="D187" s="34"/>
      <c r="E187" s="32"/>
      <c r="F187" s="33"/>
      <c r="G187" s="32"/>
      <c r="H187" s="100"/>
      <c r="I187" s="33"/>
      <c r="J187" s="32"/>
      <c r="K187" s="100"/>
      <c r="L187" s="33"/>
      <c r="M187" s="32"/>
      <c r="N187" s="100"/>
      <c r="O187" s="33"/>
      <c r="P187" s="32"/>
      <c r="Q187" s="100"/>
      <c r="R187" s="33"/>
    </row>
    <row r="188" spans="1:18" x14ac:dyDescent="0.25">
      <c r="A188" s="29"/>
      <c r="B188" s="99"/>
      <c r="C188" s="31"/>
      <c r="D188" s="34"/>
      <c r="E188" s="32"/>
      <c r="F188" s="33"/>
      <c r="G188" s="32"/>
      <c r="H188" s="100"/>
      <c r="I188" s="33"/>
      <c r="J188" s="32"/>
      <c r="K188" s="100"/>
      <c r="L188" s="33"/>
      <c r="M188" s="32"/>
      <c r="N188" s="100"/>
      <c r="O188" s="33"/>
      <c r="P188" s="32"/>
      <c r="Q188" s="100"/>
      <c r="R188" s="33"/>
    </row>
    <row r="189" spans="1:18" x14ac:dyDescent="0.25">
      <c r="A189" s="29"/>
      <c r="B189" s="99"/>
      <c r="C189" s="31"/>
      <c r="D189" s="34"/>
      <c r="E189" s="32"/>
      <c r="F189" s="33"/>
      <c r="G189" s="32"/>
      <c r="H189" s="100"/>
      <c r="I189" s="33"/>
      <c r="J189" s="32"/>
      <c r="K189" s="100"/>
      <c r="L189" s="33"/>
      <c r="M189" s="32"/>
      <c r="N189" s="100"/>
      <c r="O189" s="33"/>
      <c r="P189" s="32"/>
      <c r="Q189" s="100"/>
      <c r="R189" s="33"/>
    </row>
    <row r="190" spans="1:18" x14ac:dyDescent="0.25">
      <c r="A190" s="29"/>
      <c r="B190" s="99"/>
      <c r="C190" s="31"/>
      <c r="D190" s="34"/>
      <c r="E190" s="32"/>
      <c r="F190" s="33"/>
      <c r="G190" s="32"/>
      <c r="H190" s="100"/>
      <c r="I190" s="33"/>
      <c r="J190" s="32"/>
      <c r="K190" s="100"/>
      <c r="L190" s="33"/>
      <c r="M190" s="32"/>
      <c r="N190" s="100"/>
      <c r="O190" s="33"/>
      <c r="P190" s="32"/>
      <c r="Q190" s="100"/>
      <c r="R190" s="33"/>
    </row>
    <row r="191" spans="1:18" x14ac:dyDescent="0.25">
      <c r="A191" s="29"/>
      <c r="B191" s="99"/>
      <c r="C191" s="31"/>
      <c r="D191" s="34"/>
      <c r="E191" s="32"/>
      <c r="F191" s="33"/>
      <c r="G191" s="32"/>
      <c r="H191" s="100"/>
      <c r="I191" s="33"/>
      <c r="J191" s="32"/>
      <c r="K191" s="100"/>
      <c r="L191" s="33"/>
      <c r="M191" s="32"/>
      <c r="N191" s="100"/>
      <c r="O191" s="33"/>
      <c r="P191" s="32"/>
      <c r="Q191" s="100"/>
      <c r="R191" s="33"/>
    </row>
    <row r="192" spans="1:18" x14ac:dyDescent="0.25">
      <c r="A192" s="29"/>
      <c r="B192" s="99"/>
      <c r="C192" s="31"/>
      <c r="D192" s="34"/>
      <c r="E192" s="32"/>
      <c r="F192" s="33"/>
      <c r="G192" s="32"/>
      <c r="H192" s="100"/>
      <c r="I192" s="33"/>
      <c r="J192" s="32"/>
      <c r="K192" s="100"/>
      <c r="L192" s="33"/>
      <c r="M192" s="32"/>
      <c r="N192" s="100"/>
      <c r="O192" s="33"/>
      <c r="P192" s="32"/>
      <c r="Q192" s="100"/>
      <c r="R192" s="33"/>
    </row>
    <row r="193" spans="1:18" x14ac:dyDescent="0.25">
      <c r="A193" s="29"/>
      <c r="B193" s="99"/>
      <c r="C193" s="31"/>
      <c r="D193" s="34"/>
      <c r="E193" s="32"/>
      <c r="F193" s="33"/>
      <c r="G193" s="32"/>
      <c r="H193" s="100"/>
      <c r="I193" s="33"/>
      <c r="J193" s="32"/>
      <c r="K193" s="100"/>
      <c r="L193" s="33"/>
      <c r="M193" s="32"/>
      <c r="N193" s="100"/>
      <c r="O193" s="33"/>
      <c r="P193" s="32"/>
      <c r="Q193" s="100"/>
      <c r="R193" s="33"/>
    </row>
    <row r="194" spans="1:18" x14ac:dyDescent="0.25">
      <c r="A194" s="29"/>
      <c r="B194" s="99"/>
      <c r="C194" s="31"/>
      <c r="D194" s="34"/>
      <c r="E194" s="32"/>
      <c r="F194" s="33"/>
      <c r="G194" s="32"/>
      <c r="H194" s="100"/>
      <c r="I194" s="33"/>
      <c r="J194" s="32"/>
      <c r="K194" s="100"/>
      <c r="L194" s="33"/>
      <c r="M194" s="32"/>
      <c r="N194" s="100"/>
      <c r="O194" s="33"/>
      <c r="P194" s="32"/>
      <c r="Q194" s="100"/>
      <c r="R194" s="33"/>
    </row>
    <row r="195" spans="1:18" x14ac:dyDescent="0.25">
      <c r="A195" s="29"/>
      <c r="B195" s="99"/>
      <c r="C195" s="31"/>
      <c r="D195" s="34"/>
      <c r="E195" s="32"/>
      <c r="F195" s="33"/>
      <c r="G195" s="32"/>
      <c r="H195" s="100"/>
      <c r="I195" s="33"/>
      <c r="J195" s="32"/>
      <c r="K195" s="100"/>
      <c r="L195" s="33"/>
      <c r="M195" s="32"/>
      <c r="N195" s="100"/>
      <c r="O195" s="33"/>
      <c r="P195" s="32"/>
      <c r="Q195" s="100"/>
      <c r="R195" s="33"/>
    </row>
    <row r="196" spans="1:18" x14ac:dyDescent="0.25">
      <c r="A196" s="29"/>
      <c r="B196" s="99"/>
      <c r="C196" s="31"/>
      <c r="D196" s="34"/>
      <c r="E196" s="32"/>
      <c r="F196" s="33"/>
      <c r="G196" s="32"/>
      <c r="H196" s="100"/>
      <c r="I196" s="33"/>
      <c r="J196" s="32"/>
      <c r="K196" s="100"/>
      <c r="L196" s="33"/>
      <c r="M196" s="32"/>
      <c r="N196" s="100"/>
      <c r="O196" s="33"/>
      <c r="P196" s="32"/>
      <c r="Q196" s="100"/>
      <c r="R196" s="33"/>
    </row>
    <row r="197" spans="1:18" x14ac:dyDescent="0.25">
      <c r="A197" s="29"/>
      <c r="B197" s="99"/>
      <c r="C197" s="31"/>
      <c r="D197" s="34"/>
      <c r="E197" s="32"/>
      <c r="F197" s="33"/>
      <c r="G197" s="32"/>
      <c r="H197" s="100"/>
      <c r="I197" s="33"/>
      <c r="J197" s="32"/>
      <c r="K197" s="100"/>
      <c r="L197" s="33"/>
      <c r="M197" s="32"/>
      <c r="N197" s="100"/>
      <c r="O197" s="33"/>
      <c r="P197" s="32"/>
      <c r="Q197" s="100"/>
      <c r="R197" s="33"/>
    </row>
    <row r="198" spans="1:18" x14ac:dyDescent="0.25">
      <c r="A198" s="29"/>
      <c r="B198" s="99"/>
      <c r="C198" s="31"/>
      <c r="D198" s="34"/>
      <c r="E198" s="32"/>
      <c r="F198" s="33"/>
      <c r="G198" s="32"/>
      <c r="H198" s="100"/>
      <c r="I198" s="33"/>
      <c r="J198" s="32"/>
      <c r="K198" s="100"/>
      <c r="L198" s="33"/>
      <c r="M198" s="32"/>
      <c r="N198" s="100"/>
      <c r="O198" s="33"/>
      <c r="P198" s="32"/>
      <c r="Q198" s="100"/>
      <c r="R198" s="33"/>
    </row>
    <row r="199" spans="1:18" x14ac:dyDescent="0.25">
      <c r="A199" s="29"/>
      <c r="B199" s="99"/>
      <c r="C199" s="31"/>
      <c r="D199" s="34"/>
      <c r="E199" s="32"/>
      <c r="F199" s="33"/>
      <c r="G199" s="32"/>
      <c r="H199" s="100"/>
      <c r="I199" s="33"/>
      <c r="J199" s="32"/>
      <c r="K199" s="100"/>
      <c r="L199" s="33"/>
      <c r="M199" s="32"/>
      <c r="N199" s="100"/>
      <c r="O199" s="33"/>
      <c r="P199" s="32"/>
      <c r="Q199" s="100"/>
      <c r="R199" s="33"/>
    </row>
    <row r="200" spans="1:18" ht="15.75" thickBot="1" x14ac:dyDescent="0.3">
      <c r="A200" s="37"/>
      <c r="B200" s="101"/>
      <c r="C200" s="39"/>
      <c r="D200" s="42"/>
      <c r="E200" s="40"/>
      <c r="F200" s="41"/>
      <c r="G200" s="40"/>
      <c r="H200" s="102"/>
      <c r="I200" s="41"/>
      <c r="J200" s="40"/>
      <c r="K200" s="102"/>
      <c r="L200" s="41"/>
      <c r="M200" s="40"/>
      <c r="N200" s="102"/>
      <c r="O200" s="41"/>
      <c r="P200" s="40"/>
      <c r="Q200" s="102"/>
      <c r="R200" s="41"/>
    </row>
    <row r="201" spans="1:18" ht="39.950000000000003" customHeight="1" thickBot="1" x14ac:dyDescent="0.3">
      <c r="A201" s="45"/>
      <c r="B201" s="46"/>
      <c r="C201" s="46"/>
      <c r="D201" s="46"/>
      <c r="E201" s="47"/>
      <c r="F201" s="47"/>
      <c r="G201" s="47"/>
      <c r="H201" s="47"/>
      <c r="I201" s="47"/>
      <c r="J201" s="47"/>
      <c r="K201" s="47"/>
      <c r="L201" s="47"/>
      <c r="M201" s="47"/>
      <c r="N201" s="47"/>
      <c r="O201" s="47"/>
      <c r="P201" s="47"/>
      <c r="Q201" s="47"/>
      <c r="R201" s="48"/>
    </row>
    <row r="202" spans="1:18" x14ac:dyDescent="0.25">
      <c r="A202" s="50"/>
      <c r="B202" s="52"/>
      <c r="C202" s="52"/>
      <c r="D202" s="52"/>
      <c r="E202" s="50"/>
      <c r="F202" s="50"/>
      <c r="G202" s="50"/>
      <c r="H202" s="50"/>
      <c r="I202" s="50"/>
      <c r="J202" s="50"/>
      <c r="K202" s="50"/>
      <c r="L202" s="50"/>
      <c r="M202" s="50"/>
      <c r="N202" s="50"/>
      <c r="O202" s="50"/>
      <c r="P202" s="50"/>
      <c r="Q202" s="50"/>
      <c r="R202" s="50"/>
    </row>
    <row r="203" spans="1:18" x14ac:dyDescent="0.25">
      <c r="A203" s="50"/>
      <c r="B203" s="52"/>
      <c r="C203" s="52"/>
      <c r="D203" s="52"/>
      <c r="E203" s="50"/>
      <c r="F203" s="50"/>
      <c r="G203" s="50"/>
      <c r="H203" s="50"/>
      <c r="I203" s="50"/>
      <c r="J203" s="50"/>
      <c r="K203" s="50"/>
      <c r="L203" s="50"/>
      <c r="M203" s="50"/>
      <c r="N203" s="50"/>
      <c r="O203" s="50"/>
      <c r="P203" s="50"/>
      <c r="Q203" s="50"/>
      <c r="R203" s="50"/>
    </row>
    <row r="204" spans="1:18" x14ac:dyDescent="0.25">
      <c r="A204" s="50"/>
      <c r="B204" s="52"/>
      <c r="C204" s="52"/>
      <c r="D204" s="52"/>
      <c r="E204" s="50"/>
      <c r="F204" s="50"/>
      <c r="G204" s="50"/>
      <c r="H204" s="50"/>
      <c r="I204" s="50"/>
      <c r="J204" s="50"/>
      <c r="K204" s="50"/>
      <c r="L204" s="50"/>
      <c r="M204" s="50"/>
      <c r="N204" s="50"/>
      <c r="O204" s="50"/>
      <c r="P204" s="50"/>
      <c r="Q204" s="50"/>
      <c r="R204" s="50"/>
    </row>
    <row r="205" spans="1:18" x14ac:dyDescent="0.25">
      <c r="A205" s="50"/>
      <c r="B205" s="52"/>
      <c r="C205" s="52"/>
      <c r="D205" s="52"/>
      <c r="E205" s="50"/>
      <c r="F205" s="50"/>
      <c r="G205" s="50"/>
      <c r="H205" s="50"/>
      <c r="I205" s="50"/>
      <c r="J205" s="50"/>
      <c r="K205" s="50"/>
      <c r="L205" s="50"/>
      <c r="M205" s="50"/>
      <c r="N205" s="50"/>
      <c r="O205" s="50"/>
      <c r="P205" s="50"/>
      <c r="Q205" s="50"/>
      <c r="R205" s="50"/>
    </row>
    <row r="206" spans="1:18" x14ac:dyDescent="0.25">
      <c r="A206" s="50"/>
      <c r="B206" s="52"/>
      <c r="C206" s="52"/>
      <c r="D206" s="52"/>
      <c r="E206" s="50"/>
      <c r="F206" s="50"/>
      <c r="G206" s="50"/>
      <c r="H206" s="50"/>
      <c r="I206" s="50"/>
      <c r="J206" s="50"/>
      <c r="K206" s="50"/>
      <c r="L206" s="50"/>
      <c r="M206" s="50"/>
      <c r="N206" s="50"/>
      <c r="O206" s="50"/>
      <c r="P206" s="50"/>
      <c r="Q206" s="50"/>
      <c r="R206" s="50"/>
    </row>
    <row r="207" spans="1:18" x14ac:dyDescent="0.25">
      <c r="A207" s="50"/>
      <c r="B207" s="52"/>
      <c r="C207" s="52"/>
      <c r="D207" s="52"/>
      <c r="E207" s="50"/>
      <c r="F207" s="50"/>
      <c r="G207" s="50"/>
      <c r="H207" s="50"/>
      <c r="I207" s="50"/>
      <c r="J207" s="50"/>
      <c r="K207" s="50"/>
      <c r="L207" s="50"/>
      <c r="M207" s="50"/>
      <c r="N207" s="50"/>
      <c r="O207" s="50"/>
      <c r="P207" s="50"/>
      <c r="Q207" s="50"/>
      <c r="R207" s="50"/>
    </row>
    <row r="208" spans="1:18" x14ac:dyDescent="0.25">
      <c r="A208" s="50"/>
      <c r="B208" s="52"/>
      <c r="C208" s="52"/>
      <c r="D208" s="52"/>
      <c r="E208" s="50"/>
      <c r="F208" s="50"/>
      <c r="G208" s="50"/>
      <c r="H208" s="50"/>
      <c r="I208" s="50"/>
      <c r="J208" s="50"/>
      <c r="K208" s="50"/>
      <c r="L208" s="50"/>
      <c r="M208" s="50"/>
      <c r="N208" s="50"/>
      <c r="O208" s="50"/>
      <c r="P208" s="50"/>
      <c r="Q208" s="50"/>
      <c r="R208" s="50"/>
    </row>
    <row r="209" spans="1:18" x14ac:dyDescent="0.25">
      <c r="A209" s="50"/>
      <c r="B209" s="52"/>
      <c r="C209" s="52"/>
      <c r="D209" s="52"/>
      <c r="E209" s="50"/>
      <c r="F209" s="50"/>
      <c r="G209" s="50"/>
      <c r="H209" s="50"/>
      <c r="I209" s="50"/>
      <c r="J209" s="50"/>
      <c r="K209" s="50"/>
      <c r="L209" s="50"/>
      <c r="M209" s="50"/>
      <c r="N209" s="50"/>
      <c r="O209" s="50"/>
      <c r="P209" s="50"/>
      <c r="Q209" s="50"/>
      <c r="R209" s="50"/>
    </row>
    <row r="210" spans="1:18" x14ac:dyDescent="0.25">
      <c r="A210" s="50"/>
      <c r="B210" s="52"/>
      <c r="C210" s="52"/>
      <c r="D210" s="52"/>
      <c r="E210" s="50"/>
      <c r="F210" s="50"/>
      <c r="G210" s="50"/>
      <c r="H210" s="50"/>
      <c r="I210" s="50"/>
      <c r="J210" s="50"/>
      <c r="K210" s="50"/>
      <c r="L210" s="50"/>
      <c r="M210" s="50"/>
      <c r="N210" s="50"/>
      <c r="O210" s="50"/>
      <c r="P210" s="50"/>
      <c r="Q210" s="50"/>
      <c r="R210" s="50"/>
    </row>
    <row r="211" spans="1:18" x14ac:dyDescent="0.25">
      <c r="A211" s="50"/>
      <c r="B211" s="52"/>
      <c r="C211" s="52"/>
      <c r="D211" s="52"/>
      <c r="E211" s="50"/>
      <c r="F211" s="50"/>
      <c r="G211" s="50"/>
      <c r="H211" s="50"/>
      <c r="I211" s="50"/>
      <c r="J211" s="50"/>
      <c r="K211" s="50"/>
      <c r="L211" s="50"/>
      <c r="M211" s="50"/>
      <c r="N211" s="50"/>
      <c r="O211" s="50"/>
      <c r="P211" s="50"/>
      <c r="Q211" s="50"/>
      <c r="R211" s="50"/>
    </row>
    <row r="212" spans="1:18" x14ac:dyDescent="0.25">
      <c r="A212" s="50"/>
      <c r="B212" s="52"/>
      <c r="C212" s="52"/>
      <c r="D212" s="52"/>
      <c r="E212" s="50"/>
      <c r="F212" s="50"/>
      <c r="G212" s="50"/>
      <c r="H212" s="50"/>
      <c r="I212" s="50"/>
      <c r="J212" s="50"/>
      <c r="K212" s="50"/>
      <c r="L212" s="50"/>
      <c r="M212" s="50"/>
      <c r="N212" s="50"/>
      <c r="O212" s="50"/>
      <c r="P212" s="50"/>
      <c r="Q212" s="50"/>
      <c r="R212" s="50"/>
    </row>
    <row r="213" spans="1:18" x14ac:dyDescent="0.25">
      <c r="A213" s="50"/>
      <c r="B213" s="52"/>
      <c r="C213" s="52"/>
      <c r="D213" s="52"/>
      <c r="E213" s="50"/>
      <c r="F213" s="50"/>
      <c r="G213" s="50"/>
      <c r="H213" s="50"/>
      <c r="I213" s="50"/>
      <c r="J213" s="50"/>
      <c r="K213" s="50"/>
      <c r="L213" s="50"/>
      <c r="M213" s="50"/>
      <c r="N213" s="50"/>
      <c r="O213" s="50"/>
      <c r="P213" s="50"/>
      <c r="Q213" s="50"/>
      <c r="R213" s="50"/>
    </row>
    <row r="214" spans="1:18" x14ac:dyDescent="0.25">
      <c r="A214" s="50"/>
      <c r="B214" s="52"/>
      <c r="C214" s="52"/>
      <c r="D214" s="52"/>
      <c r="E214" s="50"/>
      <c r="F214" s="50"/>
      <c r="G214" s="50"/>
      <c r="H214" s="50"/>
      <c r="I214" s="50"/>
      <c r="J214" s="50"/>
      <c r="K214" s="50"/>
      <c r="L214" s="50"/>
      <c r="M214" s="50"/>
      <c r="N214" s="50"/>
      <c r="O214" s="50"/>
      <c r="P214" s="50"/>
      <c r="Q214" s="50"/>
      <c r="R214" s="50"/>
    </row>
    <row r="215" spans="1:18" x14ac:dyDescent="0.25">
      <c r="A215" s="50"/>
      <c r="B215" s="52"/>
      <c r="C215" s="52"/>
      <c r="D215" s="52"/>
      <c r="E215" s="50"/>
      <c r="F215" s="50"/>
      <c r="G215" s="50"/>
      <c r="H215" s="50"/>
      <c r="I215" s="50"/>
      <c r="J215" s="50"/>
      <c r="K215" s="50"/>
      <c r="L215" s="50"/>
      <c r="M215" s="50"/>
      <c r="N215" s="50"/>
      <c r="O215" s="50"/>
      <c r="P215" s="50"/>
      <c r="Q215" s="50"/>
      <c r="R215" s="50"/>
    </row>
    <row r="216" spans="1:18" x14ac:dyDescent="0.25">
      <c r="A216" s="50"/>
      <c r="B216" s="52"/>
      <c r="C216" s="52"/>
      <c r="D216" s="52"/>
      <c r="E216" s="50"/>
      <c r="F216" s="50"/>
      <c r="G216" s="50"/>
      <c r="H216" s="50"/>
      <c r="I216" s="50"/>
      <c r="J216" s="50"/>
      <c r="K216" s="50"/>
      <c r="L216" s="50"/>
      <c r="M216" s="50"/>
      <c r="N216" s="50"/>
      <c r="O216" s="50"/>
      <c r="P216" s="50"/>
      <c r="Q216" s="50"/>
      <c r="R216" s="50"/>
    </row>
    <row r="217" spans="1:18" x14ac:dyDescent="0.25">
      <c r="A217" s="50"/>
      <c r="B217" s="52"/>
      <c r="C217" s="52"/>
      <c r="D217" s="52"/>
      <c r="E217" s="50"/>
      <c r="F217" s="50"/>
      <c r="G217" s="50"/>
      <c r="H217" s="50"/>
      <c r="I217" s="50"/>
      <c r="J217" s="50"/>
      <c r="K217" s="50"/>
      <c r="L217" s="50"/>
      <c r="M217" s="50"/>
      <c r="N217" s="50"/>
      <c r="O217" s="50"/>
      <c r="P217" s="50"/>
      <c r="Q217" s="50"/>
      <c r="R217" s="50"/>
    </row>
    <row r="218" spans="1:18" x14ac:dyDescent="0.25">
      <c r="A218" s="50"/>
      <c r="B218" s="52"/>
      <c r="C218" s="52"/>
      <c r="D218" s="52"/>
      <c r="E218" s="50"/>
      <c r="F218" s="50"/>
      <c r="G218" s="50"/>
      <c r="H218" s="50"/>
      <c r="I218" s="50"/>
      <c r="J218" s="50"/>
      <c r="K218" s="50"/>
      <c r="L218" s="50"/>
      <c r="M218" s="50"/>
      <c r="N218" s="50"/>
      <c r="O218" s="50"/>
      <c r="P218" s="50"/>
      <c r="Q218" s="50"/>
      <c r="R218" s="50"/>
    </row>
    <row r="219" spans="1:18" x14ac:dyDescent="0.25">
      <c r="A219" s="50"/>
      <c r="B219" s="52"/>
      <c r="C219" s="52"/>
      <c r="D219" s="52"/>
      <c r="E219" s="50"/>
      <c r="F219" s="50"/>
      <c r="G219" s="50"/>
      <c r="H219" s="50"/>
      <c r="I219" s="50"/>
      <c r="J219" s="50"/>
      <c r="K219" s="50"/>
      <c r="L219" s="50"/>
      <c r="M219" s="50"/>
      <c r="N219" s="50"/>
      <c r="O219" s="50"/>
      <c r="P219" s="50"/>
      <c r="Q219" s="50"/>
      <c r="R219" s="50"/>
    </row>
    <row r="220" spans="1:18" x14ac:dyDescent="0.25">
      <c r="A220" s="50"/>
      <c r="B220" s="52"/>
      <c r="C220" s="52"/>
      <c r="D220" s="52"/>
      <c r="E220" s="50"/>
      <c r="F220" s="50"/>
      <c r="G220" s="50"/>
      <c r="H220" s="50"/>
      <c r="I220" s="50"/>
      <c r="J220" s="50"/>
      <c r="K220" s="50"/>
      <c r="L220" s="50"/>
      <c r="M220" s="50"/>
      <c r="N220" s="50"/>
      <c r="O220" s="50"/>
      <c r="P220" s="50"/>
      <c r="Q220" s="50"/>
      <c r="R220" s="50"/>
    </row>
    <row r="221" spans="1:18" x14ac:dyDescent="0.25">
      <c r="A221" s="50"/>
      <c r="B221" s="52"/>
      <c r="C221" s="52"/>
      <c r="D221" s="52"/>
      <c r="E221" s="50"/>
      <c r="F221" s="50"/>
      <c r="G221" s="50"/>
      <c r="H221" s="50"/>
      <c r="I221" s="50"/>
      <c r="J221" s="50"/>
      <c r="K221" s="50"/>
      <c r="L221" s="50"/>
      <c r="M221" s="50"/>
      <c r="N221" s="50"/>
      <c r="O221" s="50"/>
      <c r="P221" s="50"/>
      <c r="Q221" s="50"/>
      <c r="R221" s="50"/>
    </row>
    <row r="222" spans="1:18" x14ac:dyDescent="0.25">
      <c r="A222" s="50"/>
      <c r="B222" s="52"/>
      <c r="C222" s="52"/>
      <c r="D222" s="52"/>
      <c r="E222" s="50"/>
      <c r="F222" s="50"/>
      <c r="G222" s="50"/>
      <c r="H222" s="50"/>
      <c r="I222" s="50"/>
      <c r="J222" s="50"/>
      <c r="K222" s="50"/>
      <c r="L222" s="50"/>
      <c r="M222" s="50"/>
      <c r="N222" s="50"/>
      <c r="O222" s="50"/>
      <c r="P222" s="50"/>
      <c r="Q222" s="50"/>
      <c r="R222" s="50"/>
    </row>
    <row r="223" spans="1:18" x14ac:dyDescent="0.25">
      <c r="A223" s="50"/>
      <c r="B223" s="52"/>
      <c r="C223" s="52"/>
      <c r="D223" s="52"/>
      <c r="E223" s="50"/>
      <c r="F223" s="50"/>
      <c r="G223" s="50"/>
      <c r="H223" s="50"/>
      <c r="I223" s="50"/>
      <c r="J223" s="50"/>
      <c r="K223" s="50"/>
      <c r="L223" s="50"/>
      <c r="M223" s="50"/>
      <c r="N223" s="50"/>
      <c r="O223" s="50"/>
      <c r="P223" s="50"/>
      <c r="Q223" s="50"/>
      <c r="R223" s="50"/>
    </row>
    <row r="224" spans="1:18" x14ac:dyDescent="0.25">
      <c r="A224" s="50"/>
      <c r="B224" s="52"/>
      <c r="C224" s="52"/>
      <c r="D224" s="52"/>
      <c r="E224" s="50"/>
      <c r="F224" s="50"/>
      <c r="G224" s="50"/>
      <c r="H224" s="50"/>
      <c r="I224" s="50"/>
      <c r="J224" s="50"/>
      <c r="K224" s="50"/>
      <c r="L224" s="50"/>
      <c r="M224" s="50"/>
      <c r="N224" s="50"/>
      <c r="O224" s="50"/>
      <c r="P224" s="50"/>
      <c r="Q224" s="50"/>
      <c r="R224" s="50"/>
    </row>
    <row r="225" spans="1:18" x14ac:dyDescent="0.25">
      <c r="A225" s="50"/>
      <c r="B225" s="52"/>
      <c r="C225" s="52"/>
      <c r="D225" s="52"/>
      <c r="E225" s="50"/>
      <c r="F225" s="50"/>
      <c r="G225" s="50"/>
      <c r="H225" s="50"/>
      <c r="I225" s="50"/>
      <c r="J225" s="50"/>
      <c r="K225" s="50"/>
      <c r="L225" s="50"/>
      <c r="M225" s="50"/>
      <c r="N225" s="50"/>
      <c r="O225" s="50"/>
      <c r="P225" s="50"/>
      <c r="Q225" s="50"/>
      <c r="R225" s="50"/>
    </row>
    <row r="226" spans="1:18" x14ac:dyDescent="0.25">
      <c r="A226" s="50"/>
      <c r="B226" s="52"/>
      <c r="C226" s="52"/>
      <c r="D226" s="52"/>
      <c r="E226" s="50"/>
      <c r="F226" s="50"/>
      <c r="G226" s="50"/>
      <c r="H226" s="50"/>
      <c r="I226" s="50"/>
      <c r="J226" s="50"/>
      <c r="K226" s="50"/>
      <c r="L226" s="50"/>
      <c r="M226" s="50"/>
      <c r="N226" s="50"/>
      <c r="O226" s="50"/>
      <c r="P226" s="50"/>
      <c r="Q226" s="50"/>
      <c r="R226" s="50"/>
    </row>
    <row r="227" spans="1:18" x14ac:dyDescent="0.25">
      <c r="A227" s="50"/>
      <c r="B227" s="52"/>
      <c r="C227" s="52"/>
      <c r="D227" s="52"/>
      <c r="E227" s="50"/>
      <c r="F227" s="50"/>
      <c r="G227" s="50"/>
      <c r="H227" s="50"/>
      <c r="I227" s="50"/>
      <c r="J227" s="50"/>
      <c r="K227" s="50"/>
      <c r="L227" s="50"/>
      <c r="M227" s="50"/>
      <c r="N227" s="50"/>
      <c r="O227" s="50"/>
      <c r="P227" s="50"/>
      <c r="Q227" s="50"/>
      <c r="R227" s="50"/>
    </row>
    <row r="228" spans="1:18" x14ac:dyDescent="0.25">
      <c r="A228" s="50"/>
      <c r="B228" s="52"/>
      <c r="C228" s="52"/>
      <c r="D228" s="52"/>
      <c r="E228" s="50"/>
      <c r="F228" s="50"/>
      <c r="G228" s="50"/>
      <c r="H228" s="50"/>
      <c r="I228" s="50"/>
      <c r="J228" s="50"/>
      <c r="K228" s="50"/>
      <c r="L228" s="50"/>
      <c r="M228" s="50"/>
      <c r="N228" s="50"/>
      <c r="O228" s="50"/>
      <c r="P228" s="50"/>
      <c r="Q228" s="50"/>
      <c r="R228" s="50"/>
    </row>
    <row r="229" spans="1:18" x14ac:dyDescent="0.25">
      <c r="A229" s="50"/>
      <c r="B229" s="52"/>
      <c r="C229" s="52"/>
      <c r="D229" s="52"/>
      <c r="E229" s="50"/>
      <c r="F229" s="50"/>
      <c r="G229" s="50"/>
      <c r="H229" s="50"/>
      <c r="I229" s="50"/>
      <c r="J229" s="50"/>
      <c r="K229" s="50"/>
      <c r="L229" s="50"/>
      <c r="M229" s="50"/>
      <c r="N229" s="50"/>
      <c r="O229" s="50"/>
      <c r="P229" s="50"/>
      <c r="Q229" s="50"/>
      <c r="R229" s="50"/>
    </row>
    <row r="230" spans="1:18" x14ac:dyDescent="0.25">
      <c r="A230" s="50"/>
      <c r="B230" s="52"/>
      <c r="C230" s="52"/>
      <c r="D230" s="52"/>
      <c r="E230" s="50"/>
      <c r="F230" s="50"/>
      <c r="G230" s="50"/>
      <c r="H230" s="50"/>
      <c r="I230" s="50"/>
      <c r="J230" s="50"/>
      <c r="K230" s="50"/>
      <c r="L230" s="50"/>
      <c r="M230" s="50"/>
      <c r="N230" s="50"/>
      <c r="O230" s="50"/>
      <c r="P230" s="50"/>
      <c r="Q230" s="50"/>
      <c r="R230" s="50"/>
    </row>
    <row r="231" spans="1:18" x14ac:dyDescent="0.25">
      <c r="A231" s="50"/>
      <c r="B231" s="52"/>
      <c r="C231" s="52"/>
      <c r="D231" s="52"/>
      <c r="E231" s="50"/>
      <c r="F231" s="50"/>
      <c r="G231" s="50"/>
      <c r="H231" s="50"/>
      <c r="I231" s="50"/>
      <c r="J231" s="50"/>
      <c r="K231" s="50"/>
      <c r="L231" s="50"/>
      <c r="M231" s="50"/>
      <c r="N231" s="50"/>
      <c r="O231" s="50"/>
      <c r="P231" s="50"/>
      <c r="Q231" s="50"/>
      <c r="R231" s="50"/>
    </row>
    <row r="232" spans="1:18" x14ac:dyDescent="0.25">
      <c r="A232" s="50"/>
      <c r="B232" s="52"/>
      <c r="C232" s="52"/>
      <c r="D232" s="52"/>
      <c r="E232" s="50"/>
      <c r="F232" s="50"/>
      <c r="G232" s="50"/>
      <c r="H232" s="50"/>
      <c r="I232" s="50"/>
      <c r="J232" s="50"/>
      <c r="K232" s="50"/>
      <c r="L232" s="50"/>
      <c r="M232" s="50"/>
      <c r="N232" s="50"/>
      <c r="O232" s="50"/>
      <c r="P232" s="50"/>
      <c r="Q232" s="50"/>
      <c r="R232" s="50"/>
    </row>
    <row r="233" spans="1:18" x14ac:dyDescent="0.25">
      <c r="A233" s="50"/>
      <c r="B233" s="52"/>
      <c r="C233" s="52"/>
      <c r="D233" s="52"/>
      <c r="E233" s="50"/>
      <c r="F233" s="50"/>
      <c r="G233" s="50"/>
      <c r="H233" s="50"/>
      <c r="I233" s="50"/>
      <c r="J233" s="50"/>
      <c r="K233" s="50"/>
      <c r="L233" s="50"/>
      <c r="M233" s="50"/>
      <c r="N233" s="50"/>
      <c r="O233" s="50"/>
      <c r="P233" s="50"/>
      <c r="Q233" s="50"/>
      <c r="R233" s="50"/>
    </row>
    <row r="234" spans="1:18" x14ac:dyDescent="0.25">
      <c r="A234" s="50"/>
      <c r="B234" s="52"/>
      <c r="C234" s="52"/>
      <c r="D234" s="52"/>
      <c r="E234" s="50"/>
      <c r="F234" s="50"/>
      <c r="G234" s="50"/>
      <c r="H234" s="50"/>
      <c r="I234" s="50"/>
      <c r="J234" s="50"/>
      <c r="K234" s="50"/>
      <c r="L234" s="50"/>
      <c r="M234" s="50"/>
      <c r="N234" s="50"/>
      <c r="O234" s="50"/>
      <c r="P234" s="50"/>
      <c r="Q234" s="50"/>
      <c r="R234" s="50"/>
    </row>
    <row r="235" spans="1:18" x14ac:dyDescent="0.25">
      <c r="A235" s="50"/>
      <c r="B235" s="52"/>
      <c r="C235" s="52"/>
      <c r="D235" s="52"/>
      <c r="E235" s="50"/>
      <c r="F235" s="50"/>
      <c r="G235" s="50"/>
      <c r="H235" s="50"/>
      <c r="I235" s="50"/>
      <c r="J235" s="50"/>
      <c r="K235" s="50"/>
      <c r="L235" s="50"/>
      <c r="M235" s="50"/>
      <c r="N235" s="50"/>
      <c r="O235" s="50"/>
      <c r="P235" s="50"/>
      <c r="Q235" s="50"/>
      <c r="R235" s="50"/>
    </row>
    <row r="236" spans="1:18" x14ac:dyDescent="0.25">
      <c r="A236" s="50"/>
      <c r="B236" s="52"/>
      <c r="C236" s="52"/>
      <c r="D236" s="52"/>
      <c r="E236" s="50"/>
      <c r="F236" s="50"/>
      <c r="G236" s="50"/>
      <c r="H236" s="50"/>
      <c r="I236" s="50"/>
      <c r="J236" s="50"/>
      <c r="K236" s="50"/>
      <c r="L236" s="50"/>
      <c r="M236" s="50"/>
      <c r="N236" s="50"/>
      <c r="O236" s="50"/>
      <c r="P236" s="50"/>
      <c r="Q236" s="50"/>
      <c r="R236" s="50"/>
    </row>
    <row r="237" spans="1:18" x14ac:dyDescent="0.25">
      <c r="A237" s="50"/>
      <c r="B237" s="52"/>
      <c r="C237" s="52"/>
      <c r="D237" s="52"/>
      <c r="E237" s="50"/>
      <c r="F237" s="50"/>
      <c r="G237" s="50"/>
      <c r="H237" s="50"/>
      <c r="I237" s="50"/>
      <c r="J237" s="50"/>
      <c r="K237" s="50"/>
      <c r="L237" s="50"/>
      <c r="M237" s="50"/>
      <c r="N237" s="50"/>
      <c r="O237" s="50"/>
      <c r="P237" s="50"/>
      <c r="Q237" s="50"/>
      <c r="R237" s="50"/>
    </row>
    <row r="238" spans="1:18" x14ac:dyDescent="0.25">
      <c r="A238" s="50"/>
      <c r="B238" s="52"/>
      <c r="C238" s="52"/>
      <c r="D238" s="52"/>
      <c r="E238" s="50"/>
      <c r="F238" s="50"/>
      <c r="G238" s="50"/>
      <c r="H238" s="50"/>
      <c r="I238" s="50"/>
      <c r="J238" s="50"/>
      <c r="K238" s="50"/>
      <c r="L238" s="50"/>
      <c r="M238" s="50"/>
      <c r="N238" s="50"/>
      <c r="O238" s="50"/>
      <c r="P238" s="50"/>
      <c r="Q238" s="50"/>
      <c r="R238" s="50"/>
    </row>
    <row r="239" spans="1:18" x14ac:dyDescent="0.25">
      <c r="A239" s="50"/>
      <c r="B239" s="52"/>
      <c r="C239" s="52"/>
      <c r="D239" s="52"/>
      <c r="E239" s="50"/>
      <c r="F239" s="50"/>
      <c r="G239" s="50"/>
      <c r="H239" s="50"/>
      <c r="I239" s="50"/>
      <c r="J239" s="50"/>
      <c r="K239" s="50"/>
      <c r="L239" s="50"/>
      <c r="M239" s="50"/>
      <c r="N239" s="50"/>
      <c r="O239" s="50"/>
      <c r="P239" s="50"/>
      <c r="Q239" s="50"/>
      <c r="R239" s="50"/>
    </row>
    <row r="240" spans="1:18" x14ac:dyDescent="0.25">
      <c r="A240" s="50"/>
      <c r="B240" s="52"/>
      <c r="C240" s="52"/>
      <c r="D240" s="52"/>
      <c r="E240" s="50"/>
      <c r="F240" s="50"/>
      <c r="G240" s="50"/>
      <c r="H240" s="50"/>
      <c r="I240" s="50"/>
      <c r="J240" s="50"/>
      <c r="K240" s="50"/>
      <c r="L240" s="50"/>
      <c r="M240" s="50"/>
      <c r="N240" s="50"/>
      <c r="O240" s="50"/>
      <c r="P240" s="50"/>
      <c r="Q240" s="50"/>
      <c r="R240" s="50"/>
    </row>
    <row r="241" spans="1:18" x14ac:dyDescent="0.25">
      <c r="A241" s="50"/>
      <c r="B241" s="52"/>
      <c r="C241" s="52"/>
      <c r="D241" s="52"/>
      <c r="E241" s="50"/>
      <c r="F241" s="50"/>
      <c r="G241" s="50"/>
      <c r="H241" s="50"/>
      <c r="I241" s="50"/>
      <c r="J241" s="50"/>
      <c r="K241" s="50"/>
      <c r="L241" s="50"/>
      <c r="M241" s="50"/>
      <c r="N241" s="50"/>
      <c r="O241" s="50"/>
      <c r="P241" s="50"/>
      <c r="Q241" s="50"/>
      <c r="R241" s="50"/>
    </row>
    <row r="242" spans="1:18" x14ac:dyDescent="0.25">
      <c r="A242" s="50"/>
      <c r="B242" s="52"/>
      <c r="C242" s="52"/>
      <c r="D242" s="52"/>
      <c r="E242" s="50"/>
      <c r="F242" s="50"/>
      <c r="G242" s="50"/>
      <c r="H242" s="50"/>
      <c r="I242" s="50"/>
      <c r="J242" s="50"/>
      <c r="K242" s="50"/>
      <c r="L242" s="50"/>
      <c r="M242" s="50"/>
      <c r="N242" s="50"/>
      <c r="O242" s="50"/>
      <c r="P242" s="50"/>
      <c r="Q242" s="50"/>
      <c r="R242" s="50"/>
    </row>
    <row r="243" spans="1:18" x14ac:dyDescent="0.25">
      <c r="A243" s="50"/>
      <c r="B243" s="52"/>
      <c r="C243" s="52"/>
      <c r="D243" s="52"/>
      <c r="E243" s="50"/>
      <c r="F243" s="50"/>
      <c r="G243" s="50"/>
      <c r="H243" s="50"/>
      <c r="I243" s="50"/>
      <c r="J243" s="50"/>
      <c r="K243" s="50"/>
      <c r="L243" s="50"/>
      <c r="M243" s="50"/>
      <c r="N243" s="50"/>
      <c r="O243" s="50"/>
      <c r="P243" s="50"/>
      <c r="Q243" s="50"/>
      <c r="R243" s="50"/>
    </row>
    <row r="244" spans="1:18" x14ac:dyDescent="0.25">
      <c r="A244" s="50"/>
      <c r="B244" s="52"/>
      <c r="C244" s="52"/>
      <c r="D244" s="52"/>
      <c r="E244" s="50"/>
      <c r="F244" s="50"/>
      <c r="G244" s="50"/>
      <c r="H244" s="50"/>
      <c r="I244" s="50"/>
      <c r="J244" s="50"/>
      <c r="K244" s="50"/>
      <c r="L244" s="50"/>
      <c r="M244" s="50"/>
      <c r="N244" s="50"/>
      <c r="O244" s="50"/>
      <c r="P244" s="50"/>
      <c r="Q244" s="50"/>
      <c r="R244" s="50"/>
    </row>
    <row r="245" spans="1:18" x14ac:dyDescent="0.25">
      <c r="A245" s="50"/>
      <c r="B245" s="52"/>
      <c r="C245" s="52"/>
      <c r="D245" s="52"/>
      <c r="E245" s="50"/>
      <c r="F245" s="50"/>
      <c r="G245" s="50"/>
      <c r="H245" s="50"/>
      <c r="I245" s="50"/>
      <c r="J245" s="50"/>
      <c r="K245" s="50"/>
      <c r="L245" s="50"/>
      <c r="M245" s="50"/>
      <c r="N245" s="50"/>
      <c r="O245" s="50"/>
      <c r="P245" s="50"/>
      <c r="Q245" s="50"/>
      <c r="R245" s="50"/>
    </row>
    <row r="246" spans="1:18" x14ac:dyDescent="0.25">
      <c r="A246" s="50"/>
      <c r="B246" s="52"/>
      <c r="C246" s="52"/>
      <c r="D246" s="52"/>
      <c r="E246" s="50"/>
      <c r="F246" s="50"/>
      <c r="G246" s="50"/>
      <c r="H246" s="50"/>
      <c r="I246" s="50"/>
      <c r="J246" s="50"/>
      <c r="K246" s="50"/>
      <c r="L246" s="50"/>
      <c r="M246" s="50"/>
      <c r="N246" s="50"/>
      <c r="O246" s="50"/>
      <c r="P246" s="50"/>
      <c r="Q246" s="50"/>
      <c r="R246" s="50"/>
    </row>
    <row r="247" spans="1:18" x14ac:dyDescent="0.25">
      <c r="A247" s="50"/>
      <c r="B247" s="52"/>
      <c r="C247" s="52"/>
      <c r="D247" s="52"/>
      <c r="E247" s="50"/>
      <c r="F247" s="50"/>
      <c r="G247" s="50"/>
      <c r="H247" s="50"/>
      <c r="I247" s="50"/>
      <c r="J247" s="50"/>
      <c r="K247" s="50"/>
      <c r="L247" s="50"/>
      <c r="M247" s="50"/>
      <c r="N247" s="50"/>
      <c r="O247" s="50"/>
      <c r="P247" s="50"/>
      <c r="Q247" s="50"/>
      <c r="R247" s="50"/>
    </row>
    <row r="248" spans="1:18" x14ac:dyDescent="0.25">
      <c r="A248" s="50"/>
      <c r="B248" s="52"/>
      <c r="C248" s="52"/>
      <c r="D248" s="52"/>
      <c r="E248" s="50"/>
      <c r="F248" s="50"/>
      <c r="G248" s="50"/>
      <c r="H248" s="50"/>
      <c r="I248" s="50"/>
      <c r="J248" s="50"/>
      <c r="K248" s="50"/>
      <c r="L248" s="50"/>
      <c r="M248" s="50"/>
      <c r="N248" s="50"/>
      <c r="O248" s="50"/>
      <c r="P248" s="50"/>
      <c r="Q248" s="50"/>
      <c r="R248" s="50"/>
    </row>
    <row r="249" spans="1:18" x14ac:dyDescent="0.25">
      <c r="A249" s="50"/>
      <c r="B249" s="52"/>
      <c r="C249" s="52"/>
      <c r="D249" s="52"/>
      <c r="E249" s="50"/>
      <c r="F249" s="50"/>
      <c r="G249" s="50"/>
      <c r="H249" s="50"/>
      <c r="I249" s="50"/>
      <c r="J249" s="50"/>
      <c r="K249" s="50"/>
      <c r="L249" s="50"/>
      <c r="M249" s="50"/>
      <c r="N249" s="50"/>
      <c r="O249" s="50"/>
      <c r="P249" s="50"/>
      <c r="Q249" s="50"/>
      <c r="R249" s="50"/>
    </row>
    <row r="250" spans="1:18" x14ac:dyDescent="0.25">
      <c r="A250" s="50"/>
      <c r="B250" s="52"/>
      <c r="C250" s="52"/>
      <c r="D250" s="52"/>
      <c r="E250" s="50"/>
      <c r="F250" s="50"/>
      <c r="G250" s="50"/>
      <c r="H250" s="50"/>
      <c r="I250" s="50"/>
      <c r="J250" s="50"/>
      <c r="K250" s="50"/>
      <c r="L250" s="50"/>
      <c r="M250" s="50"/>
      <c r="N250" s="50"/>
      <c r="O250" s="50"/>
      <c r="P250" s="50"/>
      <c r="Q250" s="50"/>
      <c r="R250" s="50"/>
    </row>
    <row r="251" spans="1:18" x14ac:dyDescent="0.25">
      <c r="A251" s="50"/>
      <c r="B251" s="52"/>
      <c r="C251" s="52"/>
      <c r="D251" s="52"/>
      <c r="E251" s="50"/>
      <c r="F251" s="50"/>
      <c r="G251" s="50"/>
      <c r="H251" s="50"/>
      <c r="I251" s="50"/>
      <c r="J251" s="50"/>
      <c r="K251" s="50"/>
      <c r="L251" s="50"/>
      <c r="M251" s="50"/>
      <c r="N251" s="50"/>
      <c r="O251" s="50"/>
      <c r="P251" s="50"/>
      <c r="Q251" s="50"/>
      <c r="R251" s="50"/>
    </row>
    <row r="252" spans="1:18" x14ac:dyDescent="0.25">
      <c r="A252" s="50"/>
      <c r="B252" s="52"/>
      <c r="C252" s="52"/>
      <c r="D252" s="52"/>
      <c r="E252" s="50"/>
      <c r="F252" s="50"/>
      <c r="G252" s="50"/>
      <c r="H252" s="50"/>
      <c r="I252" s="50"/>
      <c r="J252" s="50"/>
      <c r="K252" s="50"/>
      <c r="L252" s="50"/>
      <c r="M252" s="50"/>
      <c r="N252" s="50"/>
      <c r="O252" s="50"/>
      <c r="P252" s="50"/>
      <c r="Q252" s="50"/>
      <c r="R252" s="50"/>
    </row>
    <row r="253" spans="1:18" x14ac:dyDescent="0.25">
      <c r="A253" s="50"/>
      <c r="B253" s="52"/>
      <c r="C253" s="52"/>
      <c r="D253" s="52"/>
      <c r="E253" s="50"/>
      <c r="F253" s="50"/>
      <c r="G253" s="50"/>
      <c r="H253" s="50"/>
      <c r="I253" s="50"/>
      <c r="J253" s="50"/>
      <c r="K253" s="50"/>
      <c r="L253" s="50"/>
      <c r="M253" s="50"/>
      <c r="N253" s="50"/>
      <c r="O253" s="50"/>
      <c r="P253" s="50"/>
      <c r="Q253" s="50"/>
      <c r="R253" s="50"/>
    </row>
    <row r="254" spans="1:18" x14ac:dyDescent="0.25">
      <c r="A254" s="50"/>
      <c r="B254" s="52"/>
      <c r="C254" s="52"/>
      <c r="D254" s="52"/>
      <c r="E254" s="50"/>
      <c r="F254" s="50"/>
      <c r="G254" s="50"/>
      <c r="H254" s="50"/>
      <c r="I254" s="50"/>
      <c r="J254" s="50"/>
      <c r="K254" s="50"/>
      <c r="L254" s="50"/>
      <c r="M254" s="50"/>
      <c r="N254" s="50"/>
      <c r="O254" s="50"/>
      <c r="P254" s="50"/>
      <c r="Q254" s="50"/>
      <c r="R254" s="50"/>
    </row>
    <row r="255" spans="1:18" x14ac:dyDescent="0.25">
      <c r="A255" s="50"/>
      <c r="B255" s="52"/>
      <c r="C255" s="52"/>
      <c r="D255" s="52"/>
      <c r="E255" s="50"/>
      <c r="F255" s="50"/>
      <c r="G255" s="50"/>
      <c r="H255" s="50"/>
      <c r="I255" s="50"/>
      <c r="J255" s="50"/>
      <c r="K255" s="50"/>
      <c r="L255" s="50"/>
      <c r="M255" s="50"/>
      <c r="N255" s="50"/>
      <c r="O255" s="50"/>
      <c r="P255" s="50"/>
      <c r="Q255" s="50"/>
      <c r="R255" s="50"/>
    </row>
    <row r="256" spans="1:18" x14ac:dyDescent="0.25">
      <c r="A256" s="50"/>
      <c r="B256" s="52"/>
      <c r="C256" s="52"/>
      <c r="D256" s="52"/>
      <c r="E256" s="50"/>
      <c r="F256" s="50"/>
      <c r="G256" s="50"/>
      <c r="H256" s="50"/>
      <c r="I256" s="50"/>
      <c r="J256" s="50"/>
      <c r="K256" s="50"/>
      <c r="L256" s="50"/>
      <c r="M256" s="50"/>
      <c r="N256" s="50"/>
      <c r="O256" s="50"/>
      <c r="P256" s="50"/>
      <c r="Q256" s="50"/>
      <c r="R256" s="50"/>
    </row>
    <row r="257" spans="1:18" x14ac:dyDescent="0.25">
      <c r="A257" s="50"/>
      <c r="B257" s="52"/>
      <c r="C257" s="52"/>
      <c r="D257" s="52"/>
      <c r="E257" s="50"/>
      <c r="F257" s="50"/>
      <c r="G257" s="50"/>
      <c r="H257" s="50"/>
      <c r="I257" s="50"/>
      <c r="J257" s="50"/>
      <c r="K257" s="50"/>
      <c r="L257" s="50"/>
      <c r="M257" s="50"/>
      <c r="N257" s="50"/>
      <c r="O257" s="50"/>
      <c r="P257" s="50"/>
      <c r="Q257" s="50"/>
      <c r="R257" s="50"/>
    </row>
    <row r="258" spans="1:18" x14ac:dyDescent="0.25">
      <c r="A258" s="50"/>
      <c r="B258" s="52"/>
      <c r="C258" s="52"/>
      <c r="D258" s="52"/>
      <c r="E258" s="50"/>
      <c r="F258" s="50"/>
      <c r="G258" s="50"/>
      <c r="H258" s="50"/>
      <c r="I258" s="50"/>
      <c r="J258" s="50"/>
      <c r="K258" s="50"/>
      <c r="L258" s="50"/>
      <c r="M258" s="50"/>
      <c r="N258" s="50"/>
      <c r="O258" s="50"/>
      <c r="P258" s="50"/>
      <c r="Q258" s="50"/>
      <c r="R258" s="50"/>
    </row>
    <row r="259" spans="1:18" x14ac:dyDescent="0.25">
      <c r="A259" s="50"/>
      <c r="B259" s="52"/>
      <c r="C259" s="52"/>
      <c r="D259" s="52"/>
      <c r="E259" s="50"/>
      <c r="F259" s="50"/>
      <c r="G259" s="50"/>
      <c r="H259" s="50"/>
      <c r="I259" s="50"/>
      <c r="J259" s="50"/>
      <c r="K259" s="50"/>
      <c r="L259" s="50"/>
      <c r="M259" s="50"/>
      <c r="N259" s="50"/>
      <c r="O259" s="50"/>
      <c r="P259" s="50"/>
      <c r="Q259" s="50"/>
      <c r="R259" s="50"/>
    </row>
    <row r="260" spans="1:18" x14ac:dyDescent="0.25">
      <c r="A260" s="50"/>
      <c r="B260" s="52"/>
      <c r="C260" s="52"/>
      <c r="D260" s="52"/>
      <c r="E260" s="50"/>
      <c r="F260" s="50"/>
      <c r="G260" s="50"/>
      <c r="H260" s="50"/>
      <c r="I260" s="50"/>
      <c r="J260" s="50"/>
      <c r="K260" s="50"/>
      <c r="L260" s="50"/>
      <c r="M260" s="50"/>
      <c r="N260" s="50"/>
      <c r="O260" s="50"/>
      <c r="P260" s="50"/>
      <c r="Q260" s="50"/>
      <c r="R260" s="50"/>
    </row>
    <row r="261" spans="1:18" x14ac:dyDescent="0.25">
      <c r="A261" s="50"/>
      <c r="B261" s="52"/>
      <c r="C261" s="52"/>
      <c r="D261" s="52"/>
      <c r="E261" s="50"/>
      <c r="F261" s="50"/>
      <c r="G261" s="50"/>
      <c r="H261" s="50"/>
      <c r="I261" s="50"/>
      <c r="J261" s="50"/>
      <c r="K261" s="50"/>
      <c r="L261" s="50"/>
      <c r="M261" s="50"/>
      <c r="N261" s="50"/>
      <c r="O261" s="50"/>
      <c r="P261" s="50"/>
      <c r="Q261" s="50"/>
      <c r="R261" s="50"/>
    </row>
    <row r="262" spans="1:18" x14ac:dyDescent="0.25">
      <c r="A262" s="50"/>
      <c r="B262" s="52"/>
      <c r="C262" s="52"/>
      <c r="D262" s="52"/>
      <c r="E262" s="50"/>
      <c r="F262" s="50"/>
      <c r="G262" s="50"/>
      <c r="H262" s="50"/>
      <c r="I262" s="50"/>
      <c r="J262" s="50"/>
      <c r="K262" s="50"/>
      <c r="L262" s="50"/>
      <c r="M262" s="50"/>
      <c r="N262" s="50"/>
      <c r="O262" s="50"/>
      <c r="P262" s="50"/>
      <c r="Q262" s="50"/>
      <c r="R262" s="50"/>
    </row>
    <row r="263" spans="1:18" x14ac:dyDescent="0.25">
      <c r="A263" s="50"/>
      <c r="B263" s="52"/>
      <c r="C263" s="52"/>
      <c r="D263" s="52"/>
      <c r="E263" s="50"/>
      <c r="F263" s="50"/>
      <c r="G263" s="50"/>
      <c r="H263" s="50"/>
      <c r="I263" s="50"/>
      <c r="J263" s="50"/>
      <c r="K263" s="50"/>
      <c r="L263" s="50"/>
      <c r="M263" s="50"/>
      <c r="N263" s="50"/>
      <c r="O263" s="50"/>
      <c r="P263" s="50"/>
      <c r="Q263" s="50"/>
      <c r="R263" s="50"/>
    </row>
    <row r="264" spans="1:18" x14ac:dyDescent="0.25">
      <c r="A264" s="50"/>
      <c r="B264" s="52"/>
      <c r="C264" s="52"/>
      <c r="D264" s="52"/>
      <c r="E264" s="50"/>
      <c r="F264" s="50"/>
      <c r="G264" s="50"/>
      <c r="H264" s="50"/>
      <c r="I264" s="50"/>
      <c r="J264" s="50"/>
      <c r="K264" s="50"/>
      <c r="L264" s="50"/>
      <c r="M264" s="50"/>
      <c r="N264" s="50"/>
      <c r="O264" s="50"/>
      <c r="P264" s="50"/>
      <c r="Q264" s="50"/>
      <c r="R264" s="50"/>
    </row>
    <row r="265" spans="1:18" x14ac:dyDescent="0.25">
      <c r="A265" s="50"/>
      <c r="B265" s="52"/>
      <c r="C265" s="52"/>
      <c r="D265" s="52"/>
      <c r="E265" s="50"/>
      <c r="F265" s="50"/>
      <c r="G265" s="50"/>
      <c r="H265" s="50"/>
      <c r="I265" s="50"/>
      <c r="J265" s="50"/>
      <c r="K265" s="50"/>
      <c r="L265" s="50"/>
      <c r="M265" s="50"/>
      <c r="N265" s="50"/>
      <c r="O265" s="50"/>
      <c r="P265" s="50"/>
      <c r="Q265" s="50"/>
      <c r="R265" s="50"/>
    </row>
    <row r="266" spans="1:18" x14ac:dyDescent="0.25">
      <c r="A266" s="50"/>
      <c r="B266" s="52"/>
      <c r="C266" s="52"/>
      <c r="D266" s="52"/>
      <c r="E266" s="50"/>
      <c r="F266" s="50"/>
      <c r="G266" s="50"/>
      <c r="H266" s="50"/>
      <c r="I266" s="50"/>
      <c r="J266" s="50"/>
      <c r="K266" s="50"/>
      <c r="L266" s="50"/>
      <c r="M266" s="50"/>
      <c r="N266" s="50"/>
      <c r="O266" s="50"/>
      <c r="P266" s="50"/>
      <c r="Q266" s="50"/>
      <c r="R266" s="50"/>
    </row>
    <row r="267" spans="1:18" x14ac:dyDescent="0.25">
      <c r="A267" s="50"/>
      <c r="B267" s="52"/>
      <c r="C267" s="52"/>
      <c r="D267" s="52"/>
      <c r="E267" s="50"/>
      <c r="F267" s="50"/>
      <c r="G267" s="50"/>
      <c r="H267" s="50"/>
      <c r="I267" s="50"/>
      <c r="J267" s="50"/>
      <c r="K267" s="50"/>
      <c r="L267" s="50"/>
      <c r="M267" s="50"/>
      <c r="N267" s="50"/>
      <c r="O267" s="50"/>
      <c r="P267" s="50"/>
      <c r="Q267" s="50"/>
      <c r="R267" s="50"/>
    </row>
    <row r="268" spans="1:18" x14ac:dyDescent="0.25">
      <c r="A268" s="50"/>
      <c r="B268" s="52"/>
      <c r="C268" s="52"/>
      <c r="D268" s="52"/>
      <c r="E268" s="50"/>
      <c r="F268" s="50"/>
      <c r="G268" s="50"/>
      <c r="H268" s="50"/>
      <c r="I268" s="50"/>
      <c r="J268" s="50"/>
      <c r="K268" s="50"/>
      <c r="L268" s="50"/>
      <c r="M268" s="50"/>
      <c r="N268" s="50"/>
      <c r="O268" s="50"/>
      <c r="P268" s="50"/>
      <c r="Q268" s="50"/>
      <c r="R268" s="50"/>
    </row>
    <row r="269" spans="1:18" x14ac:dyDescent="0.25">
      <c r="A269" s="50"/>
      <c r="B269" s="52"/>
      <c r="C269" s="52"/>
      <c r="D269" s="52"/>
      <c r="E269" s="50"/>
      <c r="F269" s="50"/>
      <c r="G269" s="50"/>
      <c r="H269" s="50"/>
      <c r="I269" s="50"/>
      <c r="J269" s="50"/>
      <c r="K269" s="50"/>
      <c r="L269" s="50"/>
      <c r="M269" s="50"/>
      <c r="N269" s="50"/>
      <c r="O269" s="50"/>
      <c r="P269" s="50"/>
      <c r="Q269" s="50"/>
      <c r="R269" s="50"/>
    </row>
    <row r="270" spans="1:18" x14ac:dyDescent="0.25">
      <c r="A270" s="50"/>
      <c r="B270" s="52"/>
      <c r="C270" s="52"/>
      <c r="D270" s="52"/>
      <c r="E270" s="50"/>
      <c r="F270" s="50"/>
      <c r="G270" s="50"/>
      <c r="H270" s="50"/>
      <c r="I270" s="50"/>
      <c r="J270" s="50"/>
      <c r="K270" s="50"/>
      <c r="L270" s="50"/>
      <c r="M270" s="50"/>
      <c r="N270" s="50"/>
      <c r="O270" s="50"/>
      <c r="P270" s="50"/>
      <c r="Q270" s="50"/>
      <c r="R270" s="50"/>
    </row>
    <row r="271" spans="1:18" x14ac:dyDescent="0.25">
      <c r="A271" s="50"/>
      <c r="B271" s="52"/>
      <c r="C271" s="52"/>
      <c r="D271" s="52"/>
      <c r="E271" s="50"/>
      <c r="F271" s="50"/>
      <c r="G271" s="50"/>
      <c r="H271" s="50"/>
      <c r="I271" s="50"/>
      <c r="J271" s="50"/>
      <c r="K271" s="50"/>
      <c r="L271" s="50"/>
      <c r="M271" s="50"/>
      <c r="N271" s="50"/>
      <c r="O271" s="50"/>
      <c r="P271" s="50"/>
      <c r="Q271" s="50"/>
      <c r="R271" s="50"/>
    </row>
    <row r="272" spans="1:18" x14ac:dyDescent="0.25">
      <c r="A272" s="50"/>
      <c r="B272" s="52"/>
      <c r="C272" s="52"/>
      <c r="D272" s="52"/>
      <c r="E272" s="50"/>
      <c r="F272" s="50"/>
      <c r="G272" s="50"/>
      <c r="H272" s="50"/>
      <c r="I272" s="50"/>
      <c r="J272" s="50"/>
      <c r="K272" s="50"/>
      <c r="L272" s="50"/>
      <c r="M272" s="50"/>
      <c r="N272" s="50"/>
      <c r="O272" s="50"/>
      <c r="P272" s="50"/>
      <c r="Q272" s="50"/>
      <c r="R272" s="50"/>
    </row>
    <row r="273" spans="1:18" x14ac:dyDescent="0.25">
      <c r="A273" s="50"/>
      <c r="B273" s="52"/>
      <c r="C273" s="52"/>
      <c r="D273" s="52"/>
      <c r="E273" s="50"/>
      <c r="F273" s="50"/>
      <c r="G273" s="50"/>
      <c r="H273" s="50"/>
      <c r="I273" s="50"/>
      <c r="J273" s="50"/>
      <c r="K273" s="50"/>
      <c r="L273" s="50"/>
      <c r="M273" s="50"/>
      <c r="N273" s="50"/>
      <c r="O273" s="50"/>
      <c r="P273" s="50"/>
      <c r="Q273" s="50"/>
      <c r="R273" s="50"/>
    </row>
    <row r="274" spans="1:18" x14ac:dyDescent="0.25">
      <c r="A274" s="50"/>
      <c r="B274" s="52"/>
      <c r="C274" s="52"/>
      <c r="D274" s="52"/>
      <c r="E274" s="50"/>
      <c r="F274" s="50"/>
      <c r="G274" s="50"/>
      <c r="H274" s="50"/>
      <c r="I274" s="50"/>
      <c r="J274" s="50"/>
      <c r="K274" s="50"/>
      <c r="L274" s="50"/>
      <c r="M274" s="50"/>
      <c r="N274" s="50"/>
      <c r="O274" s="50"/>
      <c r="P274" s="50"/>
      <c r="Q274" s="50"/>
      <c r="R274" s="50"/>
    </row>
    <row r="275" spans="1:18" x14ac:dyDescent="0.25">
      <c r="A275" s="50"/>
      <c r="B275" s="52"/>
      <c r="C275" s="52"/>
      <c r="D275" s="52"/>
      <c r="E275" s="50"/>
      <c r="F275" s="50"/>
      <c r="G275" s="50"/>
      <c r="H275" s="50"/>
      <c r="I275" s="50"/>
      <c r="J275" s="50"/>
      <c r="K275" s="50"/>
      <c r="L275" s="50"/>
      <c r="M275" s="50"/>
      <c r="N275" s="50"/>
      <c r="O275" s="50"/>
      <c r="P275" s="50"/>
      <c r="Q275" s="50"/>
      <c r="R275" s="50"/>
    </row>
    <row r="276" spans="1:18" x14ac:dyDescent="0.25">
      <c r="A276" s="50"/>
      <c r="B276" s="52"/>
      <c r="C276" s="52"/>
      <c r="D276" s="52"/>
      <c r="E276" s="50"/>
      <c r="F276" s="50"/>
      <c r="G276" s="50"/>
      <c r="H276" s="50"/>
      <c r="I276" s="50"/>
      <c r="J276" s="50"/>
      <c r="K276" s="50"/>
      <c r="L276" s="50"/>
      <c r="M276" s="50"/>
      <c r="N276" s="50"/>
      <c r="O276" s="50"/>
      <c r="P276" s="50"/>
      <c r="Q276" s="50"/>
      <c r="R276" s="50"/>
    </row>
    <row r="277" spans="1:18" x14ac:dyDescent="0.25">
      <c r="A277" s="50"/>
      <c r="B277" s="52"/>
      <c r="C277" s="52"/>
      <c r="D277" s="52"/>
      <c r="E277" s="50"/>
      <c r="F277" s="50"/>
      <c r="G277" s="50"/>
      <c r="H277" s="50"/>
      <c r="I277" s="50"/>
      <c r="J277" s="50"/>
      <c r="K277" s="50"/>
      <c r="L277" s="50"/>
      <c r="M277" s="50"/>
      <c r="N277" s="50"/>
      <c r="O277" s="50"/>
      <c r="P277" s="50"/>
      <c r="Q277" s="50"/>
      <c r="R277" s="50"/>
    </row>
    <row r="278" spans="1:18" x14ac:dyDescent="0.25">
      <c r="A278" s="50"/>
      <c r="B278" s="52"/>
      <c r="C278" s="52"/>
      <c r="D278" s="52"/>
      <c r="E278" s="50"/>
      <c r="F278" s="50"/>
      <c r="G278" s="50"/>
      <c r="H278" s="50"/>
      <c r="I278" s="50"/>
      <c r="J278" s="50"/>
      <c r="K278" s="50"/>
      <c r="L278" s="50"/>
      <c r="M278" s="50"/>
      <c r="N278" s="50"/>
      <c r="O278" s="50"/>
      <c r="P278" s="50"/>
      <c r="Q278" s="50"/>
      <c r="R278" s="50"/>
    </row>
    <row r="279" spans="1:18" x14ac:dyDescent="0.25">
      <c r="A279" s="50"/>
      <c r="B279" s="52"/>
      <c r="C279" s="52"/>
      <c r="D279" s="52"/>
      <c r="E279" s="50"/>
      <c r="F279" s="50"/>
      <c r="G279" s="50"/>
      <c r="H279" s="50"/>
      <c r="I279" s="50"/>
      <c r="J279" s="50"/>
      <c r="K279" s="50"/>
      <c r="L279" s="50"/>
      <c r="M279" s="50"/>
      <c r="N279" s="50"/>
      <c r="O279" s="50"/>
      <c r="P279" s="50"/>
      <c r="Q279" s="50"/>
      <c r="R279" s="50"/>
    </row>
    <row r="280" spans="1:18" x14ac:dyDescent="0.25">
      <c r="A280" s="50"/>
      <c r="B280" s="52"/>
      <c r="C280" s="52"/>
      <c r="D280" s="52"/>
      <c r="E280" s="50"/>
      <c r="F280" s="50"/>
      <c r="G280" s="50"/>
      <c r="H280" s="50"/>
      <c r="I280" s="50"/>
      <c r="J280" s="50"/>
      <c r="K280" s="50"/>
      <c r="L280" s="50"/>
      <c r="M280" s="50"/>
      <c r="N280" s="50"/>
      <c r="O280" s="50"/>
      <c r="P280" s="50"/>
      <c r="Q280" s="50"/>
      <c r="R280" s="50"/>
    </row>
    <row r="281" spans="1:18" x14ac:dyDescent="0.25">
      <c r="A281" s="50"/>
      <c r="B281" s="52"/>
      <c r="C281" s="52"/>
      <c r="D281" s="52"/>
      <c r="E281" s="50"/>
      <c r="F281" s="50"/>
      <c r="G281" s="50"/>
      <c r="H281" s="50"/>
      <c r="I281" s="50"/>
      <c r="J281" s="50"/>
      <c r="K281" s="50"/>
      <c r="L281" s="50"/>
      <c r="M281" s="50"/>
      <c r="N281" s="50"/>
      <c r="O281" s="50"/>
      <c r="P281" s="50"/>
      <c r="Q281" s="50"/>
      <c r="R281" s="50"/>
    </row>
    <row r="282" spans="1:18" x14ac:dyDescent="0.25">
      <c r="A282" s="50"/>
      <c r="B282" s="52"/>
      <c r="C282" s="52"/>
      <c r="D282" s="52"/>
      <c r="E282" s="50"/>
      <c r="F282" s="50"/>
      <c r="G282" s="50"/>
      <c r="H282" s="50"/>
      <c r="I282" s="50"/>
      <c r="J282" s="50"/>
      <c r="K282" s="50"/>
      <c r="L282" s="50"/>
      <c r="M282" s="50"/>
      <c r="N282" s="50"/>
      <c r="O282" s="50"/>
      <c r="P282" s="50"/>
      <c r="Q282" s="50"/>
      <c r="R282" s="50"/>
    </row>
    <row r="283" spans="1:18" x14ac:dyDescent="0.25">
      <c r="A283" s="50"/>
      <c r="B283" s="52"/>
      <c r="C283" s="52"/>
      <c r="D283" s="52"/>
      <c r="E283" s="50"/>
      <c r="F283" s="50"/>
      <c r="G283" s="50"/>
      <c r="H283" s="50"/>
      <c r="I283" s="50"/>
      <c r="J283" s="50"/>
      <c r="K283" s="50"/>
      <c r="L283" s="50"/>
      <c r="M283" s="50"/>
      <c r="N283" s="50"/>
      <c r="O283" s="50"/>
      <c r="P283" s="50"/>
      <c r="Q283" s="50"/>
      <c r="R283" s="50"/>
    </row>
    <row r="284" spans="1:18" x14ac:dyDescent="0.25">
      <c r="A284" s="50"/>
      <c r="B284" s="52"/>
      <c r="C284" s="52"/>
      <c r="D284" s="52"/>
      <c r="E284" s="50"/>
      <c r="F284" s="50"/>
      <c r="G284" s="50"/>
      <c r="H284" s="50"/>
      <c r="I284" s="50"/>
      <c r="J284" s="50"/>
      <c r="K284" s="50"/>
      <c r="L284" s="50"/>
      <c r="M284" s="50"/>
      <c r="N284" s="50"/>
      <c r="O284" s="50"/>
      <c r="P284" s="50"/>
      <c r="Q284" s="50"/>
      <c r="R284" s="50"/>
    </row>
    <row r="285" spans="1:18" x14ac:dyDescent="0.25">
      <c r="A285" s="50"/>
      <c r="B285" s="52"/>
      <c r="C285" s="52"/>
      <c r="D285" s="52"/>
      <c r="E285" s="50"/>
      <c r="F285" s="50"/>
      <c r="G285" s="50"/>
      <c r="H285" s="50"/>
      <c r="I285" s="50"/>
      <c r="J285" s="50"/>
      <c r="K285" s="50"/>
      <c r="L285" s="50"/>
      <c r="M285" s="50"/>
      <c r="N285" s="50"/>
      <c r="O285" s="50"/>
      <c r="P285" s="50"/>
      <c r="Q285" s="50"/>
      <c r="R285" s="50"/>
    </row>
    <row r="286" spans="1:18" x14ac:dyDescent="0.25">
      <c r="A286" s="50"/>
      <c r="B286" s="52"/>
      <c r="C286" s="52"/>
      <c r="D286" s="52"/>
      <c r="E286" s="50"/>
      <c r="F286" s="50"/>
      <c r="G286" s="50"/>
      <c r="H286" s="50"/>
      <c r="I286" s="50"/>
      <c r="J286" s="50"/>
      <c r="K286" s="50"/>
      <c r="L286" s="50"/>
      <c r="M286" s="50"/>
      <c r="N286" s="50"/>
      <c r="O286" s="50"/>
      <c r="P286" s="50"/>
      <c r="Q286" s="50"/>
      <c r="R286" s="50"/>
    </row>
    <row r="287" spans="1:18" x14ac:dyDescent="0.25">
      <c r="A287" s="50"/>
      <c r="B287" s="52"/>
      <c r="C287" s="52"/>
      <c r="D287" s="52"/>
      <c r="E287" s="50"/>
      <c r="F287" s="50"/>
      <c r="G287" s="50"/>
      <c r="H287" s="50"/>
      <c r="I287" s="50"/>
      <c r="J287" s="50"/>
      <c r="K287" s="50"/>
      <c r="L287" s="50"/>
      <c r="M287" s="50"/>
      <c r="N287" s="50"/>
      <c r="O287" s="50"/>
      <c r="P287" s="50"/>
      <c r="Q287" s="50"/>
      <c r="R287" s="50"/>
    </row>
    <row r="288" spans="1:18" x14ac:dyDescent="0.25">
      <c r="A288" s="50"/>
      <c r="B288" s="52"/>
      <c r="C288" s="52"/>
      <c r="D288" s="52"/>
      <c r="E288" s="50"/>
      <c r="F288" s="50"/>
      <c r="G288" s="50"/>
      <c r="H288" s="50"/>
      <c r="I288" s="50"/>
      <c r="J288" s="50"/>
      <c r="K288" s="50"/>
      <c r="L288" s="50"/>
      <c r="M288" s="50"/>
      <c r="N288" s="50"/>
      <c r="O288" s="50"/>
      <c r="P288" s="50"/>
      <c r="Q288" s="50"/>
      <c r="R288" s="50"/>
    </row>
    <row r="289" spans="1:18" x14ac:dyDescent="0.25">
      <c r="A289" s="50"/>
      <c r="B289" s="52"/>
      <c r="C289" s="52"/>
      <c r="D289" s="52"/>
      <c r="E289" s="50"/>
      <c r="F289" s="50"/>
      <c r="G289" s="50"/>
      <c r="H289" s="50"/>
      <c r="I289" s="50"/>
      <c r="J289" s="50"/>
      <c r="K289" s="50"/>
      <c r="L289" s="50"/>
      <c r="M289" s="50"/>
      <c r="N289" s="50"/>
      <c r="O289" s="50"/>
      <c r="P289" s="50"/>
      <c r="Q289" s="50"/>
      <c r="R289" s="50"/>
    </row>
    <row r="290" spans="1:18" x14ac:dyDescent="0.25">
      <c r="A290" s="50"/>
      <c r="B290" s="52"/>
      <c r="C290" s="52"/>
      <c r="D290" s="52"/>
      <c r="E290" s="50"/>
      <c r="F290" s="50"/>
      <c r="G290" s="50"/>
      <c r="H290" s="50"/>
      <c r="I290" s="50"/>
      <c r="J290" s="50"/>
      <c r="K290" s="50"/>
      <c r="L290" s="50"/>
      <c r="M290" s="50"/>
      <c r="N290" s="50"/>
      <c r="O290" s="50"/>
      <c r="P290" s="50"/>
      <c r="Q290" s="50"/>
      <c r="R290" s="50"/>
    </row>
    <row r="291" spans="1:18" x14ac:dyDescent="0.25">
      <c r="A291" s="50"/>
      <c r="B291" s="52"/>
      <c r="C291" s="52"/>
      <c r="D291" s="52"/>
      <c r="E291" s="50"/>
      <c r="F291" s="50"/>
      <c r="G291" s="50"/>
      <c r="H291" s="50"/>
      <c r="I291" s="50"/>
      <c r="J291" s="50"/>
      <c r="K291" s="50"/>
      <c r="L291" s="50"/>
      <c r="M291" s="50"/>
      <c r="N291" s="50"/>
      <c r="O291" s="50"/>
      <c r="P291" s="50"/>
      <c r="Q291" s="50"/>
      <c r="R291" s="50"/>
    </row>
    <row r="292" spans="1:18" x14ac:dyDescent="0.25">
      <c r="A292" s="50"/>
      <c r="B292" s="52"/>
      <c r="C292" s="52"/>
      <c r="D292" s="52"/>
      <c r="E292" s="50"/>
      <c r="F292" s="50"/>
      <c r="G292" s="50"/>
      <c r="H292" s="50"/>
      <c r="I292" s="50"/>
      <c r="J292" s="50"/>
      <c r="K292" s="50"/>
      <c r="L292" s="50"/>
      <c r="M292" s="50"/>
      <c r="N292" s="50"/>
      <c r="O292" s="50"/>
      <c r="P292" s="50"/>
      <c r="Q292" s="50"/>
      <c r="R292" s="50"/>
    </row>
    <row r="293" spans="1:18" x14ac:dyDescent="0.25">
      <c r="A293" s="50"/>
      <c r="B293" s="52"/>
      <c r="C293" s="52"/>
      <c r="D293" s="52"/>
      <c r="E293" s="50"/>
      <c r="F293" s="50"/>
      <c r="G293" s="50"/>
      <c r="H293" s="50"/>
      <c r="I293" s="50"/>
      <c r="J293" s="50"/>
      <c r="K293" s="50"/>
      <c r="L293" s="50"/>
      <c r="M293" s="50"/>
      <c r="N293" s="50"/>
      <c r="O293" s="50"/>
      <c r="P293" s="50"/>
      <c r="Q293" s="50"/>
      <c r="R293" s="50"/>
    </row>
    <row r="294" spans="1:18" x14ac:dyDescent="0.25">
      <c r="A294" s="50"/>
      <c r="B294" s="52"/>
      <c r="C294" s="52"/>
      <c r="D294" s="52"/>
      <c r="E294" s="50"/>
      <c r="F294" s="50"/>
      <c r="G294" s="50"/>
      <c r="H294" s="50"/>
      <c r="I294" s="50"/>
      <c r="J294" s="50"/>
      <c r="K294" s="50"/>
      <c r="L294" s="50"/>
      <c r="M294" s="50"/>
      <c r="N294" s="50"/>
      <c r="O294" s="50"/>
      <c r="P294" s="50"/>
      <c r="Q294" s="50"/>
      <c r="R294" s="50"/>
    </row>
    <row r="295" spans="1:18" x14ac:dyDescent="0.25">
      <c r="A295" s="50"/>
      <c r="B295" s="52"/>
      <c r="C295" s="52"/>
      <c r="D295" s="52"/>
      <c r="E295" s="50"/>
      <c r="F295" s="50"/>
      <c r="G295" s="50"/>
      <c r="H295" s="50"/>
      <c r="I295" s="50"/>
      <c r="J295" s="50"/>
      <c r="K295" s="50"/>
      <c r="L295" s="50"/>
      <c r="M295" s="50"/>
      <c r="N295" s="50"/>
      <c r="O295" s="50"/>
      <c r="P295" s="50"/>
      <c r="Q295" s="50"/>
      <c r="R295" s="50"/>
    </row>
    <row r="296" spans="1:18" x14ac:dyDescent="0.25">
      <c r="A296" s="50"/>
      <c r="B296" s="52"/>
      <c r="C296" s="52"/>
      <c r="D296" s="52"/>
      <c r="E296" s="50"/>
      <c r="F296" s="50"/>
      <c r="G296" s="50"/>
      <c r="H296" s="50"/>
      <c r="I296" s="50"/>
      <c r="J296" s="50"/>
      <c r="K296" s="50"/>
      <c r="L296" s="50"/>
      <c r="M296" s="50"/>
      <c r="N296" s="50"/>
      <c r="O296" s="50"/>
      <c r="P296" s="50"/>
      <c r="Q296" s="50"/>
      <c r="R296" s="50"/>
    </row>
    <row r="297" spans="1:18" x14ac:dyDescent="0.25">
      <c r="A297" s="50"/>
      <c r="B297" s="52"/>
      <c r="C297" s="52"/>
      <c r="D297" s="52"/>
      <c r="E297" s="50"/>
      <c r="F297" s="50"/>
      <c r="G297" s="50"/>
      <c r="H297" s="50"/>
      <c r="I297" s="50"/>
      <c r="J297" s="50"/>
      <c r="K297" s="50"/>
      <c r="L297" s="50"/>
      <c r="M297" s="50"/>
      <c r="N297" s="50"/>
      <c r="O297" s="50"/>
      <c r="P297" s="50"/>
      <c r="Q297" s="50"/>
      <c r="R297" s="50"/>
    </row>
    <row r="298" spans="1:18" x14ac:dyDescent="0.25">
      <c r="A298" s="50"/>
      <c r="B298" s="52"/>
      <c r="C298" s="52"/>
      <c r="D298" s="52"/>
      <c r="E298" s="50"/>
      <c r="F298" s="50"/>
      <c r="G298" s="50"/>
      <c r="H298" s="50"/>
      <c r="I298" s="50"/>
      <c r="J298" s="50"/>
      <c r="K298" s="50"/>
      <c r="L298" s="50"/>
      <c r="M298" s="50"/>
      <c r="N298" s="50"/>
      <c r="O298" s="50"/>
      <c r="P298" s="50"/>
      <c r="Q298" s="50"/>
      <c r="R298" s="50"/>
    </row>
    <row r="299" spans="1:18" x14ac:dyDescent="0.25">
      <c r="A299" s="50"/>
      <c r="B299" s="52"/>
      <c r="C299" s="52"/>
      <c r="D299" s="52"/>
      <c r="E299" s="50"/>
      <c r="F299" s="50"/>
      <c r="G299" s="50"/>
      <c r="H299" s="50"/>
      <c r="I299" s="50"/>
      <c r="J299" s="50"/>
      <c r="K299" s="50"/>
      <c r="L299" s="50"/>
      <c r="M299" s="50"/>
      <c r="N299" s="50"/>
      <c r="O299" s="50"/>
      <c r="P299" s="50"/>
      <c r="Q299" s="50"/>
      <c r="R299" s="50"/>
    </row>
    <row r="300" spans="1:18" x14ac:dyDescent="0.25">
      <c r="A300" s="50"/>
      <c r="B300" s="52"/>
      <c r="C300" s="52"/>
      <c r="D300" s="52"/>
      <c r="E300" s="50"/>
      <c r="F300" s="50"/>
      <c r="G300" s="50"/>
      <c r="H300" s="50"/>
      <c r="I300" s="50"/>
      <c r="J300" s="50"/>
      <c r="K300" s="50"/>
      <c r="L300" s="50"/>
      <c r="M300" s="50"/>
      <c r="N300" s="50"/>
      <c r="O300" s="50"/>
      <c r="P300" s="50"/>
      <c r="Q300" s="50"/>
      <c r="R300" s="50"/>
    </row>
    <row r="301" spans="1:18" x14ac:dyDescent="0.25">
      <c r="A301" s="50"/>
      <c r="B301" s="52"/>
      <c r="C301" s="52"/>
      <c r="D301" s="52"/>
      <c r="E301" s="50"/>
      <c r="F301" s="50"/>
      <c r="G301" s="50"/>
      <c r="H301" s="50"/>
      <c r="I301" s="50"/>
      <c r="J301" s="50"/>
      <c r="K301" s="50"/>
      <c r="L301" s="50"/>
      <c r="M301" s="50"/>
      <c r="N301" s="50"/>
      <c r="O301" s="50"/>
      <c r="P301" s="50"/>
      <c r="Q301" s="50"/>
      <c r="R301" s="50"/>
    </row>
    <row r="302" spans="1:18" x14ac:dyDescent="0.25">
      <c r="A302" s="50"/>
      <c r="B302" s="52"/>
      <c r="C302" s="52"/>
      <c r="D302" s="52"/>
      <c r="E302" s="50"/>
      <c r="F302" s="50"/>
      <c r="G302" s="50"/>
      <c r="H302" s="50"/>
      <c r="I302" s="50"/>
      <c r="J302" s="50"/>
      <c r="K302" s="50"/>
      <c r="L302" s="50"/>
      <c r="M302" s="50"/>
      <c r="N302" s="50"/>
      <c r="O302" s="50"/>
      <c r="P302" s="50"/>
      <c r="Q302" s="50"/>
      <c r="R302" s="50"/>
    </row>
    <row r="303" spans="1:18" x14ac:dyDescent="0.25">
      <c r="A303" s="50"/>
      <c r="B303" s="52"/>
      <c r="C303" s="52"/>
      <c r="D303" s="52"/>
      <c r="E303" s="50"/>
      <c r="F303" s="50"/>
      <c r="G303" s="50"/>
      <c r="H303" s="50"/>
      <c r="I303" s="50"/>
      <c r="J303" s="50"/>
      <c r="K303" s="50"/>
      <c r="L303" s="50"/>
      <c r="M303" s="50"/>
      <c r="N303" s="50"/>
      <c r="O303" s="50"/>
      <c r="P303" s="50"/>
      <c r="Q303" s="50"/>
      <c r="R303" s="50"/>
    </row>
    <row r="304" spans="1:18" x14ac:dyDescent="0.25">
      <c r="A304" s="50"/>
      <c r="B304" s="52"/>
      <c r="C304" s="52"/>
      <c r="D304" s="52"/>
      <c r="E304" s="50"/>
      <c r="F304" s="50"/>
      <c r="G304" s="50"/>
      <c r="H304" s="50"/>
      <c r="I304" s="50"/>
      <c r="J304" s="50"/>
      <c r="K304" s="50"/>
      <c r="L304" s="50"/>
      <c r="M304" s="50"/>
      <c r="N304" s="50"/>
      <c r="O304" s="50"/>
      <c r="P304" s="50"/>
      <c r="Q304" s="50"/>
      <c r="R304" s="50"/>
    </row>
    <row r="305" spans="1:18" x14ac:dyDescent="0.25">
      <c r="A305" s="50"/>
      <c r="B305" s="52"/>
      <c r="C305" s="52"/>
      <c r="D305" s="52"/>
      <c r="E305" s="50"/>
      <c r="F305" s="50"/>
      <c r="G305" s="50"/>
      <c r="H305" s="50"/>
      <c r="I305" s="50"/>
      <c r="J305" s="50"/>
      <c r="K305" s="50"/>
      <c r="L305" s="50"/>
      <c r="M305" s="50"/>
      <c r="N305" s="50"/>
      <c r="O305" s="50"/>
      <c r="P305" s="50"/>
      <c r="Q305" s="50"/>
      <c r="R305" s="50"/>
    </row>
    <row r="306" spans="1:18" x14ac:dyDescent="0.25">
      <c r="A306" s="50"/>
      <c r="B306" s="52"/>
      <c r="C306" s="52"/>
      <c r="D306" s="52"/>
      <c r="E306" s="50"/>
      <c r="F306" s="50"/>
      <c r="G306" s="50"/>
      <c r="H306" s="50"/>
      <c r="I306" s="50"/>
      <c r="J306" s="50"/>
      <c r="K306" s="50"/>
      <c r="L306" s="50"/>
      <c r="M306" s="50"/>
      <c r="N306" s="50"/>
      <c r="O306" s="50"/>
      <c r="P306" s="50"/>
      <c r="Q306" s="50"/>
      <c r="R306" s="50"/>
    </row>
    <row r="307" spans="1:18" x14ac:dyDescent="0.25">
      <c r="A307" s="50"/>
      <c r="B307" s="52"/>
      <c r="C307" s="52"/>
      <c r="D307" s="52"/>
      <c r="E307" s="50"/>
      <c r="F307" s="50"/>
      <c r="G307" s="50"/>
      <c r="H307" s="50"/>
      <c r="I307" s="50"/>
      <c r="J307" s="50"/>
      <c r="K307" s="50"/>
      <c r="L307" s="50"/>
      <c r="M307" s="50"/>
      <c r="N307" s="50"/>
      <c r="O307" s="50"/>
      <c r="P307" s="50"/>
      <c r="Q307" s="50"/>
      <c r="R307" s="50"/>
    </row>
    <row r="308" spans="1:18" x14ac:dyDescent="0.25">
      <c r="A308" s="50"/>
      <c r="B308" s="52"/>
      <c r="C308" s="52"/>
      <c r="D308" s="52"/>
      <c r="E308" s="50"/>
      <c r="F308" s="50"/>
      <c r="G308" s="50"/>
      <c r="H308" s="50"/>
      <c r="I308" s="50"/>
      <c r="J308" s="50"/>
      <c r="K308" s="50"/>
      <c r="L308" s="50"/>
      <c r="M308" s="50"/>
      <c r="N308" s="50"/>
      <c r="O308" s="50"/>
      <c r="P308" s="50"/>
      <c r="Q308" s="50"/>
      <c r="R308" s="50"/>
    </row>
    <row r="309" spans="1:18" x14ac:dyDescent="0.25">
      <c r="A309" s="50"/>
      <c r="B309" s="52"/>
      <c r="C309" s="52"/>
      <c r="D309" s="52"/>
      <c r="E309" s="50"/>
      <c r="F309" s="50"/>
      <c r="G309" s="50"/>
      <c r="H309" s="50"/>
      <c r="I309" s="50"/>
      <c r="J309" s="50"/>
      <c r="K309" s="50"/>
      <c r="L309" s="50"/>
      <c r="M309" s="50"/>
      <c r="N309" s="50"/>
      <c r="O309" s="50"/>
      <c r="P309" s="50"/>
      <c r="Q309" s="50"/>
      <c r="R309" s="50"/>
    </row>
    <row r="310" spans="1:18" x14ac:dyDescent="0.25">
      <c r="A310" s="50"/>
      <c r="B310" s="52"/>
      <c r="C310" s="52"/>
      <c r="D310" s="52"/>
      <c r="E310" s="50"/>
      <c r="F310" s="50"/>
      <c r="G310" s="50"/>
      <c r="H310" s="50"/>
      <c r="I310" s="50"/>
      <c r="J310" s="50"/>
      <c r="K310" s="50"/>
      <c r="L310" s="50"/>
      <c r="M310" s="50"/>
      <c r="N310" s="50"/>
      <c r="O310" s="50"/>
      <c r="P310" s="50"/>
      <c r="Q310" s="50"/>
      <c r="R310" s="50"/>
    </row>
    <row r="311" spans="1:18" x14ac:dyDescent="0.25">
      <c r="A311" s="50"/>
      <c r="B311" s="52"/>
      <c r="C311" s="52"/>
      <c r="D311" s="52"/>
      <c r="E311" s="50"/>
      <c r="F311" s="50"/>
      <c r="G311" s="50"/>
      <c r="H311" s="50"/>
      <c r="I311" s="50"/>
      <c r="J311" s="50"/>
      <c r="K311" s="50"/>
      <c r="L311" s="50"/>
      <c r="M311" s="50"/>
      <c r="N311" s="50"/>
      <c r="O311" s="50"/>
      <c r="P311" s="50"/>
      <c r="Q311" s="50"/>
      <c r="R311" s="50"/>
    </row>
    <row r="312" spans="1:18" x14ac:dyDescent="0.25">
      <c r="A312" s="50"/>
      <c r="B312" s="52"/>
      <c r="C312" s="52"/>
      <c r="D312" s="52"/>
      <c r="E312" s="50"/>
      <c r="F312" s="50"/>
      <c r="G312" s="50"/>
      <c r="H312" s="50"/>
      <c r="I312" s="50"/>
      <c r="J312" s="50"/>
      <c r="K312" s="50"/>
      <c r="L312" s="50"/>
      <c r="M312" s="50"/>
      <c r="N312" s="50"/>
      <c r="O312" s="50"/>
      <c r="P312" s="50"/>
      <c r="Q312" s="50"/>
      <c r="R312" s="50"/>
    </row>
    <row r="313" spans="1:18" x14ac:dyDescent="0.25">
      <c r="A313" s="50"/>
      <c r="B313" s="52"/>
      <c r="C313" s="52"/>
      <c r="D313" s="52"/>
      <c r="E313" s="50"/>
      <c r="F313" s="50"/>
      <c r="G313" s="50"/>
      <c r="H313" s="50"/>
      <c r="I313" s="50"/>
      <c r="J313" s="50"/>
      <c r="K313" s="50"/>
      <c r="L313" s="50"/>
      <c r="M313" s="50"/>
      <c r="N313" s="50"/>
      <c r="O313" s="50"/>
      <c r="P313" s="50"/>
      <c r="Q313" s="50"/>
      <c r="R313" s="50"/>
    </row>
    <row r="314" spans="1:18" x14ac:dyDescent="0.25">
      <c r="A314" s="50"/>
      <c r="B314" s="52"/>
      <c r="C314" s="52"/>
      <c r="D314" s="52"/>
      <c r="E314" s="50"/>
      <c r="F314" s="50"/>
      <c r="G314" s="50"/>
      <c r="H314" s="50"/>
      <c r="I314" s="50"/>
      <c r="J314" s="50"/>
      <c r="K314" s="50"/>
      <c r="L314" s="50"/>
      <c r="M314" s="50"/>
      <c r="N314" s="50"/>
      <c r="O314" s="50"/>
      <c r="P314" s="50"/>
      <c r="Q314" s="50"/>
      <c r="R314" s="50"/>
    </row>
    <row r="315" spans="1:18" x14ac:dyDescent="0.25">
      <c r="A315" s="50"/>
      <c r="B315" s="52"/>
      <c r="C315" s="52"/>
      <c r="D315" s="52"/>
      <c r="E315" s="50"/>
      <c r="F315" s="50"/>
      <c r="G315" s="50"/>
      <c r="H315" s="50"/>
      <c r="I315" s="50"/>
      <c r="J315" s="50"/>
      <c r="K315" s="50"/>
      <c r="L315" s="50"/>
      <c r="M315" s="50"/>
      <c r="N315" s="50"/>
      <c r="O315" s="50"/>
      <c r="P315" s="50"/>
      <c r="Q315" s="50"/>
      <c r="R315" s="50"/>
    </row>
    <row r="316" spans="1:18" x14ac:dyDescent="0.25">
      <c r="A316" s="50"/>
      <c r="B316" s="52"/>
      <c r="C316" s="52"/>
      <c r="D316" s="52"/>
      <c r="E316" s="50"/>
      <c r="F316" s="50"/>
      <c r="G316" s="50"/>
      <c r="H316" s="50"/>
      <c r="I316" s="50"/>
      <c r="J316" s="50"/>
      <c r="K316" s="50"/>
      <c r="L316" s="50"/>
      <c r="M316" s="50"/>
      <c r="N316" s="50"/>
      <c r="O316" s="50"/>
      <c r="P316" s="50"/>
      <c r="Q316" s="50"/>
      <c r="R316" s="50"/>
    </row>
    <row r="317" spans="1:18" x14ac:dyDescent="0.25">
      <c r="A317" s="50"/>
      <c r="B317" s="52"/>
      <c r="C317" s="52"/>
      <c r="D317" s="52"/>
      <c r="E317" s="50"/>
      <c r="F317" s="50"/>
      <c r="G317" s="50"/>
      <c r="H317" s="50"/>
      <c r="I317" s="50"/>
      <c r="J317" s="50"/>
      <c r="K317" s="50"/>
      <c r="L317" s="50"/>
      <c r="M317" s="50"/>
      <c r="N317" s="50"/>
      <c r="O317" s="50"/>
      <c r="P317" s="50"/>
      <c r="Q317" s="50"/>
      <c r="R317" s="50"/>
    </row>
    <row r="318" spans="1:18" x14ac:dyDescent="0.25">
      <c r="A318" s="50"/>
      <c r="B318" s="52"/>
      <c r="C318" s="52"/>
      <c r="D318" s="52"/>
      <c r="E318" s="50"/>
      <c r="F318" s="50"/>
      <c r="G318" s="50"/>
      <c r="H318" s="50"/>
      <c r="I318" s="50"/>
      <c r="J318" s="50"/>
      <c r="K318" s="50"/>
      <c r="L318" s="50"/>
      <c r="M318" s="50"/>
      <c r="N318" s="50"/>
      <c r="O318" s="50"/>
      <c r="P318" s="50"/>
      <c r="Q318" s="50"/>
      <c r="R318" s="50"/>
    </row>
    <row r="319" spans="1:18" x14ac:dyDescent="0.25">
      <c r="A319" s="50"/>
      <c r="B319" s="52"/>
      <c r="C319" s="52"/>
      <c r="D319" s="52"/>
      <c r="E319" s="50"/>
      <c r="F319" s="50"/>
      <c r="G319" s="50"/>
      <c r="H319" s="50"/>
      <c r="I319" s="50"/>
      <c r="J319" s="50"/>
      <c r="K319" s="50"/>
      <c r="L319" s="50"/>
      <c r="M319" s="50"/>
      <c r="N319" s="50"/>
      <c r="O319" s="50"/>
      <c r="P319" s="50"/>
      <c r="Q319" s="50"/>
      <c r="R319" s="50"/>
    </row>
    <row r="320" spans="1:18" x14ac:dyDescent="0.25">
      <c r="A320" s="50"/>
      <c r="B320" s="52"/>
      <c r="C320" s="52"/>
      <c r="D320" s="52"/>
      <c r="E320" s="50"/>
      <c r="F320" s="50"/>
      <c r="G320" s="50"/>
      <c r="H320" s="50"/>
      <c r="I320" s="50"/>
      <c r="J320" s="50"/>
      <c r="K320" s="50"/>
      <c r="L320" s="50"/>
      <c r="M320" s="50"/>
      <c r="N320" s="50"/>
      <c r="O320" s="50"/>
      <c r="P320" s="50"/>
      <c r="Q320" s="50"/>
      <c r="R320" s="50"/>
    </row>
    <row r="321" spans="1:18" x14ac:dyDescent="0.25">
      <c r="A321" s="50"/>
      <c r="B321" s="52"/>
      <c r="C321" s="52"/>
      <c r="D321" s="52"/>
      <c r="E321" s="50"/>
      <c r="F321" s="50"/>
      <c r="G321" s="50"/>
      <c r="H321" s="50"/>
      <c r="I321" s="50"/>
      <c r="J321" s="50"/>
      <c r="K321" s="50"/>
      <c r="L321" s="50"/>
      <c r="M321" s="50"/>
      <c r="N321" s="50"/>
      <c r="O321" s="50"/>
      <c r="P321" s="50"/>
      <c r="Q321" s="50"/>
      <c r="R321" s="50"/>
    </row>
    <row r="322" spans="1:18" x14ac:dyDescent="0.25">
      <c r="A322" s="50"/>
      <c r="B322" s="52"/>
      <c r="C322" s="52"/>
      <c r="D322" s="52"/>
      <c r="E322" s="50"/>
      <c r="F322" s="50"/>
      <c r="G322" s="50"/>
      <c r="H322" s="50"/>
      <c r="I322" s="50"/>
      <c r="J322" s="50"/>
      <c r="K322" s="50"/>
      <c r="L322" s="50"/>
      <c r="M322" s="50"/>
      <c r="N322" s="50"/>
      <c r="O322" s="50"/>
      <c r="P322" s="50"/>
      <c r="Q322" s="50"/>
      <c r="R322" s="50"/>
    </row>
    <row r="323" spans="1:18" x14ac:dyDescent="0.25">
      <c r="A323" s="50"/>
      <c r="B323" s="52"/>
      <c r="C323" s="52"/>
      <c r="D323" s="52"/>
      <c r="E323" s="50"/>
      <c r="F323" s="50"/>
      <c r="G323" s="50"/>
      <c r="H323" s="50"/>
      <c r="I323" s="50"/>
      <c r="J323" s="50"/>
      <c r="K323" s="50"/>
      <c r="L323" s="50"/>
      <c r="M323" s="50"/>
      <c r="N323" s="50"/>
      <c r="O323" s="50"/>
      <c r="P323" s="50"/>
      <c r="Q323" s="50"/>
      <c r="R323" s="50"/>
    </row>
    <row r="324" spans="1:18" x14ac:dyDescent="0.25">
      <c r="A324" s="50"/>
      <c r="B324" s="52"/>
      <c r="C324" s="52"/>
      <c r="D324" s="52"/>
      <c r="E324" s="50"/>
      <c r="F324" s="50"/>
      <c r="G324" s="50"/>
      <c r="H324" s="50"/>
      <c r="I324" s="50"/>
      <c r="J324" s="50"/>
      <c r="K324" s="50"/>
      <c r="L324" s="50"/>
      <c r="M324" s="50"/>
      <c r="N324" s="50"/>
      <c r="O324" s="50"/>
      <c r="P324" s="50"/>
      <c r="Q324" s="50"/>
      <c r="R324" s="50"/>
    </row>
    <row r="325" spans="1:18" x14ac:dyDescent="0.25">
      <c r="A325" s="50"/>
      <c r="B325" s="52"/>
      <c r="C325" s="52"/>
      <c r="D325" s="52"/>
      <c r="E325" s="50"/>
      <c r="F325" s="50"/>
      <c r="G325" s="50"/>
      <c r="H325" s="50"/>
      <c r="I325" s="50"/>
      <c r="J325" s="50"/>
      <c r="K325" s="50"/>
      <c r="L325" s="50"/>
      <c r="M325" s="50"/>
      <c r="N325" s="50"/>
      <c r="O325" s="50"/>
      <c r="P325" s="50"/>
      <c r="Q325" s="50"/>
      <c r="R325" s="50"/>
    </row>
    <row r="326" spans="1:18" x14ac:dyDescent="0.25">
      <c r="A326" s="50"/>
      <c r="B326" s="52"/>
      <c r="C326" s="52"/>
      <c r="D326" s="52"/>
      <c r="E326" s="50"/>
      <c r="F326" s="50"/>
      <c r="G326" s="50"/>
      <c r="H326" s="50"/>
      <c r="I326" s="50"/>
      <c r="J326" s="50"/>
      <c r="K326" s="50"/>
      <c r="L326" s="50"/>
      <c r="M326" s="50"/>
      <c r="N326" s="50"/>
      <c r="O326" s="50"/>
      <c r="P326" s="50"/>
      <c r="Q326" s="50"/>
      <c r="R326" s="50"/>
    </row>
    <row r="327" spans="1:18" x14ac:dyDescent="0.25">
      <c r="A327" s="50"/>
      <c r="B327" s="52"/>
      <c r="C327" s="52"/>
      <c r="D327" s="52"/>
      <c r="E327" s="50"/>
      <c r="F327" s="50"/>
      <c r="G327" s="50"/>
      <c r="H327" s="50"/>
      <c r="I327" s="50"/>
      <c r="J327" s="50"/>
      <c r="K327" s="50"/>
      <c r="L327" s="50"/>
      <c r="M327" s="50"/>
      <c r="N327" s="50"/>
      <c r="O327" s="50"/>
      <c r="P327" s="50"/>
      <c r="Q327" s="50"/>
      <c r="R327" s="50"/>
    </row>
    <row r="328" spans="1:18" x14ac:dyDescent="0.25">
      <c r="A328" s="50"/>
      <c r="B328" s="52"/>
      <c r="C328" s="52"/>
      <c r="D328" s="52"/>
      <c r="E328" s="50"/>
      <c r="F328" s="50"/>
      <c r="G328" s="50"/>
      <c r="H328" s="50"/>
      <c r="I328" s="50"/>
      <c r="J328" s="50"/>
      <c r="K328" s="50"/>
      <c r="L328" s="50"/>
      <c r="M328" s="50"/>
      <c r="N328" s="50"/>
      <c r="O328" s="50"/>
      <c r="P328" s="50"/>
      <c r="Q328" s="50"/>
      <c r="R328" s="50"/>
    </row>
    <row r="329" spans="1:18" x14ac:dyDescent="0.25">
      <c r="A329" s="50"/>
      <c r="B329" s="52"/>
      <c r="C329" s="52"/>
      <c r="D329" s="52"/>
      <c r="E329" s="50"/>
      <c r="F329" s="50"/>
      <c r="G329" s="50"/>
      <c r="H329" s="50"/>
      <c r="I329" s="50"/>
      <c r="J329" s="50"/>
      <c r="K329" s="50"/>
      <c r="L329" s="50"/>
      <c r="M329" s="50"/>
      <c r="N329" s="50"/>
      <c r="O329" s="50"/>
      <c r="P329" s="50"/>
      <c r="Q329" s="50"/>
      <c r="R329" s="50"/>
    </row>
    <row r="330" spans="1:18" x14ac:dyDescent="0.25">
      <c r="A330" s="50"/>
      <c r="B330" s="52"/>
      <c r="C330" s="52"/>
      <c r="D330" s="52"/>
      <c r="E330" s="50"/>
      <c r="F330" s="50"/>
      <c r="G330" s="50"/>
      <c r="H330" s="50"/>
      <c r="I330" s="50"/>
      <c r="J330" s="50"/>
      <c r="K330" s="50"/>
      <c r="L330" s="50"/>
      <c r="M330" s="50"/>
      <c r="N330" s="50"/>
      <c r="O330" s="50"/>
      <c r="P330" s="50"/>
      <c r="Q330" s="50"/>
      <c r="R330" s="50"/>
    </row>
    <row r="331" spans="1:18" x14ac:dyDescent="0.25">
      <c r="A331" s="50"/>
      <c r="B331" s="52"/>
      <c r="C331" s="52"/>
      <c r="D331" s="52"/>
      <c r="E331" s="50"/>
      <c r="F331" s="50"/>
      <c r="G331" s="50"/>
      <c r="H331" s="50"/>
      <c r="I331" s="50"/>
      <c r="J331" s="50"/>
      <c r="K331" s="50"/>
      <c r="L331" s="50"/>
      <c r="M331" s="50"/>
      <c r="N331" s="50"/>
      <c r="O331" s="50"/>
      <c r="P331" s="50"/>
      <c r="Q331" s="50"/>
      <c r="R331" s="50"/>
    </row>
    <row r="332" spans="1:18" x14ac:dyDescent="0.25">
      <c r="A332" s="50"/>
      <c r="B332" s="52"/>
      <c r="C332" s="52"/>
      <c r="D332" s="52"/>
      <c r="E332" s="50"/>
      <c r="F332" s="50"/>
      <c r="G332" s="50"/>
      <c r="H332" s="50"/>
      <c r="I332" s="50"/>
      <c r="J332" s="50"/>
      <c r="K332" s="50"/>
      <c r="L332" s="50"/>
      <c r="M332" s="50"/>
      <c r="N332" s="50"/>
      <c r="O332" s="50"/>
      <c r="P332" s="50"/>
      <c r="Q332" s="50"/>
      <c r="R332" s="50"/>
    </row>
    <row r="333" spans="1:18" x14ac:dyDescent="0.25">
      <c r="A333" s="50"/>
      <c r="B333" s="52"/>
      <c r="C333" s="52"/>
      <c r="D333" s="52"/>
      <c r="E333" s="50"/>
      <c r="F333" s="50"/>
      <c r="G333" s="50"/>
      <c r="H333" s="50"/>
      <c r="I333" s="50"/>
      <c r="J333" s="50"/>
      <c r="K333" s="50"/>
      <c r="L333" s="50"/>
      <c r="M333" s="50"/>
      <c r="N333" s="50"/>
      <c r="O333" s="50"/>
      <c r="P333" s="50"/>
      <c r="Q333" s="50"/>
      <c r="R333" s="50"/>
    </row>
    <row r="334" spans="1:18" x14ac:dyDescent="0.25">
      <c r="A334" s="50"/>
      <c r="B334" s="52"/>
      <c r="C334" s="52"/>
      <c r="D334" s="52"/>
      <c r="E334" s="50"/>
      <c r="F334" s="50"/>
      <c r="G334" s="50"/>
      <c r="H334" s="50"/>
      <c r="I334" s="50"/>
      <c r="J334" s="50"/>
      <c r="K334" s="50"/>
      <c r="L334" s="50"/>
      <c r="M334" s="50"/>
      <c r="N334" s="50"/>
      <c r="O334" s="50"/>
      <c r="P334" s="50"/>
      <c r="Q334" s="50"/>
      <c r="R334" s="50"/>
    </row>
    <row r="335" spans="1:18" x14ac:dyDescent="0.25">
      <c r="A335" s="50"/>
      <c r="B335" s="52"/>
      <c r="C335" s="52"/>
      <c r="D335" s="52"/>
      <c r="E335" s="50"/>
      <c r="F335" s="50"/>
      <c r="G335" s="50"/>
      <c r="H335" s="50"/>
      <c r="I335" s="50"/>
      <c r="J335" s="50"/>
      <c r="K335" s="50"/>
      <c r="L335" s="50"/>
      <c r="M335" s="50"/>
      <c r="N335" s="50"/>
      <c r="O335" s="50"/>
      <c r="P335" s="50"/>
      <c r="Q335" s="50"/>
      <c r="R335" s="50"/>
    </row>
    <row r="336" spans="1:18" x14ac:dyDescent="0.25">
      <c r="A336" s="50"/>
      <c r="B336" s="52"/>
      <c r="C336" s="52"/>
      <c r="D336" s="52"/>
      <c r="E336" s="50"/>
      <c r="F336" s="50"/>
      <c r="G336" s="50"/>
      <c r="H336" s="50"/>
      <c r="I336" s="50"/>
      <c r="J336" s="50"/>
      <c r="K336" s="50"/>
      <c r="L336" s="50"/>
      <c r="M336" s="50"/>
      <c r="N336" s="50"/>
      <c r="O336" s="50"/>
      <c r="P336" s="50"/>
      <c r="Q336" s="50"/>
      <c r="R336" s="50"/>
    </row>
    <row r="337" spans="1:18" x14ac:dyDescent="0.25">
      <c r="A337" s="50"/>
      <c r="B337" s="52"/>
      <c r="C337" s="52"/>
      <c r="D337" s="52"/>
      <c r="E337" s="50"/>
      <c r="F337" s="50"/>
      <c r="G337" s="50"/>
      <c r="H337" s="50"/>
      <c r="I337" s="50"/>
      <c r="J337" s="50"/>
      <c r="K337" s="50"/>
      <c r="L337" s="50"/>
      <c r="M337" s="50"/>
      <c r="N337" s="50"/>
      <c r="O337" s="50"/>
      <c r="P337" s="50"/>
      <c r="Q337" s="50"/>
      <c r="R337" s="50"/>
    </row>
    <row r="338" spans="1:18" x14ac:dyDescent="0.25">
      <c r="A338" s="50"/>
      <c r="B338" s="52"/>
      <c r="C338" s="52"/>
      <c r="D338" s="52"/>
      <c r="E338" s="50"/>
      <c r="F338" s="50"/>
      <c r="G338" s="50"/>
      <c r="H338" s="50"/>
      <c r="I338" s="50"/>
      <c r="J338" s="50"/>
      <c r="K338" s="50"/>
      <c r="L338" s="50"/>
      <c r="M338" s="50"/>
      <c r="N338" s="50"/>
      <c r="O338" s="50"/>
      <c r="P338" s="50"/>
      <c r="Q338" s="50"/>
      <c r="R338" s="50"/>
    </row>
    <row r="339" spans="1:18" x14ac:dyDescent="0.25">
      <c r="A339" s="50"/>
      <c r="B339" s="52"/>
      <c r="C339" s="52"/>
      <c r="D339" s="52"/>
      <c r="E339" s="50"/>
      <c r="F339" s="50"/>
      <c r="G339" s="50"/>
      <c r="H339" s="50"/>
      <c r="I339" s="50"/>
      <c r="J339" s="50"/>
      <c r="K339" s="50"/>
      <c r="L339" s="50"/>
      <c r="M339" s="50"/>
      <c r="N339" s="50"/>
      <c r="O339" s="50"/>
      <c r="P339" s="50"/>
      <c r="Q339" s="50"/>
      <c r="R339" s="50"/>
    </row>
    <row r="340" spans="1:18" x14ac:dyDescent="0.25">
      <c r="A340" s="50"/>
      <c r="B340" s="52"/>
      <c r="C340" s="52"/>
      <c r="D340" s="52"/>
      <c r="E340" s="50"/>
      <c r="F340" s="50"/>
      <c r="G340" s="50"/>
      <c r="H340" s="50"/>
      <c r="I340" s="50"/>
      <c r="J340" s="50"/>
      <c r="K340" s="50"/>
      <c r="L340" s="50"/>
      <c r="M340" s="50"/>
      <c r="N340" s="50"/>
      <c r="O340" s="50"/>
      <c r="P340" s="50"/>
      <c r="Q340" s="50"/>
      <c r="R340" s="50"/>
    </row>
    <row r="341" spans="1:18" x14ac:dyDescent="0.25">
      <c r="A341" s="50"/>
      <c r="B341" s="52"/>
      <c r="C341" s="52"/>
      <c r="D341" s="52"/>
      <c r="E341" s="50"/>
      <c r="F341" s="50"/>
      <c r="G341" s="50"/>
      <c r="H341" s="50"/>
      <c r="I341" s="50"/>
      <c r="J341" s="50"/>
      <c r="K341" s="50"/>
      <c r="L341" s="50"/>
      <c r="M341" s="50"/>
      <c r="N341" s="50"/>
      <c r="O341" s="50"/>
      <c r="P341" s="50"/>
      <c r="Q341" s="50"/>
      <c r="R341" s="50"/>
    </row>
    <row r="342" spans="1:18" x14ac:dyDescent="0.25">
      <c r="A342" s="50"/>
      <c r="B342" s="52"/>
      <c r="C342" s="52"/>
      <c r="D342" s="52"/>
      <c r="E342" s="50"/>
      <c r="F342" s="50"/>
      <c r="G342" s="50"/>
      <c r="H342" s="50"/>
      <c r="I342" s="50"/>
      <c r="J342" s="50"/>
      <c r="K342" s="50"/>
      <c r="L342" s="50"/>
      <c r="M342" s="50"/>
      <c r="N342" s="50"/>
      <c r="O342" s="50"/>
      <c r="P342" s="50"/>
      <c r="Q342" s="50"/>
      <c r="R342" s="50"/>
    </row>
    <row r="343" spans="1:18" x14ac:dyDescent="0.25">
      <c r="A343" s="50"/>
      <c r="B343" s="52"/>
      <c r="C343" s="52"/>
      <c r="D343" s="52"/>
      <c r="E343" s="50"/>
      <c r="F343" s="50"/>
      <c r="G343" s="50"/>
      <c r="H343" s="50"/>
      <c r="I343" s="50"/>
      <c r="J343" s="50"/>
      <c r="K343" s="50"/>
      <c r="L343" s="50"/>
      <c r="M343" s="50"/>
      <c r="N343" s="50"/>
      <c r="O343" s="50"/>
      <c r="P343" s="50"/>
      <c r="Q343" s="50"/>
      <c r="R343" s="50"/>
    </row>
    <row r="344" spans="1:18" x14ac:dyDescent="0.25">
      <c r="A344" s="50"/>
      <c r="B344" s="52"/>
      <c r="C344" s="52"/>
      <c r="D344" s="52"/>
      <c r="E344" s="50"/>
      <c r="F344" s="50"/>
      <c r="G344" s="50"/>
      <c r="H344" s="50"/>
      <c r="I344" s="50"/>
      <c r="J344" s="50"/>
      <c r="K344" s="50"/>
      <c r="L344" s="50"/>
      <c r="M344" s="50"/>
      <c r="N344" s="50"/>
      <c r="O344" s="50"/>
      <c r="P344" s="50"/>
      <c r="Q344" s="50"/>
      <c r="R344" s="50"/>
    </row>
    <row r="345" spans="1:18" x14ac:dyDescent="0.25">
      <c r="A345" s="50"/>
      <c r="B345" s="52"/>
      <c r="C345" s="52"/>
      <c r="D345" s="52"/>
      <c r="E345" s="50"/>
      <c r="F345" s="50"/>
      <c r="G345" s="50"/>
      <c r="H345" s="50"/>
      <c r="I345" s="50"/>
      <c r="J345" s="50"/>
      <c r="K345" s="50"/>
      <c r="L345" s="50"/>
      <c r="M345" s="50"/>
      <c r="N345" s="50"/>
      <c r="O345" s="50"/>
      <c r="P345" s="50"/>
      <c r="Q345" s="50"/>
      <c r="R345" s="50"/>
    </row>
    <row r="346" spans="1:18" x14ac:dyDescent="0.25">
      <c r="A346" s="50"/>
      <c r="B346" s="52"/>
      <c r="C346" s="52"/>
      <c r="D346" s="52"/>
      <c r="E346" s="50"/>
      <c r="F346" s="50"/>
      <c r="G346" s="50"/>
      <c r="H346" s="50"/>
      <c r="I346" s="50"/>
      <c r="J346" s="50"/>
      <c r="K346" s="50"/>
      <c r="L346" s="50"/>
      <c r="M346" s="50"/>
      <c r="N346" s="50"/>
      <c r="O346" s="50"/>
      <c r="P346" s="50"/>
      <c r="Q346" s="50"/>
      <c r="R346" s="50"/>
    </row>
    <row r="347" spans="1:18" x14ac:dyDescent="0.25">
      <c r="A347" s="50"/>
      <c r="B347" s="52"/>
      <c r="C347" s="52"/>
      <c r="D347" s="52"/>
      <c r="E347" s="50"/>
      <c r="F347" s="50"/>
      <c r="G347" s="50"/>
      <c r="H347" s="50"/>
      <c r="I347" s="50"/>
      <c r="J347" s="50"/>
      <c r="K347" s="50"/>
      <c r="L347" s="50"/>
      <c r="M347" s="50"/>
      <c r="N347" s="50"/>
      <c r="O347" s="50"/>
      <c r="P347" s="50"/>
      <c r="Q347" s="50"/>
      <c r="R347" s="50"/>
    </row>
    <row r="348" spans="1:18" x14ac:dyDescent="0.25">
      <c r="A348" s="50"/>
      <c r="B348" s="52"/>
      <c r="C348" s="52"/>
      <c r="D348" s="52"/>
      <c r="E348" s="50"/>
      <c r="F348" s="50"/>
      <c r="G348" s="50"/>
      <c r="H348" s="50"/>
      <c r="I348" s="50"/>
      <c r="J348" s="50"/>
      <c r="K348" s="50"/>
      <c r="L348" s="50"/>
      <c r="M348" s="50"/>
      <c r="N348" s="50"/>
      <c r="O348" s="50"/>
      <c r="P348" s="50"/>
      <c r="Q348" s="50"/>
      <c r="R348" s="50"/>
    </row>
    <row r="349" spans="1:18" x14ac:dyDescent="0.25">
      <c r="A349" s="50"/>
      <c r="B349" s="52"/>
      <c r="C349" s="52"/>
      <c r="D349" s="52"/>
      <c r="E349" s="50"/>
      <c r="F349" s="50"/>
      <c r="G349" s="50"/>
      <c r="H349" s="50"/>
      <c r="I349" s="50"/>
      <c r="J349" s="50"/>
      <c r="K349" s="50"/>
      <c r="L349" s="50"/>
      <c r="M349" s="50"/>
      <c r="N349" s="50"/>
      <c r="O349" s="50"/>
      <c r="P349" s="50"/>
      <c r="Q349" s="50"/>
      <c r="R349" s="50"/>
    </row>
    <row r="350" spans="1:18" x14ac:dyDescent="0.25">
      <c r="A350" s="50"/>
      <c r="B350" s="52"/>
      <c r="C350" s="52"/>
      <c r="D350" s="52"/>
      <c r="E350" s="50"/>
      <c r="F350" s="50"/>
      <c r="G350" s="50"/>
      <c r="H350" s="50"/>
      <c r="I350" s="50"/>
      <c r="J350" s="50"/>
      <c r="K350" s="50"/>
      <c r="L350" s="50"/>
      <c r="M350" s="50"/>
      <c r="N350" s="50"/>
      <c r="O350" s="50"/>
      <c r="P350" s="50"/>
      <c r="Q350" s="50"/>
      <c r="R350" s="50"/>
    </row>
    <row r="351" spans="1:18" x14ac:dyDescent="0.25">
      <c r="A351" s="50"/>
      <c r="B351" s="52"/>
      <c r="C351" s="52"/>
      <c r="D351" s="52"/>
      <c r="E351" s="50"/>
      <c r="F351" s="50"/>
      <c r="G351" s="50"/>
      <c r="H351" s="50"/>
      <c r="I351" s="50"/>
      <c r="J351" s="50"/>
      <c r="K351" s="50"/>
      <c r="L351" s="50"/>
      <c r="M351" s="50"/>
      <c r="N351" s="50"/>
      <c r="O351" s="50"/>
      <c r="P351" s="50"/>
      <c r="Q351" s="50"/>
      <c r="R351" s="50"/>
    </row>
    <row r="352" spans="1:18" x14ac:dyDescent="0.25">
      <c r="A352" s="50"/>
      <c r="B352" s="52"/>
      <c r="C352" s="52"/>
      <c r="D352" s="52"/>
      <c r="E352" s="50"/>
      <c r="F352" s="50"/>
      <c r="G352" s="50"/>
      <c r="H352" s="50"/>
      <c r="I352" s="50"/>
      <c r="J352" s="50"/>
      <c r="K352" s="50"/>
      <c r="L352" s="50"/>
      <c r="M352" s="50"/>
      <c r="N352" s="50"/>
      <c r="O352" s="50"/>
      <c r="P352" s="50"/>
      <c r="Q352" s="50"/>
      <c r="R352" s="50"/>
    </row>
    <row r="353" spans="1:18" x14ac:dyDescent="0.25">
      <c r="A353" s="50"/>
      <c r="B353" s="52"/>
      <c r="C353" s="52"/>
      <c r="D353" s="52"/>
      <c r="E353" s="50"/>
      <c r="F353" s="50"/>
      <c r="G353" s="50"/>
      <c r="H353" s="50"/>
      <c r="I353" s="50"/>
      <c r="J353" s="50"/>
      <c r="K353" s="50"/>
      <c r="L353" s="50"/>
      <c r="M353" s="50"/>
      <c r="N353" s="50"/>
      <c r="O353" s="50"/>
      <c r="P353" s="50"/>
      <c r="Q353" s="50"/>
      <c r="R353" s="50"/>
    </row>
    <row r="354" spans="1:18" x14ac:dyDescent="0.25">
      <c r="A354" s="50"/>
      <c r="B354" s="52"/>
      <c r="C354" s="52"/>
      <c r="D354" s="52"/>
      <c r="E354" s="50"/>
      <c r="F354" s="50"/>
      <c r="G354" s="50"/>
      <c r="H354" s="50"/>
      <c r="I354" s="50"/>
      <c r="J354" s="50"/>
      <c r="K354" s="50"/>
      <c r="L354" s="50"/>
      <c r="M354" s="50"/>
      <c r="N354" s="50"/>
      <c r="O354" s="50"/>
      <c r="P354" s="50"/>
      <c r="Q354" s="50"/>
      <c r="R354" s="50"/>
    </row>
    <row r="355" spans="1:18" x14ac:dyDescent="0.25">
      <c r="A355" s="50"/>
      <c r="B355" s="52"/>
      <c r="C355" s="52"/>
      <c r="D355" s="52"/>
      <c r="E355" s="50"/>
      <c r="F355" s="50"/>
      <c r="G355" s="50"/>
      <c r="H355" s="50"/>
      <c r="I355" s="50"/>
      <c r="J355" s="50"/>
      <c r="K355" s="50"/>
      <c r="L355" s="50"/>
      <c r="M355" s="50"/>
      <c r="N355" s="50"/>
      <c r="O355" s="50"/>
      <c r="P355" s="50"/>
      <c r="Q355" s="50"/>
      <c r="R355" s="50"/>
    </row>
    <row r="356" spans="1:18" x14ac:dyDescent="0.25">
      <c r="A356" s="50"/>
      <c r="B356" s="52"/>
      <c r="C356" s="52"/>
      <c r="D356" s="52"/>
      <c r="E356" s="50"/>
      <c r="F356" s="50"/>
      <c r="G356" s="50"/>
      <c r="H356" s="50"/>
      <c r="I356" s="50"/>
      <c r="J356" s="50"/>
      <c r="K356" s="50"/>
      <c r="L356" s="50"/>
      <c r="M356" s="50"/>
      <c r="N356" s="50"/>
      <c r="O356" s="50"/>
      <c r="P356" s="50"/>
      <c r="Q356" s="50"/>
      <c r="R356" s="50"/>
    </row>
    <row r="357" spans="1:18" x14ac:dyDescent="0.25">
      <c r="A357" s="50"/>
      <c r="B357" s="52"/>
      <c r="C357" s="52"/>
      <c r="D357" s="52"/>
      <c r="E357" s="50"/>
      <c r="F357" s="50"/>
      <c r="G357" s="50"/>
      <c r="H357" s="50"/>
      <c r="I357" s="50"/>
      <c r="J357" s="50"/>
      <c r="K357" s="50"/>
      <c r="L357" s="50"/>
      <c r="M357" s="50"/>
      <c r="N357" s="50"/>
      <c r="O357" s="50"/>
      <c r="P357" s="50"/>
      <c r="Q357" s="50"/>
      <c r="R357" s="50"/>
    </row>
    <row r="358" spans="1:18" x14ac:dyDescent="0.25">
      <c r="A358" s="50"/>
      <c r="B358" s="52"/>
      <c r="C358" s="52"/>
      <c r="D358" s="52"/>
      <c r="E358" s="50"/>
      <c r="F358" s="50"/>
      <c r="G358" s="50"/>
      <c r="H358" s="50"/>
      <c r="I358" s="50"/>
      <c r="J358" s="50"/>
      <c r="K358" s="50"/>
      <c r="L358" s="50"/>
      <c r="M358" s="50"/>
      <c r="N358" s="50"/>
      <c r="O358" s="50"/>
      <c r="P358" s="50"/>
      <c r="Q358" s="50"/>
      <c r="R358" s="50"/>
    </row>
    <row r="359" spans="1:18" x14ac:dyDescent="0.25">
      <c r="A359" s="50"/>
      <c r="B359" s="52"/>
      <c r="C359" s="52"/>
      <c r="D359" s="52"/>
      <c r="E359" s="50"/>
      <c r="F359" s="50"/>
      <c r="G359" s="50"/>
      <c r="H359" s="50"/>
      <c r="I359" s="50"/>
      <c r="J359" s="50"/>
      <c r="K359" s="50"/>
      <c r="L359" s="50"/>
      <c r="M359" s="50"/>
      <c r="N359" s="50"/>
      <c r="O359" s="50"/>
      <c r="P359" s="50"/>
      <c r="Q359" s="50"/>
      <c r="R359" s="50"/>
    </row>
    <row r="360" spans="1:18" x14ac:dyDescent="0.25">
      <c r="A360" s="50"/>
      <c r="B360" s="52"/>
      <c r="C360" s="52"/>
      <c r="D360" s="52"/>
      <c r="E360" s="50"/>
      <c r="F360" s="50"/>
      <c r="G360" s="50"/>
      <c r="H360" s="50"/>
      <c r="I360" s="50"/>
      <c r="J360" s="50"/>
      <c r="K360" s="50"/>
      <c r="L360" s="50"/>
      <c r="M360" s="50"/>
      <c r="N360" s="50"/>
      <c r="O360" s="50"/>
      <c r="P360" s="50"/>
      <c r="Q360" s="50"/>
      <c r="R360" s="50"/>
    </row>
    <row r="361" spans="1:18" x14ac:dyDescent="0.25">
      <c r="A361" s="50"/>
      <c r="B361" s="52"/>
      <c r="C361" s="52"/>
      <c r="D361" s="52"/>
      <c r="E361" s="50"/>
      <c r="F361" s="50"/>
      <c r="G361" s="50"/>
      <c r="H361" s="50"/>
      <c r="I361" s="50"/>
      <c r="J361" s="50"/>
      <c r="K361" s="50"/>
      <c r="L361" s="50"/>
      <c r="M361" s="50"/>
      <c r="N361" s="50"/>
      <c r="O361" s="50"/>
      <c r="P361" s="50"/>
      <c r="Q361" s="50"/>
      <c r="R361" s="50"/>
    </row>
    <row r="362" spans="1:18" x14ac:dyDescent="0.25">
      <c r="A362" s="50"/>
      <c r="B362" s="52"/>
      <c r="C362" s="52"/>
      <c r="D362" s="52"/>
      <c r="E362" s="50"/>
      <c r="F362" s="50"/>
      <c r="G362" s="50"/>
      <c r="H362" s="50"/>
      <c r="I362" s="50"/>
      <c r="J362" s="50"/>
      <c r="K362" s="50"/>
      <c r="L362" s="50"/>
      <c r="M362" s="50"/>
      <c r="N362" s="50"/>
      <c r="O362" s="50"/>
      <c r="P362" s="50"/>
      <c r="Q362" s="50"/>
      <c r="R362" s="50"/>
    </row>
    <row r="363" spans="1:18" x14ac:dyDescent="0.25">
      <c r="A363" s="50"/>
      <c r="B363" s="52"/>
      <c r="C363" s="52"/>
      <c r="D363" s="52"/>
      <c r="E363" s="50"/>
      <c r="F363" s="50"/>
      <c r="G363" s="50"/>
      <c r="H363" s="50"/>
      <c r="I363" s="50"/>
      <c r="J363" s="50"/>
      <c r="K363" s="50"/>
      <c r="L363" s="50"/>
      <c r="M363" s="50"/>
      <c r="N363" s="50"/>
      <c r="O363" s="50"/>
      <c r="P363" s="50"/>
      <c r="Q363" s="50"/>
      <c r="R363" s="50"/>
    </row>
    <row r="364" spans="1:18" x14ac:dyDescent="0.25">
      <c r="A364" s="50"/>
      <c r="B364" s="52"/>
      <c r="C364" s="52"/>
      <c r="D364" s="52"/>
      <c r="E364" s="50"/>
      <c r="F364" s="50"/>
      <c r="G364" s="50"/>
      <c r="H364" s="50"/>
      <c r="I364" s="50"/>
      <c r="J364" s="50"/>
      <c r="K364" s="50"/>
      <c r="L364" s="50"/>
      <c r="M364" s="50"/>
      <c r="N364" s="50"/>
      <c r="O364" s="50"/>
      <c r="P364" s="50"/>
      <c r="Q364" s="50"/>
      <c r="R364" s="50"/>
    </row>
    <row r="365" spans="1:18" x14ac:dyDescent="0.25">
      <c r="A365" s="50"/>
      <c r="B365" s="52"/>
      <c r="C365" s="52"/>
      <c r="D365" s="52"/>
      <c r="E365" s="50"/>
      <c r="F365" s="50"/>
      <c r="G365" s="50"/>
      <c r="H365" s="50"/>
      <c r="I365" s="50"/>
      <c r="J365" s="50"/>
      <c r="K365" s="50"/>
      <c r="L365" s="50"/>
      <c r="M365" s="50"/>
      <c r="N365" s="50"/>
      <c r="O365" s="50"/>
      <c r="P365" s="50"/>
      <c r="Q365" s="50"/>
      <c r="R365" s="50"/>
    </row>
    <row r="366" spans="1:18" x14ac:dyDescent="0.25">
      <c r="A366" s="50"/>
      <c r="B366" s="52"/>
      <c r="C366" s="52"/>
      <c r="D366" s="52"/>
      <c r="E366" s="50"/>
      <c r="F366" s="50"/>
      <c r="G366" s="50"/>
      <c r="H366" s="50"/>
      <c r="I366" s="50"/>
      <c r="J366" s="50"/>
      <c r="K366" s="50"/>
      <c r="L366" s="50"/>
      <c r="M366" s="50"/>
      <c r="N366" s="50"/>
      <c r="O366" s="50"/>
      <c r="P366" s="50"/>
      <c r="Q366" s="50"/>
      <c r="R366" s="50"/>
    </row>
    <row r="367" spans="1:18" x14ac:dyDescent="0.25">
      <c r="A367" s="50"/>
      <c r="B367" s="52"/>
      <c r="C367" s="52"/>
      <c r="D367" s="52"/>
      <c r="E367" s="50"/>
      <c r="F367" s="50"/>
      <c r="G367" s="50"/>
      <c r="H367" s="50"/>
      <c r="I367" s="50"/>
      <c r="J367" s="50"/>
      <c r="K367" s="50"/>
      <c r="L367" s="50"/>
      <c r="M367" s="50"/>
      <c r="N367" s="50"/>
      <c r="O367" s="50"/>
      <c r="P367" s="50"/>
      <c r="Q367" s="50"/>
      <c r="R367" s="50"/>
    </row>
    <row r="368" spans="1:18" x14ac:dyDescent="0.25">
      <c r="A368" s="50"/>
      <c r="B368" s="52"/>
      <c r="C368" s="52"/>
      <c r="D368" s="52"/>
      <c r="E368" s="50"/>
      <c r="F368" s="50"/>
      <c r="G368" s="50"/>
      <c r="H368" s="50"/>
      <c r="I368" s="50"/>
      <c r="J368" s="50"/>
      <c r="K368" s="50"/>
      <c r="L368" s="50"/>
      <c r="M368" s="50"/>
      <c r="N368" s="50"/>
      <c r="O368" s="50"/>
      <c r="P368" s="50"/>
      <c r="Q368" s="50"/>
      <c r="R368" s="50"/>
    </row>
    <row r="369" spans="1:18" x14ac:dyDescent="0.25">
      <c r="A369" s="50"/>
      <c r="B369" s="52"/>
      <c r="C369" s="52"/>
      <c r="D369" s="52"/>
      <c r="E369" s="50"/>
      <c r="F369" s="50"/>
      <c r="G369" s="50"/>
      <c r="H369" s="50"/>
      <c r="I369" s="50"/>
      <c r="J369" s="50"/>
      <c r="K369" s="50"/>
      <c r="L369" s="50"/>
      <c r="M369" s="50"/>
      <c r="N369" s="50"/>
      <c r="O369" s="50"/>
      <c r="P369" s="50"/>
      <c r="Q369" s="50"/>
      <c r="R369" s="50"/>
    </row>
    <row r="370" spans="1:18" x14ac:dyDescent="0.25">
      <c r="A370" s="50"/>
      <c r="B370" s="52"/>
      <c r="C370" s="52"/>
      <c r="D370" s="52"/>
      <c r="E370" s="50"/>
      <c r="F370" s="50"/>
      <c r="G370" s="50"/>
      <c r="H370" s="50"/>
      <c r="I370" s="50"/>
      <c r="J370" s="50"/>
      <c r="K370" s="50"/>
      <c r="L370" s="50"/>
      <c r="M370" s="50"/>
      <c r="N370" s="50"/>
      <c r="O370" s="50"/>
      <c r="P370" s="50"/>
      <c r="Q370" s="50"/>
      <c r="R370" s="50"/>
    </row>
    <row r="371" spans="1:18" x14ac:dyDescent="0.25">
      <c r="A371" s="50"/>
      <c r="B371" s="52"/>
      <c r="C371" s="52"/>
      <c r="D371" s="52"/>
      <c r="E371" s="50"/>
      <c r="F371" s="50"/>
      <c r="G371" s="50"/>
      <c r="H371" s="50"/>
      <c r="I371" s="50"/>
      <c r="J371" s="50"/>
      <c r="K371" s="50"/>
      <c r="L371" s="50"/>
      <c r="M371" s="50"/>
      <c r="N371" s="50"/>
      <c r="O371" s="50"/>
      <c r="P371" s="50"/>
      <c r="Q371" s="50"/>
      <c r="R371" s="50"/>
    </row>
    <row r="372" spans="1:18" x14ac:dyDescent="0.25">
      <c r="A372" s="50"/>
      <c r="B372" s="52"/>
      <c r="C372" s="52"/>
      <c r="D372" s="52"/>
      <c r="E372" s="50"/>
      <c r="F372" s="50"/>
      <c r="G372" s="50"/>
      <c r="H372" s="50"/>
      <c r="I372" s="50"/>
      <c r="J372" s="50"/>
      <c r="K372" s="50"/>
      <c r="L372" s="50"/>
      <c r="M372" s="50"/>
      <c r="N372" s="50"/>
      <c r="O372" s="50"/>
      <c r="P372" s="50"/>
      <c r="Q372" s="50"/>
      <c r="R372" s="50"/>
    </row>
    <row r="373" spans="1:18" x14ac:dyDescent="0.25">
      <c r="A373" s="50"/>
      <c r="B373" s="52"/>
      <c r="C373" s="52"/>
      <c r="D373" s="52"/>
      <c r="E373" s="50"/>
      <c r="F373" s="50"/>
      <c r="G373" s="50"/>
      <c r="H373" s="50"/>
      <c r="I373" s="50"/>
      <c r="J373" s="50"/>
      <c r="K373" s="50"/>
      <c r="L373" s="50"/>
      <c r="M373" s="50"/>
      <c r="N373" s="50"/>
      <c r="O373" s="50"/>
      <c r="P373" s="50"/>
      <c r="Q373" s="50"/>
      <c r="R373" s="50"/>
    </row>
    <row r="374" spans="1:18" x14ac:dyDescent="0.25">
      <c r="A374" s="50"/>
      <c r="B374" s="52"/>
      <c r="C374" s="52"/>
      <c r="D374" s="52"/>
      <c r="E374" s="50"/>
      <c r="F374" s="50"/>
      <c r="G374" s="50"/>
      <c r="H374" s="50"/>
      <c r="I374" s="50"/>
      <c r="J374" s="50"/>
      <c r="K374" s="50"/>
      <c r="L374" s="50"/>
      <c r="M374" s="50"/>
      <c r="N374" s="50"/>
      <c r="O374" s="50"/>
      <c r="P374" s="50"/>
      <c r="Q374" s="50"/>
      <c r="R374" s="50"/>
    </row>
    <row r="375" spans="1:18" x14ac:dyDescent="0.25">
      <c r="A375" s="50"/>
      <c r="B375" s="52"/>
      <c r="C375" s="52"/>
      <c r="D375" s="52"/>
      <c r="E375" s="50"/>
      <c r="F375" s="50"/>
      <c r="G375" s="50"/>
      <c r="H375" s="50"/>
      <c r="I375" s="50"/>
      <c r="J375" s="50"/>
      <c r="K375" s="50"/>
      <c r="L375" s="50"/>
      <c r="M375" s="50"/>
      <c r="N375" s="50"/>
      <c r="O375" s="50"/>
      <c r="P375" s="50"/>
      <c r="Q375" s="50"/>
      <c r="R375" s="50"/>
    </row>
    <row r="376" spans="1:18" x14ac:dyDescent="0.25">
      <c r="A376" s="50"/>
      <c r="B376" s="52"/>
      <c r="C376" s="52"/>
      <c r="D376" s="52"/>
      <c r="E376" s="50"/>
      <c r="F376" s="50"/>
      <c r="G376" s="50"/>
      <c r="H376" s="50"/>
      <c r="I376" s="50"/>
      <c r="J376" s="50"/>
      <c r="K376" s="50"/>
      <c r="L376" s="50"/>
      <c r="M376" s="50"/>
      <c r="N376" s="50"/>
      <c r="O376" s="50"/>
      <c r="P376" s="50"/>
      <c r="Q376" s="50"/>
      <c r="R376" s="50"/>
    </row>
    <row r="377" spans="1:18" x14ac:dyDescent="0.25">
      <c r="A377" s="50"/>
      <c r="B377" s="52"/>
      <c r="C377" s="52"/>
      <c r="D377" s="52"/>
      <c r="E377" s="50"/>
      <c r="F377" s="50"/>
      <c r="G377" s="50"/>
      <c r="H377" s="50"/>
      <c r="I377" s="50"/>
      <c r="J377" s="50"/>
      <c r="K377" s="50"/>
      <c r="L377" s="50"/>
      <c r="M377" s="50"/>
      <c r="N377" s="50"/>
      <c r="O377" s="50"/>
      <c r="P377" s="50"/>
      <c r="Q377" s="50"/>
      <c r="R377" s="50"/>
    </row>
    <row r="378" spans="1:18" x14ac:dyDescent="0.25">
      <c r="A378" s="50"/>
      <c r="B378" s="52"/>
      <c r="C378" s="52"/>
      <c r="D378" s="52"/>
      <c r="E378" s="50"/>
      <c r="F378" s="50"/>
      <c r="G378" s="50"/>
      <c r="H378" s="50"/>
      <c r="I378" s="50"/>
      <c r="J378" s="50"/>
      <c r="K378" s="50"/>
      <c r="L378" s="50"/>
      <c r="M378" s="50"/>
      <c r="N378" s="50"/>
      <c r="O378" s="50"/>
      <c r="P378" s="50"/>
      <c r="Q378" s="50"/>
      <c r="R378" s="50"/>
    </row>
    <row r="379" spans="1:18" x14ac:dyDescent="0.25">
      <c r="A379" s="50"/>
      <c r="B379" s="52"/>
      <c r="C379" s="52"/>
      <c r="D379" s="52"/>
      <c r="E379" s="50"/>
      <c r="F379" s="50"/>
      <c r="G379" s="50"/>
      <c r="H379" s="50"/>
      <c r="I379" s="50"/>
      <c r="J379" s="50"/>
      <c r="K379" s="50"/>
      <c r="L379" s="50"/>
      <c r="M379" s="50"/>
      <c r="N379" s="50"/>
      <c r="O379" s="50"/>
      <c r="P379" s="50"/>
      <c r="Q379" s="50"/>
      <c r="R379" s="50"/>
    </row>
    <row r="380" spans="1:18" x14ac:dyDescent="0.25">
      <c r="A380" s="50"/>
      <c r="B380" s="52"/>
      <c r="C380" s="52"/>
      <c r="D380" s="52"/>
      <c r="E380" s="50"/>
      <c r="F380" s="50"/>
      <c r="G380" s="50"/>
      <c r="H380" s="50"/>
      <c r="I380" s="50"/>
      <c r="J380" s="50"/>
      <c r="K380" s="50"/>
      <c r="L380" s="50"/>
      <c r="M380" s="50"/>
      <c r="N380" s="50"/>
      <c r="O380" s="50"/>
      <c r="P380" s="50"/>
      <c r="Q380" s="50"/>
      <c r="R380" s="50"/>
    </row>
    <row r="381" spans="1:18" x14ac:dyDescent="0.25">
      <c r="A381" s="50"/>
      <c r="B381" s="52"/>
      <c r="C381" s="52"/>
      <c r="D381" s="52"/>
      <c r="E381" s="50"/>
      <c r="F381" s="50"/>
      <c r="G381" s="50"/>
      <c r="H381" s="50"/>
      <c r="I381" s="50"/>
      <c r="J381" s="50"/>
      <c r="K381" s="50"/>
      <c r="L381" s="50"/>
      <c r="M381" s="50"/>
      <c r="N381" s="50"/>
      <c r="O381" s="50"/>
      <c r="P381" s="50"/>
      <c r="Q381" s="50"/>
      <c r="R381" s="50"/>
    </row>
    <row r="382" spans="1:18" x14ac:dyDescent="0.25">
      <c r="A382" s="50"/>
      <c r="B382" s="52"/>
      <c r="C382" s="52"/>
      <c r="D382" s="52"/>
      <c r="E382" s="50"/>
      <c r="F382" s="50"/>
      <c r="G382" s="50"/>
      <c r="H382" s="50"/>
      <c r="I382" s="50"/>
      <c r="J382" s="50"/>
      <c r="K382" s="50"/>
      <c r="L382" s="50"/>
      <c r="M382" s="50"/>
      <c r="N382" s="50"/>
      <c r="O382" s="50"/>
      <c r="P382" s="50"/>
      <c r="Q382" s="50"/>
      <c r="R382" s="50"/>
    </row>
    <row r="383" spans="1:18" x14ac:dyDescent="0.25">
      <c r="A383" s="50"/>
      <c r="B383" s="52"/>
      <c r="C383" s="52"/>
      <c r="D383" s="52"/>
      <c r="E383" s="50"/>
      <c r="F383" s="50"/>
      <c r="G383" s="50"/>
      <c r="H383" s="50"/>
      <c r="I383" s="50"/>
      <c r="J383" s="50"/>
      <c r="K383" s="50"/>
      <c r="L383" s="50"/>
      <c r="M383" s="50"/>
      <c r="N383" s="50"/>
      <c r="O383" s="50"/>
      <c r="P383" s="50"/>
      <c r="Q383" s="50"/>
      <c r="R383" s="50"/>
    </row>
    <row r="384" spans="1:18" x14ac:dyDescent="0.25">
      <c r="A384" s="50"/>
      <c r="B384" s="52"/>
      <c r="C384" s="52"/>
      <c r="D384" s="52"/>
      <c r="E384" s="50"/>
      <c r="F384" s="50"/>
      <c r="G384" s="50"/>
      <c r="H384" s="50"/>
      <c r="I384" s="50"/>
      <c r="J384" s="50"/>
      <c r="K384" s="50"/>
      <c r="L384" s="50"/>
      <c r="M384" s="50"/>
      <c r="N384" s="50"/>
      <c r="O384" s="50"/>
      <c r="P384" s="50"/>
      <c r="Q384" s="50"/>
      <c r="R384" s="50"/>
    </row>
    <row r="385" spans="1:18" x14ac:dyDescent="0.25">
      <c r="A385" s="50"/>
      <c r="B385" s="52"/>
      <c r="C385" s="52"/>
      <c r="D385" s="52"/>
      <c r="E385" s="50"/>
      <c r="F385" s="50"/>
      <c r="G385" s="50"/>
      <c r="H385" s="50"/>
      <c r="I385" s="50"/>
      <c r="J385" s="50"/>
      <c r="K385" s="50"/>
      <c r="L385" s="50"/>
      <c r="M385" s="50"/>
      <c r="N385" s="50"/>
      <c r="O385" s="50"/>
      <c r="P385" s="50"/>
      <c r="Q385" s="50"/>
      <c r="R385" s="50"/>
    </row>
    <row r="386" spans="1:18" x14ac:dyDescent="0.25">
      <c r="A386" s="50"/>
      <c r="B386" s="52"/>
      <c r="C386" s="52"/>
      <c r="D386" s="52"/>
      <c r="E386" s="50"/>
      <c r="F386" s="50"/>
      <c r="G386" s="50"/>
      <c r="H386" s="50"/>
      <c r="I386" s="50"/>
      <c r="J386" s="50"/>
      <c r="K386" s="50"/>
      <c r="L386" s="50"/>
      <c r="M386" s="50"/>
      <c r="N386" s="50"/>
      <c r="O386" s="50"/>
      <c r="P386" s="50"/>
      <c r="Q386" s="50"/>
      <c r="R386" s="50"/>
    </row>
    <row r="387" spans="1:18" x14ac:dyDescent="0.25">
      <c r="A387" s="50"/>
      <c r="B387" s="52"/>
      <c r="C387" s="52"/>
      <c r="D387" s="52"/>
      <c r="E387" s="50"/>
      <c r="F387" s="50"/>
      <c r="G387" s="50"/>
      <c r="H387" s="50"/>
      <c r="I387" s="50"/>
      <c r="J387" s="50"/>
      <c r="K387" s="50"/>
      <c r="L387" s="50"/>
      <c r="M387" s="50"/>
      <c r="N387" s="50"/>
      <c r="O387" s="50"/>
      <c r="P387" s="50"/>
      <c r="Q387" s="50"/>
      <c r="R387" s="50"/>
    </row>
    <row r="388" spans="1:18" x14ac:dyDescent="0.25">
      <c r="A388" s="50"/>
      <c r="B388" s="52"/>
      <c r="C388" s="52"/>
      <c r="D388" s="52"/>
      <c r="E388" s="50"/>
      <c r="F388" s="50"/>
      <c r="G388" s="50"/>
      <c r="H388" s="50"/>
      <c r="I388" s="50"/>
      <c r="J388" s="50"/>
      <c r="K388" s="50"/>
      <c r="L388" s="50"/>
      <c r="M388" s="50"/>
      <c r="N388" s="50"/>
      <c r="O388" s="50"/>
      <c r="P388" s="50"/>
      <c r="Q388" s="50"/>
      <c r="R388" s="50"/>
    </row>
    <row r="389" spans="1:18" x14ac:dyDescent="0.25">
      <c r="A389" s="50"/>
      <c r="B389" s="52"/>
      <c r="C389" s="52"/>
      <c r="D389" s="52"/>
      <c r="E389" s="50"/>
      <c r="F389" s="50"/>
      <c r="G389" s="50"/>
      <c r="H389" s="50"/>
      <c r="I389" s="50"/>
      <c r="J389" s="50"/>
      <c r="K389" s="50"/>
      <c r="L389" s="50"/>
      <c r="M389" s="50"/>
      <c r="N389" s="50"/>
      <c r="O389" s="50"/>
      <c r="P389" s="50"/>
      <c r="Q389" s="50"/>
      <c r="R389" s="50"/>
    </row>
    <row r="390" spans="1:18" x14ac:dyDescent="0.25">
      <c r="A390" s="50"/>
      <c r="B390" s="52"/>
      <c r="C390" s="52"/>
      <c r="D390" s="52"/>
      <c r="E390" s="50"/>
      <c r="F390" s="50"/>
      <c r="G390" s="50"/>
      <c r="H390" s="50"/>
      <c r="I390" s="50"/>
      <c r="J390" s="50"/>
      <c r="K390" s="50"/>
      <c r="L390" s="50"/>
      <c r="M390" s="50"/>
      <c r="N390" s="50"/>
      <c r="O390" s="50"/>
      <c r="P390" s="50"/>
      <c r="Q390" s="50"/>
      <c r="R390" s="50"/>
    </row>
    <row r="391" spans="1:18" x14ac:dyDescent="0.25">
      <c r="A391" s="50"/>
      <c r="B391" s="52"/>
      <c r="C391" s="52"/>
      <c r="D391" s="52"/>
      <c r="E391" s="50"/>
      <c r="F391" s="50"/>
      <c r="G391" s="50"/>
      <c r="H391" s="50"/>
      <c r="I391" s="50"/>
      <c r="J391" s="50"/>
      <c r="K391" s="50"/>
      <c r="L391" s="50"/>
      <c r="M391" s="50"/>
      <c r="N391" s="50"/>
      <c r="O391" s="50"/>
      <c r="P391" s="50"/>
      <c r="Q391" s="50"/>
      <c r="R391" s="50"/>
    </row>
    <row r="392" spans="1:18" x14ac:dyDescent="0.25">
      <c r="A392" s="50"/>
      <c r="B392" s="52"/>
      <c r="C392" s="52"/>
      <c r="D392" s="52"/>
      <c r="E392" s="50"/>
      <c r="F392" s="50"/>
      <c r="G392" s="50"/>
      <c r="H392" s="50"/>
      <c r="I392" s="50"/>
      <c r="J392" s="50"/>
      <c r="K392" s="50"/>
      <c r="L392" s="50"/>
      <c r="M392" s="50"/>
      <c r="N392" s="50"/>
      <c r="O392" s="50"/>
      <c r="P392" s="50"/>
      <c r="Q392" s="50"/>
      <c r="R392" s="50"/>
    </row>
    <row r="393" spans="1:18" x14ac:dyDescent="0.25">
      <c r="A393" s="50"/>
      <c r="B393" s="52"/>
      <c r="C393" s="52"/>
      <c r="D393" s="52"/>
      <c r="E393" s="50"/>
      <c r="F393" s="50"/>
      <c r="G393" s="50"/>
      <c r="H393" s="50"/>
      <c r="I393" s="50"/>
      <c r="J393" s="50"/>
      <c r="K393" s="50"/>
      <c r="L393" s="50"/>
      <c r="M393" s="50"/>
      <c r="N393" s="50"/>
      <c r="O393" s="50"/>
      <c r="P393" s="50"/>
      <c r="Q393" s="50"/>
      <c r="R393" s="50"/>
    </row>
    <row r="394" spans="1:18" x14ac:dyDescent="0.25">
      <c r="A394" s="50"/>
      <c r="B394" s="52"/>
      <c r="C394" s="52"/>
      <c r="D394" s="52"/>
      <c r="E394" s="50"/>
      <c r="F394" s="50"/>
      <c r="G394" s="50"/>
      <c r="H394" s="50"/>
      <c r="I394" s="50"/>
      <c r="J394" s="50"/>
      <c r="K394" s="50"/>
      <c r="L394" s="50"/>
      <c r="M394" s="50"/>
      <c r="N394" s="50"/>
      <c r="O394" s="50"/>
      <c r="P394" s="50"/>
      <c r="Q394" s="50"/>
      <c r="R394" s="50"/>
    </row>
    <row r="395" spans="1:18" x14ac:dyDescent="0.25">
      <c r="A395" s="50"/>
      <c r="B395" s="52"/>
      <c r="C395" s="52"/>
      <c r="D395" s="52"/>
      <c r="E395" s="50"/>
      <c r="F395" s="50"/>
      <c r="G395" s="50"/>
      <c r="H395" s="50"/>
      <c r="I395" s="50"/>
      <c r="J395" s="50"/>
      <c r="K395" s="50"/>
      <c r="L395" s="50"/>
      <c r="M395" s="50"/>
      <c r="N395" s="50"/>
      <c r="O395" s="50"/>
      <c r="P395" s="50"/>
      <c r="Q395" s="50"/>
      <c r="R395" s="50"/>
    </row>
    <row r="396" spans="1:18" x14ac:dyDescent="0.25">
      <c r="A396" s="50"/>
      <c r="B396" s="52"/>
      <c r="C396" s="52"/>
      <c r="D396" s="52"/>
      <c r="E396" s="50"/>
      <c r="F396" s="50"/>
      <c r="G396" s="50"/>
      <c r="H396" s="50"/>
      <c r="I396" s="50"/>
      <c r="J396" s="50"/>
      <c r="K396" s="50"/>
      <c r="L396" s="50"/>
      <c r="M396" s="50"/>
      <c r="N396" s="50"/>
      <c r="O396" s="50"/>
      <c r="P396" s="50"/>
      <c r="Q396" s="50"/>
      <c r="R396" s="50"/>
    </row>
    <row r="397" spans="1:18" x14ac:dyDescent="0.25">
      <c r="A397" s="50"/>
      <c r="B397" s="52"/>
      <c r="C397" s="52"/>
      <c r="D397" s="52"/>
      <c r="E397" s="50"/>
      <c r="F397" s="50"/>
      <c r="G397" s="50"/>
      <c r="H397" s="50"/>
      <c r="I397" s="50"/>
      <c r="J397" s="50"/>
      <c r="K397" s="50"/>
      <c r="L397" s="50"/>
      <c r="M397" s="50"/>
      <c r="N397" s="50"/>
      <c r="O397" s="50"/>
      <c r="P397" s="50"/>
      <c r="Q397" s="50"/>
      <c r="R397" s="50"/>
    </row>
    <row r="398" spans="1:18" x14ac:dyDescent="0.25">
      <c r="A398" s="50"/>
      <c r="B398" s="52"/>
      <c r="C398" s="52"/>
      <c r="D398" s="52"/>
      <c r="E398" s="50"/>
      <c r="F398" s="50"/>
      <c r="G398" s="50"/>
      <c r="H398" s="50"/>
      <c r="I398" s="50"/>
      <c r="J398" s="50"/>
      <c r="K398" s="50"/>
      <c r="L398" s="50"/>
      <c r="M398" s="50"/>
      <c r="N398" s="50"/>
      <c r="O398" s="50"/>
      <c r="P398" s="50"/>
      <c r="Q398" s="50"/>
      <c r="R398" s="50"/>
    </row>
    <row r="399" spans="1:18" x14ac:dyDescent="0.25">
      <c r="A399" s="50"/>
      <c r="B399" s="52"/>
      <c r="C399" s="52"/>
      <c r="D399" s="52"/>
      <c r="E399" s="50"/>
      <c r="F399" s="50"/>
      <c r="G399" s="50"/>
      <c r="H399" s="50"/>
      <c r="I399" s="50"/>
      <c r="J399" s="50"/>
      <c r="K399" s="50"/>
      <c r="L399" s="50"/>
      <c r="M399" s="50"/>
      <c r="N399" s="50"/>
      <c r="O399" s="50"/>
      <c r="P399" s="50"/>
      <c r="Q399" s="50"/>
      <c r="R399" s="50"/>
    </row>
    <row r="400" spans="1:18" x14ac:dyDescent="0.25">
      <c r="A400" s="50"/>
      <c r="B400" s="52"/>
      <c r="C400" s="52"/>
      <c r="D400" s="52"/>
      <c r="E400" s="50"/>
      <c r="F400" s="50"/>
      <c r="G400" s="50"/>
      <c r="H400" s="50"/>
      <c r="I400" s="50"/>
      <c r="J400" s="50"/>
      <c r="K400" s="50"/>
      <c r="L400" s="50"/>
      <c r="M400" s="50"/>
      <c r="N400" s="50"/>
      <c r="O400" s="50"/>
      <c r="P400" s="50"/>
      <c r="Q400" s="50"/>
      <c r="R400" s="50"/>
    </row>
    <row r="401" spans="1:18" x14ac:dyDescent="0.25">
      <c r="A401" s="50"/>
      <c r="B401" s="52"/>
      <c r="C401" s="52"/>
      <c r="D401" s="52"/>
      <c r="E401" s="50"/>
      <c r="F401" s="50"/>
      <c r="G401" s="50"/>
      <c r="H401" s="50"/>
      <c r="I401" s="50"/>
      <c r="J401" s="50"/>
      <c r="K401" s="50"/>
      <c r="L401" s="50"/>
      <c r="M401" s="50"/>
      <c r="N401" s="50"/>
      <c r="O401" s="50"/>
      <c r="P401" s="50"/>
      <c r="Q401" s="50"/>
      <c r="R401" s="50"/>
    </row>
    <row r="402" spans="1:18" x14ac:dyDescent="0.25">
      <c r="A402" s="50"/>
      <c r="B402" s="52"/>
      <c r="C402" s="52"/>
      <c r="D402" s="52"/>
      <c r="E402" s="50"/>
      <c r="F402" s="50"/>
      <c r="G402" s="50"/>
      <c r="H402" s="50"/>
      <c r="I402" s="50"/>
      <c r="J402" s="50"/>
      <c r="K402" s="50"/>
      <c r="L402" s="50"/>
      <c r="M402" s="50"/>
      <c r="N402" s="50"/>
      <c r="O402" s="50"/>
      <c r="P402" s="50"/>
      <c r="Q402" s="50"/>
      <c r="R402" s="50"/>
    </row>
    <row r="403" spans="1:18" x14ac:dyDescent="0.25">
      <c r="A403" s="50"/>
      <c r="B403" s="52"/>
      <c r="C403" s="52"/>
      <c r="D403" s="52"/>
      <c r="E403" s="50"/>
      <c r="F403" s="50"/>
      <c r="G403" s="50"/>
      <c r="H403" s="50"/>
      <c r="I403" s="50"/>
      <c r="J403" s="50"/>
      <c r="K403" s="50"/>
      <c r="L403" s="50"/>
      <c r="M403" s="50"/>
      <c r="N403" s="50"/>
      <c r="O403" s="50"/>
      <c r="P403" s="50"/>
      <c r="Q403" s="50"/>
      <c r="R403" s="50"/>
    </row>
    <row r="404" spans="1:18" x14ac:dyDescent="0.25">
      <c r="A404" s="50"/>
      <c r="B404" s="52"/>
      <c r="C404" s="52"/>
      <c r="D404" s="52"/>
      <c r="E404" s="50"/>
      <c r="F404" s="50"/>
      <c r="G404" s="50"/>
      <c r="H404" s="50"/>
      <c r="I404" s="50"/>
      <c r="J404" s="50"/>
      <c r="K404" s="50"/>
      <c r="L404" s="50"/>
      <c r="M404" s="50"/>
      <c r="N404" s="50"/>
      <c r="O404" s="50"/>
      <c r="P404" s="50"/>
      <c r="Q404" s="50"/>
      <c r="R404" s="50"/>
    </row>
    <row r="405" spans="1:18" x14ac:dyDescent="0.25">
      <c r="A405" s="50"/>
      <c r="B405" s="52"/>
      <c r="C405" s="52"/>
      <c r="D405" s="52"/>
      <c r="E405" s="50"/>
      <c r="F405" s="50"/>
      <c r="G405" s="50"/>
      <c r="H405" s="50"/>
      <c r="I405" s="50"/>
      <c r="J405" s="50"/>
      <c r="K405" s="50"/>
      <c r="L405" s="50"/>
      <c r="M405" s="50"/>
      <c r="N405" s="50"/>
      <c r="O405" s="50"/>
      <c r="P405" s="50"/>
      <c r="Q405" s="50"/>
      <c r="R405" s="50"/>
    </row>
    <row r="406" spans="1:18" x14ac:dyDescent="0.25">
      <c r="A406" s="50"/>
      <c r="B406" s="52"/>
      <c r="C406" s="52"/>
      <c r="D406" s="52"/>
      <c r="E406" s="50"/>
      <c r="F406" s="50"/>
      <c r="G406" s="50"/>
      <c r="H406" s="50"/>
      <c r="I406" s="50"/>
      <c r="J406" s="50"/>
      <c r="K406" s="50"/>
      <c r="L406" s="50"/>
      <c r="M406" s="50"/>
      <c r="N406" s="50"/>
      <c r="O406" s="50"/>
      <c r="P406" s="50"/>
      <c r="Q406" s="50"/>
      <c r="R406" s="50"/>
    </row>
    <row r="407" spans="1:18" x14ac:dyDescent="0.25">
      <c r="A407" s="50"/>
      <c r="B407" s="52"/>
      <c r="C407" s="52"/>
      <c r="D407" s="52"/>
      <c r="E407" s="50"/>
      <c r="F407" s="50"/>
      <c r="G407" s="50"/>
      <c r="H407" s="50"/>
      <c r="I407" s="50"/>
      <c r="J407" s="50"/>
      <c r="K407" s="50"/>
      <c r="L407" s="50"/>
      <c r="M407" s="50"/>
      <c r="N407" s="50"/>
      <c r="O407" s="50"/>
      <c r="P407" s="50"/>
      <c r="Q407" s="50"/>
      <c r="R407" s="50"/>
    </row>
    <row r="408" spans="1:18" x14ac:dyDescent="0.25">
      <c r="A408" s="50"/>
      <c r="B408" s="52"/>
      <c r="C408" s="52"/>
      <c r="D408" s="52"/>
      <c r="E408" s="50"/>
      <c r="F408" s="50"/>
      <c r="G408" s="50"/>
      <c r="H408" s="50"/>
      <c r="I408" s="50"/>
      <c r="J408" s="50"/>
      <c r="K408" s="50"/>
      <c r="L408" s="50"/>
      <c r="M408" s="50"/>
      <c r="N408" s="50"/>
      <c r="O408" s="50"/>
      <c r="P408" s="50"/>
      <c r="Q408" s="50"/>
      <c r="R408" s="50"/>
    </row>
    <row r="409" spans="1:18" x14ac:dyDescent="0.25">
      <c r="A409" s="50"/>
      <c r="B409" s="52"/>
      <c r="C409" s="52"/>
      <c r="D409" s="52"/>
      <c r="E409" s="50"/>
      <c r="F409" s="50"/>
      <c r="G409" s="50"/>
      <c r="H409" s="50"/>
      <c r="I409" s="50"/>
      <c r="J409" s="50"/>
      <c r="K409" s="50"/>
      <c r="L409" s="50"/>
      <c r="M409" s="50"/>
      <c r="N409" s="50"/>
      <c r="O409" s="50"/>
      <c r="P409" s="50"/>
      <c r="Q409" s="50"/>
      <c r="R409" s="50"/>
    </row>
    <row r="410" spans="1:18" x14ac:dyDescent="0.25">
      <c r="A410" s="50"/>
      <c r="B410" s="52"/>
      <c r="C410" s="52"/>
      <c r="D410" s="52"/>
      <c r="E410" s="50"/>
      <c r="F410" s="50"/>
      <c r="G410" s="50"/>
      <c r="H410" s="50"/>
      <c r="I410" s="50"/>
      <c r="J410" s="50"/>
      <c r="K410" s="50"/>
      <c r="L410" s="50"/>
      <c r="M410" s="50"/>
      <c r="N410" s="50"/>
      <c r="O410" s="50"/>
      <c r="P410" s="50"/>
      <c r="Q410" s="50"/>
      <c r="R410" s="50"/>
    </row>
    <row r="411" spans="1:18" x14ac:dyDescent="0.25">
      <c r="A411" s="50"/>
      <c r="B411" s="52"/>
      <c r="C411" s="52"/>
      <c r="D411" s="52"/>
      <c r="E411" s="50"/>
      <c r="F411" s="50"/>
      <c r="G411" s="50"/>
      <c r="H411" s="50"/>
      <c r="I411" s="50"/>
      <c r="J411" s="50"/>
      <c r="K411" s="50"/>
      <c r="L411" s="50"/>
      <c r="M411" s="50"/>
      <c r="N411" s="50"/>
      <c r="O411" s="50"/>
      <c r="P411" s="50"/>
      <c r="Q411" s="50"/>
      <c r="R411" s="50"/>
    </row>
    <row r="412" spans="1:18" x14ac:dyDescent="0.25">
      <c r="A412" s="50"/>
      <c r="B412" s="52"/>
      <c r="C412" s="52"/>
      <c r="D412" s="52"/>
      <c r="E412" s="50"/>
      <c r="F412" s="50"/>
      <c r="G412" s="50"/>
      <c r="H412" s="50"/>
      <c r="I412" s="50"/>
      <c r="J412" s="50"/>
      <c r="K412" s="50"/>
      <c r="L412" s="50"/>
      <c r="M412" s="50"/>
      <c r="N412" s="50"/>
      <c r="O412" s="50"/>
      <c r="P412" s="50"/>
      <c r="Q412" s="50"/>
      <c r="R412" s="50"/>
    </row>
    <row r="413" spans="1:18" x14ac:dyDescent="0.25">
      <c r="A413" s="50"/>
      <c r="B413" s="52"/>
      <c r="C413" s="52"/>
      <c r="D413" s="52"/>
      <c r="E413" s="50"/>
      <c r="F413" s="50"/>
      <c r="G413" s="50"/>
      <c r="H413" s="50"/>
      <c r="I413" s="50"/>
      <c r="J413" s="50"/>
      <c r="K413" s="50"/>
      <c r="L413" s="50"/>
      <c r="M413" s="50"/>
      <c r="N413" s="50"/>
      <c r="O413" s="50"/>
      <c r="P413" s="50"/>
      <c r="Q413" s="50"/>
      <c r="R413" s="50"/>
    </row>
    <row r="414" spans="1:18" x14ac:dyDescent="0.25">
      <c r="A414" s="50"/>
      <c r="B414" s="52"/>
      <c r="C414" s="52"/>
      <c r="D414" s="52"/>
      <c r="E414" s="50"/>
      <c r="F414" s="50"/>
      <c r="G414" s="50"/>
      <c r="H414" s="50"/>
      <c r="I414" s="50"/>
      <c r="J414" s="50"/>
      <c r="K414" s="50"/>
      <c r="L414" s="50"/>
      <c r="M414" s="50"/>
      <c r="N414" s="50"/>
      <c r="O414" s="50"/>
      <c r="P414" s="50"/>
      <c r="Q414" s="50"/>
      <c r="R414" s="50"/>
    </row>
    <row r="415" spans="1:18" x14ac:dyDescent="0.25">
      <c r="A415" s="50"/>
      <c r="B415" s="52"/>
      <c r="C415" s="52"/>
      <c r="D415" s="52"/>
      <c r="E415" s="50"/>
      <c r="F415" s="50"/>
      <c r="G415" s="50"/>
      <c r="H415" s="50"/>
      <c r="I415" s="50"/>
      <c r="J415" s="50"/>
      <c r="K415" s="50"/>
      <c r="L415" s="50"/>
      <c r="M415" s="50"/>
      <c r="N415" s="50"/>
      <c r="O415" s="50"/>
      <c r="P415" s="50"/>
      <c r="Q415" s="50"/>
      <c r="R415" s="50"/>
    </row>
    <row r="416" spans="1:18" x14ac:dyDescent="0.25">
      <c r="A416" s="50"/>
      <c r="B416" s="52"/>
      <c r="C416" s="52"/>
      <c r="D416" s="52"/>
      <c r="E416" s="50"/>
      <c r="F416" s="50"/>
      <c r="G416" s="50"/>
      <c r="H416" s="50"/>
      <c r="I416" s="50"/>
      <c r="J416" s="50"/>
      <c r="K416" s="50"/>
      <c r="L416" s="50"/>
      <c r="M416" s="50"/>
      <c r="N416" s="50"/>
      <c r="O416" s="50"/>
      <c r="P416" s="50"/>
      <c r="Q416" s="50"/>
      <c r="R416" s="50"/>
    </row>
    <row r="417" spans="1:18" x14ac:dyDescent="0.25">
      <c r="A417" s="50"/>
      <c r="B417" s="52"/>
      <c r="C417" s="52"/>
      <c r="D417" s="52"/>
      <c r="E417" s="50"/>
      <c r="F417" s="50"/>
      <c r="G417" s="50"/>
      <c r="H417" s="50"/>
      <c r="I417" s="50"/>
      <c r="J417" s="50"/>
      <c r="K417" s="50"/>
      <c r="L417" s="50"/>
      <c r="M417" s="50"/>
      <c r="N417" s="50"/>
      <c r="O417" s="50"/>
      <c r="P417" s="50"/>
      <c r="Q417" s="50"/>
      <c r="R417" s="50"/>
    </row>
    <row r="418" spans="1:18" x14ac:dyDescent="0.25">
      <c r="A418" s="50"/>
      <c r="B418" s="52"/>
      <c r="C418" s="52"/>
      <c r="D418" s="52"/>
      <c r="E418" s="50"/>
      <c r="F418" s="50"/>
      <c r="G418" s="50"/>
      <c r="H418" s="50"/>
      <c r="I418" s="50"/>
      <c r="J418" s="50"/>
      <c r="K418" s="50"/>
      <c r="L418" s="50"/>
      <c r="M418" s="50"/>
      <c r="N418" s="50"/>
      <c r="O418" s="50"/>
      <c r="P418" s="50"/>
      <c r="Q418" s="50"/>
      <c r="R418" s="50"/>
    </row>
    <row r="419" spans="1:18" x14ac:dyDescent="0.25">
      <c r="A419" s="50"/>
      <c r="B419" s="52"/>
      <c r="C419" s="52"/>
      <c r="D419" s="52"/>
      <c r="E419" s="50"/>
      <c r="F419" s="50"/>
      <c r="G419" s="50"/>
      <c r="H419" s="50"/>
      <c r="I419" s="50"/>
      <c r="J419" s="50"/>
      <c r="K419" s="50"/>
      <c r="L419" s="50"/>
      <c r="M419" s="50"/>
      <c r="N419" s="50"/>
      <c r="O419" s="50"/>
      <c r="P419" s="50"/>
      <c r="Q419" s="50"/>
      <c r="R419" s="50"/>
    </row>
    <row r="420" spans="1:18" x14ac:dyDescent="0.25">
      <c r="A420" s="50"/>
      <c r="B420" s="52"/>
      <c r="C420" s="52"/>
      <c r="D420" s="52"/>
      <c r="E420" s="50"/>
      <c r="F420" s="50"/>
      <c r="G420" s="50"/>
      <c r="H420" s="50"/>
      <c r="I420" s="50"/>
      <c r="J420" s="50"/>
      <c r="K420" s="50"/>
      <c r="L420" s="50"/>
      <c r="M420" s="50"/>
      <c r="N420" s="50"/>
      <c r="O420" s="50"/>
      <c r="P420" s="50"/>
      <c r="Q420" s="50"/>
      <c r="R420" s="50"/>
    </row>
    <row r="421" spans="1:18" x14ac:dyDescent="0.25">
      <c r="A421" s="50"/>
      <c r="B421" s="52"/>
      <c r="C421" s="52"/>
      <c r="D421" s="52"/>
      <c r="E421" s="50"/>
      <c r="F421" s="50"/>
      <c r="G421" s="50"/>
      <c r="H421" s="50"/>
      <c r="I421" s="50"/>
      <c r="J421" s="50"/>
      <c r="K421" s="50"/>
      <c r="L421" s="50"/>
      <c r="M421" s="50"/>
      <c r="N421" s="50"/>
      <c r="O421" s="50"/>
      <c r="P421" s="50"/>
      <c r="Q421" s="50"/>
      <c r="R421" s="50"/>
    </row>
    <row r="422" spans="1:18" x14ac:dyDescent="0.25">
      <c r="A422" s="50"/>
      <c r="B422" s="52"/>
      <c r="C422" s="52"/>
      <c r="D422" s="52"/>
      <c r="E422" s="50"/>
      <c r="F422" s="50"/>
      <c r="G422" s="50"/>
      <c r="H422" s="50"/>
      <c r="I422" s="50"/>
      <c r="J422" s="50"/>
      <c r="K422" s="50"/>
      <c r="L422" s="50"/>
      <c r="M422" s="50"/>
      <c r="N422" s="50"/>
      <c r="O422" s="50"/>
      <c r="P422" s="50"/>
      <c r="Q422" s="50"/>
      <c r="R422" s="50"/>
    </row>
    <row r="423" spans="1:18" x14ac:dyDescent="0.25">
      <c r="A423" s="50"/>
      <c r="B423" s="52"/>
      <c r="C423" s="52"/>
      <c r="D423" s="52"/>
      <c r="E423" s="50"/>
      <c r="F423" s="50"/>
      <c r="G423" s="50"/>
      <c r="H423" s="50"/>
      <c r="I423" s="50"/>
      <c r="J423" s="50"/>
      <c r="K423" s="50"/>
      <c r="L423" s="50"/>
      <c r="M423" s="50"/>
      <c r="N423" s="50"/>
      <c r="O423" s="50"/>
      <c r="P423" s="50"/>
      <c r="Q423" s="50"/>
      <c r="R423" s="50"/>
    </row>
    <row r="424" spans="1:18" x14ac:dyDescent="0.25">
      <c r="A424" s="50"/>
      <c r="B424" s="52"/>
      <c r="C424" s="52"/>
      <c r="D424" s="52"/>
      <c r="E424" s="50"/>
      <c r="F424" s="50"/>
      <c r="G424" s="50"/>
      <c r="H424" s="50"/>
      <c r="I424" s="50"/>
      <c r="J424" s="50"/>
      <c r="K424" s="50"/>
      <c r="L424" s="50"/>
      <c r="M424" s="50"/>
      <c r="N424" s="50"/>
      <c r="O424" s="50"/>
      <c r="P424" s="50"/>
      <c r="Q424" s="50"/>
      <c r="R424" s="50"/>
    </row>
    <row r="425" spans="1:18" x14ac:dyDescent="0.25">
      <c r="A425" s="50"/>
      <c r="B425" s="52"/>
      <c r="C425" s="52"/>
      <c r="D425" s="52"/>
      <c r="E425" s="50"/>
      <c r="F425" s="50"/>
      <c r="G425" s="50"/>
      <c r="H425" s="50"/>
      <c r="I425" s="50"/>
      <c r="J425" s="50"/>
      <c r="K425" s="50"/>
      <c r="L425" s="50"/>
      <c r="M425" s="50"/>
      <c r="N425" s="50"/>
      <c r="O425" s="50"/>
      <c r="P425" s="50"/>
      <c r="Q425" s="50"/>
      <c r="R425" s="50"/>
    </row>
    <row r="426" spans="1:18" x14ac:dyDescent="0.25">
      <c r="A426" s="50"/>
      <c r="B426" s="52"/>
      <c r="C426" s="52"/>
      <c r="D426" s="52"/>
      <c r="E426" s="50"/>
      <c r="F426" s="50"/>
      <c r="G426" s="50"/>
      <c r="H426" s="50"/>
      <c r="I426" s="50"/>
      <c r="J426" s="50"/>
      <c r="K426" s="50"/>
      <c r="L426" s="50"/>
      <c r="M426" s="50"/>
      <c r="N426" s="50"/>
      <c r="O426" s="50"/>
      <c r="P426" s="50"/>
      <c r="Q426" s="50"/>
      <c r="R426" s="50"/>
    </row>
    <row r="427" spans="1:18" x14ac:dyDescent="0.25">
      <c r="A427" s="50"/>
      <c r="B427" s="52"/>
      <c r="C427" s="52"/>
      <c r="D427" s="52"/>
      <c r="E427" s="50"/>
      <c r="F427" s="50"/>
      <c r="G427" s="50"/>
      <c r="H427" s="50"/>
      <c r="I427" s="50"/>
      <c r="J427" s="50"/>
      <c r="K427" s="50"/>
      <c r="L427" s="50"/>
      <c r="M427" s="50"/>
      <c r="N427" s="50"/>
      <c r="O427" s="50"/>
      <c r="P427" s="50"/>
      <c r="Q427" s="50"/>
      <c r="R427" s="50"/>
    </row>
    <row r="428" spans="1:18" x14ac:dyDescent="0.25">
      <c r="A428" s="50"/>
      <c r="B428" s="52"/>
      <c r="C428" s="52"/>
      <c r="D428" s="52"/>
      <c r="E428" s="50"/>
      <c r="F428" s="50"/>
      <c r="G428" s="50"/>
      <c r="H428" s="50"/>
      <c r="I428" s="50"/>
      <c r="J428" s="50"/>
      <c r="K428" s="50"/>
      <c r="L428" s="50"/>
      <c r="M428" s="50"/>
      <c r="N428" s="50"/>
      <c r="O428" s="50"/>
      <c r="P428" s="50"/>
      <c r="Q428" s="50"/>
      <c r="R428" s="50"/>
    </row>
    <row r="429" spans="1:18" x14ac:dyDescent="0.25">
      <c r="A429" s="50"/>
      <c r="B429" s="52"/>
      <c r="C429" s="52"/>
      <c r="D429" s="52"/>
      <c r="E429" s="50"/>
      <c r="F429" s="50"/>
      <c r="G429" s="50"/>
      <c r="H429" s="50"/>
      <c r="I429" s="50"/>
      <c r="J429" s="50"/>
      <c r="K429" s="50"/>
      <c r="L429" s="50"/>
      <c r="M429" s="50"/>
      <c r="N429" s="50"/>
      <c r="O429" s="50"/>
      <c r="P429" s="50"/>
      <c r="Q429" s="50"/>
      <c r="R429" s="50"/>
    </row>
    <row r="430" spans="1:18" x14ac:dyDescent="0.25">
      <c r="A430" s="50"/>
      <c r="B430" s="52"/>
      <c r="C430" s="52"/>
      <c r="D430" s="52"/>
      <c r="E430" s="50"/>
      <c r="F430" s="50"/>
      <c r="G430" s="50"/>
      <c r="H430" s="50"/>
      <c r="I430" s="50"/>
      <c r="J430" s="50"/>
      <c r="K430" s="50"/>
      <c r="L430" s="50"/>
      <c r="M430" s="50"/>
      <c r="N430" s="50"/>
      <c r="O430" s="50"/>
      <c r="P430" s="50"/>
      <c r="Q430" s="50"/>
      <c r="R430" s="50"/>
    </row>
    <row r="431" spans="1:18" x14ac:dyDescent="0.25">
      <c r="A431" s="50"/>
      <c r="B431" s="52"/>
      <c r="C431" s="52"/>
      <c r="D431" s="52"/>
      <c r="E431" s="50"/>
      <c r="F431" s="50"/>
      <c r="G431" s="50"/>
      <c r="H431" s="50"/>
      <c r="I431" s="50"/>
      <c r="J431" s="50"/>
      <c r="K431" s="50"/>
      <c r="L431" s="50"/>
      <c r="M431" s="50"/>
      <c r="N431" s="50"/>
      <c r="O431" s="50"/>
      <c r="P431" s="50"/>
      <c r="Q431" s="50"/>
      <c r="R431" s="50"/>
    </row>
    <row r="432" spans="1:18" x14ac:dyDescent="0.25">
      <c r="A432" s="50"/>
      <c r="B432" s="52"/>
      <c r="C432" s="52"/>
      <c r="D432" s="52"/>
      <c r="E432" s="50"/>
      <c r="F432" s="50"/>
      <c r="G432" s="50"/>
      <c r="H432" s="50"/>
      <c r="I432" s="50"/>
      <c r="J432" s="50"/>
      <c r="K432" s="50"/>
      <c r="L432" s="50"/>
      <c r="M432" s="50"/>
      <c r="N432" s="50"/>
      <c r="O432" s="50"/>
      <c r="P432" s="50"/>
      <c r="Q432" s="50"/>
      <c r="R432" s="50"/>
    </row>
    <row r="433" spans="1:18" x14ac:dyDescent="0.25">
      <c r="A433" s="50"/>
      <c r="B433" s="52"/>
      <c r="C433" s="52"/>
      <c r="D433" s="52"/>
      <c r="E433" s="50"/>
      <c r="F433" s="50"/>
      <c r="G433" s="50"/>
      <c r="H433" s="50"/>
      <c r="I433" s="50"/>
      <c r="J433" s="50"/>
      <c r="K433" s="50"/>
      <c r="L433" s="50"/>
      <c r="M433" s="50"/>
      <c r="N433" s="50"/>
      <c r="O433" s="50"/>
      <c r="P433" s="50"/>
      <c r="Q433" s="50"/>
      <c r="R433" s="50"/>
    </row>
    <row r="434" spans="1:18" x14ac:dyDescent="0.25">
      <c r="A434" s="50"/>
      <c r="B434" s="52"/>
      <c r="C434" s="52"/>
      <c r="D434" s="52"/>
      <c r="E434" s="50"/>
      <c r="F434" s="50"/>
      <c r="G434" s="50"/>
      <c r="H434" s="50"/>
      <c r="I434" s="50"/>
      <c r="J434" s="50"/>
      <c r="K434" s="50"/>
      <c r="L434" s="50"/>
      <c r="M434" s="50"/>
      <c r="N434" s="50"/>
      <c r="O434" s="50"/>
      <c r="P434" s="50"/>
      <c r="Q434" s="50"/>
      <c r="R434" s="50"/>
    </row>
    <row r="435" spans="1:18" x14ac:dyDescent="0.25">
      <c r="A435" s="50"/>
      <c r="B435" s="52"/>
      <c r="C435" s="52"/>
      <c r="D435" s="52"/>
      <c r="E435" s="50"/>
      <c r="F435" s="50"/>
      <c r="G435" s="50"/>
      <c r="H435" s="50"/>
      <c r="I435" s="50"/>
      <c r="J435" s="50"/>
      <c r="K435" s="50"/>
      <c r="L435" s="50"/>
      <c r="M435" s="50"/>
      <c r="N435" s="50"/>
      <c r="O435" s="50"/>
      <c r="P435" s="50"/>
      <c r="Q435" s="50"/>
      <c r="R435" s="50"/>
    </row>
    <row r="436" spans="1:18" x14ac:dyDescent="0.25">
      <c r="A436" s="50"/>
      <c r="B436" s="52"/>
      <c r="C436" s="52"/>
      <c r="D436" s="52"/>
      <c r="E436" s="50"/>
      <c r="F436" s="50"/>
      <c r="G436" s="50"/>
      <c r="H436" s="50"/>
      <c r="I436" s="50"/>
      <c r="J436" s="50"/>
      <c r="K436" s="50"/>
      <c r="L436" s="50"/>
      <c r="M436" s="50"/>
      <c r="N436" s="50"/>
      <c r="O436" s="50"/>
      <c r="P436" s="50"/>
      <c r="Q436" s="50"/>
      <c r="R436" s="50"/>
    </row>
    <row r="437" spans="1:18" x14ac:dyDescent="0.25">
      <c r="A437" s="50"/>
      <c r="B437" s="52"/>
      <c r="C437" s="52"/>
      <c r="D437" s="52"/>
      <c r="E437" s="50"/>
      <c r="F437" s="50"/>
      <c r="G437" s="50"/>
      <c r="H437" s="50"/>
      <c r="I437" s="50"/>
      <c r="J437" s="50"/>
      <c r="K437" s="50"/>
      <c r="L437" s="50"/>
      <c r="M437" s="50"/>
      <c r="N437" s="50"/>
      <c r="O437" s="50"/>
      <c r="P437" s="50"/>
      <c r="Q437" s="50"/>
      <c r="R437" s="50"/>
    </row>
    <row r="438" spans="1:18" x14ac:dyDescent="0.25">
      <c r="A438" s="50"/>
      <c r="B438" s="52"/>
      <c r="C438" s="52"/>
      <c r="D438" s="52"/>
      <c r="E438" s="50"/>
      <c r="F438" s="50"/>
      <c r="G438" s="50"/>
      <c r="H438" s="50"/>
      <c r="I438" s="50"/>
      <c r="J438" s="50"/>
      <c r="K438" s="50"/>
      <c r="L438" s="50"/>
      <c r="M438" s="50"/>
      <c r="N438" s="50"/>
      <c r="O438" s="50"/>
      <c r="P438" s="50"/>
      <c r="Q438" s="50"/>
      <c r="R438" s="50"/>
    </row>
    <row r="439" spans="1:18" x14ac:dyDescent="0.25">
      <c r="A439" s="50"/>
      <c r="B439" s="52"/>
      <c r="C439" s="52"/>
      <c r="D439" s="52"/>
      <c r="E439" s="50"/>
      <c r="F439" s="50"/>
      <c r="G439" s="50"/>
      <c r="H439" s="50"/>
      <c r="I439" s="50"/>
      <c r="J439" s="50"/>
      <c r="K439" s="50"/>
      <c r="L439" s="50"/>
      <c r="M439" s="50"/>
      <c r="N439" s="50"/>
      <c r="O439" s="50"/>
      <c r="P439" s="50"/>
      <c r="Q439" s="50"/>
      <c r="R439" s="50"/>
    </row>
    <row r="440" spans="1:18" x14ac:dyDescent="0.25">
      <c r="A440" s="50"/>
      <c r="B440" s="52"/>
      <c r="C440" s="52"/>
      <c r="D440" s="52"/>
      <c r="E440" s="50"/>
      <c r="F440" s="50"/>
      <c r="G440" s="50"/>
      <c r="H440" s="50"/>
      <c r="I440" s="50"/>
      <c r="J440" s="50"/>
      <c r="K440" s="50"/>
      <c r="L440" s="50"/>
      <c r="M440" s="50"/>
      <c r="N440" s="50"/>
      <c r="O440" s="50"/>
      <c r="P440" s="50"/>
      <c r="Q440" s="50"/>
      <c r="R440" s="50"/>
    </row>
    <row r="441" spans="1:18" x14ac:dyDescent="0.25">
      <c r="A441" s="50"/>
      <c r="B441" s="52"/>
      <c r="C441" s="52"/>
      <c r="D441" s="52"/>
      <c r="E441" s="50"/>
      <c r="F441" s="50"/>
      <c r="G441" s="50"/>
      <c r="H441" s="50"/>
      <c r="I441" s="50"/>
      <c r="J441" s="50"/>
      <c r="K441" s="50"/>
      <c r="L441" s="50"/>
      <c r="M441" s="50"/>
      <c r="N441" s="50"/>
      <c r="O441" s="50"/>
      <c r="P441" s="50"/>
      <c r="Q441" s="50"/>
      <c r="R441" s="50"/>
    </row>
    <row r="442" spans="1:18" x14ac:dyDescent="0.25">
      <c r="A442" s="50"/>
      <c r="B442" s="52"/>
      <c r="C442" s="52"/>
      <c r="D442" s="52"/>
      <c r="E442" s="50"/>
      <c r="F442" s="50"/>
      <c r="G442" s="50"/>
      <c r="H442" s="50"/>
      <c r="I442" s="50"/>
      <c r="J442" s="50"/>
      <c r="K442" s="50"/>
      <c r="L442" s="50"/>
      <c r="M442" s="50"/>
      <c r="N442" s="50"/>
      <c r="O442" s="50"/>
      <c r="P442" s="50"/>
      <c r="Q442" s="50"/>
      <c r="R442" s="50"/>
    </row>
    <row r="443" spans="1:18" x14ac:dyDescent="0.25">
      <c r="A443" s="50"/>
      <c r="B443" s="52"/>
      <c r="C443" s="52"/>
      <c r="D443" s="52"/>
      <c r="E443" s="50"/>
      <c r="F443" s="50"/>
      <c r="G443" s="50"/>
      <c r="H443" s="50"/>
      <c r="I443" s="50"/>
      <c r="J443" s="50"/>
      <c r="K443" s="50"/>
      <c r="L443" s="50"/>
      <c r="M443" s="50"/>
      <c r="N443" s="50"/>
      <c r="O443" s="50"/>
      <c r="P443" s="50"/>
      <c r="Q443" s="50"/>
      <c r="R443" s="50"/>
    </row>
    <row r="444" spans="1:18" x14ac:dyDescent="0.25">
      <c r="A444" s="50"/>
      <c r="B444" s="52"/>
      <c r="C444" s="52"/>
      <c r="D444" s="52"/>
      <c r="E444" s="50"/>
      <c r="F444" s="50"/>
      <c r="G444" s="50"/>
      <c r="H444" s="50"/>
      <c r="I444" s="50"/>
      <c r="J444" s="50"/>
      <c r="K444" s="50"/>
      <c r="L444" s="50"/>
      <c r="M444" s="50"/>
      <c r="N444" s="50"/>
      <c r="O444" s="50"/>
      <c r="P444" s="50"/>
      <c r="Q444" s="50"/>
      <c r="R444" s="50"/>
    </row>
    <row r="445" spans="1:18" x14ac:dyDescent="0.25">
      <c r="A445" s="50"/>
      <c r="B445" s="52"/>
      <c r="C445" s="52"/>
      <c r="D445" s="52"/>
      <c r="E445" s="50"/>
      <c r="F445" s="50"/>
      <c r="G445" s="50"/>
      <c r="H445" s="50"/>
      <c r="I445" s="50"/>
      <c r="J445" s="50"/>
      <c r="K445" s="50"/>
      <c r="L445" s="50"/>
      <c r="M445" s="50"/>
      <c r="N445" s="50"/>
      <c r="O445" s="50"/>
      <c r="P445" s="50"/>
      <c r="Q445" s="50"/>
      <c r="R445" s="50"/>
    </row>
    <row r="446" spans="1:18" x14ac:dyDescent="0.25">
      <c r="A446" s="50"/>
      <c r="B446" s="52"/>
      <c r="C446" s="52"/>
      <c r="D446" s="52"/>
      <c r="E446" s="50"/>
      <c r="F446" s="50"/>
      <c r="G446" s="50"/>
      <c r="H446" s="50"/>
      <c r="I446" s="50"/>
      <c r="J446" s="50"/>
      <c r="K446" s="50"/>
      <c r="L446" s="50"/>
      <c r="M446" s="50"/>
      <c r="N446" s="50"/>
      <c r="O446" s="50"/>
      <c r="P446" s="50"/>
      <c r="Q446" s="50"/>
      <c r="R446" s="50"/>
    </row>
    <row r="447" spans="1:18" x14ac:dyDescent="0.25">
      <c r="A447" s="50"/>
      <c r="B447" s="52"/>
      <c r="C447" s="52"/>
      <c r="D447" s="52"/>
      <c r="E447" s="50"/>
      <c r="F447" s="50"/>
      <c r="G447" s="50"/>
      <c r="H447" s="50"/>
      <c r="I447" s="50"/>
      <c r="J447" s="50"/>
      <c r="K447" s="50"/>
      <c r="L447" s="50"/>
      <c r="M447" s="50"/>
      <c r="N447" s="50"/>
      <c r="O447" s="50"/>
      <c r="P447" s="50"/>
      <c r="Q447" s="50"/>
      <c r="R447" s="50"/>
    </row>
    <row r="448" spans="1:18" x14ac:dyDescent="0.25">
      <c r="A448" s="50"/>
      <c r="B448" s="52"/>
      <c r="C448" s="52"/>
      <c r="D448" s="52"/>
      <c r="E448" s="50"/>
      <c r="F448" s="50"/>
      <c r="G448" s="50"/>
      <c r="H448" s="50"/>
      <c r="I448" s="50"/>
      <c r="J448" s="50"/>
      <c r="K448" s="50"/>
      <c r="L448" s="50"/>
      <c r="M448" s="50"/>
      <c r="N448" s="50"/>
      <c r="O448" s="50"/>
      <c r="P448" s="50"/>
      <c r="Q448" s="50"/>
      <c r="R448" s="50"/>
    </row>
    <row r="449" spans="1:18" x14ac:dyDescent="0.25">
      <c r="A449" s="50"/>
      <c r="B449" s="52"/>
      <c r="C449" s="52"/>
      <c r="D449" s="52"/>
      <c r="E449" s="50"/>
      <c r="F449" s="50"/>
      <c r="G449" s="50"/>
      <c r="H449" s="50"/>
      <c r="I449" s="50"/>
      <c r="J449" s="50"/>
      <c r="K449" s="50"/>
      <c r="L449" s="50"/>
      <c r="M449" s="50"/>
      <c r="N449" s="50"/>
      <c r="O449" s="50"/>
      <c r="P449" s="50"/>
      <c r="Q449" s="50"/>
      <c r="R449" s="50"/>
    </row>
    <row r="450" spans="1:18" x14ac:dyDescent="0.25">
      <c r="A450" s="50"/>
      <c r="B450" s="52"/>
      <c r="C450" s="52"/>
      <c r="D450" s="52"/>
      <c r="E450" s="50"/>
      <c r="F450" s="50"/>
      <c r="G450" s="50"/>
      <c r="H450" s="50"/>
      <c r="I450" s="50"/>
      <c r="J450" s="50"/>
      <c r="K450" s="50"/>
      <c r="L450" s="50"/>
      <c r="M450" s="50"/>
      <c r="N450" s="50"/>
      <c r="O450" s="50"/>
      <c r="P450" s="50"/>
      <c r="Q450" s="50"/>
      <c r="R450" s="50"/>
    </row>
    <row r="451" spans="1:18" x14ac:dyDescent="0.25">
      <c r="A451" s="50"/>
      <c r="B451" s="52"/>
      <c r="C451" s="52"/>
      <c r="D451" s="52"/>
      <c r="E451" s="50"/>
      <c r="F451" s="50"/>
      <c r="G451" s="50"/>
      <c r="H451" s="50"/>
      <c r="I451" s="50"/>
      <c r="J451" s="50"/>
      <c r="K451" s="50"/>
      <c r="L451" s="50"/>
      <c r="M451" s="50"/>
      <c r="N451" s="50"/>
      <c r="O451" s="50"/>
      <c r="P451" s="50"/>
      <c r="Q451" s="50"/>
      <c r="R451" s="50"/>
    </row>
    <row r="452" spans="1:18" x14ac:dyDescent="0.25">
      <c r="A452" s="50"/>
      <c r="B452" s="52"/>
      <c r="C452" s="52"/>
      <c r="D452" s="52"/>
      <c r="E452" s="50"/>
      <c r="F452" s="50"/>
      <c r="G452" s="50"/>
      <c r="H452" s="50"/>
      <c r="I452" s="50"/>
      <c r="J452" s="50"/>
      <c r="K452" s="50"/>
      <c r="L452" s="50"/>
      <c r="M452" s="50"/>
      <c r="N452" s="50"/>
      <c r="O452" s="50"/>
      <c r="P452" s="50"/>
      <c r="Q452" s="50"/>
      <c r="R452" s="50"/>
    </row>
    <row r="453" spans="1:18" x14ac:dyDescent="0.25">
      <c r="A453" s="50"/>
      <c r="B453" s="52"/>
      <c r="C453" s="52"/>
      <c r="D453" s="52"/>
      <c r="E453" s="50"/>
      <c r="F453" s="50"/>
      <c r="G453" s="50"/>
      <c r="H453" s="50"/>
      <c r="I453" s="50"/>
      <c r="J453" s="50"/>
      <c r="K453" s="50"/>
      <c r="L453" s="50"/>
      <c r="M453" s="50"/>
      <c r="N453" s="50"/>
      <c r="O453" s="50"/>
      <c r="P453" s="50"/>
      <c r="Q453" s="50"/>
      <c r="R453" s="50"/>
    </row>
    <row r="454" spans="1:18" x14ac:dyDescent="0.25">
      <c r="A454" s="50"/>
      <c r="B454" s="52"/>
      <c r="C454" s="52"/>
      <c r="D454" s="52"/>
      <c r="E454" s="50"/>
      <c r="F454" s="50"/>
      <c r="G454" s="50"/>
      <c r="H454" s="50"/>
      <c r="I454" s="50"/>
      <c r="J454" s="50"/>
      <c r="K454" s="50"/>
      <c r="L454" s="50"/>
      <c r="M454" s="50"/>
      <c r="N454" s="50"/>
      <c r="O454" s="50"/>
      <c r="P454" s="50"/>
      <c r="Q454" s="50"/>
      <c r="R454" s="50"/>
    </row>
    <row r="455" spans="1:18" x14ac:dyDescent="0.25">
      <c r="A455" s="50"/>
      <c r="B455" s="52"/>
      <c r="C455" s="52"/>
      <c r="D455" s="52"/>
      <c r="E455" s="50"/>
      <c r="F455" s="50"/>
      <c r="G455" s="50"/>
      <c r="H455" s="50"/>
      <c r="I455" s="50"/>
      <c r="J455" s="50"/>
      <c r="K455" s="50"/>
      <c r="L455" s="50"/>
      <c r="M455" s="50"/>
      <c r="N455" s="50"/>
      <c r="O455" s="50"/>
      <c r="P455" s="50"/>
      <c r="Q455" s="50"/>
      <c r="R455" s="50"/>
    </row>
    <row r="456" spans="1:18" x14ac:dyDescent="0.25">
      <c r="A456" s="50"/>
      <c r="B456" s="52"/>
      <c r="C456" s="52"/>
      <c r="D456" s="52"/>
      <c r="E456" s="50"/>
      <c r="F456" s="50"/>
      <c r="G456" s="50"/>
      <c r="H456" s="50"/>
      <c r="I456" s="50"/>
      <c r="J456" s="50"/>
      <c r="K456" s="50"/>
      <c r="L456" s="50"/>
      <c r="M456" s="50"/>
      <c r="N456" s="50"/>
      <c r="O456" s="50"/>
      <c r="P456" s="50"/>
      <c r="Q456" s="50"/>
      <c r="R456" s="50"/>
    </row>
    <row r="457" spans="1:18" x14ac:dyDescent="0.25">
      <c r="A457" s="50"/>
      <c r="B457" s="52"/>
      <c r="C457" s="52"/>
      <c r="D457" s="52"/>
      <c r="E457" s="50"/>
      <c r="F457" s="50"/>
      <c r="G457" s="50"/>
      <c r="H457" s="50"/>
      <c r="I457" s="50"/>
      <c r="J457" s="50"/>
      <c r="K457" s="50"/>
      <c r="L457" s="50"/>
      <c r="M457" s="50"/>
      <c r="N457" s="50"/>
      <c r="O457" s="50"/>
      <c r="P457" s="50"/>
      <c r="Q457" s="50"/>
      <c r="R457" s="50"/>
    </row>
    <row r="458" spans="1:18" x14ac:dyDescent="0.25">
      <c r="A458" s="50"/>
      <c r="B458" s="52"/>
      <c r="C458" s="52"/>
      <c r="D458" s="52"/>
      <c r="E458" s="50"/>
      <c r="F458" s="50"/>
      <c r="G458" s="50"/>
      <c r="H458" s="50"/>
      <c r="I458" s="50"/>
      <c r="J458" s="50"/>
      <c r="K458" s="50"/>
      <c r="L458" s="50"/>
      <c r="M458" s="50"/>
      <c r="N458" s="50"/>
      <c r="O458" s="50"/>
      <c r="P458" s="50"/>
      <c r="Q458" s="50"/>
      <c r="R458" s="50"/>
    </row>
    <row r="459" spans="1:18" x14ac:dyDescent="0.25">
      <c r="A459" s="50"/>
      <c r="B459" s="52"/>
      <c r="C459" s="52"/>
      <c r="D459" s="52"/>
      <c r="E459" s="50"/>
      <c r="F459" s="50"/>
      <c r="G459" s="50"/>
      <c r="H459" s="50"/>
      <c r="I459" s="50"/>
      <c r="J459" s="50"/>
      <c r="K459" s="50"/>
      <c r="L459" s="50"/>
      <c r="M459" s="50"/>
      <c r="N459" s="50"/>
      <c r="O459" s="50"/>
      <c r="P459" s="50"/>
      <c r="Q459" s="50"/>
      <c r="R459" s="50"/>
    </row>
    <row r="460" spans="1:18" x14ac:dyDescent="0.25">
      <c r="A460" s="50"/>
      <c r="B460" s="52"/>
      <c r="C460" s="52"/>
      <c r="D460" s="52"/>
      <c r="E460" s="50"/>
      <c r="F460" s="50"/>
      <c r="G460" s="50"/>
      <c r="H460" s="50"/>
      <c r="I460" s="50"/>
      <c r="J460" s="50"/>
      <c r="K460" s="50"/>
      <c r="L460" s="50"/>
      <c r="M460" s="50"/>
      <c r="N460" s="50"/>
      <c r="O460" s="50"/>
      <c r="P460" s="50"/>
      <c r="Q460" s="50"/>
      <c r="R460" s="50"/>
    </row>
    <row r="461" spans="1:18" x14ac:dyDescent="0.25">
      <c r="A461" s="50"/>
      <c r="B461" s="52"/>
      <c r="C461" s="52"/>
      <c r="D461" s="52"/>
      <c r="E461" s="50"/>
      <c r="F461" s="50"/>
      <c r="G461" s="50"/>
      <c r="H461" s="50"/>
      <c r="I461" s="50"/>
      <c r="J461" s="50"/>
      <c r="K461" s="50"/>
      <c r="L461" s="50"/>
      <c r="M461" s="50"/>
      <c r="N461" s="50"/>
      <c r="O461" s="50"/>
      <c r="P461" s="50"/>
      <c r="Q461" s="50"/>
      <c r="R461" s="50"/>
    </row>
    <row r="462" spans="1:18" x14ac:dyDescent="0.25">
      <c r="A462" s="50"/>
      <c r="B462" s="52"/>
      <c r="C462" s="52"/>
      <c r="D462" s="52"/>
      <c r="E462" s="50"/>
      <c r="F462" s="50"/>
      <c r="G462" s="50"/>
      <c r="H462" s="50"/>
      <c r="I462" s="50"/>
      <c r="J462" s="50"/>
      <c r="K462" s="50"/>
      <c r="L462" s="50"/>
      <c r="M462" s="50"/>
      <c r="N462" s="50"/>
      <c r="O462" s="50"/>
      <c r="P462" s="50"/>
      <c r="Q462" s="50"/>
      <c r="R462" s="50"/>
    </row>
    <row r="463" spans="1:18" x14ac:dyDescent="0.25">
      <c r="A463" s="50"/>
      <c r="B463" s="52"/>
      <c r="C463" s="52"/>
      <c r="D463" s="52"/>
      <c r="E463" s="50"/>
      <c r="F463" s="50"/>
      <c r="G463" s="50"/>
      <c r="H463" s="50"/>
      <c r="I463" s="50"/>
      <c r="J463" s="50"/>
      <c r="K463" s="50"/>
      <c r="L463" s="50"/>
      <c r="M463" s="50"/>
      <c r="N463" s="50"/>
      <c r="O463" s="50"/>
      <c r="P463" s="50"/>
      <c r="Q463" s="50"/>
      <c r="R463" s="50"/>
    </row>
    <row r="464" spans="1:18" x14ac:dyDescent="0.25">
      <c r="A464" s="50"/>
      <c r="B464" s="52"/>
      <c r="C464" s="52"/>
      <c r="D464" s="52"/>
      <c r="E464" s="50"/>
      <c r="F464" s="50"/>
      <c r="G464" s="50"/>
      <c r="H464" s="50"/>
      <c r="I464" s="50"/>
      <c r="J464" s="50"/>
      <c r="K464" s="50"/>
      <c r="L464" s="50"/>
      <c r="M464" s="50"/>
      <c r="N464" s="50"/>
      <c r="O464" s="50"/>
      <c r="P464" s="50"/>
      <c r="Q464" s="50"/>
      <c r="R464" s="50"/>
    </row>
    <row r="465" spans="1:18" x14ac:dyDescent="0.25">
      <c r="A465" s="50"/>
      <c r="B465" s="52"/>
      <c r="C465" s="52"/>
      <c r="D465" s="52"/>
      <c r="E465" s="50"/>
      <c r="F465" s="50"/>
      <c r="G465" s="50"/>
      <c r="H465" s="50"/>
      <c r="I465" s="50"/>
      <c r="J465" s="50"/>
      <c r="K465" s="50"/>
      <c r="L465" s="50"/>
      <c r="M465" s="50"/>
      <c r="N465" s="50"/>
      <c r="O465" s="50"/>
      <c r="P465" s="50"/>
      <c r="Q465" s="50"/>
      <c r="R465" s="50"/>
    </row>
    <row r="466" spans="1:18" x14ac:dyDescent="0.25">
      <c r="A466" s="50"/>
      <c r="B466" s="52"/>
      <c r="C466" s="52"/>
      <c r="D466" s="52"/>
      <c r="E466" s="50"/>
      <c r="F466" s="50"/>
      <c r="G466" s="50"/>
      <c r="H466" s="50"/>
      <c r="I466" s="50"/>
      <c r="J466" s="50"/>
      <c r="K466" s="50"/>
      <c r="L466" s="50"/>
      <c r="M466" s="50"/>
      <c r="N466" s="50"/>
      <c r="O466" s="50"/>
      <c r="P466" s="50"/>
      <c r="Q466" s="50"/>
      <c r="R466" s="50"/>
    </row>
    <row r="467" spans="1:18" x14ac:dyDescent="0.25">
      <c r="A467" s="50"/>
      <c r="B467" s="52"/>
      <c r="C467" s="52"/>
      <c r="D467" s="52"/>
      <c r="E467" s="50"/>
      <c r="F467" s="50"/>
      <c r="G467" s="50"/>
      <c r="H467" s="50"/>
      <c r="I467" s="50"/>
      <c r="J467" s="50"/>
      <c r="K467" s="50"/>
      <c r="L467" s="50"/>
      <c r="M467" s="50"/>
      <c r="N467" s="50"/>
      <c r="O467" s="50"/>
      <c r="P467" s="50"/>
      <c r="Q467" s="50"/>
      <c r="R467" s="50"/>
    </row>
    <row r="468" spans="1:18" x14ac:dyDescent="0.25">
      <c r="A468" s="50"/>
      <c r="B468" s="52"/>
      <c r="C468" s="52"/>
      <c r="D468" s="52"/>
      <c r="E468" s="50"/>
      <c r="F468" s="50"/>
      <c r="G468" s="50"/>
      <c r="H468" s="50"/>
      <c r="I468" s="50"/>
      <c r="J468" s="50"/>
      <c r="K468" s="50"/>
      <c r="L468" s="50"/>
      <c r="M468" s="50"/>
      <c r="N468" s="50"/>
      <c r="O468" s="50"/>
      <c r="P468" s="50"/>
      <c r="Q468" s="50"/>
      <c r="R468" s="50"/>
    </row>
    <row r="469" spans="1:18" x14ac:dyDescent="0.25">
      <c r="A469" s="50"/>
      <c r="B469" s="52"/>
      <c r="C469" s="52"/>
      <c r="D469" s="52"/>
      <c r="E469" s="50"/>
      <c r="F469" s="50"/>
      <c r="G469" s="50"/>
      <c r="H469" s="50"/>
      <c r="I469" s="50"/>
      <c r="J469" s="50"/>
      <c r="K469" s="50"/>
      <c r="L469" s="50"/>
      <c r="M469" s="50"/>
      <c r="N469" s="50"/>
      <c r="O469" s="50"/>
      <c r="P469" s="50"/>
      <c r="Q469" s="50"/>
      <c r="R469" s="50"/>
    </row>
    <row r="470" spans="1:18" x14ac:dyDescent="0.25">
      <c r="A470" s="50"/>
      <c r="B470" s="52"/>
      <c r="C470" s="52"/>
      <c r="D470" s="52"/>
      <c r="E470" s="50"/>
      <c r="F470" s="50"/>
      <c r="G470" s="50"/>
      <c r="H470" s="50"/>
      <c r="I470" s="50"/>
      <c r="J470" s="50"/>
      <c r="K470" s="50"/>
      <c r="L470" s="50"/>
      <c r="M470" s="50"/>
      <c r="N470" s="50"/>
      <c r="O470" s="50"/>
      <c r="P470" s="50"/>
      <c r="Q470" s="50"/>
      <c r="R470" s="50"/>
    </row>
    <row r="471" spans="1:18" x14ac:dyDescent="0.25">
      <c r="A471" s="50"/>
      <c r="B471" s="52"/>
      <c r="C471" s="52"/>
      <c r="D471" s="52"/>
      <c r="E471" s="50"/>
      <c r="F471" s="50"/>
      <c r="G471" s="50"/>
      <c r="H471" s="50"/>
      <c r="I471" s="50"/>
      <c r="J471" s="50"/>
      <c r="K471" s="50"/>
      <c r="L471" s="50"/>
      <c r="M471" s="50"/>
      <c r="N471" s="50"/>
      <c r="O471" s="50"/>
      <c r="P471" s="50"/>
      <c r="Q471" s="50"/>
      <c r="R471" s="50"/>
    </row>
    <row r="472" spans="1:18" x14ac:dyDescent="0.25">
      <c r="A472" s="50"/>
      <c r="B472" s="52"/>
      <c r="C472" s="52"/>
      <c r="D472" s="52"/>
      <c r="E472" s="50"/>
      <c r="F472" s="50"/>
      <c r="G472" s="50"/>
      <c r="H472" s="50"/>
      <c r="I472" s="50"/>
      <c r="J472" s="50"/>
      <c r="K472" s="50"/>
      <c r="L472" s="50"/>
      <c r="M472" s="50"/>
      <c r="N472" s="50"/>
      <c r="O472" s="50"/>
      <c r="P472" s="50"/>
      <c r="Q472" s="50"/>
      <c r="R472" s="50"/>
    </row>
    <row r="473" spans="1:18" x14ac:dyDescent="0.25">
      <c r="A473" s="50"/>
      <c r="B473" s="52"/>
      <c r="C473" s="52"/>
      <c r="D473" s="52"/>
      <c r="E473" s="50"/>
      <c r="F473" s="50"/>
      <c r="G473" s="50"/>
      <c r="H473" s="50"/>
      <c r="I473" s="50"/>
      <c r="J473" s="50"/>
      <c r="K473" s="50"/>
      <c r="L473" s="50"/>
      <c r="M473" s="50"/>
      <c r="N473" s="50"/>
      <c r="O473" s="50"/>
      <c r="P473" s="50"/>
      <c r="Q473" s="50"/>
      <c r="R473" s="50"/>
    </row>
    <row r="474" spans="1:18" x14ac:dyDescent="0.25">
      <c r="A474" s="50"/>
      <c r="B474" s="52"/>
      <c r="C474" s="52"/>
      <c r="D474" s="52"/>
      <c r="E474" s="50"/>
      <c r="F474" s="50"/>
      <c r="G474" s="50"/>
      <c r="H474" s="50"/>
      <c r="I474" s="50"/>
      <c r="J474" s="50"/>
      <c r="K474" s="50"/>
      <c r="L474" s="50"/>
      <c r="M474" s="50"/>
      <c r="N474" s="50"/>
      <c r="O474" s="50"/>
      <c r="P474" s="50"/>
      <c r="Q474" s="50"/>
      <c r="R474" s="50"/>
    </row>
    <row r="475" spans="1:18" x14ac:dyDescent="0.25">
      <c r="A475" s="50"/>
      <c r="B475" s="52"/>
      <c r="C475" s="52"/>
      <c r="D475" s="52"/>
      <c r="E475" s="50"/>
      <c r="F475" s="50"/>
      <c r="G475" s="50"/>
      <c r="H475" s="50"/>
      <c r="I475" s="50"/>
      <c r="J475" s="50"/>
      <c r="K475" s="50"/>
      <c r="L475" s="50"/>
      <c r="M475" s="50"/>
      <c r="N475" s="50"/>
      <c r="O475" s="50"/>
      <c r="P475" s="50"/>
      <c r="Q475" s="50"/>
      <c r="R475" s="50"/>
    </row>
    <row r="476" spans="1:18" x14ac:dyDescent="0.25">
      <c r="A476" s="50"/>
      <c r="B476" s="52"/>
      <c r="C476" s="52"/>
      <c r="D476" s="52"/>
      <c r="E476" s="50"/>
      <c r="F476" s="50"/>
      <c r="G476" s="50"/>
      <c r="H476" s="50"/>
      <c r="I476" s="50"/>
      <c r="J476" s="50"/>
      <c r="K476" s="50"/>
      <c r="L476" s="50"/>
      <c r="M476" s="50"/>
      <c r="N476" s="50"/>
      <c r="O476" s="50"/>
      <c r="P476" s="50"/>
      <c r="Q476" s="50"/>
      <c r="R476" s="50"/>
    </row>
    <row r="477" spans="1:18" x14ac:dyDescent="0.25">
      <c r="A477" s="50"/>
      <c r="B477" s="52"/>
      <c r="C477" s="52"/>
      <c r="D477" s="52"/>
      <c r="E477" s="50"/>
      <c r="F477" s="50"/>
      <c r="G477" s="50"/>
      <c r="H477" s="50"/>
      <c r="I477" s="50"/>
      <c r="J477" s="50"/>
      <c r="K477" s="50"/>
      <c r="L477" s="50"/>
      <c r="M477" s="50"/>
      <c r="N477" s="50"/>
      <c r="O477" s="50"/>
      <c r="P477" s="50"/>
      <c r="Q477" s="50"/>
      <c r="R477" s="50"/>
    </row>
    <row r="478" spans="1:18" x14ac:dyDescent="0.25">
      <c r="A478" s="50"/>
      <c r="B478" s="52"/>
      <c r="C478" s="52"/>
      <c r="D478" s="52"/>
      <c r="E478" s="50"/>
      <c r="F478" s="50"/>
      <c r="G478" s="50"/>
      <c r="H478" s="50"/>
      <c r="I478" s="50"/>
      <c r="J478" s="50"/>
      <c r="K478" s="50"/>
      <c r="L478" s="50"/>
      <c r="M478" s="50"/>
      <c r="N478" s="50"/>
      <c r="O478" s="50"/>
      <c r="P478" s="50"/>
      <c r="Q478" s="50"/>
      <c r="R478" s="50"/>
    </row>
    <row r="479" spans="1:18" x14ac:dyDescent="0.25">
      <c r="A479" s="50"/>
      <c r="B479" s="52"/>
      <c r="C479" s="52"/>
      <c r="D479" s="52"/>
      <c r="E479" s="50"/>
      <c r="F479" s="50"/>
      <c r="G479" s="50"/>
      <c r="H479" s="50"/>
      <c r="I479" s="50"/>
      <c r="J479" s="50"/>
      <c r="K479" s="50"/>
      <c r="L479" s="50"/>
      <c r="M479" s="50"/>
      <c r="N479" s="50"/>
      <c r="O479" s="50"/>
      <c r="P479" s="50"/>
      <c r="Q479" s="50"/>
      <c r="R479" s="50"/>
    </row>
    <row r="480" spans="1:18" x14ac:dyDescent="0.25">
      <c r="A480" s="50"/>
      <c r="B480" s="52"/>
      <c r="C480" s="52"/>
      <c r="D480" s="52"/>
      <c r="E480" s="50"/>
      <c r="F480" s="50"/>
      <c r="G480" s="50"/>
      <c r="H480" s="50"/>
      <c r="I480" s="50"/>
      <c r="J480" s="50"/>
      <c r="K480" s="50"/>
      <c r="L480" s="50"/>
      <c r="M480" s="50"/>
      <c r="N480" s="50"/>
      <c r="O480" s="50"/>
      <c r="P480" s="50"/>
      <c r="Q480" s="50"/>
      <c r="R480" s="50"/>
    </row>
    <row r="481" spans="1:18" x14ac:dyDescent="0.25">
      <c r="A481" s="50"/>
      <c r="B481" s="52"/>
      <c r="C481" s="52"/>
      <c r="D481" s="52"/>
      <c r="E481" s="50"/>
      <c r="F481" s="50"/>
      <c r="G481" s="50"/>
      <c r="H481" s="50"/>
      <c r="I481" s="50"/>
      <c r="J481" s="50"/>
      <c r="K481" s="50"/>
      <c r="L481" s="50"/>
      <c r="M481" s="50"/>
      <c r="N481" s="50"/>
      <c r="O481" s="50"/>
      <c r="P481" s="50"/>
      <c r="Q481" s="50"/>
      <c r="R481" s="50"/>
    </row>
    <row r="482" spans="1:18" x14ac:dyDescent="0.25">
      <c r="A482" s="50"/>
      <c r="B482" s="52"/>
      <c r="C482" s="52"/>
      <c r="D482" s="52"/>
      <c r="E482" s="50"/>
      <c r="F482" s="50"/>
      <c r="G482" s="50"/>
      <c r="H482" s="50"/>
      <c r="I482" s="50"/>
      <c r="J482" s="50"/>
      <c r="K482" s="50"/>
      <c r="L482" s="50"/>
      <c r="M482" s="50"/>
      <c r="N482" s="50"/>
      <c r="O482" s="50"/>
      <c r="P482" s="50"/>
      <c r="Q482" s="50"/>
      <c r="R482" s="50"/>
    </row>
    <row r="483" spans="1:18" x14ac:dyDescent="0.25">
      <c r="A483" s="50"/>
      <c r="B483" s="52"/>
      <c r="C483" s="52"/>
      <c r="D483" s="52"/>
      <c r="E483" s="50"/>
      <c r="F483" s="50"/>
      <c r="G483" s="50"/>
      <c r="H483" s="50"/>
      <c r="I483" s="50"/>
      <c r="J483" s="50"/>
      <c r="K483" s="50"/>
      <c r="L483" s="50"/>
      <c r="M483" s="50"/>
      <c r="N483" s="50"/>
      <c r="O483" s="50"/>
      <c r="P483" s="50"/>
      <c r="Q483" s="50"/>
      <c r="R483" s="50"/>
    </row>
    <row r="484" spans="1:18" x14ac:dyDescent="0.25">
      <c r="A484" s="50"/>
      <c r="B484" s="52"/>
      <c r="C484" s="52"/>
      <c r="D484" s="52"/>
      <c r="E484" s="50"/>
      <c r="F484" s="50"/>
      <c r="G484" s="50"/>
      <c r="H484" s="50"/>
      <c r="I484" s="50"/>
      <c r="J484" s="50"/>
      <c r="K484" s="50"/>
      <c r="L484" s="50"/>
      <c r="M484" s="50"/>
      <c r="N484" s="50"/>
      <c r="O484" s="50"/>
      <c r="P484" s="50"/>
      <c r="Q484" s="50"/>
      <c r="R484" s="50"/>
    </row>
    <row r="485" spans="1:18" x14ac:dyDescent="0.25">
      <c r="A485" s="50"/>
      <c r="B485" s="52"/>
      <c r="C485" s="52"/>
      <c r="D485" s="52"/>
      <c r="E485" s="50"/>
      <c r="F485" s="50"/>
      <c r="G485" s="50"/>
      <c r="H485" s="50"/>
      <c r="I485" s="50"/>
      <c r="J485" s="50"/>
      <c r="K485" s="50"/>
      <c r="L485" s="50"/>
      <c r="M485" s="50"/>
      <c r="N485" s="50"/>
      <c r="O485" s="50"/>
      <c r="P485" s="50"/>
      <c r="Q485" s="50"/>
      <c r="R485" s="50"/>
    </row>
    <row r="486" spans="1:18" x14ac:dyDescent="0.25">
      <c r="A486" s="50"/>
      <c r="B486" s="52"/>
      <c r="C486" s="52"/>
      <c r="D486" s="52"/>
      <c r="E486" s="50"/>
      <c r="F486" s="50"/>
      <c r="G486" s="50"/>
      <c r="H486" s="50"/>
      <c r="I486" s="50"/>
      <c r="J486" s="50"/>
      <c r="K486" s="50"/>
      <c r="L486" s="50"/>
      <c r="M486" s="50"/>
      <c r="N486" s="50"/>
      <c r="O486" s="50"/>
      <c r="P486" s="50"/>
      <c r="Q486" s="50"/>
      <c r="R486" s="50"/>
    </row>
    <row r="487" spans="1:18" x14ac:dyDescent="0.25">
      <c r="A487" s="50"/>
      <c r="B487" s="52"/>
      <c r="C487" s="52"/>
      <c r="D487" s="52"/>
      <c r="E487" s="50"/>
      <c r="F487" s="50"/>
      <c r="G487" s="50"/>
      <c r="H487" s="50"/>
      <c r="I487" s="50"/>
      <c r="J487" s="50"/>
      <c r="K487" s="50"/>
      <c r="L487" s="50"/>
      <c r="M487" s="50"/>
      <c r="N487" s="50"/>
      <c r="O487" s="50"/>
      <c r="P487" s="50"/>
      <c r="Q487" s="50"/>
      <c r="R487" s="50"/>
    </row>
    <row r="488" spans="1:18" x14ac:dyDescent="0.25">
      <c r="A488" s="50"/>
      <c r="B488" s="52"/>
      <c r="C488" s="52"/>
      <c r="D488" s="52"/>
      <c r="E488" s="50"/>
      <c r="F488" s="50"/>
      <c r="G488" s="50"/>
      <c r="H488" s="50"/>
      <c r="I488" s="50"/>
      <c r="J488" s="50"/>
      <c r="K488" s="50"/>
      <c r="L488" s="50"/>
      <c r="M488" s="50"/>
      <c r="N488" s="50"/>
      <c r="O488" s="50"/>
      <c r="P488" s="50"/>
      <c r="Q488" s="50"/>
      <c r="R488" s="50"/>
    </row>
    <row r="489" spans="1:18" x14ac:dyDescent="0.25">
      <c r="A489" s="50"/>
      <c r="B489" s="52"/>
      <c r="C489" s="52"/>
      <c r="D489" s="52"/>
      <c r="E489" s="50"/>
      <c r="F489" s="50"/>
      <c r="G489" s="50"/>
      <c r="H489" s="50"/>
      <c r="I489" s="50"/>
      <c r="J489" s="50"/>
      <c r="K489" s="50"/>
      <c r="L489" s="50"/>
      <c r="M489" s="50"/>
      <c r="N489" s="50"/>
      <c r="O489" s="50"/>
      <c r="P489" s="50"/>
      <c r="Q489" s="50"/>
      <c r="R489" s="50"/>
    </row>
    <row r="490" spans="1:18" x14ac:dyDescent="0.25">
      <c r="A490" s="50"/>
      <c r="B490" s="52"/>
      <c r="C490" s="52"/>
      <c r="D490" s="52"/>
      <c r="E490" s="50"/>
      <c r="F490" s="50"/>
      <c r="G490" s="50"/>
      <c r="H490" s="50"/>
      <c r="I490" s="50"/>
      <c r="J490" s="50"/>
      <c r="K490" s="50"/>
      <c r="L490" s="50"/>
      <c r="M490" s="50"/>
      <c r="N490" s="50"/>
      <c r="O490" s="50"/>
      <c r="P490" s="50"/>
      <c r="Q490" s="50"/>
      <c r="R490" s="50"/>
    </row>
    <row r="491" spans="1:18" x14ac:dyDescent="0.25">
      <c r="A491" s="50"/>
      <c r="B491" s="52"/>
      <c r="C491" s="52"/>
      <c r="D491" s="52"/>
      <c r="E491" s="50"/>
      <c r="F491" s="50"/>
      <c r="G491" s="50"/>
      <c r="H491" s="50"/>
      <c r="I491" s="50"/>
      <c r="J491" s="50"/>
      <c r="K491" s="50"/>
      <c r="L491" s="50"/>
      <c r="M491" s="50"/>
      <c r="N491" s="50"/>
      <c r="O491" s="50"/>
      <c r="P491" s="50"/>
      <c r="Q491" s="50"/>
      <c r="R491" s="50"/>
    </row>
    <row r="492" spans="1:18" x14ac:dyDescent="0.25">
      <c r="A492" s="50"/>
      <c r="B492" s="52"/>
      <c r="C492" s="52"/>
      <c r="D492" s="52"/>
      <c r="E492" s="50"/>
      <c r="F492" s="50"/>
      <c r="G492" s="50"/>
      <c r="H492" s="50"/>
      <c r="I492" s="50"/>
      <c r="J492" s="50"/>
      <c r="K492" s="50"/>
      <c r="L492" s="50"/>
      <c r="M492" s="50"/>
      <c r="N492" s="50"/>
      <c r="O492" s="50"/>
      <c r="P492" s="50"/>
      <c r="Q492" s="50"/>
      <c r="R492" s="50"/>
    </row>
    <row r="493" spans="1:18" x14ac:dyDescent="0.25">
      <c r="A493" s="50"/>
      <c r="B493" s="52"/>
      <c r="C493" s="52"/>
      <c r="D493" s="52"/>
      <c r="E493" s="50"/>
      <c r="F493" s="50"/>
      <c r="G493" s="50"/>
      <c r="H493" s="50"/>
      <c r="I493" s="50"/>
      <c r="J493" s="50"/>
      <c r="K493" s="50"/>
      <c r="L493" s="50"/>
      <c r="M493" s="50"/>
      <c r="N493" s="50"/>
      <c r="O493" s="50"/>
      <c r="P493" s="50"/>
      <c r="Q493" s="50"/>
      <c r="R493" s="50"/>
    </row>
    <row r="494" spans="1:18" x14ac:dyDescent="0.25">
      <c r="A494" s="50"/>
      <c r="B494" s="52"/>
      <c r="C494" s="52"/>
      <c r="D494" s="52"/>
      <c r="E494" s="50"/>
      <c r="F494" s="50"/>
      <c r="G494" s="50"/>
      <c r="H494" s="50"/>
      <c r="I494" s="50"/>
      <c r="J494" s="50"/>
      <c r="K494" s="50"/>
      <c r="L494" s="50"/>
      <c r="M494" s="50"/>
      <c r="N494" s="50"/>
      <c r="O494" s="50"/>
      <c r="P494" s="50"/>
      <c r="Q494" s="50"/>
      <c r="R494" s="50"/>
    </row>
    <row r="495" spans="1:18" x14ac:dyDescent="0.25">
      <c r="A495" s="50"/>
      <c r="B495" s="52"/>
      <c r="C495" s="52"/>
      <c r="D495" s="52"/>
      <c r="E495" s="50"/>
      <c r="F495" s="50"/>
      <c r="G495" s="50"/>
      <c r="H495" s="50"/>
      <c r="I495" s="50"/>
      <c r="J495" s="50"/>
      <c r="K495" s="50"/>
      <c r="L495" s="50"/>
      <c r="M495" s="50"/>
      <c r="N495" s="50"/>
      <c r="O495" s="50"/>
      <c r="P495" s="50"/>
      <c r="Q495" s="50"/>
      <c r="R495" s="50"/>
    </row>
    <row r="496" spans="1:18" x14ac:dyDescent="0.25">
      <c r="A496" s="50"/>
      <c r="B496" s="52"/>
      <c r="C496" s="52"/>
      <c r="D496" s="52"/>
      <c r="E496" s="50"/>
      <c r="F496" s="50"/>
      <c r="G496" s="50"/>
      <c r="H496" s="50"/>
      <c r="I496" s="50"/>
      <c r="J496" s="50"/>
      <c r="K496" s="50"/>
      <c r="L496" s="50"/>
      <c r="M496" s="50"/>
      <c r="N496" s="50"/>
      <c r="O496" s="50"/>
      <c r="P496" s="50"/>
      <c r="Q496" s="50"/>
      <c r="R496" s="50"/>
    </row>
    <row r="497" spans="1:18" x14ac:dyDescent="0.25">
      <c r="A497" s="50"/>
      <c r="B497" s="52"/>
      <c r="C497" s="52"/>
      <c r="D497" s="52"/>
      <c r="E497" s="50"/>
      <c r="F497" s="50"/>
      <c r="G497" s="50"/>
      <c r="H497" s="50"/>
      <c r="I497" s="50"/>
      <c r="J497" s="50"/>
      <c r="K497" s="50"/>
      <c r="L497" s="50"/>
      <c r="M497" s="50"/>
      <c r="N497" s="50"/>
      <c r="O497" s="50"/>
      <c r="P497" s="50"/>
      <c r="Q497" s="50"/>
      <c r="R497" s="50"/>
    </row>
    <row r="498" spans="1:18" x14ac:dyDescent="0.25">
      <c r="A498" s="50"/>
      <c r="B498" s="52"/>
      <c r="C498" s="52"/>
      <c r="D498" s="52"/>
      <c r="E498" s="50"/>
      <c r="F498" s="50"/>
      <c r="G498" s="50"/>
      <c r="H498" s="50"/>
      <c r="I498" s="50"/>
      <c r="J498" s="50"/>
      <c r="K498" s="50"/>
      <c r="L498" s="50"/>
      <c r="M498" s="50"/>
      <c r="N498" s="50"/>
      <c r="O498" s="50"/>
      <c r="P498" s="50"/>
      <c r="Q498" s="50"/>
      <c r="R498" s="50"/>
    </row>
    <row r="499" spans="1:18" x14ac:dyDescent="0.25">
      <c r="A499" s="50"/>
      <c r="B499" s="52"/>
      <c r="C499" s="52"/>
      <c r="D499" s="52"/>
      <c r="E499" s="50"/>
      <c r="F499" s="50"/>
      <c r="G499" s="50"/>
      <c r="H499" s="50"/>
      <c r="I499" s="50"/>
      <c r="J499" s="50"/>
      <c r="K499" s="50"/>
      <c r="L499" s="50"/>
      <c r="M499" s="50"/>
      <c r="N499" s="50"/>
      <c r="O499" s="50"/>
      <c r="P499" s="50"/>
      <c r="Q499" s="50"/>
      <c r="R499" s="50"/>
    </row>
    <row r="500" spans="1:18" x14ac:dyDescent="0.25">
      <c r="A500" s="50"/>
      <c r="B500" s="52"/>
      <c r="C500" s="52"/>
      <c r="D500" s="52"/>
      <c r="E500" s="50"/>
      <c r="F500" s="50"/>
      <c r="G500" s="50"/>
      <c r="H500" s="50"/>
      <c r="I500" s="50"/>
      <c r="J500" s="50"/>
      <c r="K500" s="50"/>
      <c r="L500" s="50"/>
      <c r="M500" s="50"/>
      <c r="N500" s="50"/>
      <c r="O500" s="50"/>
      <c r="P500" s="50"/>
      <c r="Q500" s="50"/>
      <c r="R500" s="50"/>
    </row>
    <row r="501" spans="1:18" x14ac:dyDescent="0.25">
      <c r="A501" s="50"/>
      <c r="B501" s="52"/>
      <c r="C501" s="52"/>
      <c r="D501" s="52"/>
      <c r="E501" s="50"/>
      <c r="F501" s="50"/>
      <c r="G501" s="50"/>
      <c r="H501" s="50"/>
      <c r="I501" s="50"/>
      <c r="J501" s="50"/>
      <c r="K501" s="50"/>
      <c r="L501" s="50"/>
      <c r="M501" s="50"/>
      <c r="N501" s="50"/>
      <c r="O501" s="50"/>
      <c r="P501" s="50"/>
      <c r="Q501" s="50"/>
      <c r="R501" s="50"/>
    </row>
    <row r="502" spans="1:18" x14ac:dyDescent="0.25">
      <c r="A502" s="50"/>
      <c r="B502" s="52"/>
      <c r="C502" s="52"/>
      <c r="D502" s="52"/>
      <c r="E502" s="50"/>
      <c r="F502" s="50"/>
      <c r="G502" s="50"/>
      <c r="H502" s="50"/>
      <c r="I502" s="50"/>
      <c r="J502" s="50"/>
      <c r="K502" s="50"/>
      <c r="L502" s="50"/>
      <c r="M502" s="50"/>
      <c r="N502" s="50"/>
      <c r="O502" s="50"/>
      <c r="P502" s="50"/>
      <c r="Q502" s="50"/>
      <c r="R502" s="50"/>
    </row>
    <row r="503" spans="1:18" x14ac:dyDescent="0.25">
      <c r="A503" s="50"/>
      <c r="B503" s="52"/>
      <c r="C503" s="52"/>
      <c r="D503" s="52"/>
      <c r="E503" s="50"/>
      <c r="F503" s="50"/>
      <c r="G503" s="50"/>
      <c r="H503" s="50"/>
      <c r="I503" s="50"/>
      <c r="J503" s="50"/>
      <c r="K503" s="50"/>
      <c r="L503" s="50"/>
      <c r="M503" s="50"/>
      <c r="N503" s="50"/>
      <c r="O503" s="50"/>
      <c r="P503" s="50"/>
      <c r="Q503" s="50"/>
      <c r="R503" s="50"/>
    </row>
    <row r="504" spans="1:18" x14ac:dyDescent="0.25">
      <c r="A504" s="50"/>
      <c r="B504" s="52"/>
      <c r="C504" s="52"/>
      <c r="D504" s="52"/>
      <c r="E504" s="50"/>
      <c r="F504" s="50"/>
      <c r="G504" s="50"/>
      <c r="H504" s="50"/>
      <c r="I504" s="50"/>
      <c r="J504" s="50"/>
      <c r="K504" s="50"/>
      <c r="L504" s="50"/>
      <c r="M504" s="50"/>
      <c r="N504" s="50"/>
      <c r="O504" s="50"/>
      <c r="P504" s="50"/>
      <c r="Q504" s="50"/>
      <c r="R504" s="50"/>
    </row>
    <row r="505" spans="1:18" x14ac:dyDescent="0.25">
      <c r="A505" s="50"/>
      <c r="B505" s="52"/>
      <c r="C505" s="52"/>
      <c r="D505" s="52"/>
      <c r="E505" s="50"/>
      <c r="F505" s="50"/>
      <c r="G505" s="50"/>
      <c r="H505" s="50"/>
      <c r="I505" s="50"/>
      <c r="J505" s="50"/>
      <c r="K505" s="50"/>
      <c r="L505" s="50"/>
      <c r="M505" s="50"/>
      <c r="N505" s="50"/>
      <c r="O505" s="50"/>
      <c r="P505" s="50"/>
      <c r="Q505" s="50"/>
      <c r="R505" s="50"/>
    </row>
    <row r="506" spans="1:18" x14ac:dyDescent="0.25">
      <c r="A506" s="50"/>
      <c r="B506" s="52"/>
      <c r="C506" s="52"/>
      <c r="D506" s="52"/>
      <c r="E506" s="50"/>
      <c r="F506" s="50"/>
      <c r="G506" s="50"/>
      <c r="H506" s="50"/>
      <c r="I506" s="50"/>
      <c r="J506" s="50"/>
      <c r="K506" s="50"/>
      <c r="L506" s="50"/>
      <c r="M506" s="50"/>
      <c r="N506" s="50"/>
      <c r="O506" s="50"/>
      <c r="P506" s="50"/>
      <c r="Q506" s="50"/>
      <c r="R506" s="50"/>
    </row>
    <row r="507" spans="1:18" x14ac:dyDescent="0.25">
      <c r="A507" s="50"/>
      <c r="B507" s="52"/>
      <c r="C507" s="52"/>
      <c r="D507" s="52"/>
      <c r="E507" s="50"/>
      <c r="F507" s="50"/>
      <c r="G507" s="50"/>
      <c r="H507" s="50"/>
      <c r="I507" s="50"/>
      <c r="J507" s="50"/>
      <c r="K507" s="50"/>
      <c r="L507" s="50"/>
      <c r="M507" s="50"/>
      <c r="N507" s="50"/>
      <c r="O507" s="50"/>
      <c r="P507" s="50"/>
      <c r="Q507" s="50"/>
      <c r="R507" s="50"/>
    </row>
    <row r="508" spans="1:18" x14ac:dyDescent="0.25">
      <c r="A508" s="50"/>
      <c r="B508" s="52"/>
      <c r="C508" s="52"/>
      <c r="D508" s="52"/>
      <c r="E508" s="50"/>
      <c r="F508" s="50"/>
      <c r="G508" s="50"/>
      <c r="H508" s="50"/>
      <c r="I508" s="50"/>
      <c r="J508" s="50"/>
      <c r="K508" s="50"/>
      <c r="L508" s="50"/>
      <c r="M508" s="50"/>
      <c r="N508" s="50"/>
      <c r="O508" s="50"/>
      <c r="P508" s="50"/>
      <c r="Q508" s="50"/>
      <c r="R508" s="50"/>
    </row>
    <row r="509" spans="1:18" x14ac:dyDescent="0.25">
      <c r="A509" s="50"/>
      <c r="B509" s="52"/>
      <c r="C509" s="52"/>
      <c r="D509" s="52"/>
      <c r="E509" s="50"/>
      <c r="F509" s="50"/>
      <c r="G509" s="50"/>
      <c r="H509" s="50"/>
      <c r="I509" s="50"/>
      <c r="J509" s="50"/>
      <c r="K509" s="50"/>
      <c r="L509" s="50"/>
      <c r="M509" s="50"/>
      <c r="N509" s="50"/>
      <c r="O509" s="50"/>
      <c r="P509" s="50"/>
      <c r="Q509" s="50"/>
      <c r="R509" s="50"/>
    </row>
    <row r="510" spans="1:18" x14ac:dyDescent="0.25">
      <c r="A510" s="50"/>
      <c r="B510" s="52"/>
      <c r="C510" s="52"/>
      <c r="D510" s="52"/>
      <c r="E510" s="50"/>
      <c r="F510" s="50"/>
      <c r="G510" s="50"/>
      <c r="H510" s="50"/>
      <c r="I510" s="50"/>
      <c r="J510" s="50"/>
      <c r="K510" s="50"/>
      <c r="L510" s="50"/>
      <c r="M510" s="50"/>
      <c r="N510" s="50"/>
      <c r="O510" s="50"/>
      <c r="P510" s="50"/>
      <c r="Q510" s="50"/>
      <c r="R510" s="50"/>
    </row>
    <row r="511" spans="1:18" x14ac:dyDescent="0.25">
      <c r="A511" s="50"/>
      <c r="B511" s="52"/>
      <c r="C511" s="52"/>
      <c r="D511" s="52"/>
      <c r="E511" s="50"/>
      <c r="F511" s="50"/>
      <c r="G511" s="50"/>
      <c r="H511" s="50"/>
      <c r="I511" s="50"/>
      <c r="J511" s="50"/>
      <c r="K511" s="50"/>
      <c r="L511" s="50"/>
      <c r="M511" s="50"/>
      <c r="N511" s="50"/>
      <c r="O511" s="50"/>
      <c r="P511" s="50"/>
      <c r="Q511" s="50"/>
      <c r="R511" s="50"/>
    </row>
    <row r="512" spans="1:18" x14ac:dyDescent="0.25">
      <c r="A512" s="50"/>
      <c r="B512" s="52"/>
      <c r="C512" s="52"/>
      <c r="D512" s="52"/>
      <c r="E512" s="50"/>
      <c r="F512" s="50"/>
      <c r="G512" s="50"/>
      <c r="H512" s="50"/>
      <c r="I512" s="50"/>
      <c r="J512" s="50"/>
      <c r="K512" s="50"/>
      <c r="L512" s="50"/>
      <c r="M512" s="50"/>
      <c r="N512" s="50"/>
      <c r="O512" s="50"/>
      <c r="P512" s="50"/>
      <c r="Q512" s="50"/>
      <c r="R512" s="50"/>
    </row>
    <row r="513" spans="1:18" x14ac:dyDescent="0.25">
      <c r="A513" s="50"/>
      <c r="B513" s="52"/>
      <c r="C513" s="52"/>
      <c r="D513" s="52"/>
      <c r="E513" s="50"/>
      <c r="F513" s="50"/>
      <c r="G513" s="50"/>
      <c r="H513" s="50"/>
      <c r="I513" s="50"/>
      <c r="J513" s="50"/>
      <c r="K513" s="50"/>
      <c r="L513" s="50"/>
      <c r="M513" s="50"/>
      <c r="N513" s="50"/>
      <c r="O513" s="50"/>
      <c r="P513" s="50"/>
      <c r="Q513" s="50"/>
      <c r="R513" s="50"/>
    </row>
    <row r="514" spans="1:18" x14ac:dyDescent="0.25">
      <c r="A514" s="50"/>
      <c r="B514" s="52"/>
      <c r="C514" s="52"/>
      <c r="D514" s="52"/>
      <c r="E514" s="50"/>
      <c r="F514" s="50"/>
      <c r="G514" s="50"/>
      <c r="H514" s="50"/>
      <c r="I514" s="50"/>
      <c r="J514" s="50"/>
      <c r="K514" s="50"/>
      <c r="L514" s="50"/>
      <c r="M514" s="50"/>
      <c r="N514" s="50"/>
      <c r="O514" s="50"/>
      <c r="P514" s="50"/>
      <c r="Q514" s="50"/>
      <c r="R514" s="50"/>
    </row>
    <row r="515" spans="1:18" x14ac:dyDescent="0.25">
      <c r="A515" s="50"/>
      <c r="B515" s="52"/>
      <c r="C515" s="52"/>
      <c r="D515" s="52"/>
      <c r="E515" s="50"/>
      <c r="F515" s="50"/>
      <c r="G515" s="50"/>
      <c r="H515" s="50"/>
      <c r="I515" s="50"/>
      <c r="J515" s="50"/>
      <c r="K515" s="50"/>
      <c r="L515" s="50"/>
      <c r="M515" s="50"/>
      <c r="N515" s="50"/>
      <c r="O515" s="50"/>
      <c r="P515" s="50"/>
      <c r="Q515" s="50"/>
      <c r="R515" s="50"/>
    </row>
    <row r="516" spans="1:18" x14ac:dyDescent="0.25">
      <c r="A516" s="50"/>
      <c r="B516" s="52"/>
      <c r="C516" s="52"/>
      <c r="D516" s="52"/>
      <c r="E516" s="50"/>
      <c r="F516" s="50"/>
      <c r="G516" s="50"/>
      <c r="H516" s="50"/>
      <c r="I516" s="50"/>
      <c r="J516" s="50"/>
      <c r="K516" s="50"/>
      <c r="L516" s="50"/>
      <c r="M516" s="50"/>
      <c r="N516" s="50"/>
      <c r="O516" s="50"/>
      <c r="P516" s="50"/>
      <c r="Q516" s="50"/>
      <c r="R516" s="50"/>
    </row>
    <row r="517" spans="1:18" x14ac:dyDescent="0.25">
      <c r="A517" s="50"/>
      <c r="B517" s="52"/>
      <c r="C517" s="52"/>
      <c r="D517" s="52"/>
      <c r="E517" s="50"/>
      <c r="F517" s="50"/>
      <c r="G517" s="50"/>
      <c r="H517" s="50"/>
      <c r="I517" s="50"/>
      <c r="J517" s="50"/>
      <c r="K517" s="50"/>
      <c r="L517" s="50"/>
      <c r="M517" s="50"/>
      <c r="N517" s="50"/>
      <c r="O517" s="50"/>
      <c r="P517" s="50"/>
      <c r="Q517" s="50"/>
      <c r="R517" s="50"/>
    </row>
    <row r="518" spans="1:18" x14ac:dyDescent="0.25">
      <c r="A518" s="50"/>
      <c r="B518" s="52"/>
      <c r="C518" s="52"/>
      <c r="D518" s="52"/>
      <c r="E518" s="50"/>
      <c r="F518" s="50"/>
      <c r="G518" s="50"/>
      <c r="H518" s="50"/>
      <c r="I518" s="50"/>
      <c r="J518" s="50"/>
      <c r="K518" s="50"/>
      <c r="L518" s="50"/>
      <c r="M518" s="50"/>
      <c r="N518" s="50"/>
      <c r="O518" s="50"/>
      <c r="P518" s="50"/>
      <c r="Q518" s="50"/>
      <c r="R518" s="50"/>
    </row>
    <row r="519" spans="1:18" x14ac:dyDescent="0.25">
      <c r="A519" s="50"/>
      <c r="B519" s="52"/>
      <c r="C519" s="52"/>
      <c r="D519" s="52"/>
      <c r="E519" s="50"/>
      <c r="F519" s="50"/>
      <c r="G519" s="50"/>
      <c r="H519" s="50"/>
      <c r="I519" s="50"/>
      <c r="J519" s="50"/>
      <c r="K519" s="50"/>
      <c r="L519" s="50"/>
      <c r="M519" s="50"/>
      <c r="N519" s="50"/>
      <c r="O519" s="50"/>
      <c r="P519" s="50"/>
      <c r="Q519" s="50"/>
      <c r="R519" s="50"/>
    </row>
    <row r="520" spans="1:18" x14ac:dyDescent="0.25">
      <c r="A520" s="50"/>
      <c r="B520" s="52"/>
      <c r="C520" s="52"/>
      <c r="D520" s="52"/>
      <c r="E520" s="50"/>
      <c r="F520" s="50"/>
      <c r="G520" s="50"/>
      <c r="H520" s="50"/>
      <c r="I520" s="50"/>
      <c r="J520" s="50"/>
      <c r="K520" s="50"/>
      <c r="L520" s="50"/>
      <c r="M520" s="50"/>
      <c r="N520" s="50"/>
      <c r="O520" s="50"/>
      <c r="P520" s="50"/>
      <c r="Q520" s="50"/>
      <c r="R520" s="50"/>
    </row>
    <row r="521" spans="1:18" x14ac:dyDescent="0.25">
      <c r="A521" s="50"/>
      <c r="B521" s="52"/>
      <c r="C521" s="52"/>
      <c r="D521" s="52"/>
      <c r="E521" s="50"/>
      <c r="F521" s="50"/>
      <c r="G521" s="50"/>
      <c r="H521" s="50"/>
      <c r="I521" s="50"/>
      <c r="J521" s="50"/>
      <c r="K521" s="50"/>
      <c r="L521" s="50"/>
      <c r="M521" s="50"/>
      <c r="N521" s="50"/>
      <c r="O521" s="50"/>
      <c r="P521" s="50"/>
      <c r="Q521" s="50"/>
      <c r="R521" s="50"/>
    </row>
    <row r="522" spans="1:18" x14ac:dyDescent="0.25">
      <c r="A522" s="50"/>
      <c r="B522" s="52"/>
      <c r="C522" s="52"/>
      <c r="D522" s="52"/>
      <c r="E522" s="50"/>
      <c r="F522" s="50"/>
      <c r="G522" s="50"/>
      <c r="H522" s="50"/>
      <c r="I522" s="50"/>
      <c r="J522" s="50"/>
      <c r="K522" s="50"/>
      <c r="L522" s="50"/>
      <c r="M522" s="50"/>
      <c r="N522" s="50"/>
      <c r="O522" s="50"/>
      <c r="P522" s="50"/>
      <c r="Q522" s="50"/>
      <c r="R522" s="50"/>
    </row>
    <row r="523" spans="1:18" x14ac:dyDescent="0.25">
      <c r="A523" s="50"/>
      <c r="B523" s="52"/>
      <c r="C523" s="52"/>
      <c r="D523" s="52"/>
      <c r="E523" s="50"/>
      <c r="F523" s="50"/>
      <c r="G523" s="50"/>
      <c r="H523" s="50"/>
      <c r="I523" s="50"/>
      <c r="J523" s="50"/>
      <c r="K523" s="50"/>
      <c r="L523" s="50"/>
      <c r="M523" s="50"/>
      <c r="N523" s="50"/>
      <c r="O523" s="50"/>
      <c r="P523" s="50"/>
      <c r="Q523" s="50"/>
      <c r="R523" s="50"/>
    </row>
    <row r="524" spans="1:18" x14ac:dyDescent="0.25">
      <c r="A524" s="50"/>
      <c r="B524" s="52"/>
      <c r="C524" s="52"/>
      <c r="D524" s="52"/>
      <c r="E524" s="50"/>
      <c r="F524" s="50"/>
      <c r="G524" s="50"/>
      <c r="H524" s="50"/>
      <c r="I524" s="50"/>
      <c r="J524" s="50"/>
      <c r="K524" s="50"/>
      <c r="L524" s="50"/>
      <c r="M524" s="50"/>
      <c r="N524" s="50"/>
      <c r="O524" s="50"/>
      <c r="P524" s="50"/>
      <c r="Q524" s="50"/>
      <c r="R524" s="50"/>
    </row>
    <row r="525" spans="1:18" x14ac:dyDescent="0.25">
      <c r="A525" s="50"/>
      <c r="B525" s="52"/>
      <c r="C525" s="52"/>
      <c r="D525" s="52"/>
      <c r="E525" s="50"/>
      <c r="F525" s="50"/>
      <c r="G525" s="50"/>
      <c r="H525" s="50"/>
      <c r="I525" s="50"/>
      <c r="J525" s="50"/>
      <c r="K525" s="50"/>
      <c r="L525" s="50"/>
      <c r="M525" s="50"/>
      <c r="N525" s="50"/>
      <c r="O525" s="50"/>
      <c r="P525" s="50"/>
      <c r="Q525" s="50"/>
      <c r="R525" s="50"/>
    </row>
    <row r="526" spans="1:18" x14ac:dyDescent="0.25">
      <c r="A526" s="50"/>
      <c r="B526" s="52"/>
      <c r="C526" s="52"/>
      <c r="D526" s="52"/>
      <c r="E526" s="50"/>
      <c r="F526" s="50"/>
      <c r="G526" s="50"/>
      <c r="H526" s="50"/>
      <c r="I526" s="50"/>
      <c r="J526" s="50"/>
      <c r="K526" s="50"/>
      <c r="L526" s="50"/>
      <c r="M526" s="50"/>
      <c r="N526" s="50"/>
      <c r="O526" s="50"/>
      <c r="P526" s="50"/>
      <c r="Q526" s="50"/>
      <c r="R526" s="50"/>
    </row>
    <row r="527" spans="1:18" x14ac:dyDescent="0.25">
      <c r="A527" s="50"/>
      <c r="B527" s="52"/>
      <c r="C527" s="52"/>
      <c r="D527" s="52"/>
      <c r="E527" s="50"/>
      <c r="F527" s="50"/>
      <c r="G527" s="50"/>
      <c r="H527" s="50"/>
      <c r="I527" s="50"/>
      <c r="J527" s="50"/>
      <c r="K527" s="50"/>
      <c r="L527" s="50"/>
      <c r="M527" s="50"/>
      <c r="N527" s="50"/>
      <c r="O527" s="50"/>
      <c r="P527" s="50"/>
      <c r="Q527" s="50"/>
      <c r="R527" s="50"/>
    </row>
    <row r="528" spans="1:18" x14ac:dyDescent="0.25">
      <c r="A528" s="50"/>
      <c r="B528" s="52"/>
      <c r="C528" s="52"/>
      <c r="D528" s="52"/>
      <c r="E528" s="50"/>
      <c r="F528" s="50"/>
      <c r="G528" s="50"/>
      <c r="H528" s="50"/>
      <c r="I528" s="50"/>
      <c r="J528" s="50"/>
      <c r="K528" s="50"/>
      <c r="L528" s="50"/>
      <c r="M528" s="50"/>
      <c r="N528" s="50"/>
      <c r="O528" s="50"/>
      <c r="P528" s="50"/>
      <c r="Q528" s="50"/>
      <c r="R528" s="50"/>
    </row>
    <row r="529" spans="1:18" x14ac:dyDescent="0.25">
      <c r="A529" s="50"/>
      <c r="B529" s="52"/>
      <c r="C529" s="52"/>
      <c r="D529" s="52"/>
      <c r="E529" s="50"/>
      <c r="F529" s="50"/>
      <c r="G529" s="50"/>
      <c r="H529" s="50"/>
      <c r="I529" s="50"/>
      <c r="J529" s="50"/>
      <c r="K529" s="50"/>
      <c r="L529" s="50"/>
      <c r="M529" s="50"/>
      <c r="N529" s="50"/>
      <c r="O529" s="50"/>
      <c r="P529" s="50"/>
      <c r="Q529" s="50"/>
      <c r="R529" s="50"/>
    </row>
    <row r="530" spans="1:18" x14ac:dyDescent="0.25">
      <c r="A530" s="50"/>
      <c r="B530" s="52"/>
      <c r="C530" s="52"/>
      <c r="D530" s="52"/>
      <c r="E530" s="50"/>
      <c r="F530" s="50"/>
      <c r="G530" s="50"/>
      <c r="H530" s="50"/>
      <c r="I530" s="50"/>
      <c r="J530" s="50"/>
      <c r="K530" s="50"/>
      <c r="L530" s="50"/>
      <c r="M530" s="50"/>
      <c r="N530" s="50"/>
      <c r="O530" s="50"/>
      <c r="P530" s="50"/>
      <c r="Q530" s="50"/>
      <c r="R530" s="50"/>
    </row>
    <row r="531" spans="1:18" x14ac:dyDescent="0.25">
      <c r="A531" s="50"/>
      <c r="B531" s="52"/>
      <c r="C531" s="52"/>
      <c r="D531" s="52"/>
      <c r="E531" s="50"/>
      <c r="F531" s="50"/>
      <c r="G531" s="50"/>
      <c r="H531" s="50"/>
      <c r="I531" s="50"/>
      <c r="J531" s="50"/>
      <c r="K531" s="50"/>
      <c r="L531" s="50"/>
      <c r="M531" s="50"/>
      <c r="N531" s="50"/>
      <c r="O531" s="50"/>
      <c r="P531" s="50"/>
      <c r="Q531" s="50"/>
      <c r="R531" s="50"/>
    </row>
    <row r="532" spans="1:18" x14ac:dyDescent="0.25">
      <c r="A532" s="50"/>
      <c r="B532" s="52"/>
      <c r="C532" s="52"/>
      <c r="D532" s="52"/>
      <c r="E532" s="50"/>
      <c r="F532" s="50"/>
      <c r="G532" s="50"/>
      <c r="H532" s="50"/>
      <c r="I532" s="50"/>
      <c r="J532" s="50"/>
      <c r="K532" s="50"/>
      <c r="L532" s="50"/>
      <c r="M532" s="50"/>
      <c r="N532" s="50"/>
      <c r="O532" s="50"/>
      <c r="P532" s="50"/>
      <c r="Q532" s="50"/>
      <c r="R532" s="50"/>
    </row>
    <row r="533" spans="1:18" x14ac:dyDescent="0.25">
      <c r="A533" s="50"/>
      <c r="B533" s="52"/>
      <c r="C533" s="52"/>
      <c r="D533" s="52"/>
      <c r="E533" s="50"/>
      <c r="F533" s="50"/>
      <c r="G533" s="50"/>
      <c r="H533" s="50"/>
      <c r="I533" s="50"/>
      <c r="J533" s="50"/>
      <c r="K533" s="50"/>
      <c r="L533" s="50"/>
      <c r="M533" s="50"/>
      <c r="N533" s="50"/>
      <c r="O533" s="50"/>
      <c r="P533" s="50"/>
      <c r="Q533" s="50"/>
      <c r="R533" s="50"/>
    </row>
    <row r="534" spans="1:18" x14ac:dyDescent="0.25">
      <c r="A534" s="50"/>
      <c r="B534" s="52"/>
      <c r="C534" s="52"/>
      <c r="D534" s="52"/>
      <c r="E534" s="50"/>
      <c r="F534" s="50"/>
      <c r="G534" s="50"/>
      <c r="H534" s="50"/>
      <c r="I534" s="50"/>
      <c r="J534" s="50"/>
      <c r="K534" s="50"/>
      <c r="L534" s="50"/>
      <c r="M534" s="50"/>
      <c r="N534" s="50"/>
      <c r="O534" s="50"/>
      <c r="P534" s="50"/>
      <c r="Q534" s="50"/>
      <c r="R534" s="50"/>
    </row>
    <row r="535" spans="1:18" x14ac:dyDescent="0.25">
      <c r="A535" s="50"/>
      <c r="B535" s="52"/>
      <c r="C535" s="52"/>
      <c r="D535" s="52"/>
      <c r="E535" s="50"/>
      <c r="F535" s="50"/>
      <c r="G535" s="50"/>
      <c r="H535" s="50"/>
      <c r="I535" s="50"/>
      <c r="J535" s="50"/>
      <c r="K535" s="50"/>
      <c r="L535" s="50"/>
      <c r="M535" s="50"/>
      <c r="N535" s="50"/>
      <c r="O535" s="50"/>
      <c r="P535" s="50"/>
      <c r="Q535" s="50"/>
      <c r="R535" s="50"/>
    </row>
    <row r="536" spans="1:18" x14ac:dyDescent="0.25">
      <c r="A536" s="50"/>
      <c r="B536" s="52"/>
      <c r="C536" s="52"/>
      <c r="D536" s="52"/>
      <c r="E536" s="50"/>
      <c r="F536" s="50"/>
      <c r="G536" s="50"/>
      <c r="H536" s="50"/>
      <c r="I536" s="50"/>
      <c r="J536" s="50"/>
      <c r="K536" s="50"/>
      <c r="L536" s="50"/>
      <c r="M536" s="50"/>
      <c r="N536" s="50"/>
      <c r="O536" s="50"/>
      <c r="P536" s="50"/>
      <c r="Q536" s="50"/>
      <c r="R536" s="50"/>
    </row>
    <row r="537" spans="1:18" x14ac:dyDescent="0.25">
      <c r="A537" s="50"/>
      <c r="B537" s="52"/>
      <c r="C537" s="52"/>
      <c r="D537" s="52"/>
      <c r="E537" s="50"/>
      <c r="F537" s="50"/>
      <c r="G537" s="50"/>
      <c r="H537" s="50"/>
      <c r="I537" s="50"/>
      <c r="J537" s="50"/>
      <c r="K537" s="50"/>
      <c r="L537" s="50"/>
      <c r="M537" s="50"/>
      <c r="N537" s="50"/>
      <c r="O537" s="50"/>
      <c r="P537" s="50"/>
      <c r="Q537" s="50"/>
      <c r="R537" s="50"/>
    </row>
    <row r="538" spans="1:18" x14ac:dyDescent="0.25">
      <c r="A538" s="50"/>
      <c r="B538" s="52"/>
      <c r="C538" s="52"/>
      <c r="D538" s="52"/>
      <c r="E538" s="50"/>
      <c r="F538" s="50"/>
      <c r="G538" s="50"/>
      <c r="H538" s="50"/>
      <c r="I538" s="50"/>
      <c r="J538" s="50"/>
      <c r="K538" s="50"/>
      <c r="L538" s="50"/>
      <c r="M538" s="50"/>
      <c r="N538" s="50"/>
      <c r="O538" s="50"/>
      <c r="P538" s="50"/>
      <c r="Q538" s="50"/>
      <c r="R538" s="50"/>
    </row>
    <row r="539" spans="1:18" x14ac:dyDescent="0.25">
      <c r="A539" s="50"/>
      <c r="B539" s="52"/>
      <c r="C539" s="52"/>
      <c r="D539" s="52"/>
      <c r="E539" s="50"/>
      <c r="F539" s="50"/>
      <c r="G539" s="50"/>
      <c r="H539" s="50"/>
      <c r="I539" s="50"/>
      <c r="J539" s="50"/>
      <c r="K539" s="50"/>
      <c r="L539" s="50"/>
      <c r="M539" s="50"/>
      <c r="N539" s="50"/>
      <c r="O539" s="50"/>
      <c r="P539" s="50"/>
      <c r="Q539" s="50"/>
      <c r="R539" s="50"/>
    </row>
    <row r="540" spans="1:18" x14ac:dyDescent="0.25">
      <c r="A540" s="50"/>
      <c r="B540" s="52"/>
      <c r="C540" s="52"/>
      <c r="D540" s="52"/>
      <c r="E540" s="50"/>
      <c r="F540" s="50"/>
      <c r="G540" s="50"/>
      <c r="H540" s="50"/>
      <c r="I540" s="50"/>
      <c r="J540" s="50"/>
      <c r="K540" s="50"/>
      <c r="L540" s="50"/>
      <c r="M540" s="50"/>
      <c r="N540" s="50"/>
      <c r="O540" s="50"/>
      <c r="P540" s="50"/>
      <c r="Q540" s="50"/>
      <c r="R540" s="50"/>
    </row>
    <row r="541" spans="1:18" x14ac:dyDescent="0.25">
      <c r="A541" s="50"/>
      <c r="B541" s="52"/>
      <c r="C541" s="52"/>
      <c r="D541" s="52"/>
      <c r="E541" s="50"/>
      <c r="F541" s="50"/>
      <c r="G541" s="50"/>
      <c r="H541" s="50"/>
      <c r="I541" s="50"/>
      <c r="J541" s="50"/>
      <c r="K541" s="50"/>
      <c r="L541" s="50"/>
      <c r="M541" s="50"/>
      <c r="N541" s="50"/>
      <c r="O541" s="50"/>
      <c r="P541" s="50"/>
      <c r="Q541" s="50"/>
      <c r="R541" s="50"/>
    </row>
    <row r="542" spans="1:18" x14ac:dyDescent="0.25">
      <c r="A542" s="50"/>
      <c r="B542" s="52"/>
      <c r="C542" s="52"/>
      <c r="D542" s="52"/>
      <c r="E542" s="50"/>
      <c r="F542" s="50"/>
      <c r="G542" s="50"/>
      <c r="H542" s="50"/>
      <c r="I542" s="50"/>
      <c r="J542" s="50"/>
      <c r="K542" s="50"/>
      <c r="L542" s="50"/>
      <c r="M542" s="50"/>
      <c r="N542" s="50"/>
      <c r="O542" s="50"/>
      <c r="P542" s="50"/>
      <c r="Q542" s="50"/>
      <c r="R542" s="50"/>
    </row>
    <row r="543" spans="1:18" x14ac:dyDescent="0.25">
      <c r="A543" s="50"/>
      <c r="B543" s="52"/>
      <c r="C543" s="52"/>
      <c r="D543" s="52"/>
      <c r="E543" s="50"/>
      <c r="F543" s="50"/>
      <c r="G543" s="50"/>
      <c r="H543" s="50"/>
      <c r="I543" s="50"/>
      <c r="J543" s="50"/>
      <c r="K543" s="50"/>
      <c r="L543" s="50"/>
      <c r="M543" s="50"/>
      <c r="N543" s="50"/>
      <c r="O543" s="50"/>
      <c r="P543" s="50"/>
      <c r="Q543" s="50"/>
      <c r="R543" s="50"/>
    </row>
    <row r="544" spans="1:18" x14ac:dyDescent="0.25">
      <c r="A544" s="50"/>
      <c r="B544" s="52"/>
      <c r="C544" s="52"/>
      <c r="D544" s="52"/>
      <c r="E544" s="50"/>
      <c r="F544" s="50"/>
      <c r="G544" s="50"/>
      <c r="H544" s="50"/>
      <c r="I544" s="50"/>
      <c r="J544" s="50"/>
      <c r="K544" s="50"/>
      <c r="L544" s="50"/>
      <c r="M544" s="50"/>
      <c r="N544" s="50"/>
      <c r="O544" s="50"/>
      <c r="P544" s="50"/>
      <c r="Q544" s="50"/>
      <c r="R544" s="50"/>
    </row>
    <row r="545" spans="1:18" x14ac:dyDescent="0.25">
      <c r="A545" s="50"/>
      <c r="B545" s="52"/>
      <c r="C545" s="52"/>
      <c r="D545" s="52"/>
      <c r="E545" s="50"/>
      <c r="F545" s="50"/>
      <c r="G545" s="50"/>
      <c r="H545" s="50"/>
      <c r="I545" s="50"/>
      <c r="J545" s="50"/>
      <c r="K545" s="50"/>
      <c r="L545" s="50"/>
      <c r="M545" s="50"/>
      <c r="N545" s="50"/>
      <c r="O545" s="50"/>
      <c r="P545" s="50"/>
      <c r="Q545" s="50"/>
      <c r="R545" s="50"/>
    </row>
    <row r="546" spans="1:18" x14ac:dyDescent="0.25">
      <c r="A546" s="50"/>
      <c r="B546" s="52"/>
      <c r="C546" s="52"/>
      <c r="D546" s="52"/>
      <c r="E546" s="50"/>
      <c r="F546" s="50"/>
      <c r="G546" s="50"/>
      <c r="H546" s="50"/>
      <c r="I546" s="50"/>
      <c r="J546" s="50"/>
      <c r="K546" s="50"/>
      <c r="L546" s="50"/>
      <c r="M546" s="50"/>
      <c r="N546" s="50"/>
      <c r="O546" s="50"/>
      <c r="P546" s="50"/>
      <c r="Q546" s="50"/>
      <c r="R546" s="50"/>
    </row>
    <row r="547" spans="1:18" x14ac:dyDescent="0.25">
      <c r="A547" s="50"/>
      <c r="B547" s="52"/>
      <c r="C547" s="52"/>
      <c r="D547" s="52"/>
      <c r="E547" s="50"/>
      <c r="F547" s="50"/>
      <c r="G547" s="50"/>
      <c r="H547" s="50"/>
      <c r="I547" s="50"/>
      <c r="J547" s="50"/>
      <c r="K547" s="50"/>
      <c r="L547" s="50"/>
      <c r="M547" s="50"/>
      <c r="N547" s="50"/>
      <c r="O547" s="50"/>
      <c r="P547" s="50"/>
      <c r="Q547" s="50"/>
      <c r="R547" s="50"/>
    </row>
    <row r="548" spans="1:18" x14ac:dyDescent="0.25">
      <c r="A548" s="50"/>
      <c r="B548" s="52"/>
      <c r="C548" s="52"/>
      <c r="D548" s="52"/>
      <c r="E548" s="50"/>
      <c r="F548" s="50"/>
      <c r="G548" s="50"/>
      <c r="H548" s="50"/>
      <c r="I548" s="50"/>
      <c r="J548" s="50"/>
      <c r="K548" s="50"/>
      <c r="L548" s="50"/>
      <c r="M548" s="50"/>
      <c r="N548" s="50"/>
      <c r="O548" s="50"/>
      <c r="P548" s="50"/>
      <c r="Q548" s="50"/>
      <c r="R548" s="50"/>
    </row>
    <row r="549" spans="1:18" x14ac:dyDescent="0.25">
      <c r="A549" s="50"/>
      <c r="B549" s="52"/>
      <c r="C549" s="52"/>
      <c r="D549" s="52"/>
      <c r="E549" s="50"/>
      <c r="F549" s="50"/>
      <c r="G549" s="50"/>
      <c r="H549" s="50"/>
      <c r="I549" s="50"/>
      <c r="J549" s="50"/>
      <c r="K549" s="50"/>
      <c r="L549" s="50"/>
      <c r="M549" s="50"/>
      <c r="N549" s="50"/>
      <c r="O549" s="50"/>
      <c r="P549" s="50"/>
      <c r="Q549" s="50"/>
      <c r="R549" s="50"/>
    </row>
    <row r="550" spans="1:18" x14ac:dyDescent="0.25">
      <c r="A550" s="50"/>
      <c r="B550" s="52"/>
      <c r="C550" s="52"/>
      <c r="D550" s="52"/>
      <c r="E550" s="50"/>
      <c r="F550" s="50"/>
      <c r="G550" s="50"/>
      <c r="H550" s="50"/>
      <c r="I550" s="50"/>
      <c r="J550" s="50"/>
      <c r="K550" s="50"/>
      <c r="L550" s="50"/>
      <c r="M550" s="50"/>
      <c r="N550" s="50"/>
      <c r="O550" s="50"/>
      <c r="P550" s="50"/>
      <c r="Q550" s="50"/>
      <c r="R550" s="50"/>
    </row>
    <row r="551" spans="1:18" x14ac:dyDescent="0.25">
      <c r="A551" s="50"/>
      <c r="B551" s="52"/>
      <c r="C551" s="52"/>
      <c r="D551" s="52"/>
      <c r="E551" s="50"/>
      <c r="F551" s="50"/>
      <c r="G551" s="50"/>
      <c r="H551" s="50"/>
      <c r="I551" s="50"/>
      <c r="J551" s="50"/>
      <c r="K551" s="50"/>
      <c r="L551" s="50"/>
      <c r="M551" s="50"/>
      <c r="N551" s="50"/>
      <c r="O551" s="50"/>
      <c r="P551" s="50"/>
      <c r="Q551" s="50"/>
      <c r="R551" s="50"/>
    </row>
    <row r="552" spans="1:18" x14ac:dyDescent="0.25">
      <c r="A552" s="50"/>
      <c r="B552" s="52"/>
      <c r="C552" s="52"/>
      <c r="D552" s="52"/>
      <c r="E552" s="50"/>
      <c r="F552" s="50"/>
      <c r="G552" s="50"/>
      <c r="H552" s="50"/>
      <c r="I552" s="50"/>
      <c r="J552" s="50"/>
      <c r="K552" s="50"/>
      <c r="L552" s="50"/>
      <c r="M552" s="50"/>
      <c r="N552" s="50"/>
      <c r="O552" s="50"/>
      <c r="P552" s="50"/>
      <c r="Q552" s="50"/>
      <c r="R552" s="50"/>
    </row>
    <row r="553" spans="1:18" x14ac:dyDescent="0.25">
      <c r="A553" s="50"/>
      <c r="B553" s="52"/>
      <c r="C553" s="52"/>
      <c r="D553" s="52"/>
      <c r="E553" s="50"/>
      <c r="F553" s="50"/>
      <c r="G553" s="50"/>
      <c r="H553" s="50"/>
      <c r="I553" s="50"/>
      <c r="J553" s="50"/>
      <c r="K553" s="50"/>
      <c r="L553" s="50"/>
      <c r="M553" s="50"/>
      <c r="N553" s="50"/>
      <c r="O553" s="50"/>
      <c r="P553" s="50"/>
      <c r="Q553" s="50"/>
      <c r="R553" s="50"/>
    </row>
    <row r="554" spans="1:18" x14ac:dyDescent="0.25">
      <c r="A554" s="50"/>
      <c r="B554" s="52"/>
      <c r="C554" s="52"/>
      <c r="D554" s="52"/>
      <c r="E554" s="50"/>
      <c r="F554" s="50"/>
      <c r="G554" s="50"/>
      <c r="H554" s="50"/>
      <c r="I554" s="50"/>
      <c r="J554" s="50"/>
      <c r="K554" s="50"/>
      <c r="L554" s="50"/>
      <c r="M554" s="50"/>
      <c r="N554" s="50"/>
      <c r="O554" s="50"/>
      <c r="P554" s="50"/>
      <c r="Q554" s="50"/>
      <c r="R554" s="50"/>
    </row>
    <row r="555" spans="1:18" x14ac:dyDescent="0.25">
      <c r="A555" s="50"/>
      <c r="B555" s="52"/>
      <c r="C555" s="52"/>
      <c r="D555" s="52"/>
      <c r="E555" s="50"/>
      <c r="F555" s="50"/>
      <c r="G555" s="50"/>
      <c r="H555" s="50"/>
      <c r="I555" s="50"/>
      <c r="J555" s="50"/>
      <c r="K555" s="50"/>
      <c r="L555" s="50"/>
      <c r="M555" s="50"/>
      <c r="N555" s="50"/>
      <c r="O555" s="50"/>
      <c r="P555" s="50"/>
      <c r="Q555" s="50"/>
      <c r="R555" s="50"/>
    </row>
    <row r="556" spans="1:18" x14ac:dyDescent="0.25">
      <c r="A556" s="50"/>
      <c r="B556" s="52"/>
      <c r="C556" s="52"/>
      <c r="D556" s="52"/>
      <c r="E556" s="50"/>
      <c r="F556" s="50"/>
      <c r="G556" s="50"/>
      <c r="H556" s="50"/>
      <c r="I556" s="50"/>
      <c r="J556" s="50"/>
      <c r="K556" s="50"/>
      <c r="L556" s="50"/>
      <c r="M556" s="50"/>
      <c r="N556" s="50"/>
      <c r="O556" s="50"/>
      <c r="P556" s="50"/>
      <c r="Q556" s="50"/>
      <c r="R556" s="50"/>
    </row>
    <row r="557" spans="1:18" x14ac:dyDescent="0.25">
      <c r="A557" s="50"/>
      <c r="B557" s="52"/>
      <c r="C557" s="52"/>
      <c r="D557" s="52"/>
      <c r="E557" s="50"/>
      <c r="F557" s="50"/>
      <c r="G557" s="50"/>
      <c r="H557" s="50"/>
      <c r="I557" s="50"/>
      <c r="J557" s="50"/>
      <c r="K557" s="50"/>
      <c r="L557" s="50"/>
      <c r="M557" s="50"/>
      <c r="N557" s="50"/>
      <c r="O557" s="50"/>
      <c r="P557" s="50"/>
      <c r="Q557" s="50"/>
      <c r="R557" s="50"/>
    </row>
    <row r="558" spans="1:18" x14ac:dyDescent="0.25">
      <c r="A558" s="50"/>
      <c r="B558" s="52"/>
      <c r="C558" s="52"/>
      <c r="D558" s="52"/>
      <c r="E558" s="50"/>
      <c r="F558" s="50"/>
      <c r="G558" s="50"/>
      <c r="H558" s="50"/>
      <c r="I558" s="50"/>
      <c r="J558" s="50"/>
      <c r="K558" s="50"/>
      <c r="L558" s="50"/>
      <c r="M558" s="50"/>
      <c r="N558" s="50"/>
      <c r="O558" s="50"/>
      <c r="P558" s="50"/>
      <c r="Q558" s="50"/>
      <c r="R558" s="50"/>
    </row>
    <row r="559" spans="1:18" x14ac:dyDescent="0.25">
      <c r="A559" s="50"/>
      <c r="B559" s="52"/>
      <c r="C559" s="52"/>
      <c r="D559" s="52"/>
      <c r="E559" s="50"/>
      <c r="F559" s="50"/>
      <c r="G559" s="50"/>
      <c r="H559" s="50"/>
      <c r="I559" s="50"/>
      <c r="J559" s="50"/>
      <c r="K559" s="50"/>
      <c r="L559" s="50"/>
      <c r="M559" s="50"/>
      <c r="N559" s="50"/>
      <c r="O559" s="50"/>
      <c r="P559" s="50"/>
      <c r="Q559" s="50"/>
      <c r="R559" s="50"/>
    </row>
    <row r="560" spans="1:18" x14ac:dyDescent="0.25">
      <c r="A560" s="50"/>
      <c r="B560" s="52"/>
      <c r="C560" s="52"/>
      <c r="D560" s="52"/>
      <c r="E560" s="50"/>
      <c r="F560" s="50"/>
      <c r="G560" s="50"/>
      <c r="H560" s="50"/>
      <c r="I560" s="50"/>
      <c r="J560" s="50"/>
      <c r="K560" s="50"/>
      <c r="L560" s="50"/>
      <c r="M560" s="50"/>
      <c r="N560" s="50"/>
      <c r="O560" s="50"/>
      <c r="P560" s="50"/>
      <c r="Q560" s="50"/>
      <c r="R560" s="50"/>
    </row>
    <row r="561" spans="1:18" x14ac:dyDescent="0.25">
      <c r="A561" s="50"/>
      <c r="B561" s="52"/>
      <c r="C561" s="52"/>
      <c r="D561" s="52"/>
      <c r="E561" s="50"/>
      <c r="F561" s="50"/>
      <c r="G561" s="50"/>
      <c r="H561" s="50"/>
      <c r="I561" s="50"/>
      <c r="J561" s="50"/>
      <c r="K561" s="50"/>
      <c r="L561" s="50"/>
      <c r="M561" s="50"/>
      <c r="N561" s="50"/>
      <c r="O561" s="50"/>
      <c r="P561" s="50"/>
      <c r="Q561" s="50"/>
      <c r="R561" s="50"/>
    </row>
    <row r="562" spans="1:18" x14ac:dyDescent="0.25">
      <c r="A562" s="50"/>
      <c r="B562" s="52"/>
      <c r="C562" s="52"/>
      <c r="D562" s="52"/>
      <c r="E562" s="50"/>
      <c r="F562" s="50"/>
      <c r="G562" s="50"/>
      <c r="H562" s="50"/>
      <c r="I562" s="50"/>
      <c r="J562" s="50"/>
      <c r="K562" s="50"/>
      <c r="L562" s="50"/>
      <c r="M562" s="50"/>
      <c r="N562" s="50"/>
      <c r="O562" s="50"/>
      <c r="P562" s="50"/>
      <c r="Q562" s="50"/>
      <c r="R562" s="50"/>
    </row>
    <row r="563" spans="1:18" x14ac:dyDescent="0.25">
      <c r="A563" s="50"/>
      <c r="B563" s="52"/>
      <c r="C563" s="52"/>
      <c r="D563" s="52"/>
      <c r="E563" s="50"/>
      <c r="F563" s="50"/>
      <c r="G563" s="50"/>
      <c r="H563" s="50"/>
      <c r="I563" s="50"/>
      <c r="J563" s="50"/>
      <c r="K563" s="50"/>
      <c r="L563" s="50"/>
      <c r="M563" s="50"/>
      <c r="N563" s="50"/>
      <c r="O563" s="50"/>
      <c r="P563" s="50"/>
      <c r="Q563" s="50"/>
      <c r="R563" s="50"/>
    </row>
    <row r="564" spans="1:18" x14ac:dyDescent="0.25">
      <c r="A564" s="50"/>
      <c r="B564" s="52"/>
      <c r="C564" s="52"/>
      <c r="D564" s="52"/>
      <c r="E564" s="50"/>
      <c r="F564" s="50"/>
      <c r="G564" s="50"/>
      <c r="H564" s="50"/>
      <c r="I564" s="50"/>
      <c r="J564" s="50"/>
      <c r="K564" s="50"/>
      <c r="L564" s="50"/>
      <c r="M564" s="50"/>
      <c r="N564" s="50"/>
      <c r="O564" s="50"/>
      <c r="P564" s="50"/>
      <c r="Q564" s="50"/>
      <c r="R564" s="50"/>
    </row>
    <row r="565" spans="1:18" x14ac:dyDescent="0.25">
      <c r="A565" s="50"/>
      <c r="B565" s="52"/>
      <c r="C565" s="52"/>
      <c r="D565" s="52"/>
      <c r="E565" s="50"/>
      <c r="F565" s="50"/>
      <c r="G565" s="50"/>
      <c r="H565" s="50"/>
      <c r="I565" s="50"/>
      <c r="J565" s="50"/>
      <c r="K565" s="50"/>
      <c r="L565" s="50"/>
      <c r="M565" s="50"/>
      <c r="N565" s="50"/>
      <c r="O565" s="50"/>
      <c r="P565" s="50"/>
      <c r="Q565" s="50"/>
      <c r="R565" s="50"/>
    </row>
    <row r="566" spans="1:18" x14ac:dyDescent="0.25">
      <c r="A566" s="50"/>
      <c r="B566" s="52"/>
      <c r="C566" s="52"/>
      <c r="D566" s="52"/>
      <c r="E566" s="50"/>
      <c r="F566" s="50"/>
      <c r="G566" s="50"/>
      <c r="H566" s="50"/>
      <c r="I566" s="50"/>
      <c r="J566" s="50"/>
      <c r="K566" s="50"/>
      <c r="L566" s="50"/>
      <c r="M566" s="50"/>
      <c r="N566" s="50"/>
      <c r="O566" s="50"/>
      <c r="P566" s="50"/>
      <c r="Q566" s="50"/>
      <c r="R566" s="50"/>
    </row>
    <row r="567" spans="1:18" x14ac:dyDescent="0.25">
      <c r="A567" s="50"/>
      <c r="B567" s="52"/>
      <c r="C567" s="52"/>
      <c r="D567" s="52"/>
      <c r="E567" s="50"/>
      <c r="F567" s="50"/>
      <c r="G567" s="50"/>
      <c r="H567" s="50"/>
      <c r="I567" s="50"/>
      <c r="J567" s="50"/>
      <c r="K567" s="50"/>
      <c r="L567" s="50"/>
      <c r="M567" s="50"/>
      <c r="N567" s="50"/>
      <c r="O567" s="50"/>
      <c r="P567" s="50"/>
      <c r="Q567" s="50"/>
      <c r="R567" s="50"/>
    </row>
    <row r="568" spans="1:18" x14ac:dyDescent="0.25">
      <c r="A568" s="50"/>
      <c r="B568" s="52"/>
      <c r="C568" s="52"/>
      <c r="D568" s="52"/>
      <c r="E568" s="50"/>
      <c r="F568" s="50"/>
      <c r="G568" s="50"/>
      <c r="H568" s="50"/>
      <c r="I568" s="50"/>
      <c r="J568" s="50"/>
      <c r="K568" s="50"/>
      <c r="L568" s="50"/>
      <c r="M568" s="50"/>
      <c r="N568" s="50"/>
      <c r="O568" s="50"/>
      <c r="P568" s="50"/>
      <c r="Q568" s="50"/>
      <c r="R568" s="50"/>
    </row>
    <row r="569" spans="1:18" x14ac:dyDescent="0.25">
      <c r="A569" s="50"/>
      <c r="B569" s="52"/>
      <c r="C569" s="52"/>
      <c r="D569" s="52"/>
      <c r="E569" s="50"/>
      <c r="F569" s="50"/>
      <c r="G569" s="50"/>
      <c r="H569" s="50"/>
      <c r="I569" s="50"/>
      <c r="J569" s="50"/>
      <c r="K569" s="50"/>
      <c r="L569" s="50"/>
      <c r="M569" s="50"/>
      <c r="N569" s="50"/>
      <c r="O569" s="50"/>
      <c r="P569" s="50"/>
      <c r="Q569" s="50"/>
      <c r="R569" s="50"/>
    </row>
    <row r="570" spans="1:18" x14ac:dyDescent="0.25">
      <c r="A570" s="50"/>
      <c r="B570" s="52"/>
      <c r="C570" s="52"/>
      <c r="D570" s="52"/>
      <c r="E570" s="50"/>
      <c r="F570" s="50"/>
      <c r="G570" s="50"/>
      <c r="H570" s="50"/>
      <c r="I570" s="50"/>
      <c r="J570" s="50"/>
      <c r="K570" s="50"/>
      <c r="L570" s="50"/>
      <c r="M570" s="50"/>
      <c r="N570" s="50"/>
      <c r="O570" s="50"/>
      <c r="P570" s="50"/>
      <c r="Q570" s="50"/>
      <c r="R570" s="50"/>
    </row>
    <row r="571" spans="1:18" x14ac:dyDescent="0.25">
      <c r="A571" s="50"/>
      <c r="B571" s="52"/>
      <c r="C571" s="52"/>
      <c r="D571" s="52"/>
      <c r="E571" s="50"/>
      <c r="F571" s="50"/>
      <c r="G571" s="50"/>
      <c r="H571" s="50"/>
      <c r="I571" s="50"/>
      <c r="J571" s="50"/>
      <c r="K571" s="50"/>
      <c r="L571" s="50"/>
      <c r="M571" s="50"/>
      <c r="N571" s="50"/>
      <c r="O571" s="50"/>
      <c r="P571" s="50"/>
      <c r="Q571" s="50"/>
      <c r="R571" s="50"/>
    </row>
    <row r="572" spans="1:18" x14ac:dyDescent="0.25">
      <c r="A572" s="50"/>
      <c r="B572" s="52"/>
      <c r="C572" s="52"/>
      <c r="D572" s="52"/>
      <c r="E572" s="50"/>
      <c r="F572" s="50"/>
      <c r="G572" s="50"/>
      <c r="H572" s="50"/>
      <c r="I572" s="50"/>
      <c r="J572" s="50"/>
      <c r="K572" s="50"/>
      <c r="L572" s="50"/>
      <c r="M572" s="50"/>
      <c r="N572" s="50"/>
      <c r="O572" s="50"/>
      <c r="P572" s="50"/>
      <c r="Q572" s="50"/>
      <c r="R572" s="50"/>
    </row>
    <row r="573" spans="1:18" x14ac:dyDescent="0.25">
      <c r="A573" s="50"/>
      <c r="B573" s="52"/>
      <c r="C573" s="52"/>
      <c r="D573" s="52"/>
      <c r="E573" s="50"/>
      <c r="F573" s="50"/>
      <c r="G573" s="50"/>
      <c r="H573" s="50"/>
      <c r="I573" s="50"/>
      <c r="J573" s="50"/>
      <c r="K573" s="50"/>
      <c r="L573" s="50"/>
      <c r="M573" s="50"/>
      <c r="N573" s="50"/>
      <c r="O573" s="50"/>
      <c r="P573" s="50"/>
      <c r="Q573" s="50"/>
      <c r="R573" s="50"/>
    </row>
    <row r="574" spans="1:18" x14ac:dyDescent="0.25">
      <c r="A574" s="50"/>
      <c r="B574" s="52"/>
      <c r="C574" s="52"/>
      <c r="D574" s="52"/>
      <c r="E574" s="50"/>
      <c r="F574" s="50"/>
      <c r="G574" s="50"/>
      <c r="H574" s="50"/>
      <c r="I574" s="50"/>
      <c r="J574" s="50"/>
      <c r="K574" s="50"/>
      <c r="L574" s="50"/>
      <c r="M574" s="50"/>
      <c r="N574" s="50"/>
      <c r="O574" s="50"/>
      <c r="P574" s="50"/>
      <c r="Q574" s="50"/>
      <c r="R574" s="50"/>
    </row>
    <row r="575" spans="1:18" x14ac:dyDescent="0.25">
      <c r="A575" s="50"/>
      <c r="B575" s="52"/>
      <c r="C575" s="52"/>
      <c r="D575" s="52"/>
      <c r="E575" s="50"/>
      <c r="F575" s="50"/>
      <c r="G575" s="50"/>
      <c r="H575" s="50"/>
      <c r="I575" s="50"/>
      <c r="J575" s="50"/>
      <c r="K575" s="50"/>
      <c r="L575" s="50"/>
      <c r="M575" s="50"/>
      <c r="N575" s="50"/>
      <c r="O575" s="50"/>
      <c r="P575" s="50"/>
      <c r="Q575" s="50"/>
      <c r="R575" s="50"/>
    </row>
    <row r="576" spans="1:18" x14ac:dyDescent="0.25">
      <c r="A576" s="50"/>
      <c r="B576" s="52"/>
      <c r="C576" s="52"/>
      <c r="D576" s="52"/>
      <c r="E576" s="50"/>
      <c r="F576" s="50"/>
      <c r="G576" s="50"/>
      <c r="H576" s="50"/>
      <c r="I576" s="50"/>
      <c r="J576" s="50"/>
      <c r="K576" s="50"/>
      <c r="L576" s="50"/>
      <c r="M576" s="50"/>
      <c r="N576" s="50"/>
      <c r="O576" s="50"/>
      <c r="P576" s="50"/>
      <c r="Q576" s="50"/>
      <c r="R576" s="50"/>
    </row>
    <row r="577" spans="1:18" x14ac:dyDescent="0.25">
      <c r="A577" s="50"/>
      <c r="B577" s="52"/>
      <c r="C577" s="52"/>
      <c r="D577" s="52"/>
      <c r="E577" s="50"/>
      <c r="F577" s="50"/>
      <c r="G577" s="50"/>
      <c r="H577" s="50"/>
      <c r="I577" s="50"/>
      <c r="J577" s="50"/>
      <c r="K577" s="50"/>
      <c r="L577" s="50"/>
      <c r="M577" s="50"/>
      <c r="N577" s="50"/>
      <c r="O577" s="50"/>
      <c r="P577" s="50"/>
      <c r="Q577" s="50"/>
      <c r="R577" s="50"/>
    </row>
    <row r="578" spans="1:18" x14ac:dyDescent="0.25">
      <c r="A578" s="50"/>
      <c r="B578" s="52"/>
      <c r="C578" s="52"/>
      <c r="D578" s="52"/>
      <c r="E578" s="50"/>
      <c r="F578" s="50"/>
      <c r="G578" s="50"/>
      <c r="H578" s="50"/>
      <c r="I578" s="50"/>
      <c r="J578" s="50"/>
      <c r="K578" s="50"/>
      <c r="L578" s="50"/>
      <c r="M578" s="50"/>
      <c r="N578" s="50"/>
      <c r="O578" s="50"/>
      <c r="P578" s="50"/>
      <c r="Q578" s="50"/>
      <c r="R578" s="50"/>
    </row>
    <row r="579" spans="1:18" x14ac:dyDescent="0.25">
      <c r="A579" s="50"/>
      <c r="B579" s="52"/>
      <c r="C579" s="52"/>
      <c r="D579" s="52"/>
      <c r="E579" s="50"/>
      <c r="F579" s="50"/>
      <c r="G579" s="50"/>
      <c r="H579" s="50"/>
      <c r="I579" s="50"/>
      <c r="J579" s="50"/>
      <c r="K579" s="50"/>
      <c r="L579" s="50"/>
      <c r="M579" s="50"/>
      <c r="N579" s="50"/>
      <c r="O579" s="50"/>
      <c r="P579" s="50"/>
      <c r="Q579" s="50"/>
      <c r="R579" s="50"/>
    </row>
    <row r="580" spans="1:18" x14ac:dyDescent="0.25">
      <c r="A580" s="50"/>
      <c r="B580" s="52"/>
      <c r="C580" s="52"/>
      <c r="D580" s="52"/>
      <c r="E580" s="50"/>
      <c r="F580" s="50"/>
      <c r="G580" s="50"/>
      <c r="H580" s="50"/>
      <c r="I580" s="50"/>
      <c r="J580" s="50"/>
      <c r="K580" s="50"/>
      <c r="L580" s="50"/>
      <c r="M580" s="50"/>
      <c r="N580" s="50"/>
      <c r="O580" s="50"/>
      <c r="P580" s="50"/>
      <c r="Q580" s="50"/>
      <c r="R580" s="50"/>
    </row>
    <row r="581" spans="1:18" x14ac:dyDescent="0.25">
      <c r="A581" s="50"/>
      <c r="B581" s="52"/>
      <c r="C581" s="52"/>
      <c r="D581" s="52"/>
      <c r="E581" s="50"/>
      <c r="F581" s="50"/>
      <c r="G581" s="50"/>
      <c r="H581" s="50"/>
      <c r="I581" s="50"/>
      <c r="J581" s="50"/>
      <c r="K581" s="50"/>
      <c r="L581" s="50"/>
      <c r="M581" s="50"/>
      <c r="N581" s="50"/>
      <c r="O581" s="50"/>
      <c r="P581" s="50"/>
      <c r="Q581" s="50"/>
      <c r="R581" s="50"/>
    </row>
    <row r="582" spans="1:18" x14ac:dyDescent="0.25">
      <c r="A582" s="50"/>
      <c r="B582" s="52"/>
      <c r="C582" s="52"/>
      <c r="D582" s="52"/>
      <c r="E582" s="50"/>
      <c r="F582" s="50"/>
      <c r="G582" s="50"/>
      <c r="H582" s="50"/>
      <c r="I582" s="50"/>
      <c r="J582" s="50"/>
      <c r="K582" s="50"/>
      <c r="L582" s="50"/>
      <c r="M582" s="50"/>
      <c r="N582" s="50"/>
      <c r="O582" s="50"/>
      <c r="P582" s="50"/>
      <c r="Q582" s="50"/>
      <c r="R582" s="50"/>
    </row>
    <row r="583" spans="1:18" x14ac:dyDescent="0.25">
      <c r="A583" s="50"/>
      <c r="B583" s="52"/>
      <c r="C583" s="52"/>
      <c r="D583" s="52"/>
      <c r="E583" s="50"/>
      <c r="F583" s="50"/>
      <c r="G583" s="50"/>
      <c r="H583" s="50"/>
      <c r="I583" s="50"/>
      <c r="J583" s="50"/>
      <c r="K583" s="50"/>
      <c r="L583" s="50"/>
      <c r="M583" s="50"/>
      <c r="N583" s="50"/>
      <c r="O583" s="50"/>
      <c r="P583" s="50"/>
      <c r="Q583" s="50"/>
      <c r="R583" s="50"/>
    </row>
    <row r="584" spans="1:18" x14ac:dyDescent="0.25">
      <c r="A584" s="50"/>
      <c r="B584" s="52"/>
      <c r="C584" s="52"/>
      <c r="D584" s="52"/>
      <c r="E584" s="50"/>
      <c r="F584" s="50"/>
      <c r="G584" s="50"/>
      <c r="H584" s="50"/>
      <c r="I584" s="50"/>
      <c r="J584" s="50"/>
      <c r="K584" s="50"/>
      <c r="L584" s="50"/>
      <c r="M584" s="50"/>
      <c r="N584" s="50"/>
      <c r="O584" s="50"/>
      <c r="P584" s="50"/>
      <c r="Q584" s="50"/>
      <c r="R584" s="50"/>
    </row>
    <row r="585" spans="1:18" x14ac:dyDescent="0.25">
      <c r="A585" s="50"/>
      <c r="B585" s="52"/>
      <c r="C585" s="52"/>
      <c r="D585" s="52"/>
      <c r="E585" s="50"/>
      <c r="F585" s="50"/>
      <c r="G585" s="50"/>
      <c r="H585" s="50"/>
      <c r="I585" s="50"/>
      <c r="J585" s="50"/>
      <c r="K585" s="50"/>
      <c r="L585" s="50"/>
      <c r="M585" s="50"/>
      <c r="N585" s="50"/>
      <c r="O585" s="50"/>
      <c r="P585" s="50"/>
      <c r="Q585" s="50"/>
      <c r="R585" s="50"/>
    </row>
    <row r="586" spans="1:18" x14ac:dyDescent="0.25">
      <c r="A586" s="50"/>
      <c r="B586" s="52"/>
      <c r="C586" s="52"/>
      <c r="D586" s="52"/>
      <c r="E586" s="50"/>
      <c r="F586" s="50"/>
      <c r="G586" s="50"/>
      <c r="H586" s="50"/>
      <c r="I586" s="50"/>
      <c r="J586" s="50"/>
      <c r="K586" s="50"/>
      <c r="L586" s="50"/>
      <c r="M586" s="50"/>
      <c r="N586" s="50"/>
      <c r="O586" s="50"/>
      <c r="P586" s="50"/>
      <c r="Q586" s="50"/>
      <c r="R586" s="50"/>
    </row>
    <row r="587" spans="1:18" x14ac:dyDescent="0.25">
      <c r="A587" s="50"/>
      <c r="B587" s="52"/>
      <c r="C587" s="52"/>
      <c r="D587" s="52"/>
      <c r="E587" s="50"/>
      <c r="F587" s="50"/>
      <c r="G587" s="50"/>
      <c r="H587" s="50"/>
      <c r="I587" s="50"/>
      <c r="J587" s="50"/>
      <c r="K587" s="50"/>
      <c r="L587" s="50"/>
      <c r="M587" s="50"/>
      <c r="N587" s="50"/>
      <c r="O587" s="50"/>
      <c r="P587" s="50"/>
      <c r="Q587" s="50"/>
      <c r="R587" s="50"/>
    </row>
    <row r="588" spans="1:18" x14ac:dyDescent="0.25">
      <c r="A588" s="50"/>
      <c r="B588" s="52"/>
      <c r="C588" s="52"/>
      <c r="D588" s="52"/>
      <c r="E588" s="50"/>
      <c r="F588" s="50"/>
      <c r="G588" s="50"/>
      <c r="H588" s="50"/>
      <c r="I588" s="50"/>
      <c r="J588" s="50"/>
      <c r="K588" s="50"/>
      <c r="L588" s="50"/>
      <c r="M588" s="50"/>
      <c r="N588" s="50"/>
      <c r="O588" s="50"/>
      <c r="P588" s="50"/>
      <c r="Q588" s="50"/>
      <c r="R588" s="50"/>
    </row>
    <row r="589" spans="1:18" x14ac:dyDescent="0.25">
      <c r="A589" s="50"/>
      <c r="B589" s="52"/>
      <c r="C589" s="52"/>
      <c r="D589" s="52"/>
      <c r="E589" s="50"/>
      <c r="F589" s="50"/>
      <c r="G589" s="50"/>
      <c r="H589" s="50"/>
      <c r="I589" s="50"/>
      <c r="J589" s="50"/>
      <c r="K589" s="50"/>
      <c r="L589" s="50"/>
      <c r="M589" s="50"/>
      <c r="N589" s="50"/>
      <c r="O589" s="50"/>
      <c r="P589" s="50"/>
      <c r="Q589" s="50"/>
      <c r="R589" s="50"/>
    </row>
    <row r="590" spans="1:18" x14ac:dyDescent="0.25">
      <c r="A590" s="50"/>
      <c r="B590" s="52"/>
      <c r="C590" s="52"/>
      <c r="D590" s="52"/>
      <c r="E590" s="50"/>
      <c r="F590" s="50"/>
      <c r="G590" s="50"/>
      <c r="H590" s="50"/>
      <c r="I590" s="50"/>
      <c r="J590" s="50"/>
      <c r="K590" s="50"/>
      <c r="L590" s="50"/>
      <c r="M590" s="50"/>
      <c r="N590" s="50"/>
      <c r="O590" s="50"/>
      <c r="P590" s="50"/>
      <c r="Q590" s="50"/>
      <c r="R590" s="50"/>
    </row>
    <row r="591" spans="1:18" x14ac:dyDescent="0.25">
      <c r="A591" s="50"/>
      <c r="B591" s="52"/>
      <c r="C591" s="52"/>
      <c r="D591" s="52"/>
      <c r="E591" s="50"/>
      <c r="F591" s="50"/>
      <c r="G591" s="50"/>
      <c r="H591" s="50"/>
      <c r="I591" s="50"/>
      <c r="J591" s="50"/>
      <c r="K591" s="50"/>
      <c r="L591" s="50"/>
      <c r="M591" s="50"/>
      <c r="N591" s="50"/>
      <c r="O591" s="50"/>
      <c r="P591" s="50"/>
      <c r="Q591" s="50"/>
      <c r="R591" s="50"/>
    </row>
    <row r="592" spans="1:18" x14ac:dyDescent="0.25">
      <c r="A592" s="50"/>
      <c r="B592" s="52"/>
      <c r="C592" s="52"/>
      <c r="D592" s="52"/>
      <c r="E592" s="50"/>
      <c r="F592" s="50"/>
      <c r="G592" s="50"/>
      <c r="H592" s="50"/>
      <c r="I592" s="50"/>
      <c r="J592" s="50"/>
      <c r="K592" s="50"/>
      <c r="L592" s="50"/>
      <c r="M592" s="50"/>
      <c r="N592" s="50"/>
      <c r="O592" s="50"/>
      <c r="P592" s="50"/>
      <c r="Q592" s="50"/>
      <c r="R592" s="50"/>
    </row>
    <row r="593" spans="1:18" x14ac:dyDescent="0.25">
      <c r="A593" s="50"/>
      <c r="B593" s="52"/>
      <c r="C593" s="52"/>
      <c r="D593" s="52"/>
      <c r="E593" s="50"/>
      <c r="F593" s="50"/>
      <c r="G593" s="50"/>
      <c r="H593" s="50"/>
      <c r="I593" s="50"/>
      <c r="J593" s="50"/>
      <c r="K593" s="50"/>
      <c r="L593" s="50"/>
      <c r="M593" s="50"/>
      <c r="N593" s="50"/>
      <c r="O593" s="50"/>
      <c r="P593" s="50"/>
      <c r="Q593" s="50"/>
      <c r="R593" s="50"/>
    </row>
    <row r="594" spans="1:18" x14ac:dyDescent="0.25">
      <c r="A594" s="50"/>
      <c r="B594" s="52"/>
      <c r="C594" s="52"/>
      <c r="D594" s="52"/>
      <c r="E594" s="50"/>
      <c r="F594" s="50"/>
      <c r="G594" s="50"/>
      <c r="H594" s="50"/>
      <c r="I594" s="50"/>
      <c r="J594" s="50"/>
      <c r="K594" s="50"/>
      <c r="L594" s="50"/>
      <c r="M594" s="50"/>
      <c r="N594" s="50"/>
      <c r="O594" s="50"/>
      <c r="P594" s="50"/>
      <c r="Q594" s="50"/>
      <c r="R594" s="50"/>
    </row>
    <row r="595" spans="1:18" x14ac:dyDescent="0.25">
      <c r="A595" s="50"/>
      <c r="B595" s="52"/>
      <c r="C595" s="52"/>
      <c r="D595" s="52"/>
      <c r="E595" s="50"/>
      <c r="F595" s="50"/>
      <c r="G595" s="50"/>
      <c r="H595" s="50"/>
      <c r="I595" s="50"/>
      <c r="J595" s="50"/>
      <c r="K595" s="50"/>
      <c r="L595" s="50"/>
      <c r="M595" s="50"/>
      <c r="N595" s="50"/>
      <c r="O595" s="50"/>
      <c r="P595" s="50"/>
      <c r="Q595" s="50"/>
      <c r="R595" s="50"/>
    </row>
    <row r="596" spans="1:18" x14ac:dyDescent="0.25">
      <c r="A596" s="50"/>
      <c r="B596" s="52"/>
      <c r="C596" s="52"/>
      <c r="D596" s="52"/>
      <c r="E596" s="50"/>
      <c r="F596" s="50"/>
      <c r="G596" s="50"/>
      <c r="H596" s="50"/>
      <c r="I596" s="50"/>
      <c r="J596" s="50"/>
      <c r="K596" s="50"/>
      <c r="L596" s="50"/>
      <c r="M596" s="50"/>
      <c r="N596" s="50"/>
      <c r="O596" s="50"/>
      <c r="P596" s="50"/>
      <c r="Q596" s="50"/>
      <c r="R596" s="50"/>
    </row>
    <row r="597" spans="1:18" x14ac:dyDescent="0.25">
      <c r="A597" s="50"/>
      <c r="B597" s="52"/>
      <c r="C597" s="52"/>
      <c r="D597" s="52"/>
      <c r="E597" s="50"/>
      <c r="F597" s="50"/>
      <c r="G597" s="50"/>
      <c r="H597" s="50"/>
      <c r="I597" s="50"/>
      <c r="J597" s="50"/>
      <c r="K597" s="50"/>
      <c r="L597" s="50"/>
      <c r="M597" s="50"/>
      <c r="N597" s="50"/>
      <c r="O597" s="50"/>
      <c r="P597" s="50"/>
      <c r="Q597" s="50"/>
      <c r="R597" s="50"/>
    </row>
    <row r="598" spans="1:18" x14ac:dyDescent="0.25">
      <c r="A598" s="50"/>
      <c r="B598" s="52"/>
      <c r="C598" s="52"/>
      <c r="D598" s="52"/>
      <c r="E598" s="50"/>
      <c r="F598" s="50"/>
      <c r="G598" s="50"/>
      <c r="H598" s="50"/>
      <c r="I598" s="50"/>
      <c r="J598" s="50"/>
      <c r="K598" s="50"/>
      <c r="L598" s="50"/>
      <c r="M598" s="50"/>
      <c r="N598" s="50"/>
      <c r="O598" s="50"/>
      <c r="P598" s="50"/>
      <c r="Q598" s="50"/>
      <c r="R598" s="50"/>
    </row>
    <row r="599" spans="1:18" x14ac:dyDescent="0.25">
      <c r="A599" s="50"/>
      <c r="B599" s="52"/>
      <c r="C599" s="52"/>
      <c r="D599" s="52"/>
      <c r="E599" s="50"/>
      <c r="F599" s="50"/>
      <c r="G599" s="50"/>
      <c r="H599" s="50"/>
      <c r="I599" s="50"/>
      <c r="J599" s="50"/>
      <c r="K599" s="50"/>
      <c r="L599" s="50"/>
      <c r="M599" s="50"/>
      <c r="N599" s="50"/>
      <c r="O599" s="50"/>
      <c r="P599" s="50"/>
      <c r="Q599" s="50"/>
      <c r="R599" s="50"/>
    </row>
    <row r="600" spans="1:18" x14ac:dyDescent="0.25">
      <c r="A600" s="50"/>
      <c r="B600" s="52"/>
      <c r="C600" s="52"/>
      <c r="D600" s="52"/>
      <c r="E600" s="50"/>
      <c r="F600" s="50"/>
      <c r="G600" s="50"/>
      <c r="H600" s="50"/>
      <c r="I600" s="50"/>
      <c r="J600" s="50"/>
      <c r="K600" s="50"/>
      <c r="L600" s="50"/>
      <c r="M600" s="50"/>
      <c r="N600" s="50"/>
      <c r="O600" s="50"/>
      <c r="P600" s="50"/>
      <c r="Q600" s="50"/>
      <c r="R600" s="50"/>
    </row>
    <row r="601" spans="1:18" x14ac:dyDescent="0.25">
      <c r="A601" s="50"/>
      <c r="B601" s="52"/>
      <c r="C601" s="52"/>
      <c r="D601" s="52"/>
      <c r="E601" s="50"/>
      <c r="F601" s="50"/>
      <c r="G601" s="50"/>
      <c r="H601" s="50"/>
      <c r="I601" s="50"/>
      <c r="J601" s="50"/>
      <c r="K601" s="50"/>
      <c r="L601" s="50"/>
      <c r="M601" s="50"/>
      <c r="N601" s="50"/>
      <c r="O601" s="50"/>
      <c r="P601" s="50"/>
      <c r="Q601" s="50"/>
      <c r="R601" s="50"/>
    </row>
    <row r="602" spans="1:18" x14ac:dyDescent="0.25">
      <c r="A602" s="50"/>
      <c r="B602" s="52"/>
      <c r="C602" s="52"/>
      <c r="D602" s="52"/>
      <c r="E602" s="50"/>
      <c r="F602" s="50"/>
      <c r="G602" s="50"/>
      <c r="H602" s="50"/>
      <c r="I602" s="50"/>
      <c r="J602" s="50"/>
      <c r="K602" s="50"/>
      <c r="L602" s="50"/>
      <c r="M602" s="50"/>
      <c r="N602" s="50"/>
      <c r="O602" s="50"/>
      <c r="P602" s="50"/>
      <c r="Q602" s="50"/>
      <c r="R602" s="50"/>
    </row>
    <row r="603" spans="1:18" x14ac:dyDescent="0.25">
      <c r="A603" s="50"/>
      <c r="B603" s="52"/>
      <c r="C603" s="52"/>
      <c r="D603" s="52"/>
      <c r="E603" s="50"/>
      <c r="F603" s="50"/>
      <c r="G603" s="50"/>
      <c r="H603" s="50"/>
      <c r="I603" s="50"/>
      <c r="J603" s="50"/>
      <c r="K603" s="50"/>
      <c r="L603" s="50"/>
      <c r="M603" s="50"/>
      <c r="N603" s="50"/>
      <c r="O603" s="50"/>
      <c r="P603" s="50"/>
      <c r="Q603" s="50"/>
      <c r="R603" s="50"/>
    </row>
    <row r="604" spans="1:18" x14ac:dyDescent="0.25">
      <c r="A604" s="50"/>
      <c r="B604" s="52"/>
      <c r="C604" s="52"/>
      <c r="D604" s="52"/>
      <c r="E604" s="50"/>
      <c r="F604" s="50"/>
      <c r="G604" s="50"/>
      <c r="H604" s="50"/>
      <c r="I604" s="50"/>
      <c r="J604" s="50"/>
      <c r="K604" s="50"/>
      <c r="L604" s="50"/>
      <c r="M604" s="50"/>
      <c r="N604" s="50"/>
      <c r="O604" s="50"/>
      <c r="P604" s="50"/>
      <c r="Q604" s="50"/>
      <c r="R604" s="50"/>
    </row>
    <row r="605" spans="1:18" x14ac:dyDescent="0.25">
      <c r="A605" s="50"/>
      <c r="B605" s="52"/>
      <c r="C605" s="52"/>
      <c r="D605" s="52"/>
      <c r="E605" s="50"/>
      <c r="F605" s="50"/>
      <c r="G605" s="50"/>
      <c r="H605" s="50"/>
      <c r="I605" s="50"/>
      <c r="J605" s="50"/>
      <c r="K605" s="50"/>
      <c r="L605" s="50"/>
      <c r="M605" s="50"/>
      <c r="N605" s="50"/>
      <c r="O605" s="50"/>
      <c r="P605" s="50"/>
      <c r="Q605" s="50"/>
      <c r="R605" s="50"/>
    </row>
    <row r="606" spans="1:18" x14ac:dyDescent="0.25">
      <c r="A606" s="50"/>
      <c r="B606" s="52"/>
      <c r="C606" s="52"/>
      <c r="D606" s="52"/>
      <c r="E606" s="50"/>
      <c r="F606" s="50"/>
      <c r="G606" s="50"/>
      <c r="H606" s="50"/>
      <c r="I606" s="50"/>
      <c r="J606" s="50"/>
      <c r="K606" s="50"/>
      <c r="L606" s="50"/>
      <c r="M606" s="50"/>
      <c r="N606" s="50"/>
      <c r="O606" s="50"/>
      <c r="P606" s="50"/>
      <c r="Q606" s="50"/>
      <c r="R606" s="50"/>
    </row>
    <row r="607" spans="1:18" x14ac:dyDescent="0.25">
      <c r="A607" s="50"/>
      <c r="B607" s="52"/>
      <c r="C607" s="52"/>
      <c r="D607" s="52"/>
      <c r="E607" s="50"/>
      <c r="F607" s="50"/>
      <c r="G607" s="50"/>
      <c r="H607" s="50"/>
      <c r="I607" s="50"/>
      <c r="J607" s="50"/>
      <c r="K607" s="50"/>
      <c r="L607" s="50"/>
      <c r="M607" s="50"/>
      <c r="N607" s="50"/>
      <c r="O607" s="50"/>
      <c r="P607" s="50"/>
      <c r="Q607" s="50"/>
      <c r="R607" s="50"/>
    </row>
    <row r="608" spans="1:18" x14ac:dyDescent="0.25">
      <c r="A608" s="50"/>
      <c r="B608" s="52"/>
      <c r="C608" s="52"/>
      <c r="D608" s="52"/>
      <c r="E608" s="50"/>
      <c r="F608" s="50"/>
      <c r="G608" s="50"/>
      <c r="H608" s="50"/>
      <c r="I608" s="50"/>
      <c r="J608" s="50"/>
      <c r="K608" s="50"/>
      <c r="L608" s="50"/>
      <c r="M608" s="50"/>
      <c r="N608" s="50"/>
      <c r="O608" s="50"/>
      <c r="P608" s="50"/>
      <c r="Q608" s="50"/>
      <c r="R608" s="50"/>
    </row>
    <row r="609" spans="1:18" x14ac:dyDescent="0.25">
      <c r="A609" s="50"/>
      <c r="B609" s="52"/>
      <c r="C609" s="52"/>
      <c r="D609" s="52"/>
      <c r="E609" s="50"/>
      <c r="F609" s="50"/>
      <c r="G609" s="50"/>
      <c r="H609" s="50"/>
      <c r="I609" s="50"/>
      <c r="J609" s="50"/>
      <c r="K609" s="50"/>
      <c r="L609" s="50"/>
      <c r="M609" s="50"/>
      <c r="N609" s="50"/>
      <c r="O609" s="50"/>
      <c r="P609" s="50"/>
      <c r="Q609" s="50"/>
      <c r="R609" s="50"/>
    </row>
    <row r="610" spans="1:18" x14ac:dyDescent="0.25">
      <c r="A610" s="50"/>
      <c r="B610" s="52"/>
      <c r="C610" s="52"/>
      <c r="D610" s="52"/>
      <c r="E610" s="50"/>
      <c r="F610" s="50"/>
      <c r="G610" s="50"/>
      <c r="H610" s="50"/>
      <c r="I610" s="50"/>
      <c r="J610" s="50"/>
      <c r="K610" s="50"/>
      <c r="L610" s="50"/>
      <c r="M610" s="50"/>
      <c r="N610" s="50"/>
      <c r="O610" s="50"/>
      <c r="P610" s="50"/>
      <c r="Q610" s="50"/>
      <c r="R610" s="50"/>
    </row>
    <row r="611" spans="1:18" x14ac:dyDescent="0.25">
      <c r="A611" s="50"/>
      <c r="B611" s="52"/>
      <c r="C611" s="52"/>
      <c r="D611" s="52"/>
      <c r="E611" s="50"/>
      <c r="F611" s="50"/>
      <c r="G611" s="50"/>
      <c r="H611" s="50"/>
      <c r="I611" s="50"/>
      <c r="J611" s="50"/>
      <c r="K611" s="50"/>
      <c r="L611" s="50"/>
      <c r="M611" s="50"/>
      <c r="N611" s="50"/>
      <c r="O611" s="50"/>
      <c r="P611" s="50"/>
      <c r="Q611" s="50"/>
      <c r="R611" s="50"/>
    </row>
    <row r="612" spans="1:18" x14ac:dyDescent="0.25">
      <c r="A612" s="50"/>
      <c r="B612" s="52"/>
      <c r="C612" s="52"/>
      <c r="D612" s="52"/>
      <c r="E612" s="50"/>
      <c r="F612" s="50"/>
      <c r="G612" s="50"/>
      <c r="H612" s="50"/>
      <c r="I612" s="50"/>
      <c r="J612" s="50"/>
      <c r="K612" s="50"/>
      <c r="L612" s="50"/>
      <c r="M612" s="50"/>
      <c r="N612" s="50"/>
      <c r="O612" s="50"/>
      <c r="P612" s="50"/>
      <c r="Q612" s="50"/>
      <c r="R612" s="50"/>
    </row>
    <row r="613" spans="1:18" x14ac:dyDescent="0.25">
      <c r="A613" s="50"/>
      <c r="B613" s="52"/>
      <c r="C613" s="52"/>
      <c r="D613" s="52"/>
      <c r="E613" s="50"/>
      <c r="F613" s="50"/>
      <c r="G613" s="50"/>
      <c r="H613" s="50"/>
      <c r="I613" s="50"/>
      <c r="J613" s="50"/>
      <c r="K613" s="50"/>
      <c r="L613" s="50"/>
      <c r="M613" s="50"/>
      <c r="N613" s="50"/>
      <c r="O613" s="50"/>
      <c r="P613" s="50"/>
      <c r="Q613" s="50"/>
      <c r="R613" s="50"/>
    </row>
    <row r="614" spans="1:18" x14ac:dyDescent="0.25">
      <c r="A614" s="50"/>
      <c r="B614" s="52"/>
      <c r="C614" s="52"/>
      <c r="D614" s="52"/>
      <c r="E614" s="50"/>
      <c r="F614" s="50"/>
      <c r="G614" s="50"/>
      <c r="H614" s="50"/>
      <c r="I614" s="50"/>
      <c r="J614" s="50"/>
      <c r="K614" s="50"/>
      <c r="L614" s="50"/>
      <c r="M614" s="50"/>
      <c r="N614" s="50"/>
      <c r="O614" s="50"/>
      <c r="P614" s="50"/>
      <c r="Q614" s="50"/>
      <c r="R614" s="50"/>
    </row>
    <row r="615" spans="1:18" x14ac:dyDescent="0.25">
      <c r="A615" s="50"/>
      <c r="B615" s="52"/>
      <c r="C615" s="52"/>
      <c r="D615" s="52"/>
      <c r="E615" s="50"/>
      <c r="F615" s="50"/>
      <c r="G615" s="50"/>
      <c r="H615" s="50"/>
      <c r="I615" s="50"/>
      <c r="J615" s="50"/>
      <c r="K615" s="50"/>
      <c r="L615" s="50"/>
      <c r="M615" s="50"/>
      <c r="N615" s="50"/>
      <c r="O615" s="50"/>
      <c r="P615" s="50"/>
      <c r="Q615" s="50"/>
      <c r="R615" s="50"/>
    </row>
    <row r="616" spans="1:18" x14ac:dyDescent="0.25">
      <c r="A616" s="50"/>
      <c r="B616" s="52"/>
      <c r="C616" s="52"/>
      <c r="D616" s="52"/>
      <c r="E616" s="50"/>
      <c r="F616" s="50"/>
      <c r="G616" s="50"/>
      <c r="H616" s="50"/>
      <c r="I616" s="50"/>
      <c r="J616" s="50"/>
      <c r="K616" s="50"/>
      <c r="L616" s="50"/>
      <c r="M616" s="50"/>
      <c r="N616" s="50"/>
      <c r="O616" s="50"/>
      <c r="P616" s="50"/>
      <c r="Q616" s="50"/>
      <c r="R616" s="50"/>
    </row>
    <row r="617" spans="1:18" x14ac:dyDescent="0.25">
      <c r="A617" s="50"/>
      <c r="B617" s="52"/>
      <c r="C617" s="52"/>
      <c r="D617" s="52"/>
      <c r="E617" s="50"/>
      <c r="F617" s="50"/>
      <c r="G617" s="50"/>
      <c r="H617" s="50"/>
      <c r="I617" s="50"/>
      <c r="J617" s="50"/>
      <c r="K617" s="50"/>
      <c r="L617" s="50"/>
      <c r="M617" s="50"/>
      <c r="N617" s="50"/>
      <c r="O617" s="50"/>
      <c r="P617" s="50"/>
      <c r="Q617" s="50"/>
      <c r="R617" s="50"/>
    </row>
    <row r="618" spans="1:18" x14ac:dyDescent="0.25">
      <c r="A618" s="50"/>
      <c r="B618" s="52"/>
      <c r="C618" s="52"/>
      <c r="D618" s="52"/>
      <c r="E618" s="50"/>
      <c r="F618" s="50"/>
      <c r="G618" s="50"/>
      <c r="H618" s="50"/>
      <c r="I618" s="50"/>
      <c r="J618" s="50"/>
      <c r="K618" s="50"/>
      <c r="L618" s="50"/>
      <c r="M618" s="50"/>
      <c r="N618" s="50"/>
      <c r="O618" s="50"/>
      <c r="P618" s="50"/>
      <c r="Q618" s="50"/>
      <c r="R618" s="50"/>
    </row>
    <row r="619" spans="1:18" x14ac:dyDescent="0.25">
      <c r="A619" s="50"/>
      <c r="B619" s="52"/>
      <c r="C619" s="52"/>
      <c r="D619" s="52"/>
      <c r="E619" s="50"/>
      <c r="F619" s="50"/>
      <c r="G619" s="50"/>
      <c r="H619" s="50"/>
      <c r="I619" s="50"/>
      <c r="J619" s="50"/>
      <c r="K619" s="50"/>
      <c r="L619" s="50"/>
      <c r="M619" s="50"/>
      <c r="N619" s="50"/>
      <c r="O619" s="50"/>
      <c r="P619" s="50"/>
      <c r="Q619" s="50"/>
      <c r="R619" s="50"/>
    </row>
    <row r="620" spans="1:18" x14ac:dyDescent="0.25">
      <c r="A620" s="50"/>
      <c r="B620" s="52"/>
      <c r="C620" s="52"/>
      <c r="D620" s="52"/>
      <c r="E620" s="50"/>
      <c r="F620" s="50"/>
      <c r="G620" s="50"/>
      <c r="H620" s="50"/>
      <c r="I620" s="50"/>
      <c r="J620" s="50"/>
      <c r="K620" s="50"/>
      <c r="L620" s="50"/>
      <c r="M620" s="50"/>
      <c r="N620" s="50"/>
      <c r="O620" s="50"/>
      <c r="P620" s="50"/>
      <c r="Q620" s="50"/>
      <c r="R620" s="50"/>
    </row>
    <row r="621" spans="1:18" x14ac:dyDescent="0.25">
      <c r="A621" s="50"/>
      <c r="B621" s="52"/>
      <c r="C621" s="52"/>
      <c r="D621" s="52"/>
      <c r="E621" s="50"/>
      <c r="F621" s="50"/>
      <c r="G621" s="50"/>
      <c r="H621" s="50"/>
      <c r="I621" s="50"/>
      <c r="J621" s="50"/>
      <c r="K621" s="50"/>
      <c r="L621" s="50"/>
      <c r="M621" s="50"/>
      <c r="N621" s="50"/>
      <c r="O621" s="50"/>
      <c r="P621" s="50"/>
      <c r="Q621" s="50"/>
      <c r="R621" s="50"/>
    </row>
    <row r="622" spans="1:18" x14ac:dyDescent="0.25">
      <c r="A622" s="50"/>
      <c r="B622" s="52"/>
      <c r="C622" s="52"/>
      <c r="D622" s="52"/>
      <c r="E622" s="50"/>
      <c r="F622" s="50"/>
      <c r="G622" s="50"/>
      <c r="H622" s="50"/>
      <c r="I622" s="50"/>
      <c r="J622" s="50"/>
      <c r="K622" s="50"/>
      <c r="L622" s="50"/>
      <c r="M622" s="50"/>
      <c r="N622" s="50"/>
      <c r="O622" s="50"/>
      <c r="P622" s="50"/>
      <c r="Q622" s="50"/>
      <c r="R622" s="50"/>
    </row>
    <row r="623" spans="1:18" x14ac:dyDescent="0.25">
      <c r="A623" s="50"/>
      <c r="B623" s="52"/>
      <c r="C623" s="52"/>
      <c r="D623" s="52"/>
      <c r="E623" s="50"/>
      <c r="F623" s="50"/>
      <c r="G623" s="50"/>
      <c r="H623" s="50"/>
      <c r="I623" s="50"/>
      <c r="J623" s="50"/>
      <c r="K623" s="50"/>
      <c r="L623" s="50"/>
      <c r="M623" s="50"/>
      <c r="N623" s="50"/>
      <c r="O623" s="50"/>
      <c r="P623" s="50"/>
      <c r="Q623" s="50"/>
      <c r="R623" s="50"/>
    </row>
    <row r="624" spans="1:18" x14ac:dyDescent="0.25">
      <c r="A624" s="50"/>
      <c r="B624" s="52"/>
      <c r="C624" s="52"/>
      <c r="D624" s="52"/>
      <c r="E624" s="50"/>
      <c r="F624" s="50"/>
      <c r="G624" s="50"/>
      <c r="H624" s="50"/>
      <c r="I624" s="50"/>
      <c r="J624" s="50"/>
      <c r="K624" s="50"/>
      <c r="L624" s="50"/>
      <c r="M624" s="50"/>
      <c r="N624" s="50"/>
      <c r="O624" s="50"/>
      <c r="P624" s="50"/>
      <c r="Q624" s="50"/>
      <c r="R624" s="50"/>
    </row>
    <row r="625" spans="1:18" x14ac:dyDescent="0.25">
      <c r="A625" s="50"/>
      <c r="B625" s="52"/>
      <c r="C625" s="52"/>
      <c r="D625" s="52"/>
      <c r="E625" s="50"/>
      <c r="F625" s="50"/>
      <c r="G625" s="50"/>
      <c r="H625" s="50"/>
      <c r="I625" s="50"/>
      <c r="J625" s="50"/>
      <c r="K625" s="50"/>
      <c r="L625" s="50"/>
      <c r="M625" s="50"/>
      <c r="N625" s="50"/>
      <c r="O625" s="50"/>
      <c r="P625" s="50"/>
      <c r="Q625" s="50"/>
      <c r="R625" s="50"/>
    </row>
    <row r="626" spans="1:18" x14ac:dyDescent="0.25">
      <c r="A626" s="50"/>
      <c r="B626" s="52"/>
      <c r="C626" s="52"/>
      <c r="D626" s="52"/>
      <c r="E626" s="50"/>
      <c r="F626" s="50"/>
      <c r="G626" s="50"/>
      <c r="H626" s="50"/>
      <c r="I626" s="50"/>
      <c r="J626" s="50"/>
      <c r="K626" s="50"/>
      <c r="L626" s="50"/>
      <c r="M626" s="50"/>
      <c r="N626" s="50"/>
      <c r="O626" s="50"/>
      <c r="P626" s="50"/>
      <c r="Q626" s="50"/>
      <c r="R626" s="50"/>
    </row>
    <row r="627" spans="1:18" x14ac:dyDescent="0.25">
      <c r="A627" s="50"/>
      <c r="B627" s="52"/>
      <c r="C627" s="52"/>
      <c r="D627" s="52"/>
      <c r="E627" s="50"/>
      <c r="F627" s="50"/>
      <c r="G627" s="50"/>
      <c r="H627" s="50"/>
      <c r="I627" s="50"/>
      <c r="J627" s="50"/>
      <c r="K627" s="50"/>
      <c r="L627" s="50"/>
      <c r="M627" s="50"/>
      <c r="N627" s="50"/>
      <c r="O627" s="50"/>
      <c r="P627" s="50"/>
      <c r="Q627" s="50"/>
      <c r="R627" s="50"/>
    </row>
    <row r="628" spans="1:18" x14ac:dyDescent="0.25">
      <c r="A628" s="50"/>
      <c r="B628" s="52"/>
      <c r="C628" s="52"/>
      <c r="D628" s="52"/>
      <c r="E628" s="50"/>
      <c r="F628" s="50"/>
      <c r="G628" s="50"/>
      <c r="H628" s="50"/>
      <c r="I628" s="50"/>
      <c r="J628" s="50"/>
      <c r="K628" s="50"/>
      <c r="L628" s="50"/>
      <c r="M628" s="50"/>
      <c r="N628" s="50"/>
      <c r="O628" s="50"/>
      <c r="P628" s="50"/>
      <c r="Q628" s="50"/>
      <c r="R628" s="50"/>
    </row>
    <row r="629" spans="1:18" x14ac:dyDescent="0.25">
      <c r="A629" s="50"/>
      <c r="B629" s="52"/>
      <c r="C629" s="52"/>
      <c r="D629" s="52"/>
      <c r="E629" s="50"/>
      <c r="F629" s="50"/>
      <c r="G629" s="50"/>
      <c r="H629" s="50"/>
      <c r="I629" s="50"/>
      <c r="J629" s="50"/>
      <c r="K629" s="50"/>
      <c r="L629" s="50"/>
      <c r="M629" s="50"/>
      <c r="N629" s="50"/>
      <c r="O629" s="50"/>
      <c r="P629" s="50"/>
      <c r="Q629" s="50"/>
      <c r="R629" s="50"/>
    </row>
    <row r="630" spans="1:18" x14ac:dyDescent="0.25">
      <c r="A630" s="50"/>
      <c r="B630" s="52"/>
      <c r="C630" s="52"/>
      <c r="D630" s="52"/>
      <c r="E630" s="50"/>
      <c r="F630" s="50"/>
      <c r="G630" s="50"/>
      <c r="H630" s="50"/>
      <c r="I630" s="50"/>
      <c r="J630" s="50"/>
      <c r="K630" s="50"/>
      <c r="L630" s="50"/>
      <c r="M630" s="50"/>
      <c r="N630" s="50"/>
      <c r="O630" s="50"/>
      <c r="P630" s="50"/>
      <c r="Q630" s="50"/>
      <c r="R630" s="50"/>
    </row>
    <row r="631" spans="1:18" x14ac:dyDescent="0.25">
      <c r="A631" s="50"/>
      <c r="B631" s="52"/>
      <c r="C631" s="52"/>
      <c r="D631" s="52"/>
      <c r="E631" s="50"/>
      <c r="F631" s="50"/>
      <c r="G631" s="50"/>
      <c r="H631" s="50"/>
      <c r="I631" s="50"/>
      <c r="J631" s="50"/>
      <c r="K631" s="50"/>
      <c r="L631" s="50"/>
      <c r="M631" s="50"/>
      <c r="N631" s="50"/>
      <c r="O631" s="50"/>
      <c r="P631" s="50"/>
      <c r="Q631" s="50"/>
      <c r="R631" s="50"/>
    </row>
    <row r="632" spans="1:18" x14ac:dyDescent="0.25">
      <c r="A632" s="50"/>
      <c r="B632" s="52"/>
      <c r="C632" s="52"/>
      <c r="D632" s="52"/>
      <c r="E632" s="50"/>
      <c r="F632" s="50"/>
      <c r="G632" s="50"/>
      <c r="H632" s="50"/>
      <c r="I632" s="50"/>
      <c r="J632" s="50"/>
      <c r="K632" s="50"/>
      <c r="L632" s="50"/>
      <c r="M632" s="50"/>
      <c r="N632" s="50"/>
      <c r="O632" s="50"/>
      <c r="P632" s="50"/>
      <c r="Q632" s="50"/>
      <c r="R632" s="50"/>
    </row>
    <row r="633" spans="1:18" x14ac:dyDescent="0.25">
      <c r="A633" s="50"/>
      <c r="B633" s="52"/>
      <c r="C633" s="52"/>
      <c r="D633" s="52"/>
      <c r="E633" s="50"/>
      <c r="F633" s="50"/>
      <c r="G633" s="50"/>
      <c r="H633" s="50"/>
      <c r="I633" s="50"/>
      <c r="J633" s="50"/>
      <c r="K633" s="50"/>
      <c r="L633" s="50"/>
      <c r="M633" s="50"/>
      <c r="N633" s="50"/>
      <c r="O633" s="50"/>
      <c r="P633" s="50"/>
      <c r="Q633" s="50"/>
      <c r="R633" s="50"/>
    </row>
    <row r="634" spans="1:18" x14ac:dyDescent="0.25">
      <c r="A634" s="50"/>
      <c r="B634" s="52"/>
      <c r="C634" s="52"/>
      <c r="D634" s="52"/>
      <c r="E634" s="50"/>
      <c r="F634" s="50"/>
      <c r="G634" s="50"/>
      <c r="H634" s="50"/>
      <c r="I634" s="50"/>
      <c r="J634" s="50"/>
      <c r="K634" s="50"/>
      <c r="L634" s="50"/>
      <c r="M634" s="50"/>
      <c r="N634" s="50"/>
      <c r="O634" s="50"/>
      <c r="P634" s="50"/>
      <c r="Q634" s="50"/>
      <c r="R634" s="50"/>
    </row>
    <row r="635" spans="1:18" x14ac:dyDescent="0.25">
      <c r="A635" s="50"/>
      <c r="B635" s="52"/>
      <c r="C635" s="52"/>
      <c r="D635" s="52"/>
      <c r="E635" s="50"/>
      <c r="F635" s="50"/>
      <c r="G635" s="50"/>
      <c r="H635" s="50"/>
      <c r="I635" s="50"/>
      <c r="J635" s="50"/>
      <c r="K635" s="50"/>
      <c r="L635" s="50"/>
      <c r="M635" s="50"/>
      <c r="N635" s="50"/>
      <c r="O635" s="50"/>
      <c r="P635" s="50"/>
      <c r="Q635" s="50"/>
      <c r="R635" s="50"/>
    </row>
    <row r="636" spans="1:18" x14ac:dyDescent="0.25">
      <c r="A636" s="50"/>
      <c r="B636" s="52"/>
      <c r="C636" s="52"/>
      <c r="D636" s="52"/>
      <c r="E636" s="50"/>
      <c r="F636" s="50"/>
      <c r="G636" s="50"/>
      <c r="H636" s="50"/>
      <c r="I636" s="50"/>
      <c r="J636" s="50"/>
      <c r="K636" s="50"/>
      <c r="L636" s="50"/>
      <c r="M636" s="50"/>
      <c r="N636" s="50"/>
      <c r="O636" s="50"/>
      <c r="P636" s="50"/>
      <c r="Q636" s="50"/>
      <c r="R636" s="50"/>
    </row>
    <row r="637" spans="1:18" x14ac:dyDescent="0.25">
      <c r="A637" s="50"/>
      <c r="B637" s="52"/>
      <c r="C637" s="52"/>
      <c r="D637" s="52"/>
      <c r="E637" s="50"/>
      <c r="F637" s="50"/>
      <c r="G637" s="50"/>
      <c r="H637" s="50"/>
      <c r="I637" s="50"/>
      <c r="J637" s="50"/>
      <c r="K637" s="50"/>
      <c r="L637" s="50"/>
      <c r="M637" s="50"/>
      <c r="N637" s="50"/>
      <c r="O637" s="50"/>
      <c r="P637" s="50"/>
      <c r="Q637" s="50"/>
      <c r="R637" s="50"/>
    </row>
    <row r="638" spans="1:18" x14ac:dyDescent="0.25">
      <c r="A638" s="50"/>
      <c r="B638" s="52"/>
      <c r="C638" s="52"/>
      <c r="D638" s="52"/>
      <c r="E638" s="50"/>
      <c r="F638" s="50"/>
      <c r="G638" s="50"/>
      <c r="H638" s="50"/>
      <c r="I638" s="50"/>
      <c r="J638" s="50"/>
      <c r="K638" s="50"/>
      <c r="L638" s="50"/>
      <c r="M638" s="50"/>
      <c r="N638" s="50"/>
      <c r="O638" s="50"/>
      <c r="P638" s="50"/>
      <c r="Q638" s="50"/>
      <c r="R638" s="50"/>
    </row>
    <row r="639" spans="1:18" x14ac:dyDescent="0.25">
      <c r="A639" s="50"/>
      <c r="B639" s="52"/>
      <c r="C639" s="52"/>
      <c r="D639" s="52"/>
      <c r="E639" s="50"/>
      <c r="F639" s="50"/>
      <c r="G639" s="50"/>
      <c r="H639" s="50"/>
      <c r="I639" s="50"/>
      <c r="J639" s="50"/>
      <c r="K639" s="50"/>
      <c r="L639" s="50"/>
      <c r="M639" s="50"/>
      <c r="N639" s="50"/>
      <c r="O639" s="50"/>
      <c r="P639" s="50"/>
      <c r="Q639" s="50"/>
      <c r="R639" s="50"/>
    </row>
    <row r="640" spans="1:18" x14ac:dyDescent="0.25">
      <c r="A640" s="50"/>
      <c r="B640" s="52"/>
      <c r="C640" s="52"/>
      <c r="D640" s="52"/>
      <c r="E640" s="50"/>
      <c r="F640" s="50"/>
      <c r="G640" s="50"/>
      <c r="H640" s="50"/>
      <c r="I640" s="50"/>
      <c r="J640" s="50"/>
      <c r="K640" s="50"/>
      <c r="L640" s="50"/>
      <c r="M640" s="50"/>
      <c r="N640" s="50"/>
      <c r="O640" s="50"/>
      <c r="P640" s="50"/>
      <c r="Q640" s="50"/>
      <c r="R640" s="50"/>
    </row>
    <row r="641" spans="1:18" x14ac:dyDescent="0.25">
      <c r="A641" s="50"/>
      <c r="B641" s="52"/>
      <c r="C641" s="52"/>
      <c r="D641" s="52"/>
      <c r="E641" s="50"/>
      <c r="F641" s="50"/>
      <c r="G641" s="50"/>
      <c r="H641" s="50"/>
      <c r="I641" s="50"/>
      <c r="J641" s="50"/>
      <c r="K641" s="50"/>
      <c r="L641" s="50"/>
      <c r="M641" s="50"/>
      <c r="N641" s="50"/>
      <c r="O641" s="50"/>
      <c r="P641" s="50"/>
      <c r="Q641" s="50"/>
      <c r="R641" s="50"/>
    </row>
    <row r="642" spans="1:18" x14ac:dyDescent="0.25">
      <c r="A642" s="50"/>
      <c r="B642" s="52"/>
      <c r="C642" s="52"/>
      <c r="D642" s="52"/>
      <c r="E642" s="50"/>
      <c r="F642" s="50"/>
      <c r="G642" s="50"/>
      <c r="H642" s="50"/>
      <c r="I642" s="50"/>
      <c r="J642" s="50"/>
      <c r="K642" s="50"/>
      <c r="L642" s="50"/>
      <c r="M642" s="50"/>
      <c r="N642" s="50"/>
      <c r="O642" s="50"/>
      <c r="P642" s="50"/>
      <c r="Q642" s="50"/>
      <c r="R642" s="50"/>
    </row>
    <row r="643" spans="1:18" x14ac:dyDescent="0.25">
      <c r="A643" s="50"/>
      <c r="B643" s="52"/>
      <c r="C643" s="52"/>
      <c r="D643" s="52"/>
      <c r="E643" s="50"/>
      <c r="F643" s="50"/>
      <c r="G643" s="50"/>
      <c r="H643" s="50"/>
      <c r="I643" s="50"/>
      <c r="J643" s="50"/>
      <c r="K643" s="50"/>
      <c r="L643" s="50"/>
      <c r="M643" s="50"/>
      <c r="N643" s="50"/>
      <c r="O643" s="50"/>
      <c r="P643" s="50"/>
      <c r="Q643" s="50"/>
      <c r="R643" s="50"/>
    </row>
    <row r="644" spans="1:18" x14ac:dyDescent="0.25">
      <c r="A644" s="50"/>
      <c r="B644" s="52"/>
      <c r="C644" s="52"/>
      <c r="D644" s="52"/>
      <c r="E644" s="50"/>
      <c r="F644" s="50"/>
      <c r="G644" s="50"/>
      <c r="H644" s="50"/>
      <c r="I644" s="50"/>
      <c r="J644" s="50"/>
      <c r="K644" s="50"/>
      <c r="L644" s="50"/>
      <c r="M644" s="50"/>
      <c r="N644" s="50"/>
      <c r="O644" s="50"/>
      <c r="P644" s="50"/>
      <c r="Q644" s="50"/>
      <c r="R644" s="50"/>
    </row>
    <row r="645" spans="1:18" x14ac:dyDescent="0.25">
      <c r="A645" s="50"/>
      <c r="B645" s="52"/>
      <c r="C645" s="52"/>
      <c r="D645" s="52"/>
      <c r="E645" s="50"/>
      <c r="F645" s="50"/>
      <c r="G645" s="50"/>
      <c r="H645" s="50"/>
      <c r="I645" s="50"/>
      <c r="J645" s="50"/>
      <c r="K645" s="50"/>
      <c r="L645" s="50"/>
      <c r="M645" s="50"/>
      <c r="N645" s="50"/>
      <c r="O645" s="50"/>
      <c r="P645" s="50"/>
      <c r="Q645" s="50"/>
      <c r="R645" s="50"/>
    </row>
    <row r="646" spans="1:18" x14ac:dyDescent="0.25">
      <c r="A646" s="50"/>
      <c r="B646" s="52"/>
      <c r="C646" s="52"/>
      <c r="D646" s="52"/>
      <c r="E646" s="50"/>
      <c r="F646" s="50"/>
      <c r="G646" s="50"/>
      <c r="H646" s="50"/>
      <c r="I646" s="50"/>
      <c r="J646" s="50"/>
      <c r="K646" s="50"/>
      <c r="L646" s="50"/>
      <c r="M646" s="50"/>
      <c r="N646" s="50"/>
      <c r="O646" s="50"/>
      <c r="P646" s="50"/>
      <c r="Q646" s="50"/>
      <c r="R646" s="50"/>
    </row>
    <row r="647" spans="1:18" x14ac:dyDescent="0.25">
      <c r="A647" s="50"/>
      <c r="B647" s="52"/>
      <c r="C647" s="52"/>
      <c r="D647" s="52"/>
      <c r="E647" s="50"/>
      <c r="F647" s="50"/>
      <c r="G647" s="50"/>
      <c r="H647" s="50"/>
      <c r="I647" s="50"/>
      <c r="J647" s="50"/>
      <c r="K647" s="50"/>
      <c r="L647" s="50"/>
      <c r="M647" s="50"/>
      <c r="N647" s="50"/>
      <c r="O647" s="50"/>
      <c r="P647" s="50"/>
      <c r="Q647" s="50"/>
      <c r="R647" s="50"/>
    </row>
    <row r="648" spans="1:18" x14ac:dyDescent="0.25">
      <c r="A648" s="50"/>
      <c r="B648" s="52"/>
      <c r="C648" s="52"/>
      <c r="D648" s="52"/>
      <c r="E648" s="50"/>
      <c r="F648" s="50"/>
      <c r="G648" s="50"/>
      <c r="H648" s="50"/>
      <c r="I648" s="50"/>
      <c r="J648" s="50"/>
      <c r="K648" s="50"/>
      <c r="L648" s="50"/>
      <c r="M648" s="50"/>
      <c r="N648" s="50"/>
      <c r="O648" s="50"/>
      <c r="P648" s="50"/>
      <c r="Q648" s="50"/>
      <c r="R648" s="50"/>
    </row>
    <row r="649" spans="1:18" x14ac:dyDescent="0.25">
      <c r="A649" s="50"/>
      <c r="B649" s="52"/>
      <c r="C649" s="52"/>
      <c r="D649" s="52"/>
      <c r="E649" s="50"/>
      <c r="F649" s="50"/>
      <c r="G649" s="50"/>
      <c r="H649" s="50"/>
      <c r="I649" s="50"/>
      <c r="J649" s="50"/>
      <c r="K649" s="50"/>
      <c r="L649" s="50"/>
      <c r="M649" s="50"/>
      <c r="N649" s="50"/>
      <c r="O649" s="50"/>
      <c r="P649" s="50"/>
      <c r="Q649" s="50"/>
      <c r="R649" s="50"/>
    </row>
    <row r="650" spans="1:18" x14ac:dyDescent="0.25">
      <c r="A650" s="50"/>
      <c r="B650" s="52"/>
      <c r="C650" s="52"/>
      <c r="D650" s="52"/>
      <c r="E650" s="50"/>
      <c r="F650" s="50"/>
      <c r="G650" s="50"/>
      <c r="H650" s="50"/>
      <c r="I650" s="50"/>
      <c r="J650" s="50"/>
      <c r="K650" s="50"/>
      <c r="L650" s="50"/>
      <c r="M650" s="50"/>
      <c r="N650" s="50"/>
      <c r="O650" s="50"/>
      <c r="P650" s="50"/>
      <c r="Q650" s="50"/>
      <c r="R650" s="50"/>
    </row>
    <row r="651" spans="1:18" x14ac:dyDescent="0.25">
      <c r="A651" s="50"/>
      <c r="B651" s="52"/>
      <c r="C651" s="52"/>
      <c r="D651" s="52"/>
      <c r="E651" s="50"/>
      <c r="F651" s="50"/>
      <c r="G651" s="50"/>
      <c r="H651" s="50"/>
      <c r="I651" s="50"/>
      <c r="J651" s="50"/>
      <c r="K651" s="50"/>
      <c r="L651" s="50"/>
      <c r="M651" s="50"/>
      <c r="N651" s="50"/>
      <c r="O651" s="50"/>
      <c r="P651" s="50"/>
      <c r="Q651" s="50"/>
      <c r="R651" s="50"/>
    </row>
    <row r="652" spans="1:18" x14ac:dyDescent="0.25">
      <c r="A652" s="50"/>
      <c r="B652" s="52"/>
      <c r="C652" s="52"/>
      <c r="D652" s="52"/>
      <c r="E652" s="50"/>
      <c r="F652" s="50"/>
      <c r="G652" s="50"/>
      <c r="H652" s="50"/>
      <c r="I652" s="50"/>
      <c r="J652" s="50"/>
      <c r="K652" s="50"/>
      <c r="L652" s="50"/>
      <c r="M652" s="50"/>
      <c r="N652" s="50"/>
      <c r="O652" s="50"/>
      <c r="P652" s="50"/>
      <c r="Q652" s="50"/>
      <c r="R652" s="50"/>
    </row>
    <row r="653" spans="1:18" x14ac:dyDescent="0.25">
      <c r="A653" s="50"/>
      <c r="B653" s="52"/>
      <c r="C653" s="52"/>
      <c r="D653" s="52"/>
      <c r="E653" s="50"/>
      <c r="F653" s="50"/>
      <c r="G653" s="50"/>
      <c r="H653" s="50"/>
      <c r="I653" s="50"/>
      <c r="J653" s="50"/>
      <c r="K653" s="50"/>
      <c r="L653" s="50"/>
      <c r="M653" s="50"/>
      <c r="N653" s="50"/>
      <c r="O653" s="50"/>
      <c r="P653" s="50"/>
      <c r="Q653" s="50"/>
      <c r="R653" s="50"/>
    </row>
    <row r="654" spans="1:18" x14ac:dyDescent="0.25">
      <c r="A654" s="50"/>
      <c r="B654" s="52"/>
      <c r="C654" s="52"/>
      <c r="D654" s="52"/>
      <c r="E654" s="50"/>
      <c r="F654" s="50"/>
      <c r="G654" s="50"/>
      <c r="H654" s="50"/>
      <c r="I654" s="50"/>
      <c r="J654" s="50"/>
      <c r="K654" s="50"/>
      <c r="L654" s="50"/>
      <c r="M654" s="50"/>
      <c r="N654" s="50"/>
      <c r="O654" s="50"/>
      <c r="P654" s="50"/>
      <c r="Q654" s="50"/>
      <c r="R654" s="50"/>
    </row>
    <row r="655" spans="1:18" x14ac:dyDescent="0.25">
      <c r="A655" s="50"/>
      <c r="B655" s="52"/>
      <c r="C655" s="52"/>
      <c r="D655" s="52"/>
      <c r="E655" s="50"/>
      <c r="F655" s="50"/>
      <c r="G655" s="50"/>
      <c r="H655" s="50"/>
      <c r="I655" s="50"/>
      <c r="J655" s="50"/>
      <c r="K655" s="50"/>
      <c r="L655" s="50"/>
      <c r="M655" s="50"/>
      <c r="N655" s="50"/>
      <c r="O655" s="50"/>
      <c r="P655" s="50"/>
      <c r="Q655" s="50"/>
      <c r="R655" s="50"/>
    </row>
    <row r="656" spans="1:18" x14ac:dyDescent="0.25">
      <c r="A656" s="50"/>
      <c r="B656" s="52"/>
      <c r="C656" s="52"/>
      <c r="D656" s="52"/>
      <c r="E656" s="50"/>
      <c r="F656" s="50"/>
      <c r="G656" s="50"/>
      <c r="H656" s="50"/>
      <c r="I656" s="50"/>
      <c r="J656" s="50"/>
      <c r="K656" s="50"/>
      <c r="L656" s="50"/>
      <c r="M656" s="50"/>
      <c r="N656" s="50"/>
      <c r="O656" s="50"/>
      <c r="P656" s="50"/>
      <c r="Q656" s="50"/>
      <c r="R656" s="50"/>
    </row>
    <row r="657" spans="1:18" x14ac:dyDescent="0.25">
      <c r="A657" s="50"/>
      <c r="B657" s="52"/>
      <c r="C657" s="52"/>
      <c r="D657" s="52"/>
      <c r="E657" s="50"/>
      <c r="F657" s="50"/>
      <c r="G657" s="50"/>
      <c r="H657" s="50"/>
      <c r="I657" s="50"/>
      <c r="J657" s="50"/>
      <c r="K657" s="50"/>
      <c r="L657" s="50"/>
      <c r="M657" s="50"/>
      <c r="N657" s="50"/>
      <c r="O657" s="50"/>
      <c r="P657" s="50"/>
      <c r="Q657" s="50"/>
      <c r="R657" s="50"/>
    </row>
    <row r="658" spans="1:18" x14ac:dyDescent="0.25">
      <c r="A658" s="50"/>
      <c r="B658" s="52"/>
      <c r="C658" s="52"/>
      <c r="D658" s="52"/>
      <c r="E658" s="50"/>
      <c r="F658" s="50"/>
      <c r="G658" s="50"/>
      <c r="H658" s="50"/>
      <c r="I658" s="50"/>
      <c r="J658" s="50"/>
      <c r="K658" s="50"/>
      <c r="L658" s="50"/>
      <c r="M658" s="50"/>
      <c r="N658" s="50"/>
      <c r="O658" s="50"/>
      <c r="P658" s="50"/>
      <c r="Q658" s="50"/>
      <c r="R658" s="50"/>
    </row>
    <row r="659" spans="1:18" x14ac:dyDescent="0.25">
      <c r="A659" s="50"/>
      <c r="B659" s="52"/>
      <c r="C659" s="52"/>
      <c r="D659" s="52"/>
      <c r="E659" s="50"/>
      <c r="F659" s="50"/>
      <c r="G659" s="50"/>
      <c r="H659" s="50"/>
      <c r="I659" s="50"/>
      <c r="J659" s="50"/>
      <c r="K659" s="50"/>
      <c r="L659" s="50"/>
      <c r="M659" s="50"/>
      <c r="N659" s="50"/>
      <c r="O659" s="50"/>
      <c r="P659" s="50"/>
      <c r="Q659" s="50"/>
      <c r="R659" s="50"/>
    </row>
    <row r="660" spans="1:18" x14ac:dyDescent="0.25">
      <c r="A660" s="50"/>
      <c r="B660" s="52"/>
      <c r="C660" s="52"/>
      <c r="D660" s="52"/>
      <c r="E660" s="50"/>
      <c r="F660" s="50"/>
      <c r="G660" s="50"/>
      <c r="H660" s="50"/>
      <c r="I660" s="50"/>
      <c r="J660" s="50"/>
      <c r="K660" s="50"/>
      <c r="L660" s="50"/>
      <c r="M660" s="50"/>
      <c r="N660" s="50"/>
      <c r="O660" s="50"/>
      <c r="P660" s="50"/>
      <c r="Q660" s="50"/>
      <c r="R660" s="50"/>
    </row>
    <row r="661" spans="1:18" x14ac:dyDescent="0.25">
      <c r="A661" s="50"/>
      <c r="B661" s="52"/>
      <c r="C661" s="52"/>
      <c r="D661" s="52"/>
      <c r="E661" s="50"/>
      <c r="F661" s="50"/>
      <c r="G661" s="50"/>
      <c r="H661" s="50"/>
      <c r="I661" s="50"/>
      <c r="J661" s="50"/>
      <c r="K661" s="50"/>
      <c r="L661" s="50"/>
      <c r="M661" s="50"/>
      <c r="N661" s="50"/>
      <c r="O661" s="50"/>
      <c r="P661" s="50"/>
      <c r="Q661" s="50"/>
      <c r="R661" s="50"/>
    </row>
    <row r="662" spans="1:18" x14ac:dyDescent="0.25">
      <c r="A662" s="50"/>
      <c r="B662" s="52"/>
      <c r="C662" s="52"/>
      <c r="D662" s="52"/>
      <c r="E662" s="50"/>
      <c r="F662" s="50"/>
      <c r="G662" s="50"/>
      <c r="H662" s="50"/>
      <c r="I662" s="50"/>
      <c r="J662" s="50"/>
      <c r="K662" s="50"/>
      <c r="L662" s="50"/>
      <c r="M662" s="50"/>
      <c r="N662" s="50"/>
      <c r="O662" s="50"/>
      <c r="P662" s="50"/>
      <c r="Q662" s="50"/>
      <c r="R662" s="50"/>
    </row>
    <row r="663" spans="1:18" x14ac:dyDescent="0.25">
      <c r="A663" s="50"/>
      <c r="B663" s="52"/>
      <c r="C663" s="52"/>
      <c r="D663" s="52"/>
      <c r="E663" s="50"/>
      <c r="F663" s="50"/>
      <c r="G663" s="50"/>
      <c r="H663" s="50"/>
      <c r="I663" s="50"/>
      <c r="J663" s="50"/>
      <c r="K663" s="50"/>
      <c r="L663" s="50"/>
      <c r="M663" s="50"/>
      <c r="N663" s="50"/>
      <c r="O663" s="50"/>
      <c r="P663" s="50"/>
      <c r="Q663" s="50"/>
      <c r="R663" s="50"/>
    </row>
    <row r="664" spans="1:18" x14ac:dyDescent="0.25">
      <c r="A664" s="50"/>
      <c r="B664" s="52"/>
      <c r="C664" s="52"/>
      <c r="D664" s="52"/>
      <c r="E664" s="50"/>
      <c r="F664" s="50"/>
      <c r="G664" s="50"/>
      <c r="H664" s="50"/>
      <c r="I664" s="50"/>
      <c r="J664" s="50"/>
      <c r="K664" s="50"/>
      <c r="L664" s="50"/>
      <c r="M664" s="50"/>
      <c r="N664" s="50"/>
      <c r="O664" s="50"/>
      <c r="P664" s="50"/>
      <c r="Q664" s="50"/>
      <c r="R664" s="50"/>
    </row>
    <row r="665" spans="1:18" x14ac:dyDescent="0.25">
      <c r="A665" s="50"/>
      <c r="B665" s="52"/>
      <c r="C665" s="52"/>
      <c r="D665" s="52"/>
      <c r="E665" s="50"/>
      <c r="F665" s="50"/>
      <c r="G665" s="50"/>
      <c r="H665" s="50"/>
      <c r="I665" s="50"/>
      <c r="J665" s="50"/>
      <c r="K665" s="50"/>
      <c r="L665" s="50"/>
      <c r="M665" s="50"/>
      <c r="N665" s="50"/>
      <c r="O665" s="50"/>
      <c r="P665" s="50"/>
      <c r="Q665" s="50"/>
      <c r="R665" s="50"/>
    </row>
    <row r="666" spans="1:18" x14ac:dyDescent="0.25">
      <c r="A666" s="50"/>
      <c r="B666" s="52"/>
      <c r="C666" s="52"/>
      <c r="D666" s="52"/>
      <c r="E666" s="50"/>
      <c r="F666" s="50"/>
      <c r="G666" s="50"/>
      <c r="H666" s="50"/>
      <c r="I666" s="50"/>
      <c r="J666" s="50"/>
      <c r="K666" s="50"/>
      <c r="L666" s="50"/>
      <c r="M666" s="50"/>
      <c r="N666" s="50"/>
      <c r="O666" s="50"/>
      <c r="P666" s="50"/>
      <c r="Q666" s="50"/>
      <c r="R666" s="50"/>
    </row>
    <row r="667" spans="1:18" x14ac:dyDescent="0.25">
      <c r="A667" s="50"/>
      <c r="B667" s="52"/>
      <c r="C667" s="52"/>
      <c r="D667" s="52"/>
      <c r="E667" s="50"/>
      <c r="F667" s="50"/>
      <c r="G667" s="50"/>
      <c r="H667" s="50"/>
      <c r="I667" s="50"/>
      <c r="J667" s="50"/>
      <c r="K667" s="50"/>
      <c r="L667" s="50"/>
      <c r="M667" s="50"/>
      <c r="N667" s="50"/>
      <c r="O667" s="50"/>
      <c r="P667" s="50"/>
      <c r="Q667" s="50"/>
      <c r="R667" s="50"/>
    </row>
    <row r="668" spans="1:18" x14ac:dyDescent="0.25">
      <c r="A668" s="50"/>
      <c r="B668" s="52"/>
      <c r="C668" s="52"/>
      <c r="D668" s="52"/>
      <c r="E668" s="50"/>
      <c r="F668" s="50"/>
      <c r="G668" s="50"/>
      <c r="H668" s="50"/>
      <c r="I668" s="50"/>
      <c r="J668" s="50"/>
      <c r="K668" s="50"/>
      <c r="L668" s="50"/>
      <c r="M668" s="50"/>
      <c r="N668" s="50"/>
      <c r="O668" s="50"/>
      <c r="P668" s="50"/>
      <c r="Q668" s="50"/>
      <c r="R668" s="50"/>
    </row>
    <row r="669" spans="1:18" x14ac:dyDescent="0.25">
      <c r="A669" s="50"/>
      <c r="B669" s="52"/>
      <c r="C669" s="52"/>
      <c r="D669" s="52"/>
      <c r="E669" s="50"/>
      <c r="F669" s="50"/>
      <c r="G669" s="50"/>
      <c r="H669" s="50"/>
      <c r="I669" s="50"/>
      <c r="J669" s="50"/>
      <c r="K669" s="50"/>
      <c r="L669" s="50"/>
      <c r="M669" s="50"/>
      <c r="N669" s="50"/>
      <c r="O669" s="50"/>
      <c r="P669" s="50"/>
      <c r="Q669" s="50"/>
      <c r="R669" s="50"/>
    </row>
    <row r="670" spans="1:18" x14ac:dyDescent="0.25">
      <c r="A670" s="50"/>
      <c r="B670" s="52"/>
      <c r="C670" s="52"/>
      <c r="D670" s="52"/>
      <c r="E670" s="50"/>
      <c r="F670" s="50"/>
      <c r="G670" s="50"/>
      <c r="H670" s="50"/>
      <c r="I670" s="50"/>
      <c r="J670" s="50"/>
      <c r="K670" s="50"/>
      <c r="L670" s="50"/>
      <c r="M670" s="50"/>
      <c r="N670" s="50"/>
      <c r="O670" s="50"/>
      <c r="P670" s="50"/>
      <c r="Q670" s="50"/>
      <c r="R670" s="50"/>
    </row>
    <row r="671" spans="1:18" x14ac:dyDescent="0.25">
      <c r="A671" s="50"/>
      <c r="B671" s="52"/>
      <c r="C671" s="52"/>
      <c r="D671" s="52"/>
      <c r="E671" s="50"/>
      <c r="F671" s="50"/>
      <c r="G671" s="50"/>
      <c r="H671" s="50"/>
      <c r="I671" s="50"/>
      <c r="J671" s="50"/>
      <c r="K671" s="50"/>
      <c r="L671" s="50"/>
      <c r="M671" s="50"/>
      <c r="N671" s="50"/>
      <c r="O671" s="50"/>
      <c r="P671" s="50"/>
      <c r="Q671" s="50"/>
      <c r="R671" s="50"/>
    </row>
    <row r="672" spans="1:18" x14ac:dyDescent="0.25">
      <c r="A672" s="50"/>
      <c r="B672" s="52"/>
      <c r="C672" s="52"/>
      <c r="D672" s="52"/>
      <c r="E672" s="50"/>
      <c r="F672" s="50"/>
      <c r="G672" s="50"/>
      <c r="H672" s="50"/>
      <c r="I672" s="50"/>
      <c r="J672" s="50"/>
      <c r="K672" s="50"/>
      <c r="L672" s="50"/>
      <c r="M672" s="50"/>
      <c r="N672" s="50"/>
      <c r="O672" s="50"/>
      <c r="P672" s="50"/>
      <c r="Q672" s="50"/>
      <c r="R672" s="50"/>
    </row>
    <row r="673" spans="1:18" x14ac:dyDescent="0.25">
      <c r="A673" s="50"/>
      <c r="B673" s="52"/>
      <c r="C673" s="52"/>
      <c r="D673" s="52"/>
      <c r="E673" s="50"/>
      <c r="F673" s="50"/>
      <c r="G673" s="50"/>
      <c r="H673" s="50"/>
      <c r="I673" s="50"/>
      <c r="J673" s="50"/>
      <c r="K673" s="50"/>
      <c r="L673" s="50"/>
      <c r="M673" s="50"/>
      <c r="N673" s="50"/>
      <c r="O673" s="50"/>
      <c r="P673" s="50"/>
      <c r="Q673" s="50"/>
      <c r="R673" s="50"/>
    </row>
    <row r="674" spans="1:18" x14ac:dyDescent="0.25">
      <c r="A674" s="50"/>
      <c r="B674" s="52"/>
      <c r="C674" s="52"/>
      <c r="D674" s="52"/>
      <c r="E674" s="50"/>
      <c r="F674" s="50"/>
      <c r="G674" s="50"/>
      <c r="H674" s="50"/>
      <c r="I674" s="50"/>
      <c r="J674" s="50"/>
      <c r="K674" s="50"/>
      <c r="L674" s="50"/>
      <c r="M674" s="50"/>
      <c r="N674" s="50"/>
      <c r="O674" s="50"/>
      <c r="P674" s="50"/>
      <c r="Q674" s="50"/>
      <c r="R674" s="50"/>
    </row>
    <row r="675" spans="1:18" x14ac:dyDescent="0.25">
      <c r="A675" s="50"/>
      <c r="B675" s="52"/>
      <c r="C675" s="52"/>
      <c r="D675" s="52"/>
      <c r="E675" s="50"/>
      <c r="F675" s="50"/>
      <c r="G675" s="50"/>
      <c r="H675" s="50"/>
      <c r="I675" s="50"/>
      <c r="J675" s="50"/>
      <c r="K675" s="50"/>
      <c r="L675" s="50"/>
      <c r="M675" s="50"/>
      <c r="N675" s="50"/>
      <c r="O675" s="50"/>
      <c r="P675" s="50"/>
      <c r="Q675" s="50"/>
      <c r="R675" s="50"/>
    </row>
    <row r="676" spans="1:18" x14ac:dyDescent="0.25">
      <c r="A676" s="50"/>
      <c r="B676" s="52"/>
      <c r="C676" s="52"/>
      <c r="D676" s="52"/>
      <c r="E676" s="50"/>
      <c r="F676" s="50"/>
      <c r="G676" s="50"/>
      <c r="H676" s="50"/>
      <c r="I676" s="50"/>
      <c r="J676" s="50"/>
      <c r="K676" s="50"/>
      <c r="L676" s="50"/>
      <c r="M676" s="50"/>
      <c r="N676" s="50"/>
      <c r="O676" s="50"/>
      <c r="P676" s="50"/>
      <c r="Q676" s="50"/>
      <c r="R676" s="50"/>
    </row>
    <row r="677" spans="1:18" x14ac:dyDescent="0.25">
      <c r="A677" s="50"/>
      <c r="B677" s="52"/>
      <c r="C677" s="52"/>
      <c r="D677" s="52"/>
      <c r="E677" s="50"/>
      <c r="F677" s="50"/>
      <c r="G677" s="50"/>
      <c r="H677" s="50"/>
      <c r="I677" s="50"/>
      <c r="J677" s="50"/>
      <c r="K677" s="50"/>
      <c r="L677" s="50"/>
      <c r="M677" s="50"/>
      <c r="N677" s="50"/>
      <c r="O677" s="50"/>
      <c r="P677" s="50"/>
      <c r="Q677" s="50"/>
      <c r="R677" s="50"/>
    </row>
    <row r="678" spans="1:18" x14ac:dyDescent="0.25">
      <c r="A678" s="50"/>
      <c r="B678" s="52"/>
      <c r="C678" s="52"/>
      <c r="D678" s="52"/>
      <c r="E678" s="50"/>
      <c r="F678" s="50"/>
      <c r="G678" s="50"/>
      <c r="H678" s="50"/>
      <c r="I678" s="50"/>
      <c r="J678" s="50"/>
      <c r="K678" s="50"/>
      <c r="L678" s="50"/>
      <c r="M678" s="50"/>
      <c r="N678" s="50"/>
      <c r="O678" s="50"/>
      <c r="P678" s="50"/>
      <c r="Q678" s="50"/>
      <c r="R678" s="50"/>
    </row>
    <row r="679" spans="1:18" x14ac:dyDescent="0.25">
      <c r="A679" s="50"/>
      <c r="B679" s="52"/>
      <c r="C679" s="52"/>
      <c r="D679" s="52"/>
      <c r="E679" s="50"/>
      <c r="F679" s="50"/>
      <c r="G679" s="50"/>
      <c r="H679" s="50"/>
      <c r="I679" s="50"/>
      <c r="J679" s="50"/>
      <c r="K679" s="50"/>
      <c r="L679" s="50"/>
      <c r="M679" s="50"/>
      <c r="N679" s="50"/>
      <c r="O679" s="50"/>
      <c r="P679" s="50"/>
      <c r="Q679" s="50"/>
      <c r="R679" s="50"/>
    </row>
    <row r="680" spans="1:18" x14ac:dyDescent="0.25">
      <c r="A680" s="50"/>
      <c r="B680" s="52"/>
      <c r="C680" s="52"/>
      <c r="D680" s="52"/>
      <c r="E680" s="50"/>
      <c r="F680" s="50"/>
      <c r="G680" s="50"/>
      <c r="H680" s="50"/>
      <c r="I680" s="50"/>
      <c r="J680" s="50"/>
      <c r="K680" s="50"/>
      <c r="L680" s="50"/>
      <c r="M680" s="50"/>
      <c r="N680" s="50"/>
      <c r="O680" s="50"/>
      <c r="P680" s="50"/>
      <c r="Q680" s="50"/>
      <c r="R680" s="50"/>
    </row>
    <row r="681" spans="1:18" x14ac:dyDescent="0.25">
      <c r="A681" s="50"/>
      <c r="B681" s="52"/>
      <c r="C681" s="52"/>
      <c r="D681" s="52"/>
      <c r="E681" s="50"/>
      <c r="F681" s="50"/>
      <c r="G681" s="50"/>
      <c r="H681" s="50"/>
      <c r="I681" s="50"/>
      <c r="J681" s="50"/>
      <c r="K681" s="50"/>
      <c r="L681" s="50"/>
      <c r="M681" s="50"/>
      <c r="N681" s="50"/>
      <c r="O681" s="50"/>
      <c r="P681" s="50"/>
      <c r="Q681" s="50"/>
      <c r="R681" s="50"/>
    </row>
    <row r="682" spans="1:18" x14ac:dyDescent="0.25">
      <c r="A682" s="50"/>
      <c r="B682" s="52"/>
      <c r="C682" s="52"/>
      <c r="D682" s="52"/>
      <c r="E682" s="50"/>
      <c r="F682" s="50"/>
      <c r="G682" s="50"/>
      <c r="H682" s="50"/>
      <c r="I682" s="50"/>
      <c r="J682" s="50"/>
      <c r="K682" s="50"/>
      <c r="L682" s="50"/>
      <c r="M682" s="50"/>
      <c r="N682" s="50"/>
      <c r="O682" s="50"/>
      <c r="P682" s="50"/>
      <c r="Q682" s="50"/>
      <c r="R682" s="50"/>
    </row>
    <row r="683" spans="1:18" x14ac:dyDescent="0.25">
      <c r="A683" s="50"/>
      <c r="B683" s="52"/>
      <c r="C683" s="52"/>
      <c r="D683" s="52"/>
      <c r="E683" s="50"/>
      <c r="F683" s="50"/>
      <c r="G683" s="50"/>
      <c r="H683" s="50"/>
      <c r="I683" s="50"/>
      <c r="J683" s="50"/>
      <c r="K683" s="50"/>
      <c r="L683" s="50"/>
      <c r="M683" s="50"/>
      <c r="N683" s="50"/>
      <c r="O683" s="50"/>
      <c r="P683" s="50"/>
      <c r="Q683" s="50"/>
      <c r="R683" s="50"/>
    </row>
    <row r="684" spans="1:18" x14ac:dyDescent="0.25">
      <c r="A684" s="50"/>
      <c r="B684" s="52"/>
      <c r="C684" s="52"/>
      <c r="D684" s="52"/>
      <c r="E684" s="50"/>
      <c r="F684" s="50"/>
      <c r="G684" s="50"/>
      <c r="H684" s="50"/>
      <c r="I684" s="50"/>
      <c r="J684" s="50"/>
      <c r="K684" s="50"/>
      <c r="L684" s="50"/>
      <c r="M684" s="50"/>
      <c r="N684" s="50"/>
      <c r="O684" s="50"/>
      <c r="P684" s="50"/>
      <c r="Q684" s="50"/>
      <c r="R684" s="50"/>
    </row>
    <row r="685" spans="1:18" x14ac:dyDescent="0.25">
      <c r="A685" s="50"/>
      <c r="B685" s="52"/>
      <c r="C685" s="52"/>
      <c r="D685" s="52"/>
      <c r="E685" s="50"/>
      <c r="F685" s="50"/>
      <c r="G685" s="50"/>
      <c r="H685" s="50"/>
      <c r="I685" s="50"/>
      <c r="J685" s="50"/>
      <c r="K685" s="50"/>
      <c r="L685" s="50"/>
      <c r="M685" s="50"/>
      <c r="N685" s="50"/>
      <c r="O685" s="50"/>
      <c r="P685" s="50"/>
      <c r="Q685" s="50"/>
      <c r="R685" s="50"/>
    </row>
    <row r="686" spans="1:18" x14ac:dyDescent="0.25">
      <c r="A686" s="50"/>
      <c r="B686" s="52"/>
      <c r="C686" s="52"/>
      <c r="D686" s="52"/>
      <c r="E686" s="50"/>
      <c r="F686" s="50"/>
      <c r="G686" s="50"/>
      <c r="H686" s="50"/>
      <c r="I686" s="50"/>
      <c r="J686" s="50"/>
      <c r="K686" s="50"/>
      <c r="L686" s="50"/>
      <c r="M686" s="50"/>
      <c r="N686" s="50"/>
      <c r="O686" s="50"/>
      <c r="P686" s="50"/>
      <c r="Q686" s="50"/>
      <c r="R686" s="50"/>
    </row>
    <row r="687" spans="1:18" x14ac:dyDescent="0.25">
      <c r="A687" s="50"/>
      <c r="B687" s="52"/>
      <c r="C687" s="52"/>
      <c r="D687" s="52"/>
      <c r="E687" s="50"/>
      <c r="F687" s="50"/>
      <c r="G687" s="50"/>
      <c r="H687" s="50"/>
      <c r="I687" s="50"/>
      <c r="J687" s="50"/>
      <c r="K687" s="50"/>
      <c r="L687" s="50"/>
      <c r="M687" s="50"/>
      <c r="N687" s="50"/>
      <c r="O687" s="50"/>
      <c r="P687" s="50"/>
      <c r="Q687" s="50"/>
      <c r="R687" s="50"/>
    </row>
    <row r="688" spans="1:18" x14ac:dyDescent="0.25">
      <c r="A688" s="50"/>
      <c r="B688" s="52"/>
      <c r="C688" s="52"/>
      <c r="D688" s="52"/>
      <c r="E688" s="50"/>
      <c r="F688" s="50"/>
      <c r="G688" s="50"/>
      <c r="H688" s="50"/>
      <c r="I688" s="50"/>
      <c r="J688" s="50"/>
      <c r="K688" s="50"/>
      <c r="L688" s="50"/>
      <c r="M688" s="50"/>
      <c r="N688" s="50"/>
      <c r="O688" s="50"/>
      <c r="P688" s="50"/>
      <c r="Q688" s="50"/>
      <c r="R688" s="50"/>
    </row>
    <row r="689" spans="1:18" x14ac:dyDescent="0.25">
      <c r="A689" s="50"/>
      <c r="B689" s="52"/>
      <c r="C689" s="52"/>
      <c r="D689" s="52"/>
      <c r="E689" s="50"/>
      <c r="F689" s="50"/>
      <c r="G689" s="50"/>
      <c r="H689" s="50"/>
      <c r="I689" s="50"/>
      <c r="J689" s="50"/>
      <c r="K689" s="50"/>
      <c r="L689" s="50"/>
      <c r="M689" s="50"/>
      <c r="N689" s="50"/>
      <c r="O689" s="50"/>
      <c r="P689" s="50"/>
      <c r="Q689" s="50"/>
      <c r="R689" s="50"/>
    </row>
    <row r="690" spans="1:18" x14ac:dyDescent="0.25">
      <c r="A690" s="50"/>
      <c r="B690" s="52"/>
      <c r="C690" s="52"/>
      <c r="D690" s="52"/>
      <c r="E690" s="50"/>
      <c r="F690" s="50"/>
      <c r="G690" s="50"/>
      <c r="H690" s="50"/>
      <c r="I690" s="50"/>
      <c r="J690" s="50"/>
      <c r="K690" s="50"/>
      <c r="L690" s="50"/>
      <c r="M690" s="50"/>
      <c r="N690" s="50"/>
      <c r="O690" s="50"/>
      <c r="P690" s="50"/>
      <c r="Q690" s="50"/>
      <c r="R690" s="50"/>
    </row>
    <row r="691" spans="1:18" x14ac:dyDescent="0.25">
      <c r="A691" s="50"/>
      <c r="B691" s="52"/>
      <c r="C691" s="52"/>
      <c r="D691" s="52"/>
      <c r="E691" s="50"/>
      <c r="F691" s="50"/>
      <c r="G691" s="50"/>
      <c r="H691" s="50"/>
      <c r="I691" s="50"/>
      <c r="J691" s="50"/>
      <c r="K691" s="50"/>
      <c r="L691" s="50"/>
      <c r="M691" s="50"/>
      <c r="N691" s="50"/>
      <c r="O691" s="50"/>
      <c r="P691" s="50"/>
      <c r="Q691" s="50"/>
      <c r="R691" s="50"/>
    </row>
    <row r="692" spans="1:18" x14ac:dyDescent="0.25">
      <c r="A692" s="50"/>
      <c r="B692" s="52"/>
      <c r="C692" s="52"/>
      <c r="D692" s="52"/>
      <c r="E692" s="50"/>
      <c r="F692" s="50"/>
      <c r="G692" s="50"/>
      <c r="H692" s="50"/>
      <c r="I692" s="50"/>
      <c r="J692" s="50"/>
      <c r="K692" s="50"/>
      <c r="L692" s="50"/>
      <c r="M692" s="50"/>
      <c r="N692" s="50"/>
      <c r="O692" s="50"/>
      <c r="P692" s="50"/>
      <c r="Q692" s="50"/>
      <c r="R692" s="50"/>
    </row>
    <row r="693" spans="1:18" x14ac:dyDescent="0.25">
      <c r="A693" s="50"/>
      <c r="B693" s="52"/>
      <c r="C693" s="52"/>
      <c r="D693" s="52"/>
      <c r="E693" s="50"/>
      <c r="F693" s="50"/>
      <c r="G693" s="50"/>
      <c r="H693" s="50"/>
      <c r="I693" s="50"/>
      <c r="J693" s="50"/>
      <c r="K693" s="50"/>
      <c r="L693" s="50"/>
      <c r="M693" s="50"/>
      <c r="N693" s="50"/>
      <c r="O693" s="50"/>
      <c r="P693" s="50"/>
      <c r="Q693" s="50"/>
      <c r="R693" s="50"/>
    </row>
    <row r="694" spans="1:18" x14ac:dyDescent="0.25">
      <c r="A694" s="50"/>
      <c r="B694" s="52"/>
      <c r="C694" s="52"/>
      <c r="D694" s="52"/>
      <c r="E694" s="50"/>
      <c r="F694" s="50"/>
      <c r="G694" s="50"/>
      <c r="H694" s="50"/>
      <c r="I694" s="50"/>
      <c r="J694" s="50"/>
      <c r="K694" s="50"/>
      <c r="L694" s="50"/>
      <c r="M694" s="50"/>
      <c r="N694" s="50"/>
      <c r="O694" s="50"/>
      <c r="P694" s="50"/>
      <c r="Q694" s="50"/>
      <c r="R694" s="50"/>
    </row>
    <row r="695" spans="1:18" x14ac:dyDescent="0.25">
      <c r="A695" s="50"/>
      <c r="B695" s="52"/>
      <c r="C695" s="52"/>
      <c r="D695" s="52"/>
      <c r="E695" s="50"/>
      <c r="F695" s="50"/>
      <c r="G695" s="50"/>
      <c r="H695" s="50"/>
      <c r="I695" s="50"/>
      <c r="J695" s="50"/>
      <c r="K695" s="50"/>
      <c r="L695" s="50"/>
      <c r="M695" s="50"/>
      <c r="N695" s="50"/>
      <c r="O695" s="50"/>
      <c r="P695" s="50"/>
      <c r="Q695" s="50"/>
      <c r="R695" s="50"/>
    </row>
    <row r="696" spans="1:18" x14ac:dyDescent="0.25">
      <c r="A696" s="50"/>
      <c r="B696" s="52"/>
      <c r="C696" s="52"/>
      <c r="D696" s="52"/>
      <c r="E696" s="50"/>
      <c r="F696" s="50"/>
      <c r="G696" s="50"/>
      <c r="H696" s="50"/>
      <c r="I696" s="50"/>
      <c r="J696" s="50"/>
      <c r="K696" s="50"/>
      <c r="L696" s="50"/>
      <c r="M696" s="50"/>
      <c r="N696" s="50"/>
      <c r="O696" s="50"/>
      <c r="P696" s="50"/>
      <c r="Q696" s="50"/>
      <c r="R696" s="50"/>
    </row>
    <row r="697" spans="1:18" x14ac:dyDescent="0.25">
      <c r="A697" s="50"/>
      <c r="B697" s="52"/>
      <c r="C697" s="52"/>
      <c r="D697" s="52"/>
      <c r="E697" s="50"/>
      <c r="F697" s="50"/>
      <c r="G697" s="50"/>
      <c r="H697" s="50"/>
      <c r="I697" s="50"/>
      <c r="J697" s="50"/>
      <c r="K697" s="50"/>
      <c r="L697" s="50"/>
      <c r="M697" s="50"/>
      <c r="N697" s="50"/>
      <c r="O697" s="50"/>
      <c r="P697" s="50"/>
      <c r="Q697" s="50"/>
      <c r="R697" s="50"/>
    </row>
    <row r="698" spans="1:18" x14ac:dyDescent="0.25">
      <c r="A698" s="50"/>
      <c r="B698" s="52"/>
      <c r="C698" s="52"/>
      <c r="D698" s="52"/>
      <c r="E698" s="50"/>
      <c r="F698" s="50"/>
      <c r="G698" s="50"/>
      <c r="H698" s="50"/>
      <c r="I698" s="50"/>
      <c r="J698" s="50"/>
      <c r="K698" s="50"/>
      <c r="L698" s="50"/>
      <c r="M698" s="50"/>
      <c r="N698" s="50"/>
      <c r="O698" s="50"/>
      <c r="P698" s="50"/>
      <c r="Q698" s="50"/>
      <c r="R698" s="50"/>
    </row>
    <row r="699" spans="1:18" x14ac:dyDescent="0.25">
      <c r="A699" s="50"/>
      <c r="B699" s="52"/>
      <c r="C699" s="52"/>
      <c r="D699" s="52"/>
      <c r="E699" s="50"/>
      <c r="F699" s="50"/>
      <c r="G699" s="50"/>
      <c r="H699" s="50"/>
      <c r="I699" s="50"/>
      <c r="J699" s="50"/>
      <c r="K699" s="50"/>
      <c r="L699" s="50"/>
      <c r="M699" s="50"/>
      <c r="N699" s="50"/>
      <c r="O699" s="50"/>
      <c r="P699" s="50"/>
      <c r="Q699" s="50"/>
      <c r="R699" s="50"/>
    </row>
    <row r="700" spans="1:18" x14ac:dyDescent="0.25">
      <c r="A700" s="50"/>
      <c r="B700" s="52"/>
      <c r="C700" s="52"/>
      <c r="D700" s="52"/>
      <c r="E700" s="50"/>
      <c r="F700" s="50"/>
      <c r="G700" s="50"/>
      <c r="H700" s="50"/>
      <c r="I700" s="50"/>
      <c r="J700" s="50"/>
      <c r="K700" s="50"/>
      <c r="L700" s="50"/>
      <c r="M700" s="50"/>
      <c r="N700" s="50"/>
      <c r="O700" s="50"/>
      <c r="P700" s="50"/>
      <c r="Q700" s="50"/>
      <c r="R700" s="50"/>
    </row>
    <row r="701" spans="1:18" x14ac:dyDescent="0.25">
      <c r="A701" s="50"/>
      <c r="B701" s="52"/>
      <c r="C701" s="52"/>
      <c r="D701" s="52"/>
      <c r="E701" s="50"/>
      <c r="F701" s="50"/>
      <c r="G701" s="50"/>
      <c r="H701" s="50"/>
      <c r="I701" s="50"/>
      <c r="J701" s="50"/>
      <c r="K701" s="50"/>
      <c r="L701" s="50"/>
      <c r="M701" s="50"/>
      <c r="N701" s="50"/>
      <c r="O701" s="50"/>
      <c r="P701" s="50"/>
      <c r="Q701" s="50"/>
      <c r="R701" s="50"/>
    </row>
    <row r="702" spans="1:18" x14ac:dyDescent="0.25">
      <c r="A702" s="50"/>
      <c r="B702" s="52"/>
      <c r="C702" s="52"/>
      <c r="D702" s="52"/>
      <c r="E702" s="50"/>
      <c r="F702" s="50"/>
      <c r="G702" s="50"/>
      <c r="H702" s="50"/>
      <c r="I702" s="50"/>
      <c r="J702" s="50"/>
      <c r="K702" s="50"/>
      <c r="L702" s="50"/>
      <c r="M702" s="50"/>
      <c r="N702" s="50"/>
      <c r="O702" s="50"/>
      <c r="P702" s="50"/>
      <c r="Q702" s="50"/>
      <c r="R702" s="50"/>
    </row>
    <row r="703" spans="1:18" x14ac:dyDescent="0.25">
      <c r="A703" s="50"/>
      <c r="B703" s="52"/>
      <c r="C703" s="52"/>
      <c r="D703" s="52"/>
      <c r="E703" s="50"/>
      <c r="F703" s="50"/>
      <c r="G703" s="50"/>
      <c r="H703" s="50"/>
      <c r="I703" s="50"/>
      <c r="J703" s="50"/>
      <c r="K703" s="50"/>
      <c r="L703" s="50"/>
      <c r="M703" s="50"/>
      <c r="N703" s="50"/>
      <c r="O703" s="50"/>
      <c r="P703" s="50"/>
      <c r="Q703" s="50"/>
      <c r="R703" s="50"/>
    </row>
    <row r="704" spans="1:18" x14ac:dyDescent="0.25">
      <c r="A704" s="50"/>
      <c r="B704" s="52"/>
      <c r="C704" s="52"/>
      <c r="D704" s="52"/>
      <c r="E704" s="50"/>
      <c r="F704" s="50"/>
      <c r="G704" s="50"/>
      <c r="H704" s="50"/>
      <c r="I704" s="50"/>
      <c r="J704" s="50"/>
      <c r="K704" s="50"/>
      <c r="L704" s="50"/>
      <c r="M704" s="50"/>
      <c r="N704" s="50"/>
      <c r="O704" s="50"/>
      <c r="P704" s="50"/>
      <c r="Q704" s="50"/>
      <c r="R704" s="50"/>
    </row>
    <row r="705" spans="1:18" x14ac:dyDescent="0.25">
      <c r="A705" s="50"/>
      <c r="B705" s="52"/>
      <c r="C705" s="52"/>
      <c r="D705" s="52"/>
      <c r="E705" s="50"/>
      <c r="F705" s="50"/>
      <c r="G705" s="50"/>
      <c r="H705" s="50"/>
      <c r="I705" s="50"/>
      <c r="J705" s="50"/>
      <c r="K705" s="50"/>
      <c r="L705" s="50"/>
      <c r="M705" s="50"/>
      <c r="N705" s="50"/>
      <c r="O705" s="50"/>
      <c r="P705" s="50"/>
      <c r="Q705" s="50"/>
      <c r="R705" s="50"/>
    </row>
    <row r="706" spans="1:18" x14ac:dyDescent="0.25">
      <c r="A706" s="50"/>
      <c r="B706" s="52"/>
      <c r="C706" s="52"/>
      <c r="D706" s="52"/>
      <c r="E706" s="50"/>
      <c r="F706" s="50"/>
      <c r="G706" s="50"/>
      <c r="H706" s="50"/>
      <c r="I706" s="50"/>
      <c r="J706" s="50"/>
      <c r="K706" s="50"/>
      <c r="L706" s="50"/>
      <c r="M706" s="50"/>
      <c r="N706" s="50"/>
      <c r="O706" s="50"/>
      <c r="P706" s="50"/>
      <c r="Q706" s="50"/>
      <c r="R706" s="50"/>
    </row>
    <row r="707" spans="1:18" x14ac:dyDescent="0.25">
      <c r="A707" s="50"/>
      <c r="B707" s="52"/>
      <c r="C707" s="52"/>
      <c r="D707" s="52"/>
      <c r="E707" s="50"/>
      <c r="F707" s="50"/>
      <c r="G707" s="50"/>
      <c r="H707" s="50"/>
      <c r="I707" s="50"/>
      <c r="J707" s="50"/>
      <c r="K707" s="50"/>
      <c r="L707" s="50"/>
      <c r="M707" s="50"/>
      <c r="N707" s="50"/>
      <c r="O707" s="50"/>
      <c r="P707" s="50"/>
      <c r="Q707" s="50"/>
      <c r="R707" s="50"/>
    </row>
    <row r="708" spans="1:18" x14ac:dyDescent="0.25">
      <c r="A708" s="50"/>
      <c r="B708" s="52"/>
      <c r="C708" s="52"/>
      <c r="D708" s="52"/>
      <c r="E708" s="50"/>
      <c r="F708" s="50"/>
      <c r="G708" s="50"/>
      <c r="H708" s="50"/>
      <c r="I708" s="50"/>
      <c r="J708" s="50"/>
      <c r="K708" s="50"/>
      <c r="L708" s="50"/>
      <c r="M708" s="50"/>
      <c r="N708" s="50"/>
      <c r="O708" s="50"/>
      <c r="P708" s="50"/>
      <c r="Q708" s="50"/>
      <c r="R708" s="50"/>
    </row>
    <row r="709" spans="1:18" x14ac:dyDescent="0.25">
      <c r="A709" s="50"/>
      <c r="B709" s="52"/>
      <c r="C709" s="52"/>
      <c r="D709" s="52"/>
      <c r="E709" s="50"/>
      <c r="F709" s="50"/>
      <c r="G709" s="50"/>
      <c r="H709" s="50"/>
      <c r="I709" s="50"/>
      <c r="J709" s="50"/>
      <c r="K709" s="50"/>
      <c r="L709" s="50"/>
      <c r="M709" s="50"/>
      <c r="N709" s="50"/>
      <c r="O709" s="50"/>
      <c r="P709" s="50"/>
      <c r="Q709" s="50"/>
      <c r="R709" s="50"/>
    </row>
    <row r="710" spans="1:18" x14ac:dyDescent="0.25">
      <c r="A710" s="50"/>
      <c r="B710" s="52"/>
      <c r="C710" s="52"/>
      <c r="D710" s="52"/>
      <c r="E710" s="50"/>
      <c r="F710" s="50"/>
      <c r="G710" s="50"/>
      <c r="H710" s="50"/>
      <c r="I710" s="50"/>
      <c r="J710" s="50"/>
      <c r="K710" s="50"/>
      <c r="L710" s="50"/>
      <c r="M710" s="50"/>
      <c r="N710" s="50"/>
      <c r="O710" s="50"/>
      <c r="P710" s="50"/>
      <c r="Q710" s="50"/>
      <c r="R710" s="50"/>
    </row>
    <row r="711" spans="1:18" x14ac:dyDescent="0.25">
      <c r="A711" s="50"/>
      <c r="B711" s="52"/>
      <c r="C711" s="52"/>
      <c r="D711" s="52"/>
      <c r="E711" s="50"/>
      <c r="F711" s="50"/>
      <c r="G711" s="50"/>
      <c r="H711" s="50"/>
      <c r="I711" s="50"/>
      <c r="J711" s="50"/>
      <c r="K711" s="50"/>
      <c r="L711" s="50"/>
      <c r="M711" s="50"/>
      <c r="N711" s="50"/>
      <c r="O711" s="50"/>
      <c r="P711" s="50"/>
      <c r="Q711" s="50"/>
      <c r="R711" s="50"/>
    </row>
    <row r="712" spans="1:18" x14ac:dyDescent="0.25">
      <c r="A712" s="50"/>
      <c r="B712" s="52"/>
      <c r="C712" s="52"/>
      <c r="D712" s="52"/>
      <c r="E712" s="50"/>
      <c r="F712" s="50"/>
      <c r="G712" s="50"/>
      <c r="H712" s="50"/>
      <c r="I712" s="50"/>
      <c r="J712" s="50"/>
      <c r="K712" s="50"/>
      <c r="L712" s="50"/>
      <c r="M712" s="50"/>
      <c r="N712" s="50"/>
      <c r="O712" s="50"/>
      <c r="P712" s="50"/>
      <c r="Q712" s="50"/>
      <c r="R712" s="50"/>
    </row>
    <row r="713" spans="1:18" x14ac:dyDescent="0.25">
      <c r="A713" s="50"/>
      <c r="B713" s="52"/>
      <c r="C713" s="52"/>
      <c r="D713" s="52"/>
      <c r="E713" s="50"/>
      <c r="F713" s="50"/>
      <c r="G713" s="50"/>
      <c r="H713" s="50"/>
      <c r="I713" s="50"/>
      <c r="J713" s="50"/>
      <c r="K713" s="50"/>
      <c r="L713" s="50"/>
      <c r="M713" s="50"/>
      <c r="N713" s="50"/>
      <c r="O713" s="50"/>
      <c r="P713" s="50"/>
      <c r="Q713" s="50"/>
      <c r="R713" s="50"/>
    </row>
    <row r="714" spans="1:18" x14ac:dyDescent="0.25">
      <c r="A714" s="50"/>
      <c r="B714" s="52"/>
      <c r="C714" s="52"/>
      <c r="D714" s="52"/>
      <c r="E714" s="50"/>
      <c r="F714" s="50"/>
      <c r="G714" s="50"/>
      <c r="H714" s="50"/>
      <c r="I714" s="50"/>
      <c r="J714" s="50"/>
      <c r="K714" s="50"/>
      <c r="L714" s="50"/>
      <c r="M714" s="50"/>
      <c r="N714" s="50"/>
      <c r="O714" s="50"/>
      <c r="P714" s="50"/>
      <c r="Q714" s="50"/>
      <c r="R714" s="50"/>
    </row>
    <row r="715" spans="1:18" x14ac:dyDescent="0.25">
      <c r="A715" s="50"/>
      <c r="B715" s="52"/>
      <c r="C715" s="52"/>
      <c r="D715" s="52"/>
      <c r="E715" s="50"/>
      <c r="F715" s="50"/>
      <c r="G715" s="50"/>
      <c r="H715" s="50"/>
      <c r="I715" s="50"/>
      <c r="J715" s="50"/>
      <c r="K715" s="50"/>
      <c r="L715" s="50"/>
      <c r="M715" s="50"/>
      <c r="N715" s="50"/>
      <c r="O715" s="50"/>
      <c r="P715" s="50"/>
      <c r="Q715" s="50"/>
      <c r="R715" s="50"/>
    </row>
    <row r="716" spans="1:18" x14ac:dyDescent="0.25">
      <c r="A716" s="50"/>
      <c r="B716" s="52"/>
      <c r="C716" s="52"/>
      <c r="D716" s="52"/>
      <c r="E716" s="50"/>
      <c r="F716" s="50"/>
      <c r="G716" s="50"/>
      <c r="H716" s="50"/>
      <c r="I716" s="50"/>
      <c r="J716" s="50"/>
      <c r="K716" s="50"/>
      <c r="L716" s="50"/>
      <c r="M716" s="50"/>
      <c r="N716" s="50"/>
      <c r="O716" s="50"/>
      <c r="P716" s="50"/>
      <c r="Q716" s="50"/>
      <c r="R716" s="50"/>
    </row>
    <row r="717" spans="1:18" x14ac:dyDescent="0.25">
      <c r="A717" s="50"/>
      <c r="B717" s="52"/>
      <c r="C717" s="52"/>
      <c r="D717" s="52"/>
      <c r="E717" s="50"/>
      <c r="F717" s="50"/>
      <c r="G717" s="50"/>
      <c r="H717" s="50"/>
      <c r="I717" s="50"/>
      <c r="J717" s="50"/>
      <c r="K717" s="50"/>
      <c r="L717" s="50"/>
      <c r="M717" s="50"/>
      <c r="N717" s="50"/>
      <c r="O717" s="50"/>
      <c r="P717" s="50"/>
      <c r="Q717" s="50"/>
      <c r="R717" s="50"/>
    </row>
    <row r="718" spans="1:18" x14ac:dyDescent="0.25">
      <c r="A718" s="50"/>
      <c r="B718" s="52"/>
      <c r="C718" s="52"/>
      <c r="D718" s="52"/>
      <c r="E718" s="50"/>
      <c r="F718" s="50"/>
      <c r="G718" s="50"/>
      <c r="H718" s="50"/>
      <c r="I718" s="50"/>
      <c r="J718" s="50"/>
      <c r="K718" s="50"/>
      <c r="L718" s="50"/>
      <c r="M718" s="50"/>
      <c r="N718" s="50"/>
      <c r="O718" s="50"/>
      <c r="P718" s="50"/>
      <c r="Q718" s="50"/>
      <c r="R718" s="50"/>
    </row>
    <row r="719" spans="1:18" x14ac:dyDescent="0.25">
      <c r="A719" s="50"/>
      <c r="B719" s="52"/>
      <c r="C719" s="52"/>
      <c r="D719" s="52"/>
      <c r="E719" s="50"/>
      <c r="F719" s="50"/>
      <c r="G719" s="50"/>
      <c r="H719" s="50"/>
      <c r="I719" s="50"/>
      <c r="J719" s="50"/>
      <c r="K719" s="50"/>
      <c r="L719" s="50"/>
      <c r="M719" s="50"/>
      <c r="N719" s="50"/>
      <c r="O719" s="50"/>
      <c r="P719" s="50"/>
      <c r="Q719" s="50"/>
      <c r="R719" s="50"/>
    </row>
    <row r="720" spans="1:18" x14ac:dyDescent="0.25">
      <c r="A720" s="50"/>
      <c r="B720" s="52"/>
      <c r="C720" s="52"/>
      <c r="D720" s="52"/>
      <c r="E720" s="50"/>
      <c r="F720" s="50"/>
      <c r="G720" s="50"/>
      <c r="H720" s="50"/>
      <c r="I720" s="50"/>
      <c r="J720" s="50"/>
      <c r="K720" s="50"/>
      <c r="L720" s="50"/>
      <c r="M720" s="50"/>
      <c r="N720" s="50"/>
      <c r="O720" s="50"/>
      <c r="P720" s="50"/>
      <c r="Q720" s="50"/>
      <c r="R720" s="50"/>
    </row>
    <row r="721" spans="1:18" x14ac:dyDescent="0.25">
      <c r="A721" s="50"/>
      <c r="B721" s="52"/>
      <c r="C721" s="52"/>
      <c r="D721" s="52"/>
      <c r="E721" s="50"/>
      <c r="F721" s="50"/>
      <c r="G721" s="50"/>
      <c r="H721" s="50"/>
      <c r="I721" s="50"/>
      <c r="J721" s="50"/>
      <c r="K721" s="50"/>
      <c r="L721" s="50"/>
      <c r="M721" s="50"/>
      <c r="N721" s="50"/>
      <c r="O721" s="50"/>
      <c r="P721" s="50"/>
      <c r="Q721" s="50"/>
      <c r="R721" s="50"/>
    </row>
    <row r="722" spans="1:18" x14ac:dyDescent="0.25">
      <c r="A722" s="50"/>
      <c r="B722" s="52"/>
      <c r="C722" s="52"/>
      <c r="D722" s="52"/>
      <c r="E722" s="50"/>
      <c r="F722" s="50"/>
      <c r="G722" s="50"/>
      <c r="H722" s="50"/>
      <c r="I722" s="50"/>
      <c r="J722" s="50"/>
      <c r="K722" s="50"/>
      <c r="L722" s="50"/>
      <c r="M722" s="50"/>
      <c r="N722" s="50"/>
      <c r="O722" s="50"/>
      <c r="P722" s="50"/>
      <c r="Q722" s="50"/>
      <c r="R722" s="50"/>
    </row>
    <row r="723" spans="1:18" x14ac:dyDescent="0.25">
      <c r="A723" s="50"/>
      <c r="B723" s="52"/>
      <c r="C723" s="52"/>
      <c r="D723" s="52"/>
      <c r="E723" s="50"/>
      <c r="F723" s="50"/>
      <c r="G723" s="50"/>
      <c r="H723" s="50"/>
      <c r="I723" s="50"/>
      <c r="J723" s="50"/>
      <c r="K723" s="50"/>
      <c r="L723" s="50"/>
      <c r="M723" s="50"/>
      <c r="N723" s="50"/>
      <c r="O723" s="50"/>
      <c r="P723" s="50"/>
      <c r="Q723" s="50"/>
      <c r="R723" s="50"/>
    </row>
    <row r="724" spans="1:18" x14ac:dyDescent="0.25">
      <c r="A724" s="50"/>
      <c r="B724" s="52"/>
      <c r="C724" s="52"/>
      <c r="D724" s="52"/>
      <c r="E724" s="50"/>
      <c r="F724" s="50"/>
      <c r="G724" s="50"/>
      <c r="H724" s="50"/>
      <c r="I724" s="50"/>
      <c r="J724" s="50"/>
      <c r="K724" s="50"/>
      <c r="L724" s="50"/>
      <c r="M724" s="50"/>
      <c r="N724" s="50"/>
      <c r="O724" s="50"/>
      <c r="P724" s="50"/>
      <c r="Q724" s="50"/>
      <c r="R724" s="50"/>
    </row>
    <row r="725" spans="1:18" x14ac:dyDescent="0.25">
      <c r="A725" s="50"/>
      <c r="B725" s="52"/>
      <c r="C725" s="52"/>
      <c r="D725" s="52"/>
      <c r="E725" s="50"/>
      <c r="F725" s="50"/>
      <c r="G725" s="50"/>
      <c r="H725" s="50"/>
      <c r="I725" s="50"/>
      <c r="J725" s="50"/>
      <c r="K725" s="50"/>
      <c r="L725" s="50"/>
      <c r="M725" s="50"/>
      <c r="N725" s="50"/>
      <c r="O725" s="50"/>
      <c r="P725" s="50"/>
      <c r="Q725" s="50"/>
      <c r="R725" s="50"/>
    </row>
    <row r="726" spans="1:18" x14ac:dyDescent="0.25">
      <c r="A726" s="50"/>
      <c r="B726" s="52"/>
      <c r="C726" s="52"/>
      <c r="D726" s="52"/>
      <c r="E726" s="50"/>
      <c r="F726" s="50"/>
      <c r="G726" s="50"/>
      <c r="H726" s="50"/>
      <c r="I726" s="50"/>
      <c r="J726" s="50"/>
      <c r="K726" s="50"/>
      <c r="L726" s="50"/>
      <c r="M726" s="50"/>
      <c r="N726" s="50"/>
      <c r="O726" s="50"/>
      <c r="P726" s="50"/>
      <c r="Q726" s="50"/>
      <c r="R726" s="50"/>
    </row>
    <row r="727" spans="1:18" x14ac:dyDescent="0.25">
      <c r="A727" s="50"/>
      <c r="B727" s="52"/>
      <c r="C727" s="52"/>
      <c r="D727" s="52"/>
      <c r="E727" s="50"/>
      <c r="F727" s="50"/>
      <c r="G727" s="50"/>
      <c r="H727" s="50"/>
      <c r="I727" s="50"/>
      <c r="J727" s="50"/>
      <c r="K727" s="50"/>
      <c r="L727" s="50"/>
      <c r="M727" s="50"/>
      <c r="N727" s="50"/>
      <c r="O727" s="50"/>
      <c r="P727" s="50"/>
      <c r="Q727" s="50"/>
      <c r="R727" s="50"/>
    </row>
    <row r="728" spans="1:18" x14ac:dyDescent="0.25">
      <c r="A728" s="50"/>
      <c r="B728" s="52"/>
      <c r="C728" s="52"/>
      <c r="D728" s="52"/>
      <c r="E728" s="50"/>
      <c r="F728" s="50"/>
      <c r="G728" s="50"/>
      <c r="H728" s="50"/>
      <c r="I728" s="50"/>
      <c r="J728" s="50"/>
      <c r="K728" s="50"/>
      <c r="L728" s="50"/>
      <c r="M728" s="50"/>
      <c r="N728" s="50"/>
      <c r="O728" s="50"/>
      <c r="P728" s="50"/>
      <c r="Q728" s="50"/>
      <c r="R728" s="50"/>
    </row>
    <row r="729" spans="1:18" x14ac:dyDescent="0.25">
      <c r="A729" s="50"/>
      <c r="B729" s="52"/>
      <c r="C729" s="52"/>
      <c r="D729" s="52"/>
      <c r="E729" s="50"/>
      <c r="F729" s="50"/>
      <c r="G729" s="50"/>
      <c r="H729" s="50"/>
      <c r="I729" s="50"/>
      <c r="J729" s="50"/>
      <c r="K729" s="50"/>
      <c r="L729" s="50"/>
      <c r="M729" s="50"/>
      <c r="N729" s="50"/>
      <c r="O729" s="50"/>
      <c r="P729" s="50"/>
      <c r="Q729" s="50"/>
      <c r="R729" s="50"/>
    </row>
    <row r="730" spans="1:18" x14ac:dyDescent="0.25">
      <c r="A730" s="50"/>
      <c r="B730" s="52"/>
      <c r="C730" s="52"/>
      <c r="D730" s="52"/>
      <c r="E730" s="50"/>
      <c r="F730" s="50"/>
      <c r="G730" s="50"/>
      <c r="H730" s="50"/>
      <c r="I730" s="50"/>
      <c r="J730" s="50"/>
      <c r="K730" s="50"/>
      <c r="L730" s="50"/>
      <c r="M730" s="50"/>
      <c r="N730" s="50"/>
      <c r="O730" s="50"/>
      <c r="P730" s="50"/>
      <c r="Q730" s="50"/>
      <c r="R730" s="50"/>
    </row>
    <row r="731" spans="1:18" x14ac:dyDescent="0.25">
      <c r="A731" s="50"/>
      <c r="B731" s="52"/>
      <c r="C731" s="52"/>
      <c r="D731" s="52"/>
      <c r="E731" s="50"/>
      <c r="F731" s="50"/>
      <c r="G731" s="50"/>
      <c r="H731" s="50"/>
      <c r="I731" s="50"/>
      <c r="J731" s="50"/>
      <c r="K731" s="50"/>
      <c r="L731" s="50"/>
      <c r="M731" s="50"/>
      <c r="N731" s="50"/>
      <c r="O731" s="50"/>
      <c r="P731" s="50"/>
      <c r="Q731" s="50"/>
      <c r="R731" s="50"/>
    </row>
    <row r="732" spans="1:18" x14ac:dyDescent="0.25">
      <c r="A732" s="50"/>
      <c r="B732" s="52"/>
      <c r="C732" s="52"/>
      <c r="D732" s="52"/>
      <c r="E732" s="50"/>
      <c r="F732" s="50"/>
      <c r="G732" s="50"/>
      <c r="H732" s="50"/>
      <c r="I732" s="50"/>
      <c r="J732" s="50"/>
      <c r="K732" s="50"/>
      <c r="L732" s="50"/>
      <c r="M732" s="50"/>
      <c r="N732" s="50"/>
      <c r="O732" s="50"/>
      <c r="P732" s="50"/>
      <c r="Q732" s="50"/>
      <c r="R732" s="50"/>
    </row>
    <row r="733" spans="1:18" x14ac:dyDescent="0.25">
      <c r="A733" s="50"/>
      <c r="B733" s="52"/>
      <c r="C733" s="52"/>
      <c r="D733" s="52"/>
      <c r="E733" s="50"/>
      <c r="F733" s="50"/>
      <c r="G733" s="50"/>
      <c r="H733" s="50"/>
      <c r="I733" s="50"/>
      <c r="J733" s="50"/>
      <c r="K733" s="50"/>
      <c r="L733" s="50"/>
      <c r="M733" s="50"/>
      <c r="N733" s="50"/>
      <c r="O733" s="50"/>
      <c r="P733" s="50"/>
      <c r="Q733" s="50"/>
      <c r="R733" s="50"/>
    </row>
    <row r="734" spans="1:18" x14ac:dyDescent="0.25">
      <c r="A734" s="50"/>
      <c r="B734" s="52"/>
      <c r="C734" s="52"/>
      <c r="D734" s="52"/>
      <c r="E734" s="50"/>
      <c r="F734" s="50"/>
      <c r="G734" s="50"/>
      <c r="H734" s="50"/>
      <c r="I734" s="50"/>
      <c r="J734" s="50"/>
      <c r="K734" s="50"/>
      <c r="L734" s="50"/>
      <c r="M734" s="50"/>
      <c r="N734" s="50"/>
      <c r="O734" s="50"/>
      <c r="P734" s="50"/>
      <c r="Q734" s="50"/>
      <c r="R734" s="50"/>
    </row>
    <row r="735" spans="1:18" x14ac:dyDescent="0.25">
      <c r="A735" s="50"/>
      <c r="B735" s="52"/>
      <c r="C735" s="52"/>
      <c r="D735" s="52"/>
      <c r="E735" s="50"/>
      <c r="F735" s="50"/>
      <c r="G735" s="50"/>
      <c r="H735" s="50"/>
      <c r="I735" s="50"/>
      <c r="J735" s="50"/>
      <c r="K735" s="50"/>
      <c r="L735" s="50"/>
      <c r="M735" s="50"/>
      <c r="N735" s="50"/>
      <c r="O735" s="50"/>
      <c r="P735" s="50"/>
      <c r="Q735" s="50"/>
      <c r="R735" s="50"/>
    </row>
    <row r="736" spans="1:18" x14ac:dyDescent="0.25">
      <c r="A736" s="50"/>
      <c r="B736" s="52"/>
      <c r="C736" s="52"/>
      <c r="D736" s="52"/>
      <c r="E736" s="50"/>
      <c r="F736" s="50"/>
      <c r="G736" s="50"/>
      <c r="H736" s="50"/>
      <c r="I736" s="50"/>
      <c r="J736" s="50"/>
      <c r="K736" s="50"/>
      <c r="L736" s="50"/>
      <c r="M736" s="50"/>
      <c r="N736" s="50"/>
      <c r="O736" s="50"/>
      <c r="P736" s="50"/>
      <c r="Q736" s="50"/>
      <c r="R736" s="50"/>
    </row>
    <row r="737" spans="1:18" x14ac:dyDescent="0.25">
      <c r="A737" s="50"/>
      <c r="B737" s="52"/>
      <c r="C737" s="52"/>
      <c r="D737" s="52"/>
      <c r="E737" s="50"/>
      <c r="F737" s="50"/>
      <c r="G737" s="50"/>
      <c r="H737" s="50"/>
      <c r="I737" s="50"/>
      <c r="J737" s="50"/>
      <c r="K737" s="50"/>
      <c r="L737" s="50"/>
      <c r="M737" s="50"/>
      <c r="N737" s="50"/>
      <c r="O737" s="50"/>
      <c r="P737" s="50"/>
      <c r="Q737" s="50"/>
      <c r="R737" s="50"/>
    </row>
    <row r="738" spans="1:18" x14ac:dyDescent="0.25">
      <c r="A738" s="50"/>
      <c r="B738" s="52"/>
      <c r="C738" s="52"/>
      <c r="D738" s="52"/>
      <c r="E738" s="50"/>
      <c r="F738" s="50"/>
      <c r="G738" s="50"/>
      <c r="H738" s="50"/>
      <c r="I738" s="50"/>
      <c r="J738" s="50"/>
      <c r="K738" s="50"/>
      <c r="L738" s="50"/>
      <c r="M738" s="50"/>
      <c r="N738" s="50"/>
      <c r="O738" s="50"/>
      <c r="P738" s="50"/>
      <c r="Q738" s="50"/>
      <c r="R738" s="50"/>
    </row>
    <row r="739" spans="1:18" x14ac:dyDescent="0.25">
      <c r="A739" s="50"/>
      <c r="B739" s="52"/>
      <c r="C739" s="52"/>
      <c r="D739" s="52"/>
      <c r="E739" s="50"/>
      <c r="F739" s="50"/>
      <c r="G739" s="50"/>
      <c r="H739" s="50"/>
      <c r="I739" s="50"/>
      <c r="J739" s="50"/>
      <c r="K739" s="50"/>
      <c r="L739" s="50"/>
      <c r="M739" s="50"/>
      <c r="N739" s="50"/>
      <c r="O739" s="50"/>
      <c r="P739" s="50"/>
      <c r="Q739" s="50"/>
      <c r="R739" s="50"/>
    </row>
    <row r="740" spans="1:18" x14ac:dyDescent="0.25">
      <c r="A740" s="50"/>
      <c r="B740" s="52"/>
      <c r="C740" s="52"/>
      <c r="D740" s="52"/>
      <c r="E740" s="50"/>
      <c r="F740" s="50"/>
      <c r="G740" s="50"/>
      <c r="H740" s="50"/>
      <c r="I740" s="50"/>
      <c r="J740" s="50"/>
      <c r="K740" s="50"/>
      <c r="L740" s="50"/>
      <c r="M740" s="50"/>
      <c r="N740" s="50"/>
      <c r="O740" s="50"/>
      <c r="P740" s="50"/>
      <c r="Q740" s="50"/>
      <c r="R740" s="50"/>
    </row>
    <row r="741" spans="1:18" x14ac:dyDescent="0.25">
      <c r="A741" s="50"/>
      <c r="B741" s="52"/>
      <c r="C741" s="52"/>
      <c r="D741" s="52"/>
      <c r="E741" s="50"/>
      <c r="F741" s="50"/>
      <c r="G741" s="50"/>
      <c r="H741" s="50"/>
      <c r="I741" s="50"/>
      <c r="J741" s="50"/>
      <c r="K741" s="50"/>
      <c r="L741" s="50"/>
      <c r="M741" s="50"/>
      <c r="N741" s="50"/>
      <c r="O741" s="50"/>
      <c r="P741" s="50"/>
      <c r="Q741" s="50"/>
      <c r="R741" s="50"/>
    </row>
    <row r="742" spans="1:18" x14ac:dyDescent="0.25">
      <c r="A742" s="50"/>
      <c r="B742" s="52"/>
      <c r="C742" s="52"/>
      <c r="D742" s="52"/>
      <c r="E742" s="50"/>
      <c r="F742" s="50"/>
      <c r="G742" s="50"/>
      <c r="H742" s="50"/>
      <c r="I742" s="50"/>
      <c r="J742" s="50"/>
      <c r="K742" s="50"/>
      <c r="L742" s="50"/>
      <c r="M742" s="50"/>
      <c r="N742" s="50"/>
      <c r="O742" s="50"/>
      <c r="P742" s="50"/>
      <c r="Q742" s="50"/>
      <c r="R742" s="50"/>
    </row>
    <row r="743" spans="1:18" x14ac:dyDescent="0.25">
      <c r="A743" s="50"/>
      <c r="B743" s="52"/>
      <c r="C743" s="52"/>
      <c r="D743" s="52"/>
      <c r="E743" s="50"/>
      <c r="F743" s="50"/>
      <c r="G743" s="50"/>
      <c r="H743" s="50"/>
      <c r="I743" s="50"/>
      <c r="J743" s="50"/>
      <c r="K743" s="50"/>
      <c r="L743" s="50"/>
      <c r="M743" s="50"/>
      <c r="N743" s="50"/>
      <c r="O743" s="50"/>
      <c r="P743" s="50"/>
      <c r="Q743" s="50"/>
      <c r="R743" s="50"/>
    </row>
    <row r="744" spans="1:18" x14ac:dyDescent="0.25">
      <c r="A744" s="50"/>
      <c r="B744" s="52"/>
      <c r="C744" s="52"/>
      <c r="D744" s="52"/>
      <c r="E744" s="50"/>
      <c r="F744" s="50"/>
      <c r="G744" s="50"/>
      <c r="H744" s="50"/>
      <c r="I744" s="50"/>
      <c r="J744" s="50"/>
      <c r="K744" s="50"/>
      <c r="L744" s="50"/>
      <c r="M744" s="50"/>
      <c r="N744" s="50"/>
      <c r="O744" s="50"/>
      <c r="P744" s="50"/>
      <c r="Q744" s="50"/>
      <c r="R744" s="50"/>
    </row>
    <row r="745" spans="1:18" x14ac:dyDescent="0.25">
      <c r="A745" s="50"/>
      <c r="B745" s="52"/>
      <c r="C745" s="52"/>
      <c r="D745" s="52"/>
      <c r="E745" s="50"/>
      <c r="F745" s="50"/>
      <c r="G745" s="50"/>
      <c r="H745" s="50"/>
      <c r="I745" s="50"/>
      <c r="J745" s="50"/>
      <c r="K745" s="50"/>
      <c r="L745" s="50"/>
      <c r="M745" s="50"/>
      <c r="N745" s="50"/>
      <c r="O745" s="50"/>
      <c r="P745" s="50"/>
      <c r="Q745" s="50"/>
      <c r="R745" s="50"/>
    </row>
    <row r="746" spans="1:18" x14ac:dyDescent="0.25">
      <c r="A746" s="50"/>
      <c r="B746" s="52"/>
      <c r="C746" s="52"/>
      <c r="D746" s="52"/>
      <c r="E746" s="50"/>
      <c r="F746" s="50"/>
      <c r="G746" s="50"/>
      <c r="H746" s="50"/>
      <c r="I746" s="50"/>
      <c r="J746" s="50"/>
      <c r="K746" s="50"/>
      <c r="L746" s="50"/>
      <c r="M746" s="50"/>
      <c r="N746" s="50"/>
      <c r="O746" s="50"/>
      <c r="P746" s="50"/>
      <c r="Q746" s="50"/>
      <c r="R746" s="50"/>
    </row>
    <row r="747" spans="1:18" x14ac:dyDescent="0.25">
      <c r="A747" s="50"/>
      <c r="B747" s="52"/>
      <c r="C747" s="52"/>
      <c r="D747" s="52"/>
      <c r="E747" s="50"/>
      <c r="F747" s="50"/>
      <c r="G747" s="50"/>
      <c r="H747" s="50"/>
      <c r="I747" s="50"/>
      <c r="J747" s="50"/>
      <c r="K747" s="50"/>
      <c r="L747" s="50"/>
      <c r="M747" s="50"/>
      <c r="N747" s="50"/>
      <c r="O747" s="50"/>
      <c r="P747" s="50"/>
      <c r="Q747" s="50"/>
      <c r="R747" s="50"/>
    </row>
    <row r="748" spans="1:18" x14ac:dyDescent="0.25">
      <c r="A748" s="50"/>
      <c r="B748" s="52"/>
      <c r="C748" s="52"/>
      <c r="D748" s="52"/>
      <c r="E748" s="50"/>
      <c r="F748" s="50"/>
      <c r="G748" s="50"/>
      <c r="H748" s="50"/>
      <c r="I748" s="50"/>
      <c r="J748" s="50"/>
      <c r="K748" s="50"/>
      <c r="L748" s="50"/>
      <c r="M748" s="50"/>
      <c r="N748" s="50"/>
      <c r="O748" s="50"/>
      <c r="P748" s="50"/>
      <c r="Q748" s="50"/>
      <c r="R748" s="50"/>
    </row>
    <row r="749" spans="1:18" x14ac:dyDescent="0.25">
      <c r="A749" s="50"/>
      <c r="B749" s="52"/>
      <c r="C749" s="52"/>
      <c r="D749" s="52"/>
      <c r="E749" s="50"/>
      <c r="F749" s="50"/>
      <c r="G749" s="50"/>
      <c r="H749" s="50"/>
      <c r="I749" s="50"/>
      <c r="J749" s="50"/>
      <c r="K749" s="50"/>
      <c r="L749" s="50"/>
      <c r="M749" s="50"/>
      <c r="N749" s="50"/>
      <c r="O749" s="50"/>
      <c r="P749" s="50"/>
      <c r="Q749" s="50"/>
      <c r="R749" s="50"/>
    </row>
    <row r="750" spans="1:18" x14ac:dyDescent="0.25">
      <c r="A750" s="50"/>
      <c r="B750" s="52"/>
      <c r="C750" s="52"/>
      <c r="D750" s="52"/>
      <c r="E750" s="50"/>
      <c r="F750" s="50"/>
      <c r="G750" s="50"/>
      <c r="H750" s="50"/>
      <c r="I750" s="50"/>
      <c r="J750" s="50"/>
      <c r="K750" s="50"/>
      <c r="L750" s="50"/>
      <c r="M750" s="50"/>
      <c r="N750" s="50"/>
      <c r="O750" s="50"/>
      <c r="P750" s="50"/>
      <c r="Q750" s="50"/>
      <c r="R750" s="50"/>
    </row>
    <row r="751" spans="1:18" x14ac:dyDescent="0.25">
      <c r="A751" s="50"/>
      <c r="B751" s="52"/>
      <c r="C751" s="52"/>
      <c r="D751" s="52"/>
      <c r="E751" s="50"/>
      <c r="F751" s="50"/>
      <c r="G751" s="50"/>
      <c r="H751" s="50"/>
      <c r="I751" s="50"/>
      <c r="J751" s="50"/>
      <c r="K751" s="50"/>
      <c r="L751" s="50"/>
      <c r="M751" s="50"/>
      <c r="N751" s="50"/>
      <c r="O751" s="50"/>
      <c r="P751" s="50"/>
      <c r="Q751" s="50"/>
      <c r="R751" s="50"/>
    </row>
    <row r="752" spans="1:18" x14ac:dyDescent="0.25">
      <c r="A752" s="50"/>
      <c r="B752" s="52"/>
      <c r="C752" s="52"/>
      <c r="D752" s="52"/>
      <c r="E752" s="50"/>
      <c r="F752" s="50"/>
      <c r="G752" s="50"/>
      <c r="H752" s="50"/>
      <c r="I752" s="50"/>
      <c r="J752" s="50"/>
      <c r="K752" s="50"/>
      <c r="L752" s="50"/>
      <c r="M752" s="50"/>
      <c r="N752" s="50"/>
      <c r="O752" s="50"/>
      <c r="P752" s="50"/>
      <c r="Q752" s="50"/>
      <c r="R752" s="50"/>
    </row>
    <row r="753" spans="1:18" x14ac:dyDescent="0.25">
      <c r="A753" s="50"/>
      <c r="B753" s="52"/>
      <c r="C753" s="52"/>
      <c r="D753" s="52"/>
      <c r="E753" s="50"/>
      <c r="F753" s="50"/>
      <c r="G753" s="50"/>
      <c r="H753" s="50"/>
      <c r="I753" s="50"/>
      <c r="J753" s="50"/>
      <c r="K753" s="50"/>
      <c r="L753" s="50"/>
      <c r="M753" s="50"/>
      <c r="N753" s="50"/>
      <c r="O753" s="50"/>
      <c r="P753" s="50"/>
      <c r="Q753" s="50"/>
      <c r="R753" s="50"/>
    </row>
    <row r="754" spans="1:18" x14ac:dyDescent="0.25">
      <c r="A754" s="50"/>
      <c r="B754" s="52"/>
      <c r="C754" s="52"/>
      <c r="D754" s="52"/>
      <c r="E754" s="50"/>
      <c r="F754" s="50"/>
      <c r="G754" s="50"/>
      <c r="H754" s="50"/>
      <c r="I754" s="50"/>
      <c r="J754" s="50"/>
      <c r="K754" s="50"/>
      <c r="L754" s="50"/>
      <c r="M754" s="50"/>
      <c r="N754" s="50"/>
      <c r="O754" s="50"/>
      <c r="P754" s="50"/>
      <c r="Q754" s="50"/>
      <c r="R754" s="50"/>
    </row>
    <row r="755" spans="1:18" x14ac:dyDescent="0.25">
      <c r="A755" s="50"/>
      <c r="B755" s="52"/>
      <c r="C755" s="52"/>
      <c r="D755" s="52"/>
      <c r="E755" s="50"/>
      <c r="F755" s="50"/>
      <c r="G755" s="50"/>
      <c r="H755" s="50"/>
      <c r="I755" s="50"/>
      <c r="J755" s="50"/>
      <c r="K755" s="50"/>
      <c r="L755" s="50"/>
      <c r="M755" s="50"/>
      <c r="N755" s="50"/>
      <c r="O755" s="50"/>
      <c r="P755" s="50"/>
      <c r="Q755" s="50"/>
      <c r="R755" s="50"/>
    </row>
    <row r="756" spans="1:18" x14ac:dyDescent="0.25">
      <c r="A756" s="50"/>
      <c r="B756" s="52"/>
      <c r="C756" s="52"/>
      <c r="D756" s="52"/>
      <c r="E756" s="50"/>
      <c r="F756" s="50"/>
      <c r="G756" s="50"/>
      <c r="H756" s="50"/>
      <c r="I756" s="50"/>
      <c r="J756" s="50"/>
      <c r="K756" s="50"/>
      <c r="L756" s="50"/>
      <c r="M756" s="50"/>
      <c r="N756" s="50"/>
      <c r="O756" s="50"/>
      <c r="P756" s="50"/>
      <c r="Q756" s="50"/>
      <c r="R756" s="50"/>
    </row>
    <row r="757" spans="1:18" x14ac:dyDescent="0.25">
      <c r="A757" s="50"/>
      <c r="B757" s="52"/>
      <c r="C757" s="52"/>
      <c r="D757" s="52"/>
      <c r="E757" s="50"/>
      <c r="F757" s="50"/>
      <c r="G757" s="50"/>
      <c r="H757" s="50"/>
      <c r="I757" s="50"/>
      <c r="J757" s="50"/>
      <c r="K757" s="50"/>
      <c r="L757" s="50"/>
      <c r="M757" s="50"/>
      <c r="N757" s="50"/>
      <c r="O757" s="50"/>
      <c r="P757" s="50"/>
      <c r="Q757" s="50"/>
      <c r="R757" s="50"/>
    </row>
    <row r="758" spans="1:18" x14ac:dyDescent="0.25">
      <c r="A758" s="50"/>
      <c r="B758" s="52"/>
      <c r="C758" s="52"/>
      <c r="D758" s="52"/>
      <c r="E758" s="50"/>
      <c r="F758" s="50"/>
      <c r="G758" s="50"/>
      <c r="H758" s="50"/>
      <c r="I758" s="50"/>
      <c r="J758" s="50"/>
      <c r="K758" s="50"/>
      <c r="L758" s="50"/>
      <c r="M758" s="50"/>
      <c r="N758" s="50"/>
      <c r="O758" s="50"/>
      <c r="P758" s="50"/>
      <c r="Q758" s="50"/>
      <c r="R758" s="50"/>
    </row>
    <row r="759" spans="1:18" x14ac:dyDescent="0.25">
      <c r="A759" s="50"/>
      <c r="B759" s="52"/>
      <c r="C759" s="52"/>
      <c r="D759" s="52"/>
      <c r="E759" s="50"/>
      <c r="F759" s="50"/>
      <c r="G759" s="50"/>
      <c r="H759" s="50"/>
      <c r="I759" s="50"/>
      <c r="J759" s="50"/>
      <c r="K759" s="50"/>
      <c r="L759" s="50"/>
      <c r="M759" s="50"/>
      <c r="N759" s="50"/>
      <c r="O759" s="50"/>
      <c r="P759" s="50"/>
      <c r="Q759" s="50"/>
      <c r="R759" s="50"/>
    </row>
    <row r="760" spans="1:18" x14ac:dyDescent="0.25">
      <c r="A760" s="50"/>
      <c r="B760" s="52"/>
      <c r="C760" s="52"/>
      <c r="D760" s="52"/>
      <c r="E760" s="50"/>
      <c r="F760" s="50"/>
      <c r="G760" s="50"/>
      <c r="H760" s="50"/>
      <c r="I760" s="50"/>
      <c r="J760" s="50"/>
      <c r="K760" s="50"/>
      <c r="L760" s="50"/>
      <c r="M760" s="50"/>
      <c r="N760" s="50"/>
      <c r="O760" s="50"/>
      <c r="P760" s="50"/>
      <c r="Q760" s="50"/>
      <c r="R760" s="50"/>
    </row>
    <row r="761" spans="1:18" x14ac:dyDescent="0.25">
      <c r="A761" s="50"/>
      <c r="B761" s="52"/>
      <c r="C761" s="52"/>
      <c r="D761" s="52"/>
      <c r="E761" s="50"/>
      <c r="F761" s="50"/>
      <c r="G761" s="50"/>
      <c r="H761" s="50"/>
      <c r="I761" s="50"/>
      <c r="J761" s="50"/>
      <c r="K761" s="50"/>
      <c r="L761" s="50"/>
      <c r="M761" s="50"/>
      <c r="N761" s="50"/>
      <c r="O761" s="50"/>
      <c r="P761" s="50"/>
      <c r="Q761" s="50"/>
      <c r="R761" s="50"/>
    </row>
    <row r="762" spans="1:18" x14ac:dyDescent="0.25">
      <c r="A762" s="50"/>
      <c r="B762" s="52"/>
      <c r="C762" s="52"/>
      <c r="D762" s="52"/>
      <c r="E762" s="50"/>
      <c r="F762" s="50"/>
      <c r="G762" s="50"/>
      <c r="H762" s="50"/>
      <c r="I762" s="50"/>
      <c r="J762" s="50"/>
      <c r="K762" s="50"/>
      <c r="L762" s="50"/>
      <c r="M762" s="50"/>
      <c r="N762" s="50"/>
      <c r="O762" s="50"/>
      <c r="P762" s="50"/>
      <c r="Q762" s="50"/>
      <c r="R762" s="50"/>
    </row>
    <row r="763" spans="1:18" x14ac:dyDescent="0.25">
      <c r="A763" s="50"/>
      <c r="B763" s="52"/>
      <c r="C763" s="52"/>
      <c r="D763" s="52"/>
      <c r="E763" s="50"/>
      <c r="F763" s="50"/>
      <c r="G763" s="50"/>
      <c r="H763" s="50"/>
      <c r="I763" s="50"/>
      <c r="J763" s="50"/>
      <c r="K763" s="50"/>
      <c r="L763" s="50"/>
      <c r="M763" s="50"/>
      <c r="N763" s="50"/>
      <c r="O763" s="50"/>
      <c r="P763" s="50"/>
      <c r="Q763" s="50"/>
      <c r="R763" s="50"/>
    </row>
    <row r="764" spans="1:18" x14ac:dyDescent="0.25">
      <c r="A764" s="50"/>
      <c r="B764" s="52"/>
      <c r="C764" s="52"/>
      <c r="D764" s="52"/>
      <c r="E764" s="50"/>
      <c r="F764" s="50"/>
      <c r="G764" s="50"/>
      <c r="H764" s="50"/>
      <c r="I764" s="50"/>
      <c r="J764" s="50"/>
      <c r="K764" s="50"/>
      <c r="L764" s="50"/>
      <c r="M764" s="50"/>
      <c r="N764" s="50"/>
      <c r="O764" s="50"/>
      <c r="P764" s="50"/>
      <c r="Q764" s="50"/>
      <c r="R764" s="50"/>
    </row>
    <row r="765" spans="1:18" x14ac:dyDescent="0.25">
      <c r="A765" s="50"/>
      <c r="B765" s="52"/>
      <c r="C765" s="52"/>
      <c r="D765" s="52"/>
      <c r="E765" s="50"/>
      <c r="F765" s="50"/>
      <c r="G765" s="50"/>
      <c r="H765" s="50"/>
      <c r="I765" s="50"/>
      <c r="J765" s="50"/>
      <c r="K765" s="50"/>
      <c r="L765" s="50"/>
      <c r="M765" s="50"/>
      <c r="N765" s="50"/>
      <c r="O765" s="50"/>
      <c r="P765" s="50"/>
      <c r="Q765" s="50"/>
      <c r="R765" s="50"/>
    </row>
    <row r="766" spans="1:18" x14ac:dyDescent="0.25">
      <c r="A766" s="50"/>
      <c r="B766" s="52"/>
      <c r="C766" s="52"/>
      <c r="D766" s="52"/>
      <c r="E766" s="50"/>
      <c r="F766" s="50"/>
      <c r="G766" s="50"/>
      <c r="H766" s="50"/>
      <c r="I766" s="50"/>
      <c r="J766" s="50"/>
      <c r="K766" s="50"/>
      <c r="L766" s="50"/>
      <c r="M766" s="50"/>
      <c r="N766" s="50"/>
      <c r="O766" s="50"/>
      <c r="P766" s="50"/>
      <c r="Q766" s="50"/>
      <c r="R766" s="50"/>
    </row>
    <row r="767" spans="1:18" x14ac:dyDescent="0.25">
      <c r="A767" s="50"/>
      <c r="B767" s="52"/>
      <c r="C767" s="52"/>
      <c r="D767" s="52"/>
      <c r="E767" s="50"/>
      <c r="F767" s="50"/>
      <c r="G767" s="50"/>
      <c r="H767" s="50"/>
      <c r="I767" s="50"/>
      <c r="J767" s="50"/>
      <c r="K767" s="50"/>
      <c r="L767" s="50"/>
      <c r="M767" s="50"/>
      <c r="N767" s="50"/>
      <c r="O767" s="50"/>
      <c r="P767" s="50"/>
      <c r="Q767" s="50"/>
      <c r="R767" s="50"/>
    </row>
    <row r="768" spans="1:18" x14ac:dyDescent="0.25">
      <c r="A768" s="50"/>
      <c r="B768" s="52"/>
      <c r="C768" s="52"/>
      <c r="D768" s="52"/>
      <c r="E768" s="50"/>
      <c r="F768" s="50"/>
      <c r="G768" s="50"/>
      <c r="H768" s="50"/>
      <c r="I768" s="50"/>
      <c r="J768" s="50"/>
      <c r="K768" s="50"/>
      <c r="L768" s="50"/>
      <c r="M768" s="50"/>
      <c r="N768" s="50"/>
      <c r="O768" s="50"/>
      <c r="P768" s="50"/>
      <c r="Q768" s="50"/>
      <c r="R768" s="50"/>
    </row>
    <row r="769" spans="1:18" x14ac:dyDescent="0.25">
      <c r="A769" s="50"/>
      <c r="B769" s="52"/>
      <c r="C769" s="52"/>
      <c r="D769" s="52"/>
      <c r="E769" s="50"/>
      <c r="F769" s="50"/>
      <c r="G769" s="50"/>
      <c r="H769" s="50"/>
      <c r="I769" s="50"/>
      <c r="J769" s="50"/>
      <c r="K769" s="50"/>
      <c r="L769" s="50"/>
      <c r="M769" s="50"/>
      <c r="N769" s="50"/>
      <c r="O769" s="50"/>
      <c r="P769" s="50"/>
      <c r="Q769" s="50"/>
      <c r="R769" s="50"/>
    </row>
    <row r="770" spans="1:18" x14ac:dyDescent="0.25">
      <c r="A770" s="50"/>
      <c r="B770" s="52"/>
      <c r="C770" s="52"/>
      <c r="D770" s="52"/>
      <c r="E770" s="50"/>
      <c r="F770" s="50"/>
      <c r="G770" s="50"/>
      <c r="H770" s="50"/>
      <c r="I770" s="50"/>
      <c r="J770" s="50"/>
      <c r="K770" s="50"/>
      <c r="L770" s="50"/>
      <c r="M770" s="50"/>
      <c r="N770" s="50"/>
      <c r="O770" s="50"/>
      <c r="P770" s="50"/>
      <c r="Q770" s="50"/>
      <c r="R770" s="50"/>
    </row>
    <row r="771" spans="1:18" x14ac:dyDescent="0.25">
      <c r="A771" s="50"/>
      <c r="B771" s="52"/>
      <c r="C771" s="52"/>
      <c r="D771" s="52"/>
      <c r="E771" s="50"/>
      <c r="F771" s="50"/>
      <c r="G771" s="50"/>
      <c r="H771" s="50"/>
      <c r="I771" s="50"/>
      <c r="J771" s="50"/>
      <c r="K771" s="50"/>
      <c r="L771" s="50"/>
      <c r="M771" s="50"/>
      <c r="N771" s="50"/>
      <c r="O771" s="50"/>
      <c r="P771" s="50"/>
      <c r="Q771" s="50"/>
      <c r="R771" s="50"/>
    </row>
    <row r="772" spans="1:18" x14ac:dyDescent="0.25">
      <c r="A772" s="50"/>
      <c r="B772" s="52"/>
      <c r="C772" s="52"/>
      <c r="D772" s="52"/>
      <c r="E772" s="50"/>
      <c r="F772" s="50"/>
      <c r="G772" s="50"/>
      <c r="H772" s="50"/>
      <c r="I772" s="50"/>
      <c r="J772" s="50"/>
      <c r="K772" s="50"/>
      <c r="L772" s="50"/>
      <c r="M772" s="50"/>
      <c r="N772" s="50"/>
      <c r="O772" s="50"/>
      <c r="P772" s="50"/>
      <c r="Q772" s="50"/>
      <c r="R772" s="50"/>
    </row>
    <row r="773" spans="1:18" x14ac:dyDescent="0.25">
      <c r="A773" s="50"/>
      <c r="B773" s="52"/>
      <c r="C773" s="52"/>
      <c r="D773" s="52"/>
      <c r="E773" s="50"/>
      <c r="F773" s="50"/>
      <c r="G773" s="50"/>
      <c r="H773" s="50"/>
      <c r="I773" s="50"/>
      <c r="J773" s="50"/>
      <c r="K773" s="50"/>
      <c r="L773" s="50"/>
      <c r="M773" s="50"/>
      <c r="N773" s="50"/>
      <c r="O773" s="50"/>
      <c r="P773" s="50"/>
      <c r="Q773" s="50"/>
      <c r="R773" s="50"/>
    </row>
    <row r="774" spans="1:18" x14ac:dyDescent="0.25">
      <c r="A774" s="50"/>
      <c r="B774" s="52"/>
      <c r="C774" s="52"/>
      <c r="D774" s="52"/>
      <c r="E774" s="50"/>
      <c r="F774" s="50"/>
      <c r="G774" s="50"/>
      <c r="H774" s="50"/>
      <c r="I774" s="50"/>
      <c r="J774" s="50"/>
      <c r="K774" s="50"/>
      <c r="L774" s="50"/>
      <c r="M774" s="50"/>
      <c r="N774" s="50"/>
      <c r="O774" s="50"/>
      <c r="P774" s="50"/>
      <c r="Q774" s="50"/>
      <c r="R774" s="50"/>
    </row>
    <row r="775" spans="1:18" x14ac:dyDescent="0.25">
      <c r="A775" s="50"/>
      <c r="B775" s="52"/>
      <c r="C775" s="52"/>
      <c r="D775" s="52"/>
      <c r="E775" s="50"/>
      <c r="F775" s="50"/>
      <c r="G775" s="50"/>
      <c r="H775" s="50"/>
      <c r="I775" s="50"/>
      <c r="J775" s="50"/>
      <c r="K775" s="50"/>
      <c r="L775" s="50"/>
      <c r="M775" s="50"/>
      <c r="N775" s="50"/>
      <c r="O775" s="50"/>
      <c r="P775" s="50"/>
      <c r="Q775" s="50"/>
      <c r="R775" s="50"/>
    </row>
    <row r="776" spans="1:18" x14ac:dyDescent="0.25">
      <c r="A776" s="50"/>
      <c r="B776" s="52"/>
      <c r="C776" s="52"/>
      <c r="D776" s="52"/>
      <c r="E776" s="50"/>
      <c r="F776" s="50"/>
      <c r="G776" s="50"/>
      <c r="H776" s="50"/>
      <c r="I776" s="50"/>
      <c r="J776" s="50"/>
      <c r="K776" s="50"/>
      <c r="L776" s="50"/>
      <c r="M776" s="50"/>
      <c r="N776" s="50"/>
      <c r="O776" s="50"/>
      <c r="P776" s="50"/>
      <c r="Q776" s="50"/>
      <c r="R776" s="50"/>
    </row>
    <row r="777" spans="1:18" x14ac:dyDescent="0.25">
      <c r="A777" s="50"/>
      <c r="B777" s="52"/>
      <c r="C777" s="52"/>
      <c r="D777" s="52"/>
      <c r="E777" s="50"/>
      <c r="F777" s="50"/>
      <c r="G777" s="50"/>
      <c r="H777" s="50"/>
      <c r="I777" s="50"/>
      <c r="J777" s="50"/>
      <c r="K777" s="50"/>
      <c r="L777" s="50"/>
      <c r="M777" s="50"/>
      <c r="N777" s="50"/>
      <c r="O777" s="50"/>
      <c r="P777" s="50"/>
      <c r="Q777" s="50"/>
      <c r="R777" s="50"/>
    </row>
    <row r="778" spans="1:18" x14ac:dyDescent="0.25">
      <c r="A778" s="50"/>
      <c r="B778" s="52"/>
      <c r="C778" s="52"/>
      <c r="D778" s="52"/>
      <c r="E778" s="50"/>
      <c r="F778" s="50"/>
      <c r="G778" s="50"/>
      <c r="H778" s="50"/>
      <c r="I778" s="50"/>
      <c r="J778" s="50"/>
      <c r="K778" s="50"/>
      <c r="L778" s="50"/>
      <c r="M778" s="50"/>
      <c r="N778" s="50"/>
      <c r="O778" s="50"/>
      <c r="P778" s="50"/>
      <c r="Q778" s="50"/>
      <c r="R778" s="50"/>
    </row>
    <row r="779" spans="1:18" x14ac:dyDescent="0.25">
      <c r="A779" s="50"/>
      <c r="B779" s="52"/>
      <c r="C779" s="52"/>
      <c r="D779" s="52"/>
      <c r="E779" s="50"/>
      <c r="F779" s="50"/>
      <c r="G779" s="50"/>
      <c r="H779" s="50"/>
      <c r="I779" s="50"/>
      <c r="J779" s="50"/>
      <c r="K779" s="50"/>
      <c r="L779" s="50"/>
      <c r="M779" s="50"/>
      <c r="N779" s="50"/>
      <c r="O779" s="50"/>
      <c r="P779" s="50"/>
      <c r="Q779" s="50"/>
      <c r="R779" s="50"/>
    </row>
    <row r="780" spans="1:18" x14ac:dyDescent="0.25">
      <c r="A780" s="50"/>
      <c r="B780" s="52"/>
      <c r="C780" s="52"/>
      <c r="D780" s="52"/>
      <c r="E780" s="50"/>
      <c r="F780" s="50"/>
      <c r="G780" s="50"/>
      <c r="H780" s="50"/>
      <c r="I780" s="50"/>
      <c r="J780" s="50"/>
      <c r="K780" s="50"/>
      <c r="L780" s="50"/>
      <c r="M780" s="50"/>
      <c r="N780" s="50"/>
      <c r="O780" s="50"/>
      <c r="P780" s="50"/>
      <c r="Q780" s="50"/>
      <c r="R780" s="50"/>
    </row>
    <row r="781" spans="1:18" x14ac:dyDescent="0.25">
      <c r="A781" s="50"/>
      <c r="B781" s="52"/>
      <c r="C781" s="52"/>
      <c r="D781" s="52"/>
      <c r="E781" s="50"/>
      <c r="F781" s="50"/>
      <c r="G781" s="50"/>
      <c r="H781" s="50"/>
      <c r="I781" s="50"/>
      <c r="J781" s="50"/>
      <c r="K781" s="50"/>
      <c r="L781" s="50"/>
      <c r="M781" s="50"/>
      <c r="N781" s="50"/>
      <c r="O781" s="50"/>
      <c r="P781" s="50"/>
      <c r="Q781" s="50"/>
      <c r="R781" s="50"/>
    </row>
    <row r="782" spans="1:18" x14ac:dyDescent="0.25">
      <c r="A782" s="50"/>
      <c r="B782" s="52"/>
      <c r="C782" s="52"/>
      <c r="D782" s="52"/>
      <c r="E782" s="50"/>
      <c r="F782" s="50"/>
      <c r="G782" s="50"/>
      <c r="H782" s="50"/>
      <c r="I782" s="50"/>
      <c r="J782" s="50"/>
      <c r="K782" s="50"/>
      <c r="L782" s="50"/>
      <c r="M782" s="50"/>
      <c r="N782" s="50"/>
      <c r="O782" s="50"/>
      <c r="P782" s="50"/>
      <c r="Q782" s="50"/>
      <c r="R782" s="50"/>
    </row>
    <row r="783" spans="1:18" x14ac:dyDescent="0.25">
      <c r="A783" s="50"/>
      <c r="B783" s="52"/>
      <c r="C783" s="52"/>
      <c r="D783" s="52"/>
      <c r="E783" s="50"/>
      <c r="F783" s="50"/>
      <c r="G783" s="50"/>
      <c r="H783" s="50"/>
      <c r="I783" s="50"/>
      <c r="J783" s="50"/>
      <c r="K783" s="50"/>
      <c r="L783" s="50"/>
      <c r="M783" s="50"/>
      <c r="N783" s="50"/>
      <c r="O783" s="50"/>
      <c r="P783" s="50"/>
      <c r="Q783" s="50"/>
      <c r="R783" s="50"/>
    </row>
    <row r="784" spans="1:18" x14ac:dyDescent="0.25">
      <c r="A784" s="50"/>
      <c r="B784" s="52"/>
      <c r="C784" s="52"/>
      <c r="D784" s="52"/>
      <c r="E784" s="50"/>
      <c r="F784" s="50"/>
      <c r="G784" s="50"/>
      <c r="H784" s="50"/>
      <c r="I784" s="50"/>
      <c r="J784" s="50"/>
      <c r="K784" s="50"/>
      <c r="L784" s="50"/>
      <c r="M784" s="50"/>
      <c r="N784" s="50"/>
      <c r="O784" s="50"/>
      <c r="P784" s="50"/>
      <c r="Q784" s="50"/>
      <c r="R784" s="50"/>
    </row>
    <row r="785" spans="1:18" x14ac:dyDescent="0.25">
      <c r="A785" s="50"/>
      <c r="B785" s="52"/>
      <c r="C785" s="52"/>
      <c r="D785" s="52"/>
      <c r="E785" s="50"/>
      <c r="F785" s="50"/>
      <c r="G785" s="50"/>
      <c r="H785" s="50"/>
      <c r="I785" s="50"/>
      <c r="J785" s="50"/>
      <c r="K785" s="50"/>
      <c r="L785" s="50"/>
      <c r="M785" s="50"/>
      <c r="N785" s="50"/>
      <c r="O785" s="50"/>
      <c r="P785" s="50"/>
      <c r="Q785" s="50"/>
      <c r="R785" s="50"/>
    </row>
    <row r="786" spans="1:18" x14ac:dyDescent="0.25">
      <c r="A786" s="50"/>
      <c r="B786" s="52"/>
      <c r="C786" s="52"/>
      <c r="D786" s="52"/>
      <c r="E786" s="50"/>
      <c r="F786" s="50"/>
      <c r="G786" s="50"/>
      <c r="H786" s="50"/>
      <c r="I786" s="50"/>
      <c r="J786" s="50"/>
      <c r="K786" s="50"/>
      <c r="L786" s="50"/>
      <c r="M786" s="50"/>
      <c r="N786" s="50"/>
      <c r="O786" s="50"/>
      <c r="P786" s="50"/>
      <c r="Q786" s="50"/>
      <c r="R786" s="50"/>
    </row>
    <row r="787" spans="1:18" x14ac:dyDescent="0.25">
      <c r="A787" s="50"/>
      <c r="B787" s="52"/>
      <c r="C787" s="52"/>
      <c r="D787" s="52"/>
      <c r="E787" s="50"/>
      <c r="F787" s="50"/>
      <c r="G787" s="50"/>
      <c r="H787" s="50"/>
      <c r="I787" s="50"/>
      <c r="J787" s="50"/>
      <c r="K787" s="50"/>
      <c r="L787" s="50"/>
      <c r="M787" s="50"/>
      <c r="N787" s="50"/>
      <c r="O787" s="50"/>
      <c r="P787" s="50"/>
      <c r="Q787" s="50"/>
      <c r="R787" s="50"/>
    </row>
    <row r="788" spans="1:18" x14ac:dyDescent="0.25">
      <c r="A788" s="50"/>
      <c r="B788" s="52"/>
      <c r="C788" s="52"/>
      <c r="D788" s="52"/>
      <c r="E788" s="50"/>
      <c r="F788" s="50"/>
      <c r="G788" s="50"/>
      <c r="H788" s="50"/>
      <c r="I788" s="50"/>
      <c r="J788" s="50"/>
      <c r="K788" s="50"/>
      <c r="L788" s="50"/>
      <c r="M788" s="50"/>
      <c r="N788" s="50"/>
      <c r="O788" s="50"/>
      <c r="P788" s="50"/>
      <c r="Q788" s="50"/>
      <c r="R788" s="50"/>
    </row>
    <row r="789" spans="1:18" x14ac:dyDescent="0.25">
      <c r="A789" s="50"/>
      <c r="B789" s="52"/>
      <c r="C789" s="52"/>
      <c r="D789" s="52"/>
      <c r="E789" s="50"/>
      <c r="F789" s="50"/>
      <c r="G789" s="50"/>
      <c r="H789" s="50"/>
      <c r="I789" s="50"/>
      <c r="J789" s="50"/>
      <c r="K789" s="50"/>
      <c r="L789" s="50"/>
      <c r="M789" s="50"/>
      <c r="N789" s="50"/>
      <c r="O789" s="50"/>
      <c r="P789" s="50"/>
      <c r="Q789" s="50"/>
      <c r="R789" s="50"/>
    </row>
    <row r="790" spans="1:18" x14ac:dyDescent="0.25">
      <c r="A790" s="50"/>
      <c r="B790" s="52"/>
      <c r="C790" s="52"/>
      <c r="D790" s="52"/>
      <c r="E790" s="50"/>
      <c r="F790" s="50"/>
      <c r="G790" s="50"/>
      <c r="H790" s="50"/>
      <c r="I790" s="50"/>
      <c r="J790" s="50"/>
      <c r="K790" s="50"/>
      <c r="L790" s="50"/>
      <c r="M790" s="50"/>
      <c r="N790" s="50"/>
      <c r="O790" s="50"/>
      <c r="P790" s="50"/>
      <c r="Q790" s="50"/>
      <c r="R790" s="50"/>
    </row>
    <row r="791" spans="1:18" x14ac:dyDescent="0.25">
      <c r="A791" s="50"/>
      <c r="B791" s="52"/>
      <c r="C791" s="52"/>
      <c r="D791" s="52"/>
      <c r="E791" s="50"/>
      <c r="F791" s="50"/>
      <c r="G791" s="50"/>
      <c r="H791" s="50"/>
      <c r="I791" s="50"/>
      <c r="J791" s="50"/>
      <c r="K791" s="50"/>
      <c r="L791" s="50"/>
      <c r="M791" s="50"/>
      <c r="N791" s="50"/>
      <c r="O791" s="50"/>
      <c r="P791" s="50"/>
      <c r="Q791" s="50"/>
      <c r="R791" s="50"/>
    </row>
    <row r="792" spans="1:18" x14ac:dyDescent="0.25">
      <c r="A792" s="50"/>
      <c r="B792" s="52"/>
      <c r="C792" s="52"/>
      <c r="D792" s="52"/>
      <c r="E792" s="50"/>
      <c r="F792" s="50"/>
      <c r="G792" s="50"/>
      <c r="H792" s="50"/>
      <c r="I792" s="50"/>
      <c r="J792" s="50"/>
      <c r="K792" s="50"/>
      <c r="L792" s="50"/>
      <c r="M792" s="50"/>
      <c r="N792" s="50"/>
      <c r="O792" s="50"/>
      <c r="P792" s="50"/>
      <c r="Q792" s="50"/>
      <c r="R792" s="50"/>
    </row>
    <row r="793" spans="1:18" x14ac:dyDescent="0.25">
      <c r="A793" s="50"/>
      <c r="B793" s="52"/>
      <c r="C793" s="52"/>
      <c r="D793" s="52"/>
      <c r="E793" s="50"/>
      <c r="F793" s="50"/>
      <c r="G793" s="50"/>
      <c r="H793" s="50"/>
      <c r="I793" s="50"/>
      <c r="J793" s="50"/>
      <c r="K793" s="50"/>
      <c r="L793" s="50"/>
      <c r="M793" s="50"/>
      <c r="N793" s="50"/>
      <c r="O793" s="50"/>
      <c r="P793" s="50"/>
      <c r="Q793" s="50"/>
      <c r="R793" s="50"/>
    </row>
    <row r="794" spans="1:18" x14ac:dyDescent="0.25">
      <c r="A794" s="50"/>
      <c r="B794" s="52"/>
      <c r="C794" s="52"/>
      <c r="D794" s="52"/>
      <c r="E794" s="50"/>
      <c r="F794" s="50"/>
      <c r="G794" s="50"/>
      <c r="H794" s="50"/>
      <c r="I794" s="50"/>
      <c r="J794" s="50"/>
      <c r="K794" s="50"/>
      <c r="L794" s="50"/>
      <c r="M794" s="50"/>
      <c r="N794" s="50"/>
      <c r="O794" s="50"/>
      <c r="P794" s="50"/>
      <c r="Q794" s="50"/>
      <c r="R794" s="50"/>
    </row>
    <row r="795" spans="1:18" x14ac:dyDescent="0.25">
      <c r="A795" s="50"/>
      <c r="B795" s="52"/>
      <c r="C795" s="52"/>
      <c r="D795" s="52"/>
      <c r="E795" s="50"/>
      <c r="F795" s="50"/>
      <c r="G795" s="50"/>
      <c r="H795" s="50"/>
      <c r="I795" s="50"/>
      <c r="J795" s="50"/>
      <c r="K795" s="50"/>
      <c r="L795" s="50"/>
      <c r="M795" s="50"/>
      <c r="N795" s="50"/>
      <c r="O795" s="50"/>
      <c r="P795" s="50"/>
      <c r="Q795" s="50"/>
      <c r="R795" s="50"/>
    </row>
    <row r="796" spans="1:18" x14ac:dyDescent="0.25">
      <c r="A796" s="50"/>
      <c r="B796" s="52"/>
      <c r="C796" s="52"/>
      <c r="D796" s="52"/>
      <c r="E796" s="50"/>
      <c r="F796" s="50"/>
      <c r="G796" s="50"/>
      <c r="H796" s="50"/>
      <c r="I796" s="50"/>
      <c r="J796" s="50"/>
      <c r="K796" s="50"/>
      <c r="L796" s="50"/>
      <c r="M796" s="50"/>
      <c r="N796" s="50"/>
      <c r="O796" s="50"/>
      <c r="P796" s="50"/>
      <c r="Q796" s="50"/>
      <c r="R796" s="50"/>
    </row>
    <row r="797" spans="1:18" x14ac:dyDescent="0.25">
      <c r="A797" s="50"/>
      <c r="B797" s="52"/>
      <c r="C797" s="52"/>
      <c r="D797" s="52"/>
      <c r="E797" s="50"/>
      <c r="F797" s="50"/>
      <c r="G797" s="50"/>
      <c r="H797" s="50"/>
      <c r="I797" s="50"/>
      <c r="J797" s="50"/>
      <c r="K797" s="50"/>
      <c r="L797" s="50"/>
      <c r="M797" s="50"/>
      <c r="N797" s="50"/>
      <c r="O797" s="50"/>
      <c r="P797" s="50"/>
      <c r="Q797" s="50"/>
      <c r="R797" s="50"/>
    </row>
    <row r="798" spans="1:18" x14ac:dyDescent="0.25">
      <c r="A798" s="50"/>
      <c r="B798" s="52"/>
      <c r="C798" s="52"/>
      <c r="D798" s="52"/>
      <c r="E798" s="50"/>
      <c r="F798" s="50"/>
      <c r="G798" s="50"/>
      <c r="H798" s="50"/>
      <c r="I798" s="50"/>
      <c r="J798" s="50"/>
      <c r="K798" s="50"/>
      <c r="L798" s="50"/>
      <c r="M798" s="50"/>
      <c r="N798" s="50"/>
      <c r="O798" s="50"/>
      <c r="P798" s="50"/>
      <c r="Q798" s="50"/>
      <c r="R798" s="50"/>
    </row>
    <row r="799" spans="1:18" x14ac:dyDescent="0.25">
      <c r="A799" s="50"/>
      <c r="B799" s="52"/>
      <c r="C799" s="52"/>
      <c r="D799" s="52"/>
      <c r="E799" s="50"/>
      <c r="F799" s="50"/>
      <c r="G799" s="50"/>
      <c r="H799" s="50"/>
      <c r="I799" s="50"/>
      <c r="J799" s="50"/>
      <c r="K799" s="50"/>
      <c r="L799" s="50"/>
      <c r="M799" s="50"/>
      <c r="N799" s="50"/>
      <c r="O799" s="50"/>
      <c r="P799" s="50"/>
      <c r="Q799" s="50"/>
      <c r="R799" s="50"/>
    </row>
    <row r="800" spans="1:18" x14ac:dyDescent="0.25">
      <c r="A800" s="50"/>
      <c r="B800" s="52"/>
      <c r="C800" s="52"/>
      <c r="D800" s="52"/>
      <c r="E800" s="50"/>
      <c r="F800" s="50"/>
      <c r="G800" s="50"/>
      <c r="H800" s="50"/>
      <c r="I800" s="50"/>
      <c r="J800" s="50"/>
      <c r="K800" s="50"/>
      <c r="L800" s="50"/>
      <c r="M800" s="50"/>
      <c r="N800" s="50"/>
      <c r="O800" s="50"/>
      <c r="P800" s="50"/>
      <c r="Q800" s="50"/>
      <c r="R800" s="50"/>
    </row>
    <row r="801" spans="1:18" x14ac:dyDescent="0.25">
      <c r="A801" s="50"/>
      <c r="B801" s="52"/>
      <c r="C801" s="52"/>
      <c r="D801" s="52"/>
      <c r="E801" s="50"/>
      <c r="F801" s="50"/>
      <c r="G801" s="50"/>
      <c r="H801" s="50"/>
      <c r="I801" s="50"/>
      <c r="J801" s="50"/>
      <c r="K801" s="50"/>
      <c r="L801" s="50"/>
      <c r="M801" s="50"/>
      <c r="N801" s="50"/>
      <c r="O801" s="50"/>
      <c r="P801" s="50"/>
      <c r="Q801" s="50"/>
      <c r="R801" s="50"/>
    </row>
    <row r="802" spans="1:18" x14ac:dyDescent="0.25">
      <c r="A802" s="50"/>
      <c r="B802" s="52"/>
      <c r="C802" s="52"/>
      <c r="D802" s="52"/>
      <c r="E802" s="50"/>
      <c r="F802" s="50"/>
      <c r="G802" s="50"/>
      <c r="H802" s="50"/>
      <c r="I802" s="50"/>
      <c r="J802" s="50"/>
      <c r="K802" s="50"/>
      <c r="L802" s="50"/>
      <c r="M802" s="50"/>
      <c r="N802" s="50"/>
      <c r="O802" s="50"/>
      <c r="P802" s="50"/>
      <c r="Q802" s="50"/>
      <c r="R802" s="50"/>
    </row>
    <row r="803" spans="1:18" x14ac:dyDescent="0.25">
      <c r="A803" s="50"/>
      <c r="B803" s="52"/>
      <c r="C803" s="52"/>
      <c r="D803" s="52"/>
      <c r="E803" s="50"/>
      <c r="F803" s="50"/>
      <c r="G803" s="50"/>
      <c r="H803" s="50"/>
      <c r="I803" s="50"/>
      <c r="J803" s="50"/>
      <c r="K803" s="50"/>
      <c r="L803" s="50"/>
      <c r="M803" s="50"/>
      <c r="N803" s="50"/>
      <c r="O803" s="50"/>
      <c r="P803" s="50"/>
      <c r="Q803" s="50"/>
      <c r="R803" s="50"/>
    </row>
    <row r="804" spans="1:18" x14ac:dyDescent="0.25">
      <c r="A804" s="50"/>
      <c r="B804" s="52"/>
      <c r="C804" s="52"/>
      <c r="D804" s="52"/>
      <c r="E804" s="50"/>
      <c r="F804" s="50"/>
      <c r="G804" s="50"/>
      <c r="H804" s="50"/>
      <c r="I804" s="50"/>
      <c r="J804" s="50"/>
      <c r="K804" s="50"/>
      <c r="L804" s="50"/>
      <c r="M804" s="50"/>
      <c r="N804" s="50"/>
      <c r="O804" s="50"/>
      <c r="P804" s="50"/>
      <c r="Q804" s="50"/>
      <c r="R804" s="50"/>
    </row>
    <row r="805" spans="1:18" x14ac:dyDescent="0.25">
      <c r="A805" s="50"/>
      <c r="B805" s="52"/>
      <c r="C805" s="52"/>
      <c r="D805" s="52"/>
      <c r="E805" s="50"/>
      <c r="F805" s="50"/>
      <c r="G805" s="50"/>
      <c r="H805" s="50"/>
      <c r="I805" s="50"/>
      <c r="J805" s="50"/>
      <c r="K805" s="50"/>
      <c r="L805" s="50"/>
      <c r="M805" s="50"/>
      <c r="N805" s="50"/>
      <c r="O805" s="50"/>
      <c r="P805" s="50"/>
      <c r="Q805" s="50"/>
      <c r="R805" s="50"/>
    </row>
    <row r="806" spans="1:18" x14ac:dyDescent="0.25">
      <c r="A806" s="50"/>
      <c r="B806" s="52"/>
      <c r="C806" s="52"/>
      <c r="D806" s="52"/>
      <c r="E806" s="50"/>
      <c r="F806" s="50"/>
      <c r="G806" s="50"/>
      <c r="H806" s="50"/>
      <c r="I806" s="50"/>
      <c r="J806" s="50"/>
      <c r="K806" s="50"/>
      <c r="L806" s="50"/>
      <c r="M806" s="50"/>
      <c r="N806" s="50"/>
      <c r="O806" s="50"/>
      <c r="P806" s="50"/>
      <c r="Q806" s="50"/>
      <c r="R806" s="50"/>
    </row>
    <row r="807" spans="1:18" x14ac:dyDescent="0.25">
      <c r="A807" s="50"/>
      <c r="B807" s="52"/>
      <c r="C807" s="52"/>
      <c r="D807" s="52"/>
      <c r="E807" s="50"/>
      <c r="F807" s="50"/>
      <c r="G807" s="50"/>
      <c r="H807" s="50"/>
      <c r="I807" s="50"/>
      <c r="J807" s="50"/>
      <c r="K807" s="50"/>
      <c r="L807" s="50"/>
      <c r="M807" s="50"/>
      <c r="N807" s="50"/>
      <c r="O807" s="50"/>
      <c r="P807" s="50"/>
      <c r="Q807" s="50"/>
      <c r="R807" s="50"/>
    </row>
    <row r="808" spans="1:18" x14ac:dyDescent="0.25">
      <c r="A808" s="50"/>
      <c r="B808" s="52"/>
      <c r="C808" s="52"/>
      <c r="D808" s="52"/>
      <c r="E808" s="50"/>
      <c r="F808" s="50"/>
      <c r="G808" s="50"/>
      <c r="H808" s="50"/>
      <c r="I808" s="50"/>
      <c r="J808" s="50"/>
      <c r="K808" s="50"/>
      <c r="L808" s="50"/>
      <c r="M808" s="50"/>
      <c r="N808" s="50"/>
      <c r="O808" s="50"/>
      <c r="P808" s="50"/>
      <c r="Q808" s="50"/>
      <c r="R808" s="50"/>
    </row>
    <row r="809" spans="1:18" x14ac:dyDescent="0.25">
      <c r="A809" s="50"/>
      <c r="B809" s="52"/>
      <c r="C809" s="52"/>
      <c r="D809" s="52"/>
      <c r="E809" s="50"/>
      <c r="F809" s="50"/>
      <c r="G809" s="50"/>
      <c r="H809" s="50"/>
      <c r="I809" s="50"/>
      <c r="J809" s="50"/>
      <c r="K809" s="50"/>
      <c r="L809" s="50"/>
      <c r="M809" s="50"/>
      <c r="N809" s="50"/>
      <c r="O809" s="50"/>
      <c r="P809" s="50"/>
      <c r="Q809" s="50"/>
      <c r="R809" s="50"/>
    </row>
    <row r="810" spans="1:18" x14ac:dyDescent="0.25">
      <c r="A810" s="50"/>
      <c r="B810" s="52"/>
      <c r="C810" s="52"/>
      <c r="D810" s="52"/>
      <c r="E810" s="50"/>
      <c r="F810" s="50"/>
      <c r="G810" s="50"/>
      <c r="H810" s="50"/>
      <c r="I810" s="50"/>
      <c r="J810" s="50"/>
      <c r="K810" s="50"/>
      <c r="L810" s="50"/>
      <c r="M810" s="50"/>
      <c r="N810" s="50"/>
      <c r="O810" s="50"/>
      <c r="P810" s="50"/>
      <c r="Q810" s="50"/>
      <c r="R810" s="50"/>
    </row>
    <row r="811" spans="1:18" x14ac:dyDescent="0.25">
      <c r="A811" s="50"/>
      <c r="B811" s="52"/>
      <c r="C811" s="52"/>
      <c r="D811" s="52"/>
      <c r="E811" s="50"/>
      <c r="F811" s="50"/>
      <c r="G811" s="50"/>
      <c r="H811" s="50"/>
      <c r="I811" s="50"/>
      <c r="J811" s="50"/>
      <c r="K811" s="50"/>
      <c r="L811" s="50"/>
      <c r="M811" s="50"/>
      <c r="N811" s="50"/>
      <c r="O811" s="50"/>
      <c r="P811" s="50"/>
      <c r="Q811" s="50"/>
      <c r="R811" s="50"/>
    </row>
    <row r="812" spans="1:18" x14ac:dyDescent="0.25">
      <c r="A812" s="50"/>
      <c r="B812" s="52"/>
      <c r="C812" s="52"/>
      <c r="D812" s="52"/>
      <c r="E812" s="50"/>
      <c r="F812" s="50"/>
      <c r="G812" s="50"/>
      <c r="H812" s="50"/>
      <c r="I812" s="50"/>
      <c r="J812" s="50"/>
      <c r="K812" s="50"/>
      <c r="L812" s="50"/>
      <c r="M812" s="50"/>
      <c r="N812" s="50"/>
      <c r="O812" s="50"/>
      <c r="P812" s="50"/>
      <c r="Q812" s="50"/>
      <c r="R812" s="50"/>
    </row>
    <row r="813" spans="1:18" x14ac:dyDescent="0.25">
      <c r="A813" s="50"/>
      <c r="B813" s="52"/>
      <c r="C813" s="52"/>
      <c r="D813" s="52"/>
      <c r="E813" s="50"/>
      <c r="F813" s="50"/>
      <c r="G813" s="50"/>
      <c r="H813" s="50"/>
      <c r="I813" s="50"/>
      <c r="J813" s="50"/>
      <c r="K813" s="50"/>
      <c r="L813" s="50"/>
      <c r="M813" s="50"/>
      <c r="N813" s="50"/>
      <c r="O813" s="50"/>
      <c r="P813" s="50"/>
      <c r="Q813" s="50"/>
      <c r="R813" s="50"/>
    </row>
    <row r="814" spans="1:18" x14ac:dyDescent="0.25">
      <c r="A814" s="50"/>
      <c r="B814" s="52"/>
      <c r="C814" s="52"/>
      <c r="D814" s="52"/>
      <c r="E814" s="50"/>
      <c r="F814" s="50"/>
      <c r="G814" s="50"/>
      <c r="H814" s="50"/>
      <c r="I814" s="50"/>
      <c r="J814" s="50"/>
      <c r="K814" s="50"/>
      <c r="L814" s="50"/>
      <c r="M814" s="50"/>
      <c r="N814" s="50"/>
      <c r="O814" s="50"/>
      <c r="P814" s="50"/>
      <c r="Q814" s="50"/>
      <c r="R814" s="50"/>
    </row>
    <row r="815" spans="1:18" x14ac:dyDescent="0.25">
      <c r="A815" s="50"/>
      <c r="B815" s="52"/>
      <c r="C815" s="52"/>
      <c r="D815" s="52"/>
      <c r="E815" s="50"/>
      <c r="F815" s="50"/>
      <c r="G815" s="50"/>
      <c r="H815" s="50"/>
      <c r="I815" s="50"/>
      <c r="J815" s="50"/>
      <c r="K815" s="50"/>
      <c r="L815" s="50"/>
      <c r="M815" s="50"/>
      <c r="N815" s="50"/>
      <c r="O815" s="50"/>
      <c r="P815" s="50"/>
      <c r="Q815" s="50"/>
      <c r="R815" s="50"/>
    </row>
    <row r="816" spans="1:18" x14ac:dyDescent="0.25">
      <c r="A816" s="50"/>
      <c r="B816" s="52"/>
      <c r="C816" s="52"/>
      <c r="D816" s="52"/>
      <c r="E816" s="50"/>
      <c r="F816" s="50"/>
      <c r="G816" s="50"/>
      <c r="H816" s="50"/>
      <c r="I816" s="50"/>
      <c r="J816" s="50"/>
      <c r="K816" s="50"/>
      <c r="L816" s="50"/>
      <c r="M816" s="50"/>
      <c r="N816" s="50"/>
      <c r="O816" s="50"/>
      <c r="P816" s="50"/>
      <c r="Q816" s="50"/>
      <c r="R816" s="50"/>
    </row>
    <row r="817" spans="1:18" x14ac:dyDescent="0.25">
      <c r="A817" s="50"/>
      <c r="B817" s="52"/>
      <c r="C817" s="52"/>
      <c r="D817" s="52"/>
      <c r="E817" s="50"/>
      <c r="F817" s="50"/>
      <c r="G817" s="50"/>
      <c r="H817" s="50"/>
      <c r="I817" s="50"/>
      <c r="J817" s="50"/>
      <c r="K817" s="50"/>
      <c r="L817" s="50"/>
      <c r="M817" s="50"/>
      <c r="N817" s="50"/>
      <c r="O817" s="50"/>
      <c r="P817" s="50"/>
      <c r="Q817" s="50"/>
      <c r="R817" s="50"/>
    </row>
    <row r="818" spans="1:18" x14ac:dyDescent="0.25">
      <c r="A818" s="50"/>
      <c r="B818" s="52"/>
      <c r="C818" s="52"/>
      <c r="D818" s="52"/>
      <c r="E818" s="50"/>
      <c r="F818" s="50"/>
      <c r="G818" s="50"/>
      <c r="H818" s="50"/>
      <c r="I818" s="50"/>
      <c r="J818" s="50"/>
      <c r="K818" s="50"/>
      <c r="L818" s="50"/>
      <c r="M818" s="50"/>
      <c r="N818" s="50"/>
      <c r="O818" s="50"/>
      <c r="P818" s="50"/>
      <c r="Q818" s="50"/>
      <c r="R818" s="50"/>
    </row>
    <row r="819" spans="1:18" x14ac:dyDescent="0.25">
      <c r="A819" s="50"/>
      <c r="B819" s="52"/>
      <c r="C819" s="52"/>
      <c r="D819" s="52"/>
      <c r="E819" s="50"/>
      <c r="F819" s="50"/>
      <c r="G819" s="50"/>
      <c r="H819" s="50"/>
      <c r="I819" s="50"/>
      <c r="J819" s="50"/>
      <c r="K819" s="50"/>
      <c r="L819" s="50"/>
      <c r="M819" s="50"/>
      <c r="N819" s="50"/>
      <c r="O819" s="50"/>
      <c r="P819" s="50"/>
      <c r="Q819" s="50"/>
      <c r="R819" s="50"/>
    </row>
    <row r="820" spans="1:18" x14ac:dyDescent="0.25">
      <c r="A820" s="50"/>
      <c r="B820" s="52"/>
      <c r="C820" s="52"/>
      <c r="D820" s="52"/>
      <c r="E820" s="50"/>
      <c r="F820" s="50"/>
      <c r="G820" s="50"/>
      <c r="H820" s="50"/>
      <c r="I820" s="50"/>
      <c r="J820" s="50"/>
      <c r="K820" s="50"/>
      <c r="L820" s="50"/>
      <c r="M820" s="50"/>
      <c r="N820" s="50"/>
      <c r="O820" s="50"/>
      <c r="P820" s="50"/>
      <c r="Q820" s="50"/>
      <c r="R820" s="50"/>
    </row>
    <row r="821" spans="1:18" x14ac:dyDescent="0.25">
      <c r="A821" s="50"/>
      <c r="B821" s="52"/>
      <c r="C821" s="52"/>
      <c r="D821" s="52"/>
      <c r="E821" s="50"/>
      <c r="F821" s="50"/>
      <c r="G821" s="50"/>
      <c r="H821" s="50"/>
      <c r="I821" s="50"/>
      <c r="J821" s="50"/>
      <c r="K821" s="50"/>
      <c r="L821" s="50"/>
      <c r="M821" s="50"/>
      <c r="N821" s="50"/>
      <c r="O821" s="50"/>
      <c r="P821" s="50"/>
      <c r="Q821" s="50"/>
      <c r="R821" s="50"/>
    </row>
    <row r="822" spans="1:18" x14ac:dyDescent="0.25">
      <c r="A822" s="50"/>
      <c r="B822" s="52"/>
      <c r="C822" s="52"/>
      <c r="D822" s="52"/>
      <c r="E822" s="50"/>
      <c r="F822" s="50"/>
      <c r="G822" s="50"/>
      <c r="H822" s="50"/>
      <c r="I822" s="50"/>
      <c r="J822" s="50"/>
      <c r="K822" s="50"/>
      <c r="L822" s="50"/>
      <c r="M822" s="50"/>
      <c r="N822" s="50"/>
      <c r="O822" s="50"/>
      <c r="P822" s="50"/>
      <c r="Q822" s="50"/>
      <c r="R822" s="50"/>
    </row>
    <row r="823" spans="1:18" x14ac:dyDescent="0.25">
      <c r="A823" s="50"/>
      <c r="B823" s="52"/>
      <c r="C823" s="52"/>
      <c r="D823" s="52"/>
      <c r="E823" s="50"/>
      <c r="F823" s="50"/>
      <c r="G823" s="50"/>
      <c r="H823" s="50"/>
      <c r="I823" s="50"/>
      <c r="J823" s="50"/>
      <c r="K823" s="50"/>
      <c r="L823" s="50"/>
      <c r="M823" s="50"/>
      <c r="N823" s="50"/>
      <c r="O823" s="50"/>
      <c r="P823" s="50"/>
      <c r="Q823" s="50"/>
      <c r="R823" s="50"/>
    </row>
    <row r="824" spans="1:18" x14ac:dyDescent="0.25">
      <c r="A824" s="50"/>
      <c r="B824" s="52"/>
      <c r="C824" s="52"/>
      <c r="D824" s="52"/>
      <c r="E824" s="50"/>
      <c r="F824" s="50"/>
      <c r="G824" s="50"/>
      <c r="H824" s="50"/>
      <c r="I824" s="50"/>
      <c r="J824" s="50"/>
      <c r="K824" s="50"/>
      <c r="L824" s="50"/>
      <c r="M824" s="50"/>
      <c r="N824" s="50"/>
      <c r="O824" s="50"/>
      <c r="P824" s="50"/>
      <c r="Q824" s="50"/>
      <c r="R824" s="50"/>
    </row>
    <row r="825" spans="1:18" x14ac:dyDescent="0.25">
      <c r="A825" s="50"/>
      <c r="B825" s="52"/>
      <c r="C825" s="52"/>
      <c r="D825" s="52"/>
      <c r="E825" s="50"/>
      <c r="F825" s="50"/>
      <c r="G825" s="50"/>
      <c r="H825" s="50"/>
      <c r="I825" s="50"/>
      <c r="J825" s="50"/>
      <c r="K825" s="50"/>
      <c r="L825" s="50"/>
      <c r="M825" s="50"/>
      <c r="N825" s="50"/>
      <c r="O825" s="50"/>
      <c r="P825" s="50"/>
      <c r="Q825" s="50"/>
      <c r="R825" s="50"/>
    </row>
    <row r="826" spans="1:18" x14ac:dyDescent="0.25">
      <c r="A826" s="50"/>
      <c r="B826" s="52"/>
      <c r="C826" s="52"/>
      <c r="D826" s="52"/>
      <c r="E826" s="50"/>
      <c r="F826" s="50"/>
      <c r="G826" s="50"/>
      <c r="H826" s="50"/>
      <c r="I826" s="50"/>
      <c r="J826" s="50"/>
      <c r="K826" s="50"/>
      <c r="L826" s="50"/>
      <c r="M826" s="50"/>
      <c r="N826" s="50"/>
      <c r="O826" s="50"/>
      <c r="P826" s="50"/>
      <c r="Q826" s="50"/>
      <c r="R826" s="50"/>
    </row>
    <row r="827" spans="1:18" x14ac:dyDescent="0.25">
      <c r="A827" s="50"/>
      <c r="B827" s="52"/>
      <c r="C827" s="52"/>
      <c r="D827" s="52"/>
      <c r="E827" s="50"/>
      <c r="F827" s="50"/>
      <c r="G827" s="50"/>
      <c r="H827" s="50"/>
      <c r="I827" s="50"/>
      <c r="J827" s="50"/>
      <c r="K827" s="50"/>
      <c r="L827" s="50"/>
      <c r="M827" s="50"/>
      <c r="N827" s="50"/>
      <c r="O827" s="50"/>
      <c r="P827" s="50"/>
      <c r="Q827" s="50"/>
      <c r="R827" s="50"/>
    </row>
    <row r="828" spans="1:18" x14ac:dyDescent="0.25">
      <c r="A828" s="50"/>
      <c r="B828" s="52"/>
      <c r="C828" s="52"/>
      <c r="D828" s="52"/>
      <c r="E828" s="50"/>
      <c r="F828" s="50"/>
      <c r="G828" s="50"/>
      <c r="H828" s="50"/>
      <c r="I828" s="50"/>
      <c r="J828" s="50"/>
      <c r="K828" s="50"/>
      <c r="L828" s="50"/>
      <c r="M828" s="50"/>
      <c r="N828" s="50"/>
      <c r="O828" s="50"/>
      <c r="P828" s="50"/>
      <c r="Q828" s="50"/>
      <c r="R828" s="50"/>
    </row>
    <row r="829" spans="1:18" x14ac:dyDescent="0.25">
      <c r="A829" s="50"/>
      <c r="B829" s="52"/>
      <c r="C829" s="52"/>
      <c r="D829" s="52"/>
      <c r="E829" s="50"/>
      <c r="F829" s="50"/>
      <c r="G829" s="50"/>
      <c r="H829" s="50"/>
      <c r="I829" s="50"/>
      <c r="J829" s="50"/>
      <c r="K829" s="50"/>
      <c r="L829" s="50"/>
      <c r="M829" s="50"/>
      <c r="N829" s="50"/>
      <c r="O829" s="50"/>
      <c r="P829" s="50"/>
      <c r="Q829" s="50"/>
      <c r="R829" s="50"/>
    </row>
    <row r="830" spans="1:18" x14ac:dyDescent="0.25">
      <c r="A830" s="50"/>
      <c r="B830" s="52"/>
      <c r="C830" s="52"/>
      <c r="D830" s="52"/>
      <c r="E830" s="50"/>
      <c r="F830" s="50"/>
      <c r="G830" s="50"/>
      <c r="H830" s="50"/>
      <c r="I830" s="50"/>
      <c r="J830" s="50"/>
      <c r="K830" s="50"/>
      <c r="L830" s="50"/>
      <c r="M830" s="50"/>
      <c r="N830" s="50"/>
      <c r="O830" s="50"/>
      <c r="P830" s="50"/>
      <c r="Q830" s="50"/>
      <c r="R830" s="50"/>
    </row>
    <row r="831" spans="1:18" x14ac:dyDescent="0.25">
      <c r="A831" s="50"/>
      <c r="B831" s="52"/>
      <c r="C831" s="52"/>
      <c r="D831" s="52"/>
      <c r="E831" s="50"/>
      <c r="F831" s="50"/>
      <c r="G831" s="50"/>
      <c r="H831" s="50"/>
      <c r="I831" s="50"/>
      <c r="J831" s="50"/>
      <c r="K831" s="50"/>
      <c r="L831" s="50"/>
      <c r="M831" s="50"/>
      <c r="N831" s="50"/>
      <c r="O831" s="50"/>
      <c r="P831" s="50"/>
      <c r="Q831" s="50"/>
      <c r="R831" s="50"/>
    </row>
    <row r="832" spans="1:18" x14ac:dyDescent="0.25">
      <c r="A832" s="50"/>
      <c r="B832" s="52"/>
      <c r="C832" s="52"/>
      <c r="D832" s="52"/>
      <c r="E832" s="50"/>
      <c r="F832" s="50"/>
      <c r="G832" s="50"/>
      <c r="H832" s="50"/>
      <c r="I832" s="50"/>
      <c r="J832" s="50"/>
      <c r="K832" s="50"/>
      <c r="L832" s="50"/>
      <c r="M832" s="50"/>
      <c r="N832" s="50"/>
      <c r="O832" s="50"/>
      <c r="P832" s="50"/>
      <c r="Q832" s="50"/>
      <c r="R832" s="50"/>
    </row>
    <row r="833" spans="1:18" x14ac:dyDescent="0.25">
      <c r="A833" s="50"/>
      <c r="B833" s="52"/>
      <c r="C833" s="52"/>
      <c r="D833" s="52"/>
      <c r="E833" s="50"/>
      <c r="F833" s="50"/>
      <c r="G833" s="50"/>
      <c r="H833" s="50"/>
      <c r="I833" s="50"/>
      <c r="J833" s="50"/>
      <c r="K833" s="50"/>
      <c r="L833" s="50"/>
      <c r="M833" s="50"/>
      <c r="N833" s="50"/>
      <c r="O833" s="50"/>
      <c r="P833" s="50"/>
      <c r="Q833" s="50"/>
      <c r="R833" s="50"/>
    </row>
    <row r="834" spans="1:18" x14ac:dyDescent="0.25">
      <c r="A834" s="50"/>
      <c r="B834" s="52"/>
      <c r="C834" s="52"/>
      <c r="D834" s="52"/>
      <c r="E834" s="50"/>
      <c r="F834" s="50"/>
      <c r="G834" s="50"/>
      <c r="H834" s="50"/>
      <c r="I834" s="50"/>
      <c r="J834" s="50"/>
      <c r="K834" s="50"/>
      <c r="L834" s="50"/>
      <c r="M834" s="50"/>
      <c r="N834" s="50"/>
      <c r="O834" s="50"/>
      <c r="P834" s="50"/>
      <c r="Q834" s="50"/>
      <c r="R834" s="50"/>
    </row>
    <row r="835" spans="1:18" x14ac:dyDescent="0.25">
      <c r="A835" s="50"/>
      <c r="B835" s="52"/>
      <c r="C835" s="52"/>
      <c r="D835" s="52"/>
      <c r="E835" s="50"/>
      <c r="F835" s="50"/>
      <c r="G835" s="50"/>
      <c r="H835" s="50"/>
      <c r="I835" s="50"/>
      <c r="J835" s="50"/>
      <c r="K835" s="50"/>
      <c r="L835" s="50"/>
      <c r="M835" s="50"/>
      <c r="N835" s="50"/>
      <c r="O835" s="50"/>
      <c r="P835" s="50"/>
      <c r="Q835" s="50"/>
      <c r="R835" s="50"/>
    </row>
    <row r="836" spans="1:18" x14ac:dyDescent="0.25">
      <c r="A836" s="50"/>
      <c r="B836" s="52"/>
      <c r="C836" s="52"/>
      <c r="D836" s="52"/>
      <c r="E836" s="50"/>
      <c r="F836" s="50"/>
      <c r="G836" s="50"/>
      <c r="H836" s="50"/>
      <c r="I836" s="50"/>
      <c r="J836" s="50"/>
      <c r="K836" s="50"/>
      <c r="L836" s="50"/>
      <c r="M836" s="50"/>
      <c r="N836" s="50"/>
      <c r="O836" s="50"/>
      <c r="P836" s="50"/>
      <c r="Q836" s="50"/>
      <c r="R836" s="50"/>
    </row>
    <row r="837" spans="1:18" x14ac:dyDescent="0.25">
      <c r="A837" s="50"/>
      <c r="B837" s="52"/>
      <c r="C837" s="52"/>
      <c r="D837" s="52"/>
      <c r="E837" s="50"/>
      <c r="F837" s="50"/>
      <c r="G837" s="50"/>
      <c r="H837" s="50"/>
      <c r="I837" s="50"/>
      <c r="J837" s="50"/>
      <c r="K837" s="50"/>
      <c r="L837" s="50"/>
      <c r="M837" s="50"/>
      <c r="N837" s="50"/>
      <c r="O837" s="50"/>
      <c r="P837" s="50"/>
      <c r="Q837" s="50"/>
      <c r="R837" s="50"/>
    </row>
    <row r="838" spans="1:18" x14ac:dyDescent="0.25">
      <c r="A838" s="50"/>
      <c r="B838" s="52"/>
      <c r="C838" s="52"/>
      <c r="D838" s="52"/>
      <c r="E838" s="50"/>
      <c r="F838" s="50"/>
      <c r="G838" s="50"/>
      <c r="H838" s="50"/>
      <c r="I838" s="50"/>
      <c r="J838" s="50"/>
      <c r="K838" s="50"/>
      <c r="L838" s="50"/>
      <c r="M838" s="50"/>
      <c r="N838" s="50"/>
      <c r="O838" s="50"/>
      <c r="P838" s="50"/>
      <c r="Q838" s="50"/>
      <c r="R838" s="50"/>
    </row>
    <row r="839" spans="1:18" x14ac:dyDescent="0.25">
      <c r="A839" s="50"/>
      <c r="B839" s="52"/>
      <c r="C839" s="52"/>
      <c r="D839" s="52"/>
      <c r="E839" s="50"/>
      <c r="F839" s="50"/>
      <c r="G839" s="50"/>
      <c r="H839" s="50"/>
      <c r="I839" s="50"/>
      <c r="J839" s="50"/>
      <c r="K839" s="50"/>
      <c r="L839" s="50"/>
      <c r="M839" s="50"/>
      <c r="N839" s="50"/>
      <c r="O839" s="50"/>
      <c r="P839" s="50"/>
      <c r="Q839" s="50"/>
      <c r="R839" s="50"/>
    </row>
    <row r="840" spans="1:18" x14ac:dyDescent="0.25">
      <c r="A840" s="50"/>
      <c r="B840" s="52"/>
      <c r="C840" s="52"/>
      <c r="D840" s="52"/>
      <c r="E840" s="50"/>
      <c r="F840" s="50"/>
      <c r="G840" s="50"/>
      <c r="H840" s="50"/>
      <c r="I840" s="50"/>
      <c r="J840" s="50"/>
      <c r="K840" s="50"/>
      <c r="L840" s="50"/>
      <c r="M840" s="50"/>
      <c r="N840" s="50"/>
      <c r="O840" s="50"/>
      <c r="P840" s="50"/>
      <c r="Q840" s="50"/>
      <c r="R840" s="50"/>
    </row>
    <row r="841" spans="1:18" x14ac:dyDescent="0.25">
      <c r="A841" s="50"/>
      <c r="B841" s="52"/>
      <c r="C841" s="52"/>
      <c r="D841" s="52"/>
      <c r="E841" s="50"/>
      <c r="F841" s="50"/>
      <c r="G841" s="50"/>
      <c r="H841" s="50"/>
      <c r="I841" s="50"/>
      <c r="J841" s="50"/>
      <c r="K841" s="50"/>
      <c r="L841" s="50"/>
      <c r="M841" s="50"/>
      <c r="N841" s="50"/>
      <c r="O841" s="50"/>
      <c r="P841" s="50"/>
      <c r="Q841" s="50"/>
      <c r="R841" s="50"/>
    </row>
    <row r="842" spans="1:18" x14ac:dyDescent="0.25">
      <c r="A842" s="50"/>
      <c r="B842" s="52"/>
      <c r="C842" s="52"/>
      <c r="D842" s="52"/>
      <c r="E842" s="50"/>
      <c r="F842" s="50"/>
      <c r="G842" s="50"/>
      <c r="H842" s="50"/>
      <c r="I842" s="50"/>
      <c r="J842" s="50"/>
      <c r="K842" s="50"/>
      <c r="L842" s="50"/>
      <c r="M842" s="50"/>
      <c r="N842" s="50"/>
      <c r="O842" s="50"/>
      <c r="P842" s="50"/>
      <c r="Q842" s="50"/>
      <c r="R842" s="50"/>
    </row>
    <row r="843" spans="1:18" x14ac:dyDescent="0.25">
      <c r="A843" s="50"/>
      <c r="B843" s="52"/>
      <c r="C843" s="52"/>
      <c r="D843" s="52"/>
      <c r="E843" s="50"/>
      <c r="F843" s="50"/>
      <c r="G843" s="50"/>
      <c r="H843" s="50"/>
      <c r="I843" s="50"/>
      <c r="J843" s="50"/>
      <c r="K843" s="50"/>
      <c r="L843" s="50"/>
      <c r="M843" s="50"/>
      <c r="N843" s="50"/>
      <c r="O843" s="50"/>
      <c r="P843" s="50"/>
      <c r="Q843" s="50"/>
      <c r="R843" s="50"/>
    </row>
    <row r="844" spans="1:18" x14ac:dyDescent="0.25">
      <c r="A844" s="50"/>
      <c r="B844" s="52"/>
      <c r="C844" s="52"/>
      <c r="D844" s="52"/>
      <c r="E844" s="50"/>
      <c r="F844" s="50"/>
      <c r="G844" s="50"/>
      <c r="H844" s="50"/>
      <c r="I844" s="50"/>
      <c r="J844" s="50"/>
      <c r="K844" s="50"/>
      <c r="L844" s="50"/>
      <c r="M844" s="50"/>
      <c r="N844" s="50"/>
      <c r="O844" s="50"/>
      <c r="P844" s="50"/>
      <c r="Q844" s="50"/>
      <c r="R844" s="50"/>
    </row>
    <row r="845" spans="1:18" x14ac:dyDescent="0.25">
      <c r="A845" s="50"/>
      <c r="B845" s="52"/>
      <c r="C845" s="52"/>
      <c r="D845" s="52"/>
      <c r="E845" s="50"/>
      <c r="F845" s="50"/>
      <c r="G845" s="50"/>
      <c r="H845" s="50"/>
      <c r="I845" s="50"/>
      <c r="J845" s="50"/>
      <c r="K845" s="50"/>
      <c r="L845" s="50"/>
      <c r="M845" s="50"/>
      <c r="N845" s="50"/>
      <c r="O845" s="50"/>
      <c r="P845" s="50"/>
      <c r="Q845" s="50"/>
      <c r="R845" s="50"/>
    </row>
    <row r="846" spans="1:18" x14ac:dyDescent="0.25">
      <c r="A846" s="50"/>
      <c r="B846" s="52"/>
      <c r="C846" s="52"/>
      <c r="D846" s="52"/>
      <c r="E846" s="50"/>
      <c r="F846" s="50"/>
      <c r="G846" s="50"/>
      <c r="H846" s="50"/>
      <c r="I846" s="50"/>
      <c r="J846" s="50"/>
      <c r="K846" s="50"/>
      <c r="L846" s="50"/>
      <c r="M846" s="50"/>
      <c r="N846" s="50"/>
      <c r="O846" s="50"/>
      <c r="P846" s="50"/>
      <c r="Q846" s="50"/>
      <c r="R846" s="50"/>
    </row>
    <row r="847" spans="1:18" x14ac:dyDescent="0.25">
      <c r="A847" s="50"/>
      <c r="B847" s="52"/>
      <c r="C847" s="52"/>
      <c r="D847" s="52"/>
      <c r="E847" s="50"/>
      <c r="F847" s="50"/>
      <c r="G847" s="50"/>
      <c r="H847" s="50"/>
      <c r="I847" s="50"/>
      <c r="J847" s="50"/>
      <c r="K847" s="50"/>
      <c r="L847" s="50"/>
      <c r="M847" s="50"/>
      <c r="N847" s="50"/>
      <c r="O847" s="50"/>
      <c r="P847" s="50"/>
      <c r="Q847" s="50"/>
      <c r="R847" s="50"/>
    </row>
    <row r="848" spans="1:18" x14ac:dyDescent="0.25">
      <c r="A848" s="50"/>
      <c r="B848" s="52"/>
      <c r="C848" s="52"/>
      <c r="D848" s="52"/>
      <c r="E848" s="50"/>
      <c r="F848" s="50"/>
      <c r="G848" s="50"/>
      <c r="H848" s="50"/>
      <c r="I848" s="50"/>
      <c r="J848" s="50"/>
      <c r="K848" s="50"/>
      <c r="L848" s="50"/>
      <c r="M848" s="50"/>
      <c r="N848" s="50"/>
      <c r="O848" s="50"/>
      <c r="P848" s="50"/>
      <c r="Q848" s="50"/>
      <c r="R848" s="50"/>
    </row>
    <row r="849" spans="1:18" x14ac:dyDescent="0.25">
      <c r="A849" s="50"/>
      <c r="B849" s="52"/>
      <c r="C849" s="52"/>
      <c r="D849" s="52"/>
      <c r="E849" s="50"/>
      <c r="F849" s="50"/>
      <c r="G849" s="50"/>
      <c r="H849" s="50"/>
      <c r="I849" s="50"/>
      <c r="J849" s="50"/>
      <c r="K849" s="50"/>
      <c r="L849" s="50"/>
      <c r="M849" s="50"/>
      <c r="N849" s="50"/>
      <c r="O849" s="50"/>
      <c r="P849" s="50"/>
      <c r="Q849" s="50"/>
      <c r="R849" s="50"/>
    </row>
    <row r="850" spans="1:18" x14ac:dyDescent="0.25">
      <c r="A850" s="50"/>
      <c r="B850" s="52"/>
      <c r="C850" s="52"/>
      <c r="D850" s="52"/>
      <c r="E850" s="50"/>
      <c r="F850" s="50"/>
      <c r="G850" s="50"/>
      <c r="H850" s="50"/>
      <c r="I850" s="50"/>
      <c r="J850" s="50"/>
      <c r="K850" s="50"/>
      <c r="L850" s="50"/>
      <c r="M850" s="50"/>
      <c r="N850" s="50"/>
      <c r="O850" s="50"/>
      <c r="P850" s="50"/>
      <c r="Q850" s="50"/>
      <c r="R850" s="50"/>
    </row>
    <row r="851" spans="1:18" x14ac:dyDescent="0.25">
      <c r="A851" s="50"/>
      <c r="B851" s="52"/>
      <c r="C851" s="52"/>
      <c r="D851" s="52"/>
      <c r="E851" s="50"/>
      <c r="F851" s="50"/>
      <c r="G851" s="50"/>
      <c r="H851" s="50"/>
      <c r="I851" s="50"/>
      <c r="J851" s="50"/>
      <c r="K851" s="50"/>
      <c r="L851" s="50"/>
      <c r="M851" s="50"/>
      <c r="N851" s="50"/>
      <c r="O851" s="50"/>
      <c r="P851" s="50"/>
      <c r="Q851" s="50"/>
      <c r="R851" s="50"/>
    </row>
    <row r="852" spans="1:18" x14ac:dyDescent="0.25">
      <c r="A852" s="50"/>
      <c r="B852" s="52"/>
      <c r="C852" s="52"/>
      <c r="D852" s="52"/>
      <c r="E852" s="50"/>
      <c r="F852" s="50"/>
      <c r="G852" s="50"/>
      <c r="H852" s="50"/>
      <c r="I852" s="50"/>
      <c r="J852" s="50"/>
      <c r="K852" s="50"/>
      <c r="L852" s="50"/>
      <c r="M852" s="50"/>
      <c r="N852" s="50"/>
      <c r="O852" s="50"/>
      <c r="P852" s="50"/>
      <c r="Q852" s="50"/>
      <c r="R852" s="50"/>
    </row>
    <row r="853" spans="1:18" x14ac:dyDescent="0.25">
      <c r="A853" s="50"/>
      <c r="B853" s="52"/>
      <c r="C853" s="52"/>
      <c r="D853" s="52"/>
      <c r="E853" s="50"/>
      <c r="F853" s="50"/>
      <c r="G853" s="50"/>
      <c r="H853" s="50"/>
      <c r="I853" s="50"/>
      <c r="J853" s="50"/>
      <c r="K853" s="50"/>
      <c r="L853" s="50"/>
      <c r="M853" s="50"/>
      <c r="N853" s="50"/>
      <c r="O853" s="50"/>
      <c r="P853" s="50"/>
      <c r="Q853" s="50"/>
      <c r="R853" s="50"/>
    </row>
    <row r="854" spans="1:18" x14ac:dyDescent="0.25">
      <c r="A854" s="50"/>
      <c r="B854" s="52"/>
      <c r="C854" s="52"/>
      <c r="D854" s="52"/>
      <c r="E854" s="50"/>
      <c r="F854" s="50"/>
      <c r="G854" s="50"/>
      <c r="H854" s="50"/>
      <c r="I854" s="50"/>
      <c r="J854" s="50"/>
      <c r="K854" s="50"/>
      <c r="L854" s="50"/>
      <c r="M854" s="50"/>
      <c r="N854" s="50"/>
      <c r="O854" s="50"/>
      <c r="P854" s="50"/>
      <c r="Q854" s="50"/>
      <c r="R854" s="50"/>
    </row>
    <row r="855" spans="1:18" x14ac:dyDescent="0.25">
      <c r="A855" s="50"/>
      <c r="B855" s="52"/>
      <c r="C855" s="52"/>
      <c r="D855" s="52"/>
      <c r="E855" s="50"/>
      <c r="F855" s="50"/>
      <c r="G855" s="50"/>
      <c r="H855" s="50"/>
      <c r="I855" s="50"/>
      <c r="J855" s="50"/>
      <c r="K855" s="50"/>
      <c r="L855" s="50"/>
      <c r="M855" s="50"/>
      <c r="N855" s="50"/>
      <c r="O855" s="50"/>
      <c r="P855" s="50"/>
      <c r="Q855" s="50"/>
      <c r="R855" s="50"/>
    </row>
    <row r="856" spans="1:18" x14ac:dyDescent="0.25">
      <c r="A856" s="50"/>
      <c r="B856" s="52"/>
      <c r="C856" s="52"/>
      <c r="D856" s="52"/>
      <c r="E856" s="50"/>
      <c r="F856" s="50"/>
      <c r="G856" s="50"/>
      <c r="H856" s="50"/>
      <c r="I856" s="50"/>
      <c r="J856" s="50"/>
      <c r="K856" s="50"/>
      <c r="L856" s="50"/>
      <c r="M856" s="50"/>
      <c r="N856" s="50"/>
      <c r="O856" s="50"/>
      <c r="P856" s="50"/>
      <c r="Q856" s="50"/>
      <c r="R856" s="50"/>
    </row>
    <row r="857" spans="1:18" x14ac:dyDescent="0.25">
      <c r="A857" s="50"/>
      <c r="B857" s="52"/>
      <c r="C857" s="52"/>
      <c r="D857" s="52"/>
      <c r="E857" s="50"/>
      <c r="F857" s="50"/>
      <c r="G857" s="50"/>
      <c r="H857" s="50"/>
      <c r="I857" s="50"/>
      <c r="J857" s="50"/>
      <c r="K857" s="50"/>
      <c r="L857" s="50"/>
      <c r="M857" s="50"/>
      <c r="N857" s="50"/>
      <c r="O857" s="50"/>
      <c r="P857" s="50"/>
      <c r="Q857" s="50"/>
      <c r="R857" s="50"/>
    </row>
    <row r="858" spans="1:18" x14ac:dyDescent="0.25">
      <c r="A858" s="50"/>
      <c r="B858" s="52"/>
      <c r="C858" s="52"/>
      <c r="D858" s="52"/>
      <c r="E858" s="50"/>
      <c r="F858" s="50"/>
      <c r="G858" s="50"/>
      <c r="H858" s="50"/>
      <c r="I858" s="50"/>
      <c r="J858" s="50"/>
      <c r="K858" s="50"/>
      <c r="L858" s="50"/>
      <c r="M858" s="50"/>
      <c r="N858" s="50"/>
      <c r="O858" s="50"/>
      <c r="P858" s="50"/>
      <c r="Q858" s="50"/>
      <c r="R858" s="50"/>
    </row>
    <row r="859" spans="1:18" x14ac:dyDescent="0.25">
      <c r="A859" s="50"/>
      <c r="B859" s="52"/>
      <c r="C859" s="52"/>
      <c r="D859" s="52"/>
      <c r="E859" s="50"/>
      <c r="F859" s="50"/>
      <c r="G859" s="50"/>
      <c r="H859" s="50"/>
      <c r="I859" s="50"/>
      <c r="J859" s="50"/>
      <c r="K859" s="50"/>
      <c r="L859" s="50"/>
      <c r="M859" s="50"/>
      <c r="N859" s="50"/>
      <c r="O859" s="50"/>
      <c r="P859" s="50"/>
      <c r="Q859" s="50"/>
      <c r="R859" s="50"/>
    </row>
    <row r="860" spans="1:18" x14ac:dyDescent="0.25">
      <c r="A860" s="50"/>
      <c r="B860" s="52"/>
      <c r="C860" s="52"/>
      <c r="D860" s="52"/>
      <c r="E860" s="50"/>
      <c r="F860" s="50"/>
      <c r="G860" s="50"/>
      <c r="H860" s="50"/>
      <c r="I860" s="50"/>
      <c r="J860" s="50"/>
      <c r="K860" s="50"/>
      <c r="L860" s="50"/>
      <c r="M860" s="50"/>
      <c r="N860" s="50"/>
      <c r="O860" s="50"/>
      <c r="P860" s="50"/>
      <c r="Q860" s="50"/>
      <c r="R860" s="50"/>
    </row>
    <row r="861" spans="1:18" x14ac:dyDescent="0.25">
      <c r="A861" s="50"/>
      <c r="B861" s="52"/>
      <c r="C861" s="52"/>
      <c r="D861" s="52"/>
      <c r="E861" s="50"/>
      <c r="F861" s="50"/>
      <c r="G861" s="50"/>
      <c r="H861" s="50"/>
      <c r="I861" s="50"/>
      <c r="J861" s="50"/>
      <c r="K861" s="50"/>
      <c r="L861" s="50"/>
      <c r="M861" s="50"/>
      <c r="N861" s="50"/>
      <c r="O861" s="50"/>
      <c r="P861" s="50"/>
      <c r="Q861" s="50"/>
      <c r="R861" s="50"/>
    </row>
    <row r="862" spans="1:18" x14ac:dyDescent="0.25">
      <c r="A862" s="50"/>
      <c r="B862" s="52"/>
      <c r="C862" s="52"/>
      <c r="D862" s="52"/>
      <c r="E862" s="50"/>
      <c r="F862" s="50"/>
      <c r="G862" s="50"/>
      <c r="H862" s="50"/>
      <c r="I862" s="50"/>
      <c r="J862" s="50"/>
      <c r="K862" s="50"/>
      <c r="L862" s="50"/>
      <c r="M862" s="50"/>
      <c r="N862" s="50"/>
      <c r="O862" s="50"/>
      <c r="P862" s="50"/>
      <c r="Q862" s="50"/>
      <c r="R862" s="50"/>
    </row>
    <row r="863" spans="1:18" x14ac:dyDescent="0.25">
      <c r="A863" s="50"/>
      <c r="B863" s="52"/>
      <c r="C863" s="52"/>
      <c r="D863" s="52"/>
      <c r="E863" s="50"/>
      <c r="F863" s="50"/>
      <c r="G863" s="50"/>
      <c r="H863" s="50"/>
      <c r="I863" s="50"/>
      <c r="J863" s="50"/>
      <c r="K863" s="50"/>
      <c r="L863" s="50"/>
      <c r="M863" s="50"/>
      <c r="N863" s="50"/>
      <c r="O863" s="50"/>
      <c r="P863" s="50"/>
      <c r="Q863" s="50"/>
      <c r="R863" s="50"/>
    </row>
    <row r="864" spans="1:18" x14ac:dyDescent="0.25">
      <c r="A864" s="50"/>
      <c r="B864" s="52"/>
      <c r="C864" s="52"/>
      <c r="D864" s="52"/>
      <c r="E864" s="50"/>
      <c r="F864" s="50"/>
      <c r="G864" s="50"/>
      <c r="H864" s="50"/>
      <c r="I864" s="50"/>
      <c r="J864" s="50"/>
      <c r="K864" s="50"/>
      <c r="L864" s="50"/>
      <c r="M864" s="50"/>
      <c r="N864" s="50"/>
      <c r="O864" s="50"/>
      <c r="P864" s="50"/>
      <c r="Q864" s="50"/>
      <c r="R864" s="50"/>
    </row>
    <row r="865" spans="1:18" x14ac:dyDescent="0.25">
      <c r="A865" s="50"/>
      <c r="B865" s="52"/>
      <c r="C865" s="52"/>
      <c r="D865" s="52"/>
      <c r="E865" s="50"/>
      <c r="F865" s="50"/>
      <c r="G865" s="50"/>
      <c r="H865" s="50"/>
      <c r="I865" s="50"/>
      <c r="J865" s="50"/>
      <c r="K865" s="50"/>
      <c r="L865" s="50"/>
      <c r="M865" s="50"/>
      <c r="N865" s="50"/>
      <c r="O865" s="50"/>
      <c r="P865" s="50"/>
      <c r="Q865" s="50"/>
      <c r="R865" s="50"/>
    </row>
    <row r="866" spans="1:18" x14ac:dyDescent="0.25">
      <c r="A866" s="50"/>
      <c r="B866" s="52"/>
      <c r="C866" s="52"/>
      <c r="D866" s="52"/>
      <c r="E866" s="50"/>
      <c r="F866" s="50"/>
      <c r="G866" s="50"/>
      <c r="H866" s="50"/>
      <c r="I866" s="50"/>
      <c r="J866" s="50"/>
      <c r="K866" s="50"/>
      <c r="L866" s="50"/>
      <c r="M866" s="50"/>
      <c r="N866" s="50"/>
      <c r="O866" s="50"/>
      <c r="P866" s="50"/>
      <c r="Q866" s="50"/>
      <c r="R866" s="50"/>
    </row>
    <row r="867" spans="1:18" x14ac:dyDescent="0.25">
      <c r="A867" s="50"/>
      <c r="B867" s="52"/>
      <c r="C867" s="52"/>
      <c r="D867" s="52"/>
      <c r="E867" s="50"/>
      <c r="F867" s="50"/>
      <c r="G867" s="50"/>
      <c r="H867" s="50"/>
      <c r="I867" s="50"/>
      <c r="J867" s="50"/>
      <c r="K867" s="50"/>
      <c r="L867" s="50"/>
      <c r="M867" s="50"/>
      <c r="N867" s="50"/>
      <c r="O867" s="50"/>
      <c r="P867" s="50"/>
      <c r="Q867" s="50"/>
      <c r="R867" s="50"/>
    </row>
    <row r="868" spans="1:18" x14ac:dyDescent="0.25">
      <c r="A868" s="50"/>
      <c r="B868" s="52"/>
      <c r="C868" s="52"/>
      <c r="D868" s="52"/>
      <c r="E868" s="50"/>
      <c r="F868" s="50"/>
      <c r="G868" s="50"/>
      <c r="H868" s="50"/>
      <c r="I868" s="50"/>
      <c r="J868" s="50"/>
      <c r="K868" s="50"/>
      <c r="L868" s="50"/>
      <c r="M868" s="50"/>
      <c r="N868" s="50"/>
      <c r="O868" s="50"/>
      <c r="P868" s="50"/>
      <c r="Q868" s="50"/>
      <c r="R868" s="50"/>
    </row>
    <row r="869" spans="1:18" x14ac:dyDescent="0.25">
      <c r="A869" s="50"/>
      <c r="B869" s="52"/>
      <c r="C869" s="52"/>
      <c r="D869" s="52"/>
      <c r="E869" s="50"/>
      <c r="F869" s="50"/>
      <c r="G869" s="50"/>
      <c r="H869" s="50"/>
      <c r="I869" s="50"/>
      <c r="J869" s="50"/>
      <c r="K869" s="50"/>
      <c r="L869" s="50"/>
      <c r="M869" s="50"/>
      <c r="N869" s="50"/>
      <c r="O869" s="50"/>
      <c r="P869" s="50"/>
      <c r="Q869" s="50"/>
      <c r="R869" s="50"/>
    </row>
    <row r="870" spans="1:18" x14ac:dyDescent="0.25">
      <c r="A870" s="50"/>
      <c r="B870" s="52"/>
      <c r="C870" s="52"/>
      <c r="D870" s="52"/>
      <c r="E870" s="50"/>
      <c r="F870" s="50"/>
      <c r="G870" s="50"/>
      <c r="H870" s="50"/>
      <c r="I870" s="50"/>
      <c r="J870" s="50"/>
      <c r="K870" s="50"/>
      <c r="L870" s="50"/>
      <c r="M870" s="50"/>
      <c r="N870" s="50"/>
      <c r="O870" s="50"/>
      <c r="P870" s="50"/>
      <c r="Q870" s="50"/>
      <c r="R870" s="50"/>
    </row>
    <row r="871" spans="1:18" x14ac:dyDescent="0.25">
      <c r="A871" s="50"/>
      <c r="B871" s="52"/>
      <c r="C871" s="52"/>
      <c r="D871" s="52"/>
      <c r="E871" s="50"/>
      <c r="F871" s="50"/>
      <c r="G871" s="50"/>
      <c r="H871" s="50"/>
      <c r="I871" s="50"/>
      <c r="J871" s="50"/>
      <c r="K871" s="50"/>
      <c r="L871" s="50"/>
      <c r="M871" s="50"/>
      <c r="N871" s="50"/>
      <c r="O871" s="50"/>
      <c r="P871" s="50"/>
      <c r="Q871" s="50"/>
      <c r="R871" s="50"/>
    </row>
    <row r="872" spans="1:18" x14ac:dyDescent="0.25">
      <c r="A872" s="50"/>
      <c r="B872" s="52"/>
      <c r="C872" s="52"/>
      <c r="D872" s="52"/>
      <c r="E872" s="50"/>
      <c r="F872" s="50"/>
      <c r="G872" s="50"/>
      <c r="H872" s="50"/>
      <c r="I872" s="50"/>
      <c r="J872" s="50"/>
      <c r="K872" s="50"/>
      <c r="L872" s="50"/>
      <c r="M872" s="50"/>
      <c r="N872" s="50"/>
      <c r="O872" s="50"/>
      <c r="P872" s="50"/>
      <c r="Q872" s="50"/>
      <c r="R872" s="50"/>
    </row>
    <row r="873" spans="1:18" x14ac:dyDescent="0.25">
      <c r="A873" s="50"/>
      <c r="B873" s="52"/>
      <c r="C873" s="52"/>
      <c r="D873" s="52"/>
      <c r="E873" s="50"/>
      <c r="F873" s="50"/>
      <c r="G873" s="50"/>
      <c r="H873" s="50"/>
      <c r="I873" s="50"/>
      <c r="J873" s="50"/>
      <c r="K873" s="50"/>
      <c r="L873" s="50"/>
      <c r="M873" s="50"/>
      <c r="N873" s="50"/>
      <c r="O873" s="50"/>
      <c r="P873" s="50"/>
      <c r="Q873" s="50"/>
      <c r="R873" s="50"/>
    </row>
    <row r="874" spans="1:18" x14ac:dyDescent="0.25">
      <c r="A874" s="50"/>
      <c r="B874" s="52"/>
      <c r="C874" s="52"/>
      <c r="D874" s="52"/>
      <c r="E874" s="50"/>
      <c r="F874" s="50"/>
      <c r="G874" s="50"/>
      <c r="H874" s="50"/>
      <c r="I874" s="50"/>
      <c r="J874" s="50"/>
      <c r="K874" s="50"/>
      <c r="L874" s="50"/>
      <c r="M874" s="50"/>
      <c r="N874" s="50"/>
      <c r="O874" s="50"/>
      <c r="P874" s="50"/>
      <c r="Q874" s="50"/>
      <c r="R874" s="50"/>
    </row>
    <row r="875" spans="1:18" x14ac:dyDescent="0.25">
      <c r="A875" s="50"/>
      <c r="B875" s="52"/>
      <c r="C875" s="52"/>
      <c r="D875" s="52"/>
      <c r="E875" s="50"/>
      <c r="F875" s="50"/>
      <c r="G875" s="50"/>
      <c r="H875" s="50"/>
      <c r="I875" s="50"/>
      <c r="J875" s="50"/>
      <c r="K875" s="50"/>
      <c r="L875" s="50"/>
      <c r="M875" s="50"/>
      <c r="N875" s="50"/>
      <c r="O875" s="50"/>
      <c r="P875" s="50"/>
      <c r="Q875" s="50"/>
      <c r="R875" s="50"/>
    </row>
    <row r="876" spans="1:18" x14ac:dyDescent="0.25">
      <c r="A876" s="50"/>
      <c r="B876" s="52"/>
      <c r="C876" s="52"/>
      <c r="D876" s="52"/>
      <c r="E876" s="50"/>
      <c r="F876" s="50"/>
      <c r="G876" s="50"/>
      <c r="H876" s="50"/>
      <c r="I876" s="50"/>
      <c r="J876" s="50"/>
      <c r="K876" s="50"/>
      <c r="L876" s="50"/>
      <c r="M876" s="50"/>
      <c r="N876" s="50"/>
      <c r="O876" s="50"/>
      <c r="P876" s="50"/>
      <c r="Q876" s="50"/>
      <c r="R876" s="50"/>
    </row>
    <row r="877" spans="1:18" x14ac:dyDescent="0.25">
      <c r="A877" s="50"/>
      <c r="B877" s="52"/>
      <c r="C877" s="52"/>
      <c r="D877" s="52"/>
      <c r="E877" s="50"/>
      <c r="F877" s="50"/>
      <c r="G877" s="50"/>
      <c r="H877" s="50"/>
      <c r="I877" s="50"/>
      <c r="J877" s="50"/>
      <c r="K877" s="50"/>
      <c r="L877" s="50"/>
      <c r="M877" s="50"/>
      <c r="N877" s="50"/>
      <c r="O877" s="50"/>
      <c r="P877" s="50"/>
      <c r="Q877" s="50"/>
      <c r="R877" s="50"/>
    </row>
    <row r="878" spans="1:18" x14ac:dyDescent="0.25">
      <c r="A878" s="50"/>
      <c r="B878" s="52"/>
      <c r="C878" s="52"/>
      <c r="D878" s="52"/>
      <c r="E878" s="50"/>
      <c r="F878" s="50"/>
      <c r="G878" s="50"/>
      <c r="H878" s="50"/>
      <c r="I878" s="50"/>
      <c r="J878" s="50"/>
      <c r="K878" s="50"/>
      <c r="L878" s="50"/>
      <c r="M878" s="50"/>
      <c r="N878" s="50"/>
      <c r="O878" s="50"/>
      <c r="P878" s="50"/>
      <c r="Q878" s="50"/>
      <c r="R878" s="50"/>
    </row>
    <row r="879" spans="1:18" x14ac:dyDescent="0.25">
      <c r="A879" s="50"/>
      <c r="B879" s="52"/>
      <c r="C879" s="52"/>
      <c r="D879" s="52"/>
      <c r="E879" s="50"/>
      <c r="F879" s="50"/>
      <c r="G879" s="50"/>
      <c r="H879" s="50"/>
      <c r="I879" s="50"/>
      <c r="J879" s="50"/>
      <c r="K879" s="50"/>
      <c r="L879" s="50"/>
      <c r="M879" s="50"/>
      <c r="N879" s="50"/>
      <c r="O879" s="50"/>
      <c r="P879" s="50"/>
      <c r="Q879" s="50"/>
      <c r="R879" s="50"/>
    </row>
    <row r="880" spans="1:18" x14ac:dyDescent="0.25">
      <c r="A880" s="50"/>
      <c r="B880" s="52"/>
      <c r="C880" s="52"/>
      <c r="D880" s="52"/>
      <c r="E880" s="50"/>
      <c r="F880" s="50"/>
      <c r="G880" s="50"/>
      <c r="H880" s="50"/>
      <c r="I880" s="50"/>
      <c r="J880" s="50"/>
      <c r="K880" s="50"/>
      <c r="L880" s="50"/>
      <c r="M880" s="50"/>
      <c r="N880" s="50"/>
      <c r="O880" s="50"/>
      <c r="P880" s="50"/>
      <c r="Q880" s="50"/>
      <c r="R880" s="50"/>
    </row>
    <row r="881" spans="1:18" x14ac:dyDescent="0.25">
      <c r="A881" s="50"/>
      <c r="B881" s="52"/>
      <c r="C881" s="52"/>
      <c r="D881" s="52"/>
      <c r="E881" s="50"/>
      <c r="F881" s="50"/>
      <c r="G881" s="50"/>
      <c r="H881" s="50"/>
      <c r="I881" s="50"/>
      <c r="J881" s="50"/>
      <c r="K881" s="50"/>
      <c r="L881" s="50"/>
      <c r="M881" s="50"/>
      <c r="N881" s="50"/>
      <c r="O881" s="50"/>
      <c r="P881" s="50"/>
      <c r="Q881" s="50"/>
      <c r="R881" s="50"/>
    </row>
    <row r="882" spans="1:18" x14ac:dyDescent="0.25">
      <c r="A882" s="50"/>
      <c r="B882" s="52"/>
      <c r="C882" s="52"/>
      <c r="D882" s="52"/>
      <c r="E882" s="50"/>
      <c r="F882" s="50"/>
      <c r="G882" s="50"/>
      <c r="H882" s="50"/>
      <c r="I882" s="50"/>
      <c r="J882" s="50"/>
      <c r="K882" s="50"/>
      <c r="L882" s="50"/>
      <c r="M882" s="50"/>
      <c r="N882" s="50"/>
      <c r="O882" s="50"/>
      <c r="P882" s="50"/>
      <c r="Q882" s="50"/>
      <c r="R882" s="50"/>
    </row>
    <row r="883" spans="1:18" x14ac:dyDescent="0.25">
      <c r="A883" s="50"/>
      <c r="B883" s="52"/>
      <c r="C883" s="52"/>
      <c r="D883" s="52"/>
      <c r="E883" s="50"/>
      <c r="F883" s="50"/>
      <c r="G883" s="50"/>
      <c r="H883" s="50"/>
      <c r="I883" s="50"/>
      <c r="J883" s="50"/>
      <c r="K883" s="50"/>
      <c r="L883" s="50"/>
      <c r="M883" s="50"/>
      <c r="N883" s="50"/>
      <c r="O883" s="50"/>
      <c r="P883" s="50"/>
      <c r="Q883" s="50"/>
      <c r="R883" s="50"/>
    </row>
    <row r="884" spans="1:18" x14ac:dyDescent="0.25">
      <c r="A884" s="50"/>
      <c r="B884" s="52"/>
      <c r="C884" s="52"/>
      <c r="D884" s="52"/>
      <c r="E884" s="50"/>
      <c r="F884" s="50"/>
      <c r="G884" s="50"/>
      <c r="H884" s="50"/>
      <c r="I884" s="50"/>
      <c r="J884" s="50"/>
      <c r="K884" s="50"/>
      <c r="L884" s="50"/>
      <c r="M884" s="50"/>
      <c r="N884" s="50"/>
      <c r="O884" s="50"/>
      <c r="P884" s="50"/>
      <c r="Q884" s="50"/>
      <c r="R884" s="50"/>
    </row>
    <row r="885" spans="1:18" x14ac:dyDescent="0.25">
      <c r="A885" s="50"/>
      <c r="B885" s="52"/>
      <c r="C885" s="52"/>
      <c r="D885" s="52"/>
      <c r="E885" s="50"/>
      <c r="F885" s="50"/>
      <c r="G885" s="50"/>
      <c r="H885" s="50"/>
      <c r="I885" s="50"/>
      <c r="J885" s="50"/>
      <c r="K885" s="50"/>
      <c r="L885" s="50"/>
      <c r="M885" s="50"/>
      <c r="N885" s="50"/>
      <c r="O885" s="50"/>
      <c r="P885" s="50"/>
      <c r="Q885" s="50"/>
      <c r="R885" s="50"/>
    </row>
    <row r="886" spans="1:18" x14ac:dyDescent="0.25">
      <c r="A886" s="50"/>
      <c r="B886" s="52"/>
      <c r="C886" s="52"/>
      <c r="D886" s="52"/>
      <c r="E886" s="50"/>
      <c r="F886" s="50"/>
      <c r="G886" s="50"/>
      <c r="H886" s="50"/>
      <c r="I886" s="50"/>
      <c r="J886" s="50"/>
      <c r="K886" s="50"/>
      <c r="L886" s="50"/>
      <c r="M886" s="50"/>
      <c r="N886" s="50"/>
      <c r="O886" s="50"/>
      <c r="P886" s="50"/>
      <c r="Q886" s="50"/>
      <c r="R886" s="50"/>
    </row>
    <row r="887" spans="1:18" x14ac:dyDescent="0.25">
      <c r="A887" s="50"/>
      <c r="B887" s="52"/>
      <c r="C887" s="52"/>
      <c r="D887" s="52"/>
      <c r="E887" s="50"/>
      <c r="F887" s="50"/>
      <c r="G887" s="50"/>
      <c r="H887" s="50"/>
      <c r="I887" s="50"/>
      <c r="J887" s="50"/>
      <c r="K887" s="50"/>
      <c r="L887" s="50"/>
      <c r="M887" s="50"/>
      <c r="N887" s="50"/>
      <c r="O887" s="50"/>
      <c r="P887" s="50"/>
      <c r="Q887" s="50"/>
      <c r="R887" s="50"/>
    </row>
    <row r="888" spans="1:18" x14ac:dyDescent="0.25">
      <c r="A888" s="50"/>
      <c r="B888" s="52"/>
      <c r="C888" s="52"/>
      <c r="D888" s="52"/>
      <c r="E888" s="50"/>
      <c r="F888" s="50"/>
      <c r="G888" s="50"/>
      <c r="H888" s="50"/>
      <c r="I888" s="50"/>
      <c r="J888" s="50"/>
      <c r="K888" s="50"/>
      <c r="L888" s="50"/>
      <c r="M888" s="50"/>
      <c r="N888" s="50"/>
      <c r="O888" s="50"/>
      <c r="P888" s="50"/>
      <c r="Q888" s="50"/>
      <c r="R888" s="50"/>
    </row>
    <row r="889" spans="1:18" x14ac:dyDescent="0.25">
      <c r="A889" s="50"/>
      <c r="B889" s="52"/>
      <c r="C889" s="52"/>
      <c r="D889" s="52"/>
      <c r="E889" s="50"/>
      <c r="F889" s="50"/>
      <c r="G889" s="50"/>
      <c r="H889" s="50"/>
      <c r="I889" s="50"/>
      <c r="J889" s="50"/>
      <c r="K889" s="50"/>
      <c r="L889" s="50"/>
      <c r="M889" s="50"/>
      <c r="N889" s="50"/>
      <c r="O889" s="50"/>
      <c r="P889" s="50"/>
      <c r="Q889" s="50"/>
      <c r="R889" s="50"/>
    </row>
    <row r="890" spans="1:18" x14ac:dyDescent="0.25">
      <c r="A890" s="50"/>
      <c r="B890" s="52"/>
      <c r="C890" s="52"/>
      <c r="D890" s="52"/>
      <c r="E890" s="50"/>
      <c r="F890" s="50"/>
      <c r="G890" s="50"/>
      <c r="H890" s="50"/>
      <c r="I890" s="50"/>
      <c r="J890" s="50"/>
      <c r="K890" s="50"/>
      <c r="L890" s="50"/>
      <c r="M890" s="50"/>
      <c r="N890" s="50"/>
      <c r="O890" s="50"/>
      <c r="P890" s="50"/>
      <c r="Q890" s="50"/>
      <c r="R890" s="50"/>
    </row>
    <row r="891" spans="1:18" x14ac:dyDescent="0.25">
      <c r="A891" s="50"/>
      <c r="B891" s="52"/>
      <c r="C891" s="52"/>
      <c r="D891" s="52"/>
      <c r="E891" s="50"/>
      <c r="F891" s="50"/>
      <c r="G891" s="50"/>
      <c r="H891" s="50"/>
      <c r="I891" s="50"/>
      <c r="J891" s="50"/>
      <c r="K891" s="50"/>
      <c r="L891" s="50"/>
      <c r="M891" s="50"/>
      <c r="N891" s="50"/>
      <c r="O891" s="50"/>
      <c r="P891" s="50"/>
      <c r="Q891" s="50"/>
      <c r="R891" s="50"/>
    </row>
    <row r="892" spans="1:18" x14ac:dyDescent="0.25">
      <c r="A892" s="50"/>
      <c r="B892" s="52"/>
      <c r="C892" s="52"/>
      <c r="D892" s="52"/>
      <c r="E892" s="50"/>
      <c r="F892" s="50"/>
      <c r="G892" s="50"/>
      <c r="H892" s="50"/>
      <c r="I892" s="50"/>
      <c r="J892" s="50"/>
      <c r="K892" s="50"/>
      <c r="L892" s="50"/>
      <c r="M892" s="50"/>
      <c r="N892" s="50"/>
      <c r="O892" s="50"/>
      <c r="P892" s="50"/>
      <c r="Q892" s="50"/>
      <c r="R892" s="50"/>
    </row>
    <row r="893" spans="1:18" x14ac:dyDescent="0.25">
      <c r="A893" s="50"/>
      <c r="B893" s="52"/>
      <c r="C893" s="52"/>
      <c r="D893" s="52"/>
      <c r="E893" s="50"/>
      <c r="F893" s="50"/>
      <c r="G893" s="50"/>
      <c r="H893" s="50"/>
      <c r="I893" s="50"/>
      <c r="J893" s="50"/>
      <c r="K893" s="50"/>
      <c r="L893" s="50"/>
      <c r="M893" s="50"/>
      <c r="N893" s="50"/>
      <c r="O893" s="50"/>
      <c r="P893" s="50"/>
      <c r="Q893" s="50"/>
      <c r="R893" s="50"/>
    </row>
    <row r="894" spans="1:18" x14ac:dyDescent="0.25">
      <c r="A894" s="50"/>
      <c r="B894" s="52"/>
      <c r="C894" s="52"/>
      <c r="D894" s="52"/>
      <c r="E894" s="50"/>
      <c r="F894" s="50"/>
      <c r="G894" s="50"/>
      <c r="H894" s="50"/>
      <c r="I894" s="50"/>
      <c r="J894" s="50"/>
      <c r="K894" s="50"/>
      <c r="L894" s="50"/>
      <c r="M894" s="50"/>
      <c r="N894" s="50"/>
      <c r="O894" s="50"/>
      <c r="P894" s="50"/>
      <c r="Q894" s="50"/>
      <c r="R894" s="50"/>
    </row>
    <row r="895" spans="1:18" x14ac:dyDescent="0.25">
      <c r="A895" s="50"/>
      <c r="B895" s="52"/>
      <c r="C895" s="52"/>
      <c r="D895" s="52"/>
      <c r="E895" s="50"/>
      <c r="F895" s="50"/>
      <c r="G895" s="50"/>
      <c r="H895" s="50"/>
      <c r="I895" s="50"/>
      <c r="J895" s="50"/>
      <c r="K895" s="50"/>
      <c r="L895" s="50"/>
      <c r="M895" s="50"/>
      <c r="N895" s="50"/>
      <c r="O895" s="50"/>
      <c r="P895" s="50"/>
      <c r="Q895" s="50"/>
      <c r="R895" s="50"/>
    </row>
    <row r="896" spans="1:18" x14ac:dyDescent="0.25">
      <c r="A896" s="50"/>
      <c r="B896" s="52"/>
      <c r="C896" s="52"/>
      <c r="D896" s="52"/>
      <c r="E896" s="50"/>
      <c r="F896" s="50"/>
      <c r="G896" s="50"/>
      <c r="H896" s="50"/>
      <c r="I896" s="50"/>
      <c r="J896" s="50"/>
      <c r="K896" s="50"/>
      <c r="L896" s="50"/>
      <c r="M896" s="50"/>
      <c r="N896" s="50"/>
      <c r="O896" s="50"/>
      <c r="P896" s="50"/>
      <c r="Q896" s="50"/>
      <c r="R896" s="50"/>
    </row>
    <row r="897" spans="1:18" x14ac:dyDescent="0.25">
      <c r="A897" s="50"/>
      <c r="B897" s="52"/>
      <c r="C897" s="52"/>
      <c r="D897" s="52"/>
      <c r="E897" s="50"/>
      <c r="F897" s="50"/>
      <c r="G897" s="50"/>
      <c r="H897" s="50"/>
      <c r="I897" s="50"/>
      <c r="J897" s="50"/>
      <c r="K897" s="50"/>
      <c r="L897" s="50"/>
      <c r="M897" s="50"/>
      <c r="N897" s="50"/>
      <c r="O897" s="50"/>
      <c r="P897" s="50"/>
      <c r="Q897" s="50"/>
      <c r="R897" s="50"/>
    </row>
    <row r="898" spans="1:18" x14ac:dyDescent="0.25">
      <c r="A898" s="50"/>
      <c r="B898" s="52"/>
      <c r="C898" s="52"/>
      <c r="D898" s="52"/>
      <c r="E898" s="50"/>
      <c r="F898" s="50"/>
      <c r="G898" s="50"/>
      <c r="H898" s="50"/>
      <c r="I898" s="50"/>
      <c r="J898" s="50"/>
      <c r="K898" s="50"/>
      <c r="L898" s="50"/>
      <c r="M898" s="50"/>
      <c r="N898" s="50"/>
      <c r="O898" s="50"/>
      <c r="P898" s="50"/>
      <c r="Q898" s="50"/>
      <c r="R898" s="50"/>
    </row>
    <row r="899" spans="1:18" x14ac:dyDescent="0.25">
      <c r="A899" s="50"/>
      <c r="B899" s="52"/>
      <c r="C899" s="52"/>
      <c r="D899" s="52"/>
      <c r="E899" s="50"/>
      <c r="F899" s="50"/>
      <c r="G899" s="50"/>
      <c r="H899" s="50"/>
      <c r="I899" s="50"/>
      <c r="J899" s="50"/>
      <c r="K899" s="50"/>
      <c r="L899" s="50"/>
      <c r="M899" s="50"/>
      <c r="N899" s="50"/>
      <c r="O899" s="50"/>
      <c r="P899" s="50"/>
      <c r="Q899" s="50"/>
      <c r="R899" s="50"/>
    </row>
    <row r="900" spans="1:18" x14ac:dyDescent="0.25">
      <c r="A900" s="50"/>
      <c r="B900" s="52"/>
      <c r="C900" s="52"/>
      <c r="D900" s="52"/>
      <c r="E900" s="50"/>
      <c r="F900" s="50"/>
      <c r="G900" s="50"/>
      <c r="H900" s="50"/>
      <c r="I900" s="50"/>
      <c r="J900" s="50"/>
      <c r="K900" s="50"/>
      <c r="L900" s="50"/>
      <c r="M900" s="50"/>
      <c r="N900" s="50"/>
      <c r="O900" s="50"/>
      <c r="P900" s="50"/>
      <c r="Q900" s="50"/>
      <c r="R900" s="50"/>
    </row>
    <row r="901" spans="1:18" x14ac:dyDescent="0.25">
      <c r="A901" s="50"/>
      <c r="B901" s="52"/>
      <c r="C901" s="52"/>
      <c r="D901" s="52"/>
      <c r="E901" s="50"/>
      <c r="F901" s="50"/>
      <c r="G901" s="50"/>
      <c r="H901" s="50"/>
      <c r="I901" s="50"/>
      <c r="J901" s="50"/>
      <c r="K901" s="50"/>
      <c r="L901" s="50"/>
      <c r="M901" s="50"/>
      <c r="N901" s="50"/>
      <c r="O901" s="50"/>
      <c r="P901" s="50"/>
      <c r="Q901" s="50"/>
      <c r="R901" s="50"/>
    </row>
    <row r="902" spans="1:18" x14ac:dyDescent="0.25">
      <c r="A902" s="50"/>
      <c r="B902" s="52"/>
      <c r="C902" s="52"/>
      <c r="D902" s="52"/>
      <c r="E902" s="50"/>
      <c r="F902" s="50"/>
      <c r="G902" s="50"/>
      <c r="H902" s="50"/>
      <c r="I902" s="50"/>
      <c r="J902" s="50"/>
      <c r="K902" s="50"/>
      <c r="L902" s="50"/>
      <c r="M902" s="50"/>
      <c r="N902" s="50"/>
      <c r="O902" s="50"/>
      <c r="P902" s="50"/>
      <c r="Q902" s="50"/>
      <c r="R902" s="50"/>
    </row>
    <row r="903" spans="1:18" x14ac:dyDescent="0.25">
      <c r="A903" s="50"/>
      <c r="B903" s="52"/>
      <c r="C903" s="52"/>
      <c r="D903" s="52"/>
      <c r="E903" s="50"/>
      <c r="F903" s="50"/>
      <c r="G903" s="50"/>
      <c r="H903" s="50"/>
      <c r="I903" s="50"/>
      <c r="J903" s="50"/>
      <c r="K903" s="50"/>
      <c r="L903" s="50"/>
      <c r="M903" s="50"/>
      <c r="N903" s="50"/>
      <c r="O903" s="50"/>
      <c r="P903" s="50"/>
      <c r="Q903" s="50"/>
      <c r="R903" s="50"/>
    </row>
    <row r="904" spans="1:18" x14ac:dyDescent="0.25">
      <c r="A904" s="50"/>
      <c r="B904" s="52"/>
      <c r="C904" s="52"/>
      <c r="D904" s="52"/>
      <c r="E904" s="50"/>
      <c r="F904" s="50"/>
      <c r="G904" s="50"/>
      <c r="H904" s="50"/>
      <c r="I904" s="50"/>
      <c r="J904" s="50"/>
      <c r="K904" s="50"/>
      <c r="L904" s="50"/>
      <c r="M904" s="50"/>
      <c r="N904" s="50"/>
      <c r="O904" s="50"/>
      <c r="P904" s="50"/>
      <c r="Q904" s="50"/>
      <c r="R904" s="50"/>
    </row>
    <row r="905" spans="1:18" x14ac:dyDescent="0.25">
      <c r="A905" s="50"/>
      <c r="B905" s="52"/>
      <c r="C905" s="52"/>
      <c r="D905" s="52"/>
      <c r="E905" s="50"/>
      <c r="F905" s="50"/>
      <c r="G905" s="50"/>
      <c r="H905" s="50"/>
      <c r="I905" s="50"/>
      <c r="J905" s="50"/>
      <c r="K905" s="50"/>
      <c r="L905" s="50"/>
      <c r="M905" s="50"/>
      <c r="N905" s="50"/>
      <c r="O905" s="50"/>
      <c r="P905" s="50"/>
      <c r="Q905" s="50"/>
      <c r="R905" s="50"/>
    </row>
    <row r="906" spans="1:18" x14ac:dyDescent="0.25">
      <c r="A906" s="50"/>
      <c r="B906" s="52"/>
      <c r="C906" s="52"/>
      <c r="D906" s="52"/>
      <c r="E906" s="50"/>
      <c r="F906" s="50"/>
      <c r="G906" s="50"/>
      <c r="H906" s="50"/>
      <c r="I906" s="50"/>
      <c r="J906" s="50"/>
      <c r="K906" s="50"/>
      <c r="L906" s="50"/>
      <c r="M906" s="50"/>
      <c r="N906" s="50"/>
      <c r="O906" s="50"/>
      <c r="P906" s="50"/>
      <c r="Q906" s="50"/>
      <c r="R906" s="50"/>
    </row>
    <row r="907" spans="1:18" x14ac:dyDescent="0.25">
      <c r="A907" s="50"/>
      <c r="B907" s="52"/>
      <c r="C907" s="52"/>
      <c r="D907" s="52"/>
      <c r="E907" s="50"/>
      <c r="F907" s="50"/>
      <c r="G907" s="50"/>
      <c r="H907" s="50"/>
      <c r="I907" s="50"/>
      <c r="J907" s="50"/>
      <c r="K907" s="50"/>
      <c r="L907" s="50"/>
      <c r="M907" s="50"/>
      <c r="N907" s="50"/>
      <c r="O907" s="50"/>
      <c r="P907" s="50"/>
      <c r="Q907" s="50"/>
      <c r="R907" s="50"/>
    </row>
    <row r="908" spans="1:18" x14ac:dyDescent="0.25">
      <c r="A908" s="50"/>
      <c r="B908" s="52"/>
      <c r="C908" s="52"/>
      <c r="D908" s="52"/>
      <c r="E908" s="50"/>
      <c r="F908" s="50"/>
      <c r="G908" s="50"/>
      <c r="H908" s="50"/>
      <c r="I908" s="50"/>
      <c r="J908" s="50"/>
      <c r="K908" s="50"/>
      <c r="L908" s="50"/>
      <c r="M908" s="50"/>
      <c r="N908" s="50"/>
      <c r="O908" s="50"/>
      <c r="P908" s="50"/>
      <c r="Q908" s="50"/>
      <c r="R908" s="50"/>
    </row>
    <row r="909" spans="1:18" x14ac:dyDescent="0.25">
      <c r="A909" s="50"/>
      <c r="B909" s="52"/>
      <c r="C909" s="52"/>
      <c r="D909" s="52"/>
      <c r="E909" s="50"/>
      <c r="F909" s="50"/>
      <c r="G909" s="50"/>
      <c r="H909" s="50"/>
      <c r="I909" s="50"/>
      <c r="J909" s="50"/>
      <c r="K909" s="50"/>
      <c r="L909" s="50"/>
      <c r="M909" s="50"/>
      <c r="N909" s="50"/>
      <c r="O909" s="50"/>
      <c r="P909" s="50"/>
      <c r="Q909" s="50"/>
      <c r="R909" s="50"/>
    </row>
    <row r="910" spans="1:18" x14ac:dyDescent="0.25">
      <c r="A910" s="50"/>
      <c r="B910" s="52"/>
      <c r="C910" s="52"/>
      <c r="D910" s="52"/>
      <c r="E910" s="50"/>
      <c r="F910" s="50"/>
      <c r="G910" s="50"/>
      <c r="H910" s="50"/>
      <c r="I910" s="50"/>
      <c r="J910" s="50"/>
      <c r="K910" s="50"/>
      <c r="L910" s="50"/>
      <c r="M910" s="50"/>
      <c r="N910" s="50"/>
      <c r="O910" s="50"/>
      <c r="P910" s="50"/>
      <c r="Q910" s="50"/>
      <c r="R910" s="50"/>
    </row>
    <row r="911" spans="1:18" x14ac:dyDescent="0.25">
      <c r="A911" s="50"/>
      <c r="B911" s="52"/>
      <c r="C911" s="52"/>
      <c r="D911" s="52"/>
      <c r="E911" s="50"/>
      <c r="F911" s="50"/>
      <c r="G911" s="50"/>
      <c r="H911" s="50"/>
      <c r="I911" s="50"/>
      <c r="J911" s="50"/>
      <c r="K911" s="50"/>
      <c r="L911" s="50"/>
      <c r="M911" s="50"/>
      <c r="N911" s="50"/>
      <c r="O911" s="50"/>
      <c r="P911" s="50"/>
      <c r="Q911" s="50"/>
      <c r="R911" s="50"/>
    </row>
    <row r="912" spans="1:18" x14ac:dyDescent="0.25">
      <c r="A912" s="50"/>
      <c r="B912" s="52"/>
      <c r="C912" s="52"/>
      <c r="D912" s="52"/>
      <c r="E912" s="50"/>
      <c r="F912" s="50"/>
      <c r="G912" s="50"/>
      <c r="H912" s="50"/>
      <c r="I912" s="50"/>
      <c r="J912" s="50"/>
      <c r="K912" s="50"/>
      <c r="L912" s="50"/>
      <c r="M912" s="50"/>
      <c r="N912" s="50"/>
      <c r="O912" s="50"/>
      <c r="P912" s="50"/>
      <c r="Q912" s="50"/>
      <c r="R912" s="50"/>
    </row>
    <row r="913" spans="1:18" x14ac:dyDescent="0.25">
      <c r="A913" s="50"/>
      <c r="B913" s="52"/>
      <c r="C913" s="52"/>
      <c r="D913" s="52"/>
      <c r="E913" s="50"/>
      <c r="F913" s="50"/>
      <c r="G913" s="50"/>
      <c r="H913" s="50"/>
      <c r="I913" s="50"/>
      <c r="J913" s="50"/>
      <c r="K913" s="50"/>
      <c r="L913" s="50"/>
      <c r="M913" s="50"/>
      <c r="N913" s="50"/>
      <c r="O913" s="50"/>
      <c r="P913" s="50"/>
      <c r="Q913" s="50"/>
      <c r="R913" s="50"/>
    </row>
    <row r="914" spans="1:18" x14ac:dyDescent="0.25">
      <c r="A914" s="50"/>
      <c r="B914" s="52"/>
      <c r="C914" s="52"/>
      <c r="D914" s="52"/>
      <c r="E914" s="50"/>
      <c r="F914" s="50"/>
      <c r="G914" s="50"/>
      <c r="H914" s="50"/>
      <c r="I914" s="50"/>
      <c r="J914" s="50"/>
      <c r="K914" s="50"/>
      <c r="L914" s="50"/>
      <c r="M914" s="50"/>
      <c r="N914" s="50"/>
      <c r="O914" s="50"/>
      <c r="P914" s="50"/>
      <c r="Q914" s="50"/>
      <c r="R914" s="50"/>
    </row>
    <row r="915" spans="1:18" x14ac:dyDescent="0.25">
      <c r="A915" s="50"/>
      <c r="B915" s="52"/>
      <c r="C915" s="52"/>
      <c r="D915" s="52"/>
      <c r="E915" s="50"/>
      <c r="F915" s="50"/>
      <c r="G915" s="50"/>
      <c r="H915" s="50"/>
      <c r="I915" s="50"/>
      <c r="J915" s="50"/>
      <c r="K915" s="50"/>
      <c r="L915" s="50"/>
      <c r="M915" s="50"/>
      <c r="N915" s="50"/>
      <c r="O915" s="50"/>
      <c r="P915" s="50"/>
      <c r="Q915" s="50"/>
      <c r="R915" s="50"/>
    </row>
    <row r="916" spans="1:18" x14ac:dyDescent="0.25">
      <c r="A916" s="50"/>
      <c r="B916" s="52"/>
      <c r="C916" s="52"/>
      <c r="D916" s="52"/>
      <c r="E916" s="50"/>
      <c r="F916" s="50"/>
      <c r="G916" s="50"/>
      <c r="H916" s="50"/>
      <c r="I916" s="50"/>
      <c r="J916" s="50"/>
      <c r="K916" s="50"/>
      <c r="L916" s="50"/>
      <c r="M916" s="50"/>
      <c r="N916" s="50"/>
      <c r="O916" s="50"/>
      <c r="P916" s="50"/>
      <c r="Q916" s="50"/>
      <c r="R916" s="50"/>
    </row>
    <row r="917" spans="1:18" x14ac:dyDescent="0.25">
      <c r="A917" s="50"/>
      <c r="B917" s="52"/>
      <c r="C917" s="52"/>
      <c r="D917" s="52"/>
      <c r="E917" s="50"/>
      <c r="F917" s="50"/>
      <c r="G917" s="50"/>
      <c r="H917" s="50"/>
      <c r="I917" s="50"/>
      <c r="J917" s="50"/>
      <c r="K917" s="50"/>
      <c r="L917" s="50"/>
      <c r="M917" s="50"/>
      <c r="N917" s="50"/>
      <c r="O917" s="50"/>
      <c r="P917" s="50"/>
      <c r="Q917" s="50"/>
      <c r="R917" s="50"/>
    </row>
    <row r="918" spans="1:18" x14ac:dyDescent="0.25">
      <c r="A918" s="50"/>
      <c r="B918" s="52"/>
      <c r="C918" s="52"/>
      <c r="D918" s="52"/>
      <c r="E918" s="50"/>
      <c r="F918" s="50"/>
      <c r="G918" s="50"/>
      <c r="H918" s="50"/>
      <c r="I918" s="50"/>
      <c r="J918" s="50"/>
      <c r="K918" s="50"/>
      <c r="L918" s="50"/>
      <c r="M918" s="50"/>
      <c r="N918" s="50"/>
      <c r="O918" s="50"/>
      <c r="P918" s="50"/>
      <c r="Q918" s="50"/>
      <c r="R918" s="50"/>
    </row>
    <row r="919" spans="1:18" x14ac:dyDescent="0.25">
      <c r="A919" s="50"/>
      <c r="B919" s="52"/>
      <c r="C919" s="52"/>
      <c r="D919" s="52"/>
      <c r="E919" s="50"/>
      <c r="F919" s="50"/>
      <c r="G919" s="50"/>
      <c r="H919" s="50"/>
      <c r="I919" s="50"/>
      <c r="J919" s="50"/>
      <c r="K919" s="50"/>
      <c r="L919" s="50"/>
      <c r="M919" s="50"/>
      <c r="N919" s="50"/>
      <c r="O919" s="50"/>
      <c r="P919" s="50"/>
      <c r="Q919" s="50"/>
      <c r="R919" s="50"/>
    </row>
    <row r="920" spans="1:18" x14ac:dyDescent="0.25">
      <c r="A920" s="50"/>
      <c r="B920" s="52"/>
      <c r="C920" s="52"/>
      <c r="D920" s="52"/>
      <c r="E920" s="50"/>
      <c r="F920" s="50"/>
      <c r="G920" s="50"/>
      <c r="H920" s="50"/>
      <c r="I920" s="50"/>
      <c r="J920" s="50"/>
      <c r="K920" s="50"/>
      <c r="L920" s="50"/>
      <c r="M920" s="50"/>
      <c r="N920" s="50"/>
      <c r="O920" s="50"/>
      <c r="P920" s="50"/>
      <c r="Q920" s="50"/>
      <c r="R920" s="50"/>
    </row>
    <row r="921" spans="1:18" x14ac:dyDescent="0.25">
      <c r="A921" s="50"/>
      <c r="B921" s="52"/>
      <c r="C921" s="52"/>
      <c r="D921" s="52"/>
      <c r="E921" s="50"/>
      <c r="F921" s="50"/>
      <c r="G921" s="50"/>
      <c r="H921" s="50"/>
      <c r="I921" s="50"/>
      <c r="J921" s="50"/>
      <c r="K921" s="50"/>
      <c r="L921" s="50"/>
      <c r="M921" s="50"/>
      <c r="N921" s="50"/>
      <c r="O921" s="50"/>
      <c r="P921" s="50"/>
      <c r="Q921" s="50"/>
      <c r="R921" s="50"/>
    </row>
    <row r="922" spans="1:18" x14ac:dyDescent="0.25">
      <c r="A922" s="50"/>
      <c r="B922" s="52"/>
      <c r="C922" s="52"/>
      <c r="D922" s="52"/>
      <c r="E922" s="50"/>
      <c r="F922" s="50"/>
      <c r="G922" s="50"/>
      <c r="H922" s="50"/>
      <c r="I922" s="50"/>
      <c r="J922" s="50"/>
      <c r="K922" s="50"/>
      <c r="L922" s="50"/>
      <c r="M922" s="50"/>
      <c r="N922" s="50"/>
      <c r="O922" s="50"/>
      <c r="P922" s="50"/>
      <c r="Q922" s="50"/>
      <c r="R922" s="50"/>
    </row>
    <row r="923" spans="1:18" x14ac:dyDescent="0.25">
      <c r="A923" s="50"/>
      <c r="B923" s="52"/>
      <c r="C923" s="52"/>
      <c r="D923" s="52"/>
      <c r="E923" s="50"/>
      <c r="F923" s="50"/>
      <c r="G923" s="50"/>
      <c r="H923" s="50"/>
      <c r="I923" s="50"/>
      <c r="J923" s="50"/>
      <c r="K923" s="50"/>
      <c r="L923" s="50"/>
      <c r="M923" s="50"/>
      <c r="N923" s="50"/>
      <c r="O923" s="50"/>
      <c r="P923" s="50"/>
      <c r="Q923" s="50"/>
      <c r="R923" s="50"/>
    </row>
    <row r="924" spans="1:18" x14ac:dyDescent="0.25">
      <c r="A924" s="50"/>
      <c r="B924" s="52"/>
      <c r="C924" s="52"/>
      <c r="D924" s="52"/>
      <c r="E924" s="50"/>
      <c r="F924" s="50"/>
      <c r="G924" s="50"/>
      <c r="H924" s="50"/>
      <c r="I924" s="50"/>
      <c r="J924" s="50"/>
      <c r="K924" s="50"/>
      <c r="L924" s="50"/>
      <c r="M924" s="50"/>
      <c r="N924" s="50"/>
      <c r="O924" s="50"/>
      <c r="P924" s="50"/>
      <c r="Q924" s="50"/>
      <c r="R924" s="50"/>
    </row>
    <row r="925" spans="1:18" x14ac:dyDescent="0.25">
      <c r="A925" s="50"/>
      <c r="B925" s="52"/>
      <c r="C925" s="52"/>
      <c r="D925" s="52"/>
      <c r="E925" s="50"/>
      <c r="F925" s="50"/>
      <c r="G925" s="50"/>
      <c r="H925" s="50"/>
      <c r="I925" s="50"/>
      <c r="J925" s="50"/>
      <c r="K925" s="50"/>
      <c r="L925" s="50"/>
      <c r="M925" s="50"/>
      <c r="N925" s="50"/>
      <c r="O925" s="50"/>
      <c r="P925" s="50"/>
      <c r="Q925" s="50"/>
      <c r="R925" s="50"/>
    </row>
    <row r="926" spans="1:18" x14ac:dyDescent="0.25">
      <c r="A926" s="50"/>
      <c r="B926" s="52"/>
      <c r="C926" s="52"/>
      <c r="D926" s="52"/>
      <c r="E926" s="50"/>
      <c r="F926" s="50"/>
      <c r="G926" s="50"/>
      <c r="H926" s="50"/>
      <c r="I926" s="50"/>
      <c r="J926" s="50"/>
      <c r="K926" s="50"/>
      <c r="L926" s="50"/>
      <c r="M926" s="50"/>
      <c r="N926" s="50"/>
      <c r="O926" s="50"/>
      <c r="P926" s="50"/>
      <c r="Q926" s="50"/>
      <c r="R926" s="50"/>
    </row>
    <row r="927" spans="1:18" x14ac:dyDescent="0.25">
      <c r="A927" s="50"/>
      <c r="B927" s="52"/>
      <c r="C927" s="52"/>
      <c r="D927" s="52"/>
      <c r="E927" s="50"/>
      <c r="F927" s="50"/>
      <c r="G927" s="50"/>
      <c r="H927" s="50"/>
      <c r="I927" s="50"/>
      <c r="J927" s="50"/>
      <c r="K927" s="50"/>
      <c r="L927" s="50"/>
      <c r="M927" s="50"/>
      <c r="N927" s="50"/>
      <c r="O927" s="50"/>
      <c r="P927" s="50"/>
      <c r="Q927" s="50"/>
      <c r="R927" s="50"/>
    </row>
    <row r="928" spans="1:18" x14ac:dyDescent="0.25">
      <c r="A928" s="50"/>
      <c r="B928" s="52"/>
      <c r="C928" s="52"/>
      <c r="D928" s="52"/>
      <c r="E928" s="50"/>
      <c r="F928" s="50"/>
      <c r="G928" s="50"/>
      <c r="H928" s="50"/>
      <c r="I928" s="50"/>
      <c r="J928" s="50"/>
      <c r="K928" s="50"/>
      <c r="L928" s="50"/>
      <c r="M928" s="50"/>
      <c r="N928" s="50"/>
      <c r="O928" s="50"/>
      <c r="P928" s="50"/>
      <c r="Q928" s="50"/>
      <c r="R928" s="50"/>
    </row>
    <row r="929" spans="1:18" x14ac:dyDescent="0.25">
      <c r="A929" s="50"/>
      <c r="B929" s="52"/>
      <c r="C929" s="52"/>
      <c r="D929" s="52"/>
      <c r="E929" s="50"/>
      <c r="F929" s="50"/>
      <c r="G929" s="50"/>
      <c r="H929" s="50"/>
      <c r="I929" s="50"/>
      <c r="J929" s="50"/>
      <c r="K929" s="50"/>
      <c r="L929" s="50"/>
      <c r="M929" s="50"/>
      <c r="N929" s="50"/>
      <c r="O929" s="50"/>
      <c r="P929" s="50"/>
      <c r="Q929" s="50"/>
      <c r="R929" s="50"/>
    </row>
    <row r="930" spans="1:18" x14ac:dyDescent="0.25">
      <c r="A930" s="50"/>
      <c r="B930" s="52"/>
      <c r="C930" s="52"/>
      <c r="D930" s="52"/>
      <c r="E930" s="50"/>
      <c r="F930" s="50"/>
      <c r="G930" s="50"/>
      <c r="H930" s="50"/>
      <c r="I930" s="50"/>
      <c r="J930" s="50"/>
      <c r="K930" s="50"/>
      <c r="L930" s="50"/>
      <c r="M930" s="50"/>
      <c r="N930" s="50"/>
      <c r="O930" s="50"/>
      <c r="P930" s="50"/>
      <c r="Q930" s="50"/>
      <c r="R930" s="50"/>
    </row>
    <row r="931" spans="1:18" x14ac:dyDescent="0.25">
      <c r="A931" s="50"/>
      <c r="B931" s="52"/>
      <c r="C931" s="52"/>
      <c r="D931" s="52"/>
      <c r="E931" s="50"/>
      <c r="F931" s="50"/>
      <c r="G931" s="50"/>
      <c r="H931" s="50"/>
      <c r="I931" s="50"/>
      <c r="J931" s="50"/>
      <c r="K931" s="50"/>
      <c r="L931" s="50"/>
      <c r="M931" s="50"/>
      <c r="N931" s="50"/>
      <c r="O931" s="50"/>
      <c r="P931" s="50"/>
      <c r="Q931" s="50"/>
      <c r="R931" s="50"/>
    </row>
    <row r="932" spans="1:18" x14ac:dyDescent="0.25">
      <c r="A932" s="50"/>
      <c r="B932" s="52"/>
      <c r="C932" s="52"/>
      <c r="D932" s="52"/>
      <c r="E932" s="50"/>
      <c r="F932" s="50"/>
      <c r="G932" s="50"/>
      <c r="H932" s="50"/>
      <c r="I932" s="50"/>
      <c r="J932" s="50"/>
      <c r="K932" s="50"/>
      <c r="L932" s="50"/>
      <c r="M932" s="50"/>
      <c r="N932" s="50"/>
      <c r="O932" s="50"/>
      <c r="P932" s="50"/>
      <c r="Q932" s="50"/>
      <c r="R932" s="50"/>
    </row>
    <row r="933" spans="1:18" x14ac:dyDescent="0.25">
      <c r="A933" s="50"/>
      <c r="B933" s="52"/>
      <c r="C933" s="52"/>
      <c r="D933" s="52"/>
      <c r="E933" s="50"/>
      <c r="F933" s="50"/>
      <c r="G933" s="50"/>
      <c r="H933" s="50"/>
      <c r="I933" s="50"/>
      <c r="J933" s="50"/>
      <c r="K933" s="50"/>
      <c r="L933" s="50"/>
      <c r="M933" s="50"/>
      <c r="N933" s="50"/>
      <c r="O933" s="50"/>
      <c r="P933" s="50"/>
      <c r="Q933" s="50"/>
      <c r="R933" s="50"/>
    </row>
    <row r="934" spans="1:18" x14ac:dyDescent="0.25">
      <c r="A934" s="50"/>
      <c r="B934" s="52"/>
      <c r="C934" s="52"/>
      <c r="D934" s="52"/>
      <c r="E934" s="50"/>
      <c r="F934" s="50"/>
      <c r="G934" s="50"/>
      <c r="H934" s="50"/>
      <c r="I934" s="50"/>
      <c r="J934" s="50"/>
      <c r="K934" s="50"/>
      <c r="L934" s="50"/>
      <c r="M934" s="50"/>
      <c r="N934" s="50"/>
      <c r="O934" s="50"/>
      <c r="P934" s="50"/>
      <c r="Q934" s="50"/>
      <c r="R934" s="50"/>
    </row>
    <row r="935" spans="1:18" x14ac:dyDescent="0.25">
      <c r="A935" s="50"/>
      <c r="B935" s="52"/>
      <c r="C935" s="52"/>
      <c r="D935" s="52"/>
      <c r="E935" s="50"/>
      <c r="F935" s="50"/>
      <c r="G935" s="50"/>
      <c r="H935" s="50"/>
      <c r="I935" s="50"/>
      <c r="J935" s="50"/>
      <c r="K935" s="50"/>
      <c r="L935" s="50"/>
      <c r="M935" s="50"/>
      <c r="N935" s="50"/>
      <c r="O935" s="50"/>
      <c r="P935" s="50"/>
      <c r="Q935" s="50"/>
      <c r="R935" s="50"/>
    </row>
    <row r="936" spans="1:18" x14ac:dyDescent="0.25">
      <c r="A936" s="50"/>
      <c r="B936" s="52"/>
      <c r="C936" s="52"/>
      <c r="D936" s="52"/>
      <c r="E936" s="50"/>
      <c r="F936" s="50"/>
      <c r="G936" s="50"/>
      <c r="H936" s="50"/>
      <c r="I936" s="50"/>
      <c r="J936" s="50"/>
      <c r="K936" s="50"/>
      <c r="L936" s="50"/>
      <c r="M936" s="50"/>
      <c r="N936" s="50"/>
      <c r="O936" s="50"/>
      <c r="P936" s="50"/>
      <c r="Q936" s="50"/>
      <c r="R936" s="50"/>
    </row>
    <row r="937" spans="1:18" x14ac:dyDescent="0.25">
      <c r="A937" s="50"/>
      <c r="B937" s="52"/>
      <c r="C937" s="52"/>
      <c r="D937" s="52"/>
      <c r="E937" s="50"/>
      <c r="F937" s="50"/>
      <c r="G937" s="50"/>
      <c r="H937" s="50"/>
      <c r="I937" s="50"/>
      <c r="J937" s="50"/>
      <c r="K937" s="50"/>
      <c r="L937" s="50"/>
      <c r="M937" s="50"/>
      <c r="N937" s="50"/>
      <c r="O937" s="50"/>
      <c r="P937" s="50"/>
      <c r="Q937" s="50"/>
      <c r="R937" s="50"/>
    </row>
    <row r="938" spans="1:18" x14ac:dyDescent="0.25">
      <c r="A938" s="50"/>
      <c r="B938" s="52"/>
      <c r="C938" s="52"/>
      <c r="D938" s="52"/>
      <c r="E938" s="50"/>
      <c r="F938" s="50"/>
      <c r="G938" s="50"/>
      <c r="H938" s="50"/>
      <c r="I938" s="50"/>
      <c r="J938" s="50"/>
      <c r="K938" s="50"/>
      <c r="L938" s="50"/>
      <c r="M938" s="50"/>
      <c r="N938" s="50"/>
      <c r="O938" s="50"/>
      <c r="P938" s="50"/>
      <c r="Q938" s="50"/>
      <c r="R938" s="50"/>
    </row>
    <row r="939" spans="1:18" x14ac:dyDescent="0.25">
      <c r="A939" s="50"/>
      <c r="B939" s="52"/>
      <c r="C939" s="52"/>
      <c r="D939" s="52"/>
      <c r="E939" s="50"/>
      <c r="F939" s="50"/>
      <c r="G939" s="50"/>
      <c r="H939" s="50"/>
      <c r="I939" s="50"/>
      <c r="J939" s="50"/>
      <c r="K939" s="50"/>
      <c r="L939" s="50"/>
      <c r="M939" s="50"/>
      <c r="N939" s="50"/>
      <c r="O939" s="50"/>
      <c r="P939" s="50"/>
      <c r="Q939" s="50"/>
      <c r="R939" s="50"/>
    </row>
    <row r="940" spans="1:18" x14ac:dyDescent="0.25">
      <c r="A940" s="50"/>
      <c r="B940" s="52"/>
      <c r="C940" s="52"/>
      <c r="D940" s="52"/>
      <c r="E940" s="50"/>
      <c r="F940" s="50"/>
      <c r="G940" s="50"/>
      <c r="H940" s="50"/>
      <c r="I940" s="50"/>
      <c r="J940" s="50"/>
      <c r="K940" s="50"/>
      <c r="L940" s="50"/>
      <c r="M940" s="50"/>
      <c r="N940" s="50"/>
      <c r="O940" s="50"/>
      <c r="P940" s="50"/>
      <c r="Q940" s="50"/>
      <c r="R940" s="50"/>
    </row>
    <row r="941" spans="1:18" x14ac:dyDescent="0.25">
      <c r="A941" s="50"/>
      <c r="B941" s="52"/>
      <c r="C941" s="52"/>
      <c r="D941" s="52"/>
      <c r="E941" s="50"/>
      <c r="F941" s="50"/>
      <c r="G941" s="50"/>
      <c r="H941" s="50"/>
      <c r="I941" s="50"/>
      <c r="J941" s="50"/>
      <c r="K941" s="50"/>
      <c r="L941" s="50"/>
      <c r="M941" s="50"/>
      <c r="N941" s="50"/>
      <c r="O941" s="50"/>
      <c r="P941" s="50"/>
      <c r="Q941" s="50"/>
      <c r="R941" s="50"/>
    </row>
    <row r="942" spans="1:18" x14ac:dyDescent="0.25">
      <c r="A942" s="50"/>
      <c r="B942" s="52"/>
      <c r="C942" s="52"/>
      <c r="D942" s="52"/>
      <c r="E942" s="50"/>
      <c r="F942" s="50"/>
      <c r="G942" s="50"/>
      <c r="H942" s="50"/>
      <c r="I942" s="50"/>
      <c r="J942" s="50"/>
      <c r="K942" s="50"/>
      <c r="L942" s="50"/>
      <c r="M942" s="50"/>
      <c r="N942" s="50"/>
      <c r="O942" s="50"/>
      <c r="P942" s="50"/>
      <c r="Q942" s="50"/>
      <c r="R942" s="50"/>
    </row>
    <row r="943" spans="1:18" x14ac:dyDescent="0.25">
      <c r="A943" s="50"/>
      <c r="B943" s="52"/>
      <c r="C943" s="52"/>
      <c r="D943" s="52"/>
      <c r="E943" s="50"/>
      <c r="F943" s="50"/>
      <c r="G943" s="50"/>
      <c r="H943" s="50"/>
      <c r="I943" s="50"/>
      <c r="J943" s="50"/>
      <c r="K943" s="50"/>
      <c r="L943" s="50"/>
      <c r="M943" s="50"/>
      <c r="N943" s="50"/>
      <c r="O943" s="50"/>
      <c r="P943" s="50"/>
      <c r="Q943" s="50"/>
      <c r="R943" s="50"/>
    </row>
    <row r="944" spans="1:18" x14ac:dyDescent="0.25">
      <c r="A944" s="50"/>
      <c r="B944" s="52"/>
      <c r="C944" s="52"/>
      <c r="D944" s="52"/>
      <c r="E944" s="50"/>
      <c r="F944" s="50"/>
      <c r="G944" s="50"/>
      <c r="H944" s="50"/>
      <c r="I944" s="50"/>
      <c r="J944" s="50"/>
      <c r="K944" s="50"/>
      <c r="L944" s="50"/>
      <c r="M944" s="50"/>
      <c r="N944" s="50"/>
      <c r="O944" s="50"/>
      <c r="P944" s="50"/>
      <c r="Q944" s="50"/>
      <c r="R944" s="50"/>
    </row>
    <row r="945" spans="1:18" x14ac:dyDescent="0.25">
      <c r="A945" s="50"/>
      <c r="B945" s="52"/>
      <c r="C945" s="52"/>
      <c r="D945" s="52"/>
      <c r="E945" s="50"/>
      <c r="F945" s="50"/>
      <c r="G945" s="50"/>
      <c r="H945" s="50"/>
      <c r="I945" s="50"/>
      <c r="J945" s="50"/>
      <c r="K945" s="50"/>
      <c r="L945" s="50"/>
      <c r="M945" s="50"/>
      <c r="N945" s="50"/>
      <c r="O945" s="50"/>
      <c r="P945" s="50"/>
      <c r="Q945" s="50"/>
      <c r="R945" s="50"/>
    </row>
    <row r="946" spans="1:18" x14ac:dyDescent="0.25">
      <c r="A946" s="50"/>
      <c r="B946" s="52"/>
      <c r="C946" s="52"/>
      <c r="D946" s="52"/>
      <c r="E946" s="50"/>
      <c r="F946" s="50"/>
      <c r="G946" s="50"/>
      <c r="H946" s="50"/>
      <c r="I946" s="50"/>
      <c r="J946" s="50"/>
      <c r="K946" s="50"/>
      <c r="L946" s="50"/>
      <c r="M946" s="50"/>
      <c r="N946" s="50"/>
      <c r="O946" s="50"/>
      <c r="P946" s="50"/>
      <c r="Q946" s="50"/>
      <c r="R946" s="50"/>
    </row>
    <row r="947" spans="1:18" x14ac:dyDescent="0.25">
      <c r="A947" s="50"/>
      <c r="B947" s="52"/>
      <c r="C947" s="52"/>
      <c r="D947" s="52"/>
      <c r="E947" s="50"/>
      <c r="F947" s="50"/>
      <c r="G947" s="50"/>
      <c r="H947" s="50"/>
      <c r="I947" s="50"/>
      <c r="J947" s="50"/>
      <c r="K947" s="50"/>
      <c r="L947" s="50"/>
      <c r="M947" s="50"/>
      <c r="N947" s="50"/>
      <c r="O947" s="50"/>
      <c r="P947" s="50"/>
      <c r="Q947" s="50"/>
      <c r="R947" s="50"/>
    </row>
    <row r="948" spans="1:18" x14ac:dyDescent="0.25">
      <c r="A948" s="50"/>
      <c r="B948" s="52"/>
      <c r="C948" s="52"/>
      <c r="D948" s="52"/>
      <c r="E948" s="50"/>
      <c r="F948" s="50"/>
      <c r="G948" s="50"/>
      <c r="H948" s="50"/>
      <c r="I948" s="50"/>
      <c r="J948" s="50"/>
      <c r="K948" s="50"/>
      <c r="L948" s="50"/>
      <c r="M948" s="50"/>
      <c r="N948" s="50"/>
      <c r="O948" s="50"/>
      <c r="P948" s="50"/>
      <c r="Q948" s="50"/>
      <c r="R948" s="50"/>
    </row>
    <row r="949" spans="1:18" x14ac:dyDescent="0.25">
      <c r="A949" s="50"/>
      <c r="B949" s="52"/>
      <c r="C949" s="52"/>
      <c r="D949" s="52"/>
      <c r="E949" s="50"/>
      <c r="F949" s="50"/>
      <c r="G949" s="50"/>
      <c r="H949" s="50"/>
      <c r="I949" s="50"/>
      <c r="J949" s="50"/>
      <c r="K949" s="50"/>
      <c r="L949" s="50"/>
      <c r="M949" s="50"/>
      <c r="N949" s="50"/>
      <c r="O949" s="50"/>
      <c r="P949" s="50"/>
      <c r="Q949" s="50"/>
      <c r="R949" s="50"/>
    </row>
    <row r="950" spans="1:18" x14ac:dyDescent="0.25">
      <c r="A950" s="50"/>
      <c r="B950" s="52"/>
      <c r="C950" s="52"/>
      <c r="D950" s="52"/>
      <c r="E950" s="50"/>
      <c r="F950" s="50"/>
      <c r="G950" s="50"/>
      <c r="H950" s="50"/>
      <c r="I950" s="50"/>
      <c r="J950" s="50"/>
      <c r="K950" s="50"/>
      <c r="L950" s="50"/>
      <c r="M950" s="50"/>
      <c r="N950" s="50"/>
      <c r="O950" s="50"/>
      <c r="P950" s="50"/>
      <c r="Q950" s="50"/>
      <c r="R950" s="50"/>
    </row>
    <row r="951" spans="1:18" x14ac:dyDescent="0.25">
      <c r="A951" s="50"/>
      <c r="B951" s="52"/>
      <c r="C951" s="52"/>
      <c r="D951" s="52"/>
      <c r="E951" s="50"/>
      <c r="F951" s="50"/>
      <c r="G951" s="50"/>
      <c r="H951" s="50"/>
      <c r="I951" s="50"/>
      <c r="J951" s="50"/>
      <c r="K951" s="50"/>
      <c r="L951" s="50"/>
      <c r="M951" s="50"/>
      <c r="N951" s="50"/>
      <c r="O951" s="50"/>
      <c r="P951" s="50"/>
      <c r="Q951" s="50"/>
      <c r="R951" s="50"/>
    </row>
    <row r="952" spans="1:18" x14ac:dyDescent="0.25">
      <c r="A952" s="50"/>
      <c r="B952" s="52"/>
      <c r="C952" s="52"/>
      <c r="D952" s="52"/>
      <c r="E952" s="50"/>
      <c r="F952" s="50"/>
      <c r="G952" s="50"/>
      <c r="H952" s="50"/>
      <c r="I952" s="50"/>
      <c r="J952" s="50"/>
      <c r="K952" s="50"/>
      <c r="L952" s="50"/>
      <c r="M952" s="50"/>
      <c r="N952" s="50"/>
      <c r="O952" s="50"/>
      <c r="P952" s="50"/>
      <c r="Q952" s="50"/>
      <c r="R952" s="50"/>
    </row>
    <row r="953" spans="1:18" x14ac:dyDescent="0.25">
      <c r="A953" s="50"/>
      <c r="B953" s="52"/>
      <c r="C953" s="52"/>
      <c r="D953" s="52"/>
      <c r="E953" s="50"/>
      <c r="F953" s="50"/>
      <c r="G953" s="50"/>
      <c r="H953" s="50"/>
      <c r="I953" s="50"/>
      <c r="J953" s="50"/>
      <c r="K953" s="50"/>
      <c r="L953" s="50"/>
      <c r="M953" s="50"/>
      <c r="N953" s="50"/>
      <c r="O953" s="50"/>
      <c r="P953" s="50"/>
      <c r="Q953" s="50"/>
      <c r="R953" s="50"/>
    </row>
    <row r="954" spans="1:18" x14ac:dyDescent="0.25">
      <c r="A954" s="50"/>
      <c r="B954" s="52"/>
      <c r="C954" s="52"/>
      <c r="D954" s="52"/>
      <c r="E954" s="50"/>
      <c r="F954" s="50"/>
      <c r="G954" s="50"/>
      <c r="H954" s="50"/>
      <c r="I954" s="50"/>
      <c r="J954" s="50"/>
      <c r="K954" s="50"/>
      <c r="L954" s="50"/>
      <c r="M954" s="50"/>
      <c r="N954" s="50"/>
      <c r="O954" s="50"/>
      <c r="P954" s="50"/>
      <c r="Q954" s="50"/>
      <c r="R954" s="50"/>
    </row>
    <row r="955" spans="1:18" x14ac:dyDescent="0.25">
      <c r="A955" s="50"/>
      <c r="B955" s="52"/>
      <c r="C955" s="52"/>
      <c r="D955" s="52"/>
      <c r="E955" s="50"/>
      <c r="F955" s="50"/>
      <c r="G955" s="50"/>
      <c r="H955" s="50"/>
      <c r="I955" s="50"/>
      <c r="J955" s="50"/>
      <c r="K955" s="50"/>
      <c r="L955" s="50"/>
      <c r="M955" s="50"/>
      <c r="N955" s="50"/>
      <c r="O955" s="50"/>
      <c r="P955" s="50"/>
      <c r="Q955" s="50"/>
      <c r="R955" s="50"/>
    </row>
    <row r="956" spans="1:18" x14ac:dyDescent="0.25">
      <c r="A956" s="50"/>
      <c r="B956" s="52"/>
      <c r="C956" s="52"/>
      <c r="D956" s="52"/>
      <c r="E956" s="50"/>
      <c r="F956" s="50"/>
      <c r="G956" s="50"/>
      <c r="H956" s="50"/>
      <c r="I956" s="50"/>
      <c r="J956" s="50"/>
      <c r="K956" s="50"/>
      <c r="L956" s="50"/>
      <c r="M956" s="50"/>
      <c r="N956" s="50"/>
      <c r="O956" s="50"/>
      <c r="P956" s="50"/>
      <c r="Q956" s="50"/>
      <c r="R956" s="50"/>
    </row>
    <row r="957" spans="1:18" x14ac:dyDescent="0.25">
      <c r="A957" s="50"/>
      <c r="B957" s="52"/>
      <c r="C957" s="52"/>
      <c r="D957" s="52"/>
      <c r="E957" s="50"/>
      <c r="F957" s="50"/>
      <c r="G957" s="50"/>
      <c r="H957" s="50"/>
      <c r="I957" s="50"/>
      <c r="J957" s="50"/>
      <c r="K957" s="50"/>
      <c r="L957" s="50"/>
      <c r="M957" s="50"/>
      <c r="N957" s="50"/>
      <c r="O957" s="50"/>
      <c r="P957" s="50"/>
      <c r="Q957" s="50"/>
      <c r="R957" s="50"/>
    </row>
    <row r="958" spans="1:18" x14ac:dyDescent="0.25">
      <c r="A958" s="50"/>
      <c r="B958" s="52"/>
      <c r="C958" s="52"/>
      <c r="D958" s="52"/>
      <c r="E958" s="50"/>
      <c r="F958" s="50"/>
      <c r="G958" s="50"/>
      <c r="H958" s="50"/>
      <c r="I958" s="50"/>
      <c r="J958" s="50"/>
      <c r="K958" s="50"/>
      <c r="L958" s="50"/>
      <c r="M958" s="50"/>
      <c r="N958" s="50"/>
      <c r="O958" s="50"/>
      <c r="P958" s="50"/>
      <c r="Q958" s="50"/>
      <c r="R958" s="50"/>
    </row>
    <row r="959" spans="1:18" x14ac:dyDescent="0.25">
      <c r="A959" s="50"/>
      <c r="B959" s="52"/>
      <c r="C959" s="52"/>
      <c r="D959" s="52"/>
      <c r="E959" s="50"/>
      <c r="F959" s="50"/>
      <c r="G959" s="50"/>
      <c r="H959" s="50"/>
      <c r="I959" s="50"/>
      <c r="J959" s="50"/>
      <c r="K959" s="50"/>
      <c r="L959" s="50"/>
      <c r="M959" s="50"/>
      <c r="N959" s="50"/>
      <c r="O959" s="50"/>
      <c r="P959" s="50"/>
      <c r="Q959" s="50"/>
      <c r="R959" s="50"/>
    </row>
    <row r="960" spans="1:18" x14ac:dyDescent="0.25">
      <c r="A960" s="50"/>
      <c r="B960" s="52"/>
      <c r="C960" s="52"/>
      <c r="D960" s="52"/>
      <c r="E960" s="50"/>
      <c r="F960" s="50"/>
      <c r="G960" s="50"/>
      <c r="H960" s="50"/>
      <c r="I960" s="50"/>
      <c r="J960" s="50"/>
      <c r="K960" s="50"/>
      <c r="L960" s="50"/>
      <c r="M960" s="50"/>
      <c r="N960" s="50"/>
      <c r="O960" s="50"/>
      <c r="P960" s="50"/>
      <c r="Q960" s="50"/>
      <c r="R960" s="50"/>
    </row>
    <row r="961" spans="1:18" x14ac:dyDescent="0.25">
      <c r="A961" s="50"/>
      <c r="B961" s="52"/>
      <c r="C961" s="52"/>
      <c r="D961" s="52"/>
      <c r="E961" s="50"/>
      <c r="F961" s="50"/>
      <c r="G961" s="50"/>
      <c r="H961" s="50"/>
      <c r="I961" s="50"/>
      <c r="J961" s="50"/>
      <c r="K961" s="50"/>
      <c r="L961" s="50"/>
      <c r="M961" s="50"/>
      <c r="N961" s="50"/>
      <c r="O961" s="50"/>
      <c r="P961" s="50"/>
      <c r="Q961" s="50"/>
      <c r="R961" s="50"/>
    </row>
    <row r="962" spans="1:18" x14ac:dyDescent="0.25">
      <c r="A962" s="50"/>
      <c r="B962" s="52"/>
      <c r="C962" s="52"/>
      <c r="D962" s="52"/>
      <c r="E962" s="50"/>
      <c r="F962" s="50"/>
      <c r="G962" s="50"/>
      <c r="H962" s="50"/>
      <c r="I962" s="50"/>
      <c r="J962" s="50"/>
      <c r="K962" s="50"/>
      <c r="L962" s="50"/>
      <c r="M962" s="50"/>
      <c r="N962" s="50"/>
      <c r="O962" s="50"/>
      <c r="P962" s="50"/>
      <c r="Q962" s="50"/>
      <c r="R962" s="50"/>
    </row>
    <row r="963" spans="1:18" x14ac:dyDescent="0.25">
      <c r="A963" s="50"/>
      <c r="B963" s="52"/>
      <c r="C963" s="52"/>
      <c r="D963" s="52"/>
      <c r="E963" s="50"/>
      <c r="F963" s="50"/>
      <c r="G963" s="50"/>
      <c r="H963" s="50"/>
      <c r="I963" s="50"/>
      <c r="J963" s="50"/>
      <c r="K963" s="50"/>
      <c r="L963" s="50"/>
      <c r="M963" s="50"/>
      <c r="N963" s="50"/>
      <c r="O963" s="50"/>
      <c r="P963" s="50"/>
      <c r="Q963" s="50"/>
      <c r="R963" s="50"/>
    </row>
    <row r="964" spans="1:18" x14ac:dyDescent="0.25">
      <c r="A964" s="50"/>
      <c r="B964" s="52"/>
      <c r="C964" s="52"/>
      <c r="D964" s="52"/>
      <c r="E964" s="50"/>
      <c r="F964" s="50"/>
      <c r="G964" s="50"/>
      <c r="H964" s="50"/>
      <c r="I964" s="50"/>
      <c r="J964" s="50"/>
      <c r="K964" s="50"/>
      <c r="L964" s="50"/>
      <c r="M964" s="50"/>
      <c r="N964" s="50"/>
      <c r="O964" s="50"/>
      <c r="P964" s="50"/>
      <c r="Q964" s="50"/>
      <c r="R964" s="50"/>
    </row>
    <row r="965" spans="1:18" x14ac:dyDescent="0.25">
      <c r="A965" s="50"/>
      <c r="B965" s="52"/>
      <c r="C965" s="52"/>
      <c r="D965" s="52"/>
      <c r="E965" s="50"/>
      <c r="F965" s="50"/>
      <c r="G965" s="50"/>
      <c r="H965" s="50"/>
      <c r="I965" s="50"/>
      <c r="J965" s="50"/>
      <c r="K965" s="50"/>
      <c r="L965" s="50"/>
      <c r="M965" s="50"/>
      <c r="N965" s="50"/>
      <c r="O965" s="50"/>
      <c r="P965" s="50"/>
      <c r="Q965" s="50"/>
      <c r="R965" s="50"/>
    </row>
    <row r="966" spans="1:18" x14ac:dyDescent="0.25">
      <c r="A966" s="50"/>
      <c r="B966" s="52"/>
      <c r="C966" s="52"/>
      <c r="D966" s="52"/>
      <c r="E966" s="50"/>
      <c r="F966" s="50"/>
      <c r="G966" s="50"/>
      <c r="H966" s="50"/>
      <c r="I966" s="50"/>
      <c r="J966" s="50"/>
      <c r="K966" s="50"/>
      <c r="L966" s="50"/>
      <c r="M966" s="50"/>
      <c r="N966" s="50"/>
      <c r="O966" s="50"/>
      <c r="P966" s="50"/>
      <c r="Q966" s="50"/>
      <c r="R966" s="50"/>
    </row>
    <row r="967" spans="1:18" x14ac:dyDescent="0.25">
      <c r="A967" s="50"/>
      <c r="B967" s="52"/>
      <c r="C967" s="52"/>
      <c r="D967" s="52"/>
      <c r="E967" s="50"/>
      <c r="F967" s="50"/>
      <c r="G967" s="50"/>
      <c r="H967" s="50"/>
      <c r="I967" s="50"/>
      <c r="J967" s="50"/>
      <c r="K967" s="50"/>
      <c r="L967" s="50"/>
      <c r="M967" s="50"/>
      <c r="N967" s="50"/>
      <c r="O967" s="50"/>
      <c r="P967" s="50"/>
      <c r="Q967" s="50"/>
      <c r="R967" s="50"/>
    </row>
    <row r="968" spans="1:18" x14ac:dyDescent="0.25">
      <c r="A968" s="50"/>
      <c r="B968" s="52"/>
      <c r="C968" s="52"/>
      <c r="D968" s="52"/>
      <c r="E968" s="50"/>
      <c r="F968" s="50"/>
      <c r="G968" s="50"/>
      <c r="H968" s="50"/>
      <c r="I968" s="50"/>
      <c r="J968" s="50"/>
      <c r="K968" s="50"/>
      <c r="L968" s="50"/>
      <c r="M968" s="50"/>
      <c r="N968" s="50"/>
      <c r="O968" s="50"/>
      <c r="P968" s="50"/>
      <c r="Q968" s="50"/>
      <c r="R968" s="50"/>
    </row>
    <row r="969" spans="1:18" x14ac:dyDescent="0.25">
      <c r="A969" s="50"/>
      <c r="B969" s="52"/>
      <c r="C969" s="52"/>
      <c r="D969" s="52"/>
      <c r="E969" s="50"/>
      <c r="F969" s="50"/>
      <c r="G969" s="50"/>
      <c r="H969" s="50"/>
      <c r="I969" s="50"/>
      <c r="J969" s="50"/>
      <c r="K969" s="50"/>
      <c r="L969" s="50"/>
      <c r="M969" s="50"/>
      <c r="N969" s="50"/>
      <c r="O969" s="50"/>
      <c r="P969" s="50"/>
      <c r="Q969" s="50"/>
      <c r="R969" s="50"/>
    </row>
    <row r="970" spans="1:18" x14ac:dyDescent="0.25">
      <c r="A970" s="50"/>
      <c r="B970" s="52"/>
      <c r="C970" s="52"/>
      <c r="D970" s="52"/>
      <c r="E970" s="50"/>
      <c r="F970" s="50"/>
      <c r="G970" s="50"/>
      <c r="H970" s="50"/>
      <c r="I970" s="50"/>
      <c r="J970" s="50"/>
      <c r="K970" s="50"/>
      <c r="L970" s="50"/>
      <c r="M970" s="50"/>
      <c r="N970" s="50"/>
      <c r="O970" s="50"/>
      <c r="P970" s="50"/>
      <c r="Q970" s="50"/>
      <c r="R970" s="50"/>
    </row>
    <row r="971" spans="1:18" x14ac:dyDescent="0.25">
      <c r="A971" s="50"/>
      <c r="B971" s="52"/>
      <c r="C971" s="52"/>
      <c r="D971" s="52"/>
      <c r="E971" s="50"/>
      <c r="F971" s="50"/>
      <c r="G971" s="50"/>
      <c r="H971" s="50"/>
      <c r="I971" s="50"/>
      <c r="J971" s="50"/>
      <c r="K971" s="50"/>
      <c r="L971" s="50"/>
      <c r="M971" s="50"/>
      <c r="N971" s="50"/>
      <c r="O971" s="50"/>
      <c r="P971" s="50"/>
      <c r="Q971" s="50"/>
      <c r="R971" s="50"/>
    </row>
    <row r="972" spans="1:18" x14ac:dyDescent="0.25">
      <c r="A972" s="50"/>
      <c r="B972" s="52"/>
      <c r="C972" s="52"/>
      <c r="D972" s="52"/>
      <c r="E972" s="50"/>
      <c r="F972" s="50"/>
      <c r="G972" s="50"/>
      <c r="H972" s="50"/>
      <c r="I972" s="50"/>
      <c r="J972" s="50"/>
      <c r="K972" s="50"/>
      <c r="L972" s="50"/>
      <c r="M972" s="50"/>
      <c r="N972" s="50"/>
      <c r="O972" s="50"/>
      <c r="P972" s="50"/>
      <c r="Q972" s="50"/>
      <c r="R972" s="50"/>
    </row>
    <row r="973" spans="1:18" x14ac:dyDescent="0.25">
      <c r="A973" s="50"/>
      <c r="B973" s="52"/>
      <c r="C973" s="52"/>
      <c r="D973" s="52"/>
      <c r="E973" s="50"/>
      <c r="F973" s="50"/>
      <c r="G973" s="50"/>
      <c r="H973" s="50"/>
      <c r="I973" s="50"/>
      <c r="J973" s="50"/>
      <c r="K973" s="50"/>
      <c r="L973" s="50"/>
      <c r="M973" s="50"/>
      <c r="N973" s="50"/>
      <c r="O973" s="50"/>
      <c r="P973" s="50"/>
      <c r="Q973" s="50"/>
      <c r="R973" s="50"/>
    </row>
    <row r="974" spans="1:18" x14ac:dyDescent="0.25">
      <c r="A974" s="50"/>
      <c r="B974" s="52"/>
      <c r="C974" s="52"/>
      <c r="D974" s="52"/>
      <c r="E974" s="50"/>
      <c r="F974" s="50"/>
      <c r="G974" s="50"/>
      <c r="H974" s="50"/>
      <c r="I974" s="50"/>
      <c r="J974" s="50"/>
      <c r="K974" s="50"/>
      <c r="L974" s="50"/>
      <c r="M974" s="50"/>
      <c r="N974" s="50"/>
      <c r="O974" s="50"/>
      <c r="P974" s="50"/>
      <c r="Q974" s="50"/>
      <c r="R974" s="50"/>
    </row>
    <row r="975" spans="1:18" x14ac:dyDescent="0.25">
      <c r="A975" s="50"/>
      <c r="B975" s="52"/>
      <c r="C975" s="52"/>
      <c r="D975" s="52"/>
      <c r="E975" s="50"/>
      <c r="F975" s="50"/>
      <c r="G975" s="50"/>
      <c r="H975" s="50"/>
      <c r="I975" s="50"/>
      <c r="J975" s="50"/>
      <c r="K975" s="50"/>
      <c r="L975" s="50"/>
      <c r="M975" s="50"/>
      <c r="N975" s="50"/>
      <c r="O975" s="50"/>
      <c r="P975" s="50"/>
      <c r="Q975" s="50"/>
      <c r="R975" s="50"/>
    </row>
    <row r="976" spans="1:18" x14ac:dyDescent="0.25">
      <c r="A976" s="50"/>
      <c r="B976" s="52"/>
      <c r="C976" s="52"/>
      <c r="D976" s="52"/>
      <c r="E976" s="50"/>
      <c r="F976" s="50"/>
      <c r="G976" s="50"/>
      <c r="H976" s="50"/>
      <c r="I976" s="50"/>
      <c r="J976" s="50"/>
      <c r="K976" s="50"/>
      <c r="L976" s="50"/>
      <c r="M976" s="50"/>
      <c r="N976" s="50"/>
      <c r="O976" s="50"/>
      <c r="P976" s="50"/>
      <c r="Q976" s="50"/>
      <c r="R976" s="50"/>
    </row>
    <row r="977" spans="1:18" x14ac:dyDescent="0.25">
      <c r="A977" s="50"/>
      <c r="B977" s="52"/>
      <c r="C977" s="52"/>
      <c r="D977" s="52"/>
      <c r="E977" s="50"/>
      <c r="F977" s="50"/>
      <c r="G977" s="50"/>
      <c r="H977" s="50"/>
      <c r="I977" s="50"/>
      <c r="J977" s="50"/>
      <c r="K977" s="50"/>
      <c r="L977" s="50"/>
      <c r="M977" s="50"/>
      <c r="N977" s="50"/>
      <c r="O977" s="50"/>
      <c r="P977" s="50"/>
      <c r="Q977" s="50"/>
      <c r="R977" s="50"/>
    </row>
    <row r="978" spans="1:18" x14ac:dyDescent="0.25">
      <c r="A978" s="50"/>
      <c r="B978" s="52"/>
      <c r="C978" s="52"/>
      <c r="D978" s="52"/>
      <c r="E978" s="50"/>
      <c r="F978" s="50"/>
      <c r="G978" s="50"/>
      <c r="H978" s="50"/>
      <c r="I978" s="50"/>
      <c r="J978" s="50"/>
      <c r="K978" s="50"/>
      <c r="L978" s="50"/>
      <c r="M978" s="50"/>
      <c r="N978" s="50"/>
      <c r="O978" s="50"/>
      <c r="P978" s="50"/>
      <c r="Q978" s="50"/>
      <c r="R978" s="50"/>
    </row>
    <row r="979" spans="1:18" x14ac:dyDescent="0.25">
      <c r="A979" s="50"/>
      <c r="B979" s="52"/>
      <c r="C979" s="52"/>
      <c r="D979" s="52"/>
      <c r="E979" s="50"/>
      <c r="F979" s="50"/>
      <c r="G979" s="50"/>
      <c r="H979" s="50"/>
      <c r="I979" s="50"/>
      <c r="J979" s="50"/>
      <c r="K979" s="50"/>
      <c r="L979" s="50"/>
      <c r="M979" s="50"/>
      <c r="N979" s="50"/>
      <c r="O979" s="50"/>
      <c r="P979" s="50"/>
      <c r="Q979" s="50"/>
      <c r="R979" s="50"/>
    </row>
    <row r="980" spans="1:18" x14ac:dyDescent="0.25">
      <c r="A980" s="50"/>
      <c r="B980" s="52"/>
      <c r="C980" s="52"/>
      <c r="D980" s="52"/>
      <c r="E980" s="50"/>
      <c r="F980" s="50"/>
      <c r="G980" s="50"/>
      <c r="H980" s="50"/>
      <c r="I980" s="50"/>
      <c r="J980" s="50"/>
      <c r="K980" s="50"/>
      <c r="L980" s="50"/>
      <c r="M980" s="50"/>
      <c r="N980" s="50"/>
      <c r="O980" s="50"/>
      <c r="P980" s="50"/>
      <c r="Q980" s="50"/>
      <c r="R980" s="50"/>
    </row>
    <row r="981" spans="1:18" x14ac:dyDescent="0.25">
      <c r="A981" s="50"/>
      <c r="B981" s="52"/>
      <c r="C981" s="52"/>
      <c r="D981" s="52"/>
      <c r="E981" s="50"/>
      <c r="F981" s="50"/>
      <c r="G981" s="50"/>
      <c r="H981" s="50"/>
      <c r="I981" s="50"/>
      <c r="J981" s="50"/>
      <c r="K981" s="50"/>
      <c r="L981" s="50"/>
      <c r="M981" s="50"/>
      <c r="N981" s="50"/>
      <c r="O981" s="50"/>
      <c r="P981" s="50"/>
      <c r="Q981" s="50"/>
      <c r="R981" s="50"/>
    </row>
    <row r="982" spans="1:18" x14ac:dyDescent="0.25">
      <c r="A982" s="50"/>
      <c r="B982" s="52"/>
      <c r="C982" s="52"/>
      <c r="D982" s="52"/>
      <c r="E982" s="50"/>
      <c r="F982" s="50"/>
      <c r="G982" s="50"/>
      <c r="H982" s="50"/>
      <c r="I982" s="50"/>
      <c r="J982" s="50"/>
      <c r="K982" s="50"/>
      <c r="L982" s="50"/>
      <c r="M982" s="50"/>
      <c r="N982" s="50"/>
      <c r="O982" s="50"/>
      <c r="P982" s="50"/>
      <c r="Q982" s="50"/>
      <c r="R982" s="50"/>
    </row>
    <row r="983" spans="1:18" x14ac:dyDescent="0.25">
      <c r="A983" s="50"/>
      <c r="B983" s="52"/>
      <c r="C983" s="52"/>
      <c r="D983" s="52"/>
      <c r="E983" s="50"/>
      <c r="F983" s="50"/>
      <c r="G983" s="50"/>
      <c r="H983" s="50"/>
      <c r="I983" s="50"/>
      <c r="J983" s="50"/>
      <c r="K983" s="50"/>
      <c r="L983" s="50"/>
      <c r="M983" s="50"/>
      <c r="N983" s="50"/>
      <c r="O983" s="50"/>
      <c r="P983" s="50"/>
      <c r="Q983" s="50"/>
      <c r="R983" s="50"/>
    </row>
    <row r="984" spans="1:18" x14ac:dyDescent="0.25">
      <c r="A984" s="50"/>
      <c r="B984" s="52"/>
      <c r="C984" s="52"/>
      <c r="D984" s="52"/>
      <c r="E984" s="50"/>
      <c r="F984" s="50"/>
      <c r="G984" s="50"/>
      <c r="H984" s="50"/>
      <c r="I984" s="50"/>
      <c r="J984" s="50"/>
      <c r="K984" s="50"/>
      <c r="L984" s="50"/>
      <c r="M984" s="50"/>
      <c r="N984" s="50"/>
      <c r="O984" s="50"/>
      <c r="P984" s="50"/>
      <c r="Q984" s="50"/>
      <c r="R984" s="50"/>
    </row>
    <row r="985" spans="1:18" x14ac:dyDescent="0.25">
      <c r="A985" s="50"/>
      <c r="B985" s="52"/>
      <c r="C985" s="52"/>
      <c r="D985" s="52"/>
      <c r="E985" s="50"/>
      <c r="F985" s="50"/>
      <c r="G985" s="50"/>
      <c r="H985" s="50"/>
      <c r="I985" s="50"/>
      <c r="J985" s="50"/>
      <c r="K985" s="50"/>
      <c r="L985" s="50"/>
      <c r="M985" s="50"/>
      <c r="N985" s="50"/>
      <c r="O985" s="50"/>
      <c r="P985" s="50"/>
      <c r="Q985" s="50"/>
      <c r="R985" s="50"/>
    </row>
    <row r="986" spans="1:18" x14ac:dyDescent="0.25">
      <c r="A986" s="50"/>
      <c r="B986" s="52"/>
      <c r="C986" s="52"/>
      <c r="D986" s="52"/>
      <c r="E986" s="50"/>
      <c r="F986" s="50"/>
      <c r="G986" s="50"/>
      <c r="H986" s="50"/>
      <c r="I986" s="50"/>
      <c r="J986" s="50"/>
      <c r="K986" s="50"/>
      <c r="L986" s="50"/>
      <c r="M986" s="50"/>
      <c r="N986" s="50"/>
      <c r="O986" s="50"/>
      <c r="P986" s="50"/>
      <c r="Q986" s="50"/>
      <c r="R986" s="50"/>
    </row>
    <row r="987" spans="1:18" x14ac:dyDescent="0.25">
      <c r="A987" s="50"/>
      <c r="B987" s="52"/>
      <c r="C987" s="52"/>
      <c r="D987" s="52"/>
      <c r="E987" s="50"/>
      <c r="F987" s="50"/>
      <c r="G987" s="50"/>
      <c r="H987" s="50"/>
      <c r="I987" s="50"/>
      <c r="J987" s="50"/>
      <c r="K987" s="50"/>
      <c r="L987" s="50"/>
      <c r="M987" s="50"/>
      <c r="N987" s="50"/>
      <c r="O987" s="50"/>
      <c r="P987" s="50"/>
      <c r="Q987" s="50"/>
      <c r="R987" s="50"/>
    </row>
    <row r="988" spans="1:18" x14ac:dyDescent="0.25">
      <c r="A988" s="50"/>
      <c r="B988" s="52"/>
      <c r="C988" s="52"/>
      <c r="D988" s="52"/>
      <c r="E988" s="50"/>
      <c r="F988" s="50"/>
      <c r="G988" s="50"/>
      <c r="H988" s="50"/>
      <c r="I988" s="50"/>
      <c r="J988" s="50"/>
      <c r="K988" s="50"/>
      <c r="L988" s="50"/>
      <c r="M988" s="50"/>
      <c r="N988" s="50"/>
      <c r="O988" s="50"/>
      <c r="P988" s="50"/>
      <c r="Q988" s="50"/>
      <c r="R988" s="50"/>
    </row>
    <row r="989" spans="1:18" x14ac:dyDescent="0.25">
      <c r="A989" s="50"/>
      <c r="B989" s="52"/>
      <c r="C989" s="52"/>
      <c r="D989" s="52"/>
      <c r="E989" s="50"/>
      <c r="F989" s="50"/>
      <c r="G989" s="50"/>
      <c r="H989" s="50"/>
      <c r="I989" s="50"/>
      <c r="J989" s="50"/>
      <c r="K989" s="50"/>
      <c r="L989" s="50"/>
      <c r="M989" s="50"/>
      <c r="N989" s="50"/>
      <c r="O989" s="50"/>
      <c r="P989" s="50"/>
      <c r="Q989" s="50"/>
      <c r="R989" s="50"/>
    </row>
    <row r="990" spans="1:18" x14ac:dyDescent="0.25">
      <c r="A990" s="50"/>
      <c r="B990" s="52"/>
      <c r="C990" s="52"/>
      <c r="D990" s="52"/>
      <c r="E990" s="50"/>
      <c r="F990" s="50"/>
      <c r="G990" s="50"/>
      <c r="H990" s="50"/>
      <c r="I990" s="50"/>
      <c r="J990" s="50"/>
      <c r="K990" s="50"/>
      <c r="L990" s="50"/>
      <c r="M990" s="50"/>
      <c r="N990" s="50"/>
      <c r="O990" s="50"/>
      <c r="P990" s="50"/>
      <c r="Q990" s="50"/>
      <c r="R990" s="50"/>
    </row>
    <row r="991" spans="1:18" x14ac:dyDescent="0.25">
      <c r="A991" s="50"/>
      <c r="B991" s="52"/>
      <c r="C991" s="52"/>
      <c r="D991" s="52"/>
      <c r="E991" s="50"/>
      <c r="F991" s="50"/>
      <c r="G991" s="50"/>
      <c r="H991" s="50"/>
      <c r="I991" s="50"/>
      <c r="J991" s="50"/>
      <c r="K991" s="50"/>
      <c r="L991" s="50"/>
      <c r="M991" s="50"/>
      <c r="N991" s="50"/>
      <c r="O991" s="50"/>
      <c r="P991" s="50"/>
      <c r="Q991" s="50"/>
      <c r="R991" s="50"/>
    </row>
    <row r="992" spans="1:18" x14ac:dyDescent="0.25">
      <c r="A992" s="50"/>
      <c r="B992" s="52"/>
      <c r="C992" s="52"/>
      <c r="D992" s="52"/>
      <c r="E992" s="50"/>
      <c r="F992" s="50"/>
      <c r="G992" s="50"/>
      <c r="H992" s="50"/>
      <c r="I992" s="50"/>
      <c r="J992" s="50"/>
      <c r="K992" s="50"/>
      <c r="L992" s="50"/>
      <c r="M992" s="50"/>
      <c r="N992" s="50"/>
      <c r="O992" s="50"/>
      <c r="P992" s="50"/>
      <c r="Q992" s="50"/>
      <c r="R992" s="50"/>
    </row>
    <row r="993" spans="1:18" x14ac:dyDescent="0.25">
      <c r="A993" s="50"/>
      <c r="B993" s="52"/>
      <c r="C993" s="52"/>
      <c r="D993" s="52"/>
      <c r="E993" s="50"/>
      <c r="F993" s="50"/>
      <c r="G993" s="50"/>
      <c r="H993" s="50"/>
      <c r="I993" s="50"/>
      <c r="J993" s="50"/>
      <c r="K993" s="50"/>
      <c r="L993" s="50"/>
      <c r="M993" s="50"/>
      <c r="N993" s="50"/>
      <c r="O993" s="50"/>
      <c r="P993" s="50"/>
      <c r="Q993" s="50"/>
      <c r="R993" s="50"/>
    </row>
    <row r="994" spans="1:18" x14ac:dyDescent="0.25">
      <c r="A994" s="50"/>
      <c r="B994" s="52"/>
      <c r="C994" s="52"/>
      <c r="D994" s="52"/>
      <c r="E994" s="50"/>
      <c r="F994" s="50"/>
      <c r="G994" s="50"/>
      <c r="H994" s="50"/>
      <c r="I994" s="50"/>
      <c r="J994" s="50"/>
      <c r="K994" s="50"/>
      <c r="L994" s="50"/>
      <c r="M994" s="50"/>
      <c r="N994" s="50"/>
      <c r="O994" s="50"/>
      <c r="P994" s="50"/>
      <c r="Q994" s="50"/>
      <c r="R994" s="50"/>
    </row>
    <row r="995" spans="1:18" x14ac:dyDescent="0.25">
      <c r="A995" s="50"/>
      <c r="B995" s="52"/>
      <c r="C995" s="52"/>
      <c r="D995" s="52"/>
      <c r="E995" s="50"/>
      <c r="F995" s="50"/>
      <c r="G995" s="50"/>
      <c r="H995" s="50"/>
      <c r="I995" s="50"/>
      <c r="J995" s="50"/>
      <c r="K995" s="50"/>
      <c r="L995" s="50"/>
      <c r="M995" s="50"/>
      <c r="N995" s="50"/>
      <c r="O995" s="50"/>
      <c r="P995" s="50"/>
      <c r="Q995" s="50"/>
      <c r="R995" s="50"/>
    </row>
    <row r="996" spans="1:18" x14ac:dyDescent="0.25">
      <c r="A996" s="50"/>
      <c r="B996" s="52"/>
      <c r="C996" s="52"/>
      <c r="D996" s="52"/>
      <c r="E996" s="50"/>
      <c r="F996" s="50"/>
      <c r="G996" s="50"/>
      <c r="H996" s="50"/>
      <c r="I996" s="50"/>
      <c r="J996" s="50"/>
      <c r="K996" s="50"/>
      <c r="L996" s="50"/>
      <c r="M996" s="50"/>
      <c r="N996" s="50"/>
      <c r="O996" s="50"/>
      <c r="P996" s="50"/>
      <c r="Q996" s="50"/>
      <c r="R996" s="50"/>
    </row>
    <row r="997" spans="1:18" x14ac:dyDescent="0.25">
      <c r="A997" s="50"/>
      <c r="B997" s="52"/>
      <c r="C997" s="52"/>
      <c r="D997" s="52"/>
      <c r="E997" s="50"/>
      <c r="F997" s="50"/>
      <c r="G997" s="50"/>
      <c r="H997" s="50"/>
      <c r="I997" s="50"/>
      <c r="J997" s="50"/>
      <c r="K997" s="50"/>
      <c r="L997" s="50"/>
      <c r="M997" s="50"/>
      <c r="N997" s="50"/>
      <c r="O997" s="50"/>
      <c r="P997" s="50"/>
      <c r="Q997" s="50"/>
      <c r="R997" s="50"/>
    </row>
    <row r="998" spans="1:18" x14ac:dyDescent="0.25">
      <c r="A998" s="50"/>
      <c r="B998" s="52"/>
      <c r="C998" s="52"/>
      <c r="D998" s="52"/>
      <c r="E998" s="50"/>
      <c r="F998" s="50"/>
      <c r="G998" s="50"/>
      <c r="H998" s="50"/>
      <c r="I998" s="50"/>
      <c r="J998" s="50"/>
      <c r="K998" s="50"/>
      <c r="L998" s="50"/>
      <c r="M998" s="50"/>
      <c r="N998" s="50"/>
      <c r="O998" s="50"/>
      <c r="P998" s="50"/>
      <c r="Q998" s="50"/>
      <c r="R998" s="50"/>
    </row>
    <row r="999" spans="1:18" x14ac:dyDescent="0.25">
      <c r="A999" s="50"/>
      <c r="B999" s="52"/>
      <c r="C999" s="52"/>
      <c r="D999" s="52"/>
      <c r="E999" s="50"/>
      <c r="F999" s="50"/>
      <c r="G999" s="50"/>
      <c r="H999" s="50"/>
      <c r="I999" s="50"/>
      <c r="J999" s="50"/>
      <c r="K999" s="50"/>
      <c r="L999" s="50"/>
      <c r="M999" s="50"/>
      <c r="N999" s="50"/>
      <c r="O999" s="50"/>
      <c r="P999" s="50"/>
      <c r="Q999" s="50"/>
      <c r="R999" s="50"/>
    </row>
    <row r="1000" spans="1:18" x14ac:dyDescent="0.25">
      <c r="A1000" s="50"/>
      <c r="B1000" s="52"/>
      <c r="C1000" s="52"/>
      <c r="D1000" s="52"/>
      <c r="E1000" s="50"/>
      <c r="F1000" s="50"/>
      <c r="G1000" s="50"/>
      <c r="H1000" s="50"/>
      <c r="I1000" s="50"/>
      <c r="J1000" s="50"/>
      <c r="K1000" s="50"/>
      <c r="L1000" s="50"/>
      <c r="M1000" s="50"/>
      <c r="N1000" s="50"/>
      <c r="O1000" s="50"/>
      <c r="P1000" s="50"/>
      <c r="Q1000" s="50"/>
      <c r="R1000" s="50"/>
    </row>
    <row r="1001" spans="1:18" x14ac:dyDescent="0.25">
      <c r="A1001" s="50"/>
      <c r="B1001" s="52"/>
      <c r="C1001" s="52"/>
      <c r="D1001" s="52"/>
      <c r="E1001" s="50"/>
      <c r="F1001" s="50"/>
      <c r="G1001" s="50"/>
      <c r="H1001" s="50"/>
      <c r="I1001" s="50"/>
      <c r="J1001" s="50"/>
      <c r="K1001" s="50"/>
      <c r="L1001" s="50"/>
      <c r="M1001" s="50"/>
      <c r="N1001" s="50"/>
      <c r="O1001" s="50"/>
      <c r="P1001" s="50"/>
      <c r="Q1001" s="50"/>
      <c r="R1001" s="50"/>
    </row>
    <row r="1002" spans="1:18" x14ac:dyDescent="0.25">
      <c r="A1002" s="50"/>
      <c r="B1002" s="52"/>
      <c r="C1002" s="52"/>
      <c r="D1002" s="52"/>
      <c r="E1002" s="50"/>
      <c r="F1002" s="50"/>
      <c r="G1002" s="50"/>
      <c r="H1002" s="50"/>
      <c r="I1002" s="50"/>
      <c r="J1002" s="50"/>
      <c r="K1002" s="50"/>
      <c r="L1002" s="50"/>
      <c r="M1002" s="50"/>
      <c r="N1002" s="50"/>
      <c r="O1002" s="50"/>
      <c r="P1002" s="50"/>
      <c r="Q1002" s="50"/>
      <c r="R1002" s="50"/>
    </row>
    <row r="1003" spans="1:18" x14ac:dyDescent="0.25">
      <c r="A1003" s="50"/>
      <c r="B1003" s="52"/>
      <c r="C1003" s="52"/>
      <c r="D1003" s="52"/>
      <c r="E1003" s="50"/>
      <c r="F1003" s="50"/>
      <c r="G1003" s="50"/>
      <c r="H1003" s="50"/>
      <c r="I1003" s="50"/>
      <c r="J1003" s="50"/>
      <c r="K1003" s="50"/>
      <c r="L1003" s="50"/>
      <c r="M1003" s="50"/>
      <c r="N1003" s="50"/>
      <c r="O1003" s="50"/>
      <c r="P1003" s="50"/>
      <c r="Q1003" s="50"/>
      <c r="R1003" s="50"/>
    </row>
    <row r="1004" spans="1:18" x14ac:dyDescent="0.25">
      <c r="A1004" s="50"/>
      <c r="B1004" s="52"/>
      <c r="C1004" s="52"/>
      <c r="D1004" s="52"/>
      <c r="E1004" s="50"/>
      <c r="F1004" s="50"/>
      <c r="G1004" s="50"/>
      <c r="H1004" s="50"/>
      <c r="I1004" s="50"/>
      <c r="J1004" s="50"/>
      <c r="K1004" s="50"/>
      <c r="L1004" s="50"/>
      <c r="M1004" s="50"/>
      <c r="N1004" s="50"/>
      <c r="O1004" s="50"/>
      <c r="P1004" s="50"/>
      <c r="Q1004" s="50"/>
      <c r="R1004" s="50"/>
    </row>
    <row r="1005" spans="1:18" x14ac:dyDescent="0.25">
      <c r="A1005" s="50"/>
      <c r="B1005" s="52"/>
      <c r="C1005" s="52"/>
      <c r="D1005" s="52"/>
      <c r="E1005" s="50"/>
      <c r="F1005" s="50"/>
      <c r="G1005" s="50"/>
      <c r="H1005" s="50"/>
      <c r="I1005" s="50"/>
      <c r="J1005" s="50"/>
      <c r="K1005" s="50"/>
      <c r="L1005" s="50"/>
      <c r="M1005" s="50"/>
      <c r="N1005" s="50"/>
      <c r="O1005" s="50"/>
      <c r="P1005" s="50"/>
      <c r="Q1005" s="50"/>
      <c r="R1005" s="50"/>
    </row>
    <row r="1006" spans="1:18" x14ac:dyDescent="0.25">
      <c r="A1006" s="50"/>
      <c r="B1006" s="52"/>
      <c r="C1006" s="52"/>
      <c r="D1006" s="52"/>
      <c r="E1006" s="50"/>
      <c r="F1006" s="50"/>
      <c r="G1006" s="50"/>
      <c r="H1006" s="50"/>
      <c r="I1006" s="50"/>
      <c r="J1006" s="50"/>
      <c r="K1006" s="50"/>
      <c r="L1006" s="50"/>
      <c r="M1006" s="50"/>
      <c r="N1006" s="50"/>
      <c r="O1006" s="50"/>
      <c r="P1006" s="50"/>
      <c r="Q1006" s="50"/>
      <c r="R1006" s="50"/>
    </row>
    <row r="1007" spans="1:18" x14ac:dyDescent="0.25">
      <c r="A1007" s="50"/>
      <c r="B1007" s="52"/>
      <c r="C1007" s="52"/>
      <c r="D1007" s="52"/>
      <c r="E1007" s="50"/>
      <c r="F1007" s="50"/>
      <c r="G1007" s="50"/>
      <c r="H1007" s="50"/>
      <c r="I1007" s="50"/>
      <c r="J1007" s="50"/>
      <c r="K1007" s="50"/>
      <c r="L1007" s="50"/>
      <c r="M1007" s="50"/>
      <c r="N1007" s="50"/>
      <c r="O1007" s="50"/>
      <c r="P1007" s="50"/>
      <c r="Q1007" s="50"/>
      <c r="R1007" s="50"/>
    </row>
    <row r="1008" spans="1:18" x14ac:dyDescent="0.25">
      <c r="A1008" s="50"/>
      <c r="B1008" s="52"/>
      <c r="C1008" s="52"/>
      <c r="D1008" s="52"/>
      <c r="E1008" s="50"/>
      <c r="F1008" s="50"/>
      <c r="G1008" s="50"/>
      <c r="H1008" s="50"/>
      <c r="I1008" s="50"/>
      <c r="J1008" s="50"/>
      <c r="K1008" s="50"/>
      <c r="L1008" s="50"/>
      <c r="M1008" s="50"/>
      <c r="N1008" s="50"/>
      <c r="O1008" s="50"/>
      <c r="P1008" s="50"/>
      <c r="Q1008" s="50"/>
      <c r="R1008" s="50"/>
    </row>
    <row r="1009" spans="1:18" x14ac:dyDescent="0.25">
      <c r="A1009" s="50"/>
      <c r="B1009" s="52"/>
      <c r="C1009" s="52"/>
      <c r="D1009" s="52"/>
      <c r="E1009" s="50"/>
      <c r="F1009" s="50"/>
      <c r="G1009" s="50"/>
      <c r="H1009" s="50"/>
      <c r="I1009" s="50"/>
      <c r="J1009" s="50"/>
      <c r="K1009" s="50"/>
      <c r="L1009" s="50"/>
      <c r="M1009" s="50"/>
      <c r="N1009" s="50"/>
      <c r="O1009" s="50"/>
      <c r="P1009" s="50"/>
      <c r="Q1009" s="50"/>
      <c r="R1009" s="50"/>
    </row>
    <row r="1010" spans="1:18" x14ac:dyDescent="0.25">
      <c r="A1010" s="50"/>
      <c r="B1010" s="52"/>
      <c r="C1010" s="52"/>
      <c r="D1010" s="52"/>
      <c r="E1010" s="50"/>
      <c r="F1010" s="50"/>
      <c r="G1010" s="50"/>
      <c r="H1010" s="50"/>
      <c r="I1010" s="50"/>
      <c r="J1010" s="50"/>
      <c r="K1010" s="50"/>
      <c r="L1010" s="50"/>
      <c r="M1010" s="50"/>
      <c r="N1010" s="50"/>
      <c r="O1010" s="50"/>
      <c r="P1010" s="50"/>
      <c r="Q1010" s="50"/>
      <c r="R1010" s="50"/>
    </row>
    <row r="1011" spans="1:18" x14ac:dyDescent="0.25">
      <c r="A1011" s="50"/>
      <c r="B1011" s="52"/>
      <c r="C1011" s="52"/>
      <c r="D1011" s="52"/>
      <c r="E1011" s="50"/>
      <c r="F1011" s="50"/>
      <c r="G1011" s="50"/>
      <c r="H1011" s="50"/>
      <c r="I1011" s="50"/>
      <c r="J1011" s="50"/>
      <c r="K1011" s="50"/>
      <c r="L1011" s="50"/>
      <c r="M1011" s="50"/>
      <c r="N1011" s="50"/>
      <c r="O1011" s="50"/>
      <c r="P1011" s="50"/>
      <c r="Q1011" s="50"/>
      <c r="R1011" s="50"/>
    </row>
    <row r="1012" spans="1:18" x14ac:dyDescent="0.25">
      <c r="A1012" s="50"/>
      <c r="B1012" s="52"/>
      <c r="C1012" s="52"/>
      <c r="D1012" s="52"/>
      <c r="E1012" s="50"/>
      <c r="F1012" s="50"/>
      <c r="G1012" s="50"/>
      <c r="H1012" s="50"/>
      <c r="I1012" s="50"/>
      <c r="J1012" s="50"/>
      <c r="K1012" s="50"/>
      <c r="L1012" s="50"/>
      <c r="M1012" s="50"/>
      <c r="N1012" s="50"/>
      <c r="O1012" s="50"/>
      <c r="P1012" s="50"/>
      <c r="Q1012" s="50"/>
      <c r="R1012" s="50"/>
    </row>
    <row r="1013" spans="1:18" x14ac:dyDescent="0.25">
      <c r="A1013" s="50"/>
      <c r="B1013" s="52"/>
      <c r="C1013" s="52"/>
      <c r="D1013" s="52"/>
      <c r="E1013" s="50"/>
      <c r="F1013" s="50"/>
      <c r="G1013" s="50"/>
      <c r="H1013" s="50"/>
      <c r="I1013" s="50"/>
      <c r="J1013" s="50"/>
      <c r="K1013" s="50"/>
      <c r="L1013" s="50"/>
      <c r="M1013" s="50"/>
      <c r="N1013" s="50"/>
      <c r="O1013" s="50"/>
      <c r="P1013" s="50"/>
      <c r="Q1013" s="50"/>
      <c r="R1013" s="50"/>
    </row>
    <row r="1014" spans="1:18" x14ac:dyDescent="0.25">
      <c r="A1014" s="50"/>
      <c r="B1014" s="52"/>
      <c r="C1014" s="52"/>
      <c r="D1014" s="52"/>
      <c r="E1014" s="50"/>
      <c r="F1014" s="50"/>
      <c r="G1014" s="50"/>
      <c r="H1014" s="50"/>
      <c r="I1014" s="50"/>
      <c r="J1014" s="50"/>
      <c r="K1014" s="50"/>
      <c r="L1014" s="50"/>
      <c r="M1014" s="50"/>
      <c r="N1014" s="50"/>
      <c r="O1014" s="50"/>
      <c r="P1014" s="50"/>
      <c r="Q1014" s="50"/>
      <c r="R1014" s="50"/>
    </row>
    <row r="1015" spans="1:18" x14ac:dyDescent="0.25">
      <c r="A1015" s="50"/>
      <c r="B1015" s="52"/>
      <c r="C1015" s="52"/>
      <c r="D1015" s="52"/>
      <c r="E1015" s="50"/>
      <c r="F1015" s="50"/>
      <c r="G1015" s="50"/>
      <c r="H1015" s="50"/>
      <c r="I1015" s="50"/>
      <c r="J1015" s="50"/>
      <c r="K1015" s="50"/>
      <c r="L1015" s="50"/>
      <c r="M1015" s="50"/>
      <c r="N1015" s="50"/>
      <c r="O1015" s="50"/>
      <c r="P1015" s="50"/>
      <c r="Q1015" s="50"/>
      <c r="R1015" s="50"/>
    </row>
    <row r="1016" spans="1:18" x14ac:dyDescent="0.25">
      <c r="A1016" s="50"/>
      <c r="B1016" s="52"/>
      <c r="C1016" s="52"/>
      <c r="D1016" s="52"/>
      <c r="E1016" s="50"/>
      <c r="F1016" s="50"/>
      <c r="G1016" s="50"/>
      <c r="H1016" s="50"/>
      <c r="I1016" s="50"/>
      <c r="J1016" s="50"/>
      <c r="K1016" s="50"/>
      <c r="L1016" s="50"/>
      <c r="M1016" s="50"/>
      <c r="N1016" s="50"/>
      <c r="O1016" s="50"/>
      <c r="P1016" s="50"/>
      <c r="Q1016" s="50"/>
      <c r="R1016" s="50"/>
    </row>
    <row r="1017" spans="1:18" x14ac:dyDescent="0.25">
      <c r="A1017" s="50"/>
      <c r="B1017" s="52"/>
      <c r="C1017" s="52"/>
      <c r="D1017" s="52"/>
      <c r="E1017" s="50"/>
      <c r="F1017" s="50"/>
      <c r="G1017" s="50"/>
      <c r="H1017" s="50"/>
      <c r="I1017" s="50"/>
      <c r="J1017" s="50"/>
      <c r="K1017" s="50"/>
      <c r="L1017" s="50"/>
      <c r="M1017" s="50"/>
      <c r="N1017" s="50"/>
      <c r="O1017" s="50"/>
      <c r="P1017" s="50"/>
      <c r="Q1017" s="50"/>
      <c r="R1017" s="50"/>
    </row>
    <row r="1018" spans="1:18" x14ac:dyDescent="0.25">
      <c r="A1018" s="50"/>
      <c r="B1018" s="52"/>
      <c r="C1018" s="52"/>
      <c r="D1018" s="52"/>
      <c r="E1018" s="50"/>
      <c r="F1018" s="50"/>
      <c r="G1018" s="50"/>
      <c r="H1018" s="50"/>
      <c r="I1018" s="50"/>
      <c r="J1018" s="50"/>
      <c r="K1018" s="50"/>
      <c r="L1018" s="50"/>
      <c r="M1018" s="50"/>
      <c r="N1018" s="50"/>
      <c r="O1018" s="50"/>
      <c r="P1018" s="50"/>
      <c r="Q1018" s="50"/>
      <c r="R1018" s="50"/>
    </row>
    <row r="1019" spans="1:18" x14ac:dyDescent="0.25">
      <c r="A1019" s="50"/>
      <c r="B1019" s="52"/>
      <c r="C1019" s="52"/>
      <c r="D1019" s="52"/>
      <c r="E1019" s="50"/>
      <c r="F1019" s="50"/>
      <c r="G1019" s="50"/>
      <c r="H1019" s="50"/>
      <c r="I1019" s="50"/>
      <c r="J1019" s="50"/>
      <c r="K1019" s="50"/>
      <c r="L1019" s="50"/>
      <c r="M1019" s="50"/>
      <c r="N1019" s="50"/>
      <c r="O1019" s="50"/>
      <c r="P1019" s="50"/>
      <c r="Q1019" s="50"/>
      <c r="R1019" s="50"/>
    </row>
    <row r="1020" spans="1:18" x14ac:dyDescent="0.25">
      <c r="A1020" s="50"/>
      <c r="B1020" s="52"/>
      <c r="C1020" s="52"/>
      <c r="D1020" s="52"/>
      <c r="E1020" s="50"/>
      <c r="F1020" s="50"/>
      <c r="G1020" s="50"/>
      <c r="H1020" s="50"/>
      <c r="I1020" s="50"/>
      <c r="J1020" s="50"/>
      <c r="K1020" s="50"/>
      <c r="L1020" s="50"/>
      <c r="M1020" s="50"/>
      <c r="N1020" s="50"/>
      <c r="O1020" s="50"/>
      <c r="P1020" s="50"/>
      <c r="Q1020" s="50"/>
      <c r="R1020" s="50"/>
    </row>
    <row r="1021" spans="1:18" x14ac:dyDescent="0.25">
      <c r="A1021" s="50"/>
      <c r="B1021" s="52"/>
      <c r="C1021" s="52"/>
      <c r="D1021" s="52"/>
      <c r="E1021" s="50"/>
      <c r="F1021" s="50"/>
      <c r="G1021" s="50"/>
      <c r="H1021" s="50"/>
      <c r="I1021" s="50"/>
      <c r="J1021" s="50"/>
      <c r="K1021" s="50"/>
      <c r="L1021" s="50"/>
      <c r="M1021" s="50"/>
      <c r="N1021" s="50"/>
      <c r="O1021" s="50"/>
      <c r="P1021" s="50"/>
      <c r="Q1021" s="50"/>
      <c r="R1021" s="50"/>
    </row>
    <row r="1022" spans="1:18" x14ac:dyDescent="0.25">
      <c r="A1022" s="50"/>
      <c r="B1022" s="52"/>
      <c r="C1022" s="52"/>
      <c r="D1022" s="52"/>
      <c r="E1022" s="50"/>
      <c r="F1022" s="50"/>
      <c r="G1022" s="50"/>
      <c r="H1022" s="50"/>
      <c r="I1022" s="50"/>
      <c r="J1022" s="50"/>
      <c r="K1022" s="50"/>
      <c r="L1022" s="50"/>
      <c r="M1022" s="50"/>
      <c r="N1022" s="50"/>
      <c r="O1022" s="50"/>
      <c r="P1022" s="50"/>
      <c r="Q1022" s="50"/>
      <c r="R1022" s="50"/>
    </row>
    <row r="1023" spans="1:18" x14ac:dyDescent="0.25">
      <c r="A1023" s="50"/>
      <c r="B1023" s="52"/>
      <c r="C1023" s="52"/>
      <c r="D1023" s="52"/>
      <c r="E1023" s="50"/>
      <c r="F1023" s="50"/>
      <c r="G1023" s="50"/>
      <c r="H1023" s="50"/>
      <c r="I1023" s="50"/>
      <c r="J1023" s="50"/>
      <c r="K1023" s="50"/>
      <c r="L1023" s="50"/>
      <c r="M1023" s="50"/>
      <c r="N1023" s="50"/>
      <c r="O1023" s="50"/>
      <c r="P1023" s="50"/>
      <c r="Q1023" s="50"/>
      <c r="R1023" s="50"/>
    </row>
    <row r="1024" spans="1:18" x14ac:dyDescent="0.25">
      <c r="A1024" s="50"/>
      <c r="B1024" s="52"/>
      <c r="C1024" s="52"/>
      <c r="D1024" s="52"/>
      <c r="E1024" s="50"/>
      <c r="F1024" s="50"/>
      <c r="G1024" s="50"/>
      <c r="H1024" s="50"/>
      <c r="I1024" s="50"/>
      <c r="J1024" s="50"/>
      <c r="K1024" s="50"/>
      <c r="L1024" s="50"/>
      <c r="M1024" s="50"/>
      <c r="N1024" s="50"/>
      <c r="O1024" s="50"/>
      <c r="P1024" s="50"/>
      <c r="Q1024" s="50"/>
      <c r="R1024" s="50"/>
    </row>
    <row r="1025" spans="1:18" x14ac:dyDescent="0.25">
      <c r="A1025" s="50"/>
      <c r="B1025" s="52"/>
      <c r="C1025" s="52"/>
      <c r="D1025" s="52"/>
      <c r="E1025" s="50"/>
      <c r="F1025" s="50"/>
      <c r="G1025" s="50"/>
      <c r="H1025" s="50"/>
      <c r="I1025" s="50"/>
      <c r="J1025" s="50"/>
      <c r="K1025" s="50"/>
      <c r="L1025" s="50"/>
      <c r="M1025" s="50"/>
      <c r="N1025" s="50"/>
      <c r="O1025" s="50"/>
      <c r="P1025" s="50"/>
      <c r="Q1025" s="50"/>
      <c r="R1025" s="50"/>
    </row>
    <row r="1026" spans="1:18" x14ac:dyDescent="0.25">
      <c r="A1026" s="50"/>
      <c r="B1026" s="52"/>
      <c r="C1026" s="52"/>
      <c r="D1026" s="52"/>
      <c r="E1026" s="50"/>
      <c r="F1026" s="50"/>
      <c r="G1026" s="50"/>
      <c r="H1026" s="50"/>
      <c r="I1026" s="50"/>
      <c r="J1026" s="50"/>
      <c r="K1026" s="50"/>
      <c r="L1026" s="50"/>
      <c r="M1026" s="50"/>
      <c r="N1026" s="50"/>
      <c r="O1026" s="50"/>
      <c r="P1026" s="50"/>
      <c r="Q1026" s="50"/>
      <c r="R1026" s="50"/>
    </row>
    <row r="1027" spans="1:18" x14ac:dyDescent="0.25">
      <c r="A1027" s="50"/>
      <c r="B1027" s="52"/>
      <c r="C1027" s="52"/>
      <c r="D1027" s="52"/>
      <c r="E1027" s="50"/>
      <c r="F1027" s="50"/>
      <c r="G1027" s="50"/>
      <c r="H1027" s="50"/>
      <c r="I1027" s="50"/>
      <c r="J1027" s="50"/>
      <c r="K1027" s="50"/>
      <c r="L1027" s="50"/>
      <c r="M1027" s="50"/>
      <c r="N1027" s="50"/>
      <c r="O1027" s="50"/>
      <c r="P1027" s="50"/>
      <c r="Q1027" s="50"/>
      <c r="R1027" s="50"/>
    </row>
    <row r="1028" spans="1:18" x14ac:dyDescent="0.25">
      <c r="A1028" s="50"/>
      <c r="B1028" s="52"/>
      <c r="C1028" s="52"/>
      <c r="D1028" s="52"/>
      <c r="E1028" s="50"/>
      <c r="F1028" s="50"/>
      <c r="G1028" s="50"/>
      <c r="H1028" s="50"/>
      <c r="I1028" s="50"/>
      <c r="J1028" s="50"/>
      <c r="K1028" s="50"/>
      <c r="L1028" s="50"/>
      <c r="M1028" s="50"/>
      <c r="N1028" s="50"/>
      <c r="O1028" s="50"/>
      <c r="P1028" s="50"/>
      <c r="Q1028" s="50"/>
      <c r="R1028" s="50"/>
    </row>
    <row r="1029" spans="1:18" x14ac:dyDescent="0.25">
      <c r="A1029" s="50"/>
      <c r="B1029" s="52"/>
      <c r="C1029" s="52"/>
      <c r="D1029" s="52"/>
      <c r="E1029" s="50"/>
      <c r="F1029" s="50"/>
      <c r="G1029" s="50"/>
      <c r="H1029" s="50"/>
      <c r="I1029" s="50"/>
      <c r="J1029" s="50"/>
      <c r="K1029" s="50"/>
      <c r="L1029" s="50"/>
      <c r="M1029" s="50"/>
      <c r="N1029" s="50"/>
      <c r="O1029" s="50"/>
      <c r="P1029" s="50"/>
      <c r="Q1029" s="50"/>
      <c r="R1029" s="50"/>
    </row>
    <row r="1030" spans="1:18" x14ac:dyDescent="0.25">
      <c r="A1030" s="50"/>
      <c r="B1030" s="52"/>
      <c r="C1030" s="52"/>
      <c r="D1030" s="52"/>
      <c r="E1030" s="50"/>
      <c r="F1030" s="50"/>
      <c r="G1030" s="50"/>
      <c r="H1030" s="50"/>
      <c r="I1030" s="50"/>
      <c r="J1030" s="50"/>
      <c r="K1030" s="50"/>
      <c r="L1030" s="50"/>
      <c r="M1030" s="50"/>
      <c r="N1030" s="50"/>
      <c r="O1030" s="50"/>
      <c r="P1030" s="50"/>
      <c r="Q1030" s="50"/>
      <c r="R1030" s="50"/>
    </row>
    <row r="1031" spans="1:18" x14ac:dyDescent="0.25">
      <c r="A1031" s="50"/>
      <c r="B1031" s="52"/>
      <c r="C1031" s="52"/>
      <c r="D1031" s="52"/>
      <c r="E1031" s="50"/>
      <c r="F1031" s="50"/>
      <c r="G1031" s="50"/>
      <c r="H1031" s="50"/>
      <c r="I1031" s="50"/>
      <c r="J1031" s="50"/>
      <c r="K1031" s="50"/>
      <c r="L1031" s="50"/>
      <c r="M1031" s="50"/>
      <c r="N1031" s="50"/>
      <c r="O1031" s="50"/>
      <c r="P1031" s="50"/>
      <c r="Q1031" s="50"/>
      <c r="R1031" s="50"/>
    </row>
    <row r="1032" spans="1:18" x14ac:dyDescent="0.25">
      <c r="A1032" s="50"/>
      <c r="B1032" s="52"/>
      <c r="C1032" s="52"/>
      <c r="D1032" s="52"/>
      <c r="E1032" s="50"/>
      <c r="F1032" s="50"/>
      <c r="G1032" s="50"/>
      <c r="H1032" s="50"/>
      <c r="I1032" s="50"/>
      <c r="J1032" s="50"/>
      <c r="K1032" s="50"/>
      <c r="L1032" s="50"/>
      <c r="M1032" s="50"/>
      <c r="N1032" s="50"/>
      <c r="O1032" s="50"/>
      <c r="P1032" s="50"/>
      <c r="Q1032" s="50"/>
      <c r="R1032" s="50"/>
    </row>
    <row r="1033" spans="1:18" x14ac:dyDescent="0.25">
      <c r="A1033" s="50"/>
      <c r="B1033" s="52"/>
      <c r="C1033" s="52"/>
      <c r="D1033" s="52"/>
      <c r="E1033" s="50"/>
      <c r="F1033" s="50"/>
      <c r="G1033" s="50"/>
      <c r="H1033" s="50"/>
      <c r="I1033" s="50"/>
      <c r="J1033" s="50"/>
      <c r="K1033" s="50"/>
      <c r="L1033" s="50"/>
      <c r="M1033" s="50"/>
      <c r="N1033" s="50"/>
      <c r="O1033" s="50"/>
      <c r="P1033" s="50"/>
      <c r="Q1033" s="50"/>
      <c r="R1033" s="50"/>
    </row>
    <row r="1034" spans="1:18" x14ac:dyDescent="0.25">
      <c r="A1034" s="50"/>
      <c r="B1034" s="52"/>
      <c r="C1034" s="52"/>
      <c r="D1034" s="52"/>
      <c r="E1034" s="50"/>
      <c r="F1034" s="50"/>
      <c r="G1034" s="50"/>
      <c r="H1034" s="50"/>
      <c r="I1034" s="50"/>
      <c r="J1034" s="50"/>
      <c r="K1034" s="50"/>
      <c r="L1034" s="50"/>
      <c r="M1034" s="50"/>
      <c r="N1034" s="50"/>
      <c r="O1034" s="50"/>
      <c r="P1034" s="50"/>
      <c r="Q1034" s="50"/>
      <c r="R1034" s="50"/>
    </row>
    <row r="1035" spans="1:18" x14ac:dyDescent="0.25">
      <c r="A1035" s="50"/>
      <c r="B1035" s="52"/>
      <c r="C1035" s="52"/>
      <c r="D1035" s="52"/>
      <c r="E1035" s="50"/>
      <c r="F1035" s="50"/>
      <c r="G1035" s="50"/>
      <c r="H1035" s="50"/>
      <c r="I1035" s="50"/>
      <c r="J1035" s="50"/>
      <c r="K1035" s="50"/>
      <c r="L1035" s="50"/>
      <c r="M1035" s="50"/>
      <c r="N1035" s="50"/>
      <c r="O1035" s="50"/>
      <c r="P1035" s="50"/>
      <c r="Q1035" s="50"/>
      <c r="R1035" s="50"/>
    </row>
    <row r="1036" spans="1:18" x14ac:dyDescent="0.25">
      <c r="A1036" s="50"/>
      <c r="B1036" s="52"/>
      <c r="C1036" s="52"/>
      <c r="D1036" s="52"/>
      <c r="E1036" s="50"/>
      <c r="F1036" s="50"/>
      <c r="G1036" s="50"/>
      <c r="H1036" s="50"/>
      <c r="I1036" s="50"/>
      <c r="J1036" s="50"/>
      <c r="K1036" s="50"/>
      <c r="L1036" s="50"/>
      <c r="M1036" s="50"/>
      <c r="N1036" s="50"/>
      <c r="O1036" s="50"/>
      <c r="P1036" s="50"/>
      <c r="Q1036" s="50"/>
      <c r="R1036" s="50"/>
    </row>
    <row r="1037" spans="1:18" x14ac:dyDescent="0.25">
      <c r="A1037" s="50"/>
      <c r="B1037" s="52"/>
      <c r="C1037" s="52"/>
      <c r="D1037" s="52"/>
      <c r="E1037" s="50"/>
      <c r="F1037" s="50"/>
      <c r="G1037" s="50"/>
      <c r="H1037" s="50"/>
      <c r="I1037" s="50"/>
      <c r="J1037" s="50"/>
      <c r="K1037" s="50"/>
      <c r="L1037" s="50"/>
      <c r="M1037" s="50"/>
      <c r="N1037" s="50"/>
      <c r="O1037" s="50"/>
      <c r="P1037" s="50"/>
      <c r="Q1037" s="50"/>
      <c r="R1037" s="50"/>
    </row>
    <row r="1038" spans="1:18" x14ac:dyDescent="0.25">
      <c r="A1038" s="50"/>
      <c r="B1038" s="52"/>
      <c r="C1038" s="52"/>
      <c r="D1038" s="52"/>
      <c r="E1038" s="50"/>
      <c r="F1038" s="50"/>
      <c r="G1038" s="50"/>
      <c r="H1038" s="50"/>
      <c r="I1038" s="50"/>
      <c r="J1038" s="50"/>
      <c r="K1038" s="50"/>
      <c r="L1038" s="50"/>
      <c r="M1038" s="50"/>
      <c r="N1038" s="50"/>
      <c r="O1038" s="50"/>
      <c r="P1038" s="50"/>
      <c r="Q1038" s="50"/>
      <c r="R1038" s="50"/>
    </row>
    <row r="1039" spans="1:18" x14ac:dyDescent="0.25">
      <c r="A1039" s="50"/>
      <c r="B1039" s="52"/>
      <c r="C1039" s="52"/>
      <c r="D1039" s="52"/>
      <c r="E1039" s="50"/>
      <c r="F1039" s="50"/>
      <c r="G1039" s="50"/>
      <c r="H1039" s="50"/>
      <c r="I1039" s="50"/>
      <c r="J1039" s="50"/>
      <c r="K1039" s="50"/>
      <c r="L1039" s="50"/>
      <c r="M1039" s="50"/>
      <c r="N1039" s="50"/>
      <c r="O1039" s="50"/>
      <c r="P1039" s="50"/>
      <c r="Q1039" s="50"/>
      <c r="R1039" s="50"/>
    </row>
    <row r="1040" spans="1:18" x14ac:dyDescent="0.25">
      <c r="A1040" s="50"/>
      <c r="B1040" s="52"/>
      <c r="C1040" s="52"/>
      <c r="D1040" s="52"/>
      <c r="E1040" s="50"/>
      <c r="F1040" s="50"/>
      <c r="G1040" s="50"/>
      <c r="H1040" s="50"/>
      <c r="I1040" s="50"/>
      <c r="J1040" s="50"/>
      <c r="K1040" s="50"/>
      <c r="L1040" s="50"/>
      <c r="M1040" s="50"/>
      <c r="N1040" s="50"/>
      <c r="O1040" s="50"/>
      <c r="P1040" s="50"/>
      <c r="Q1040" s="50"/>
      <c r="R1040" s="50"/>
    </row>
    <row r="1041" spans="1:18" x14ac:dyDescent="0.25">
      <c r="A1041" s="50"/>
      <c r="B1041" s="52"/>
      <c r="C1041" s="52"/>
      <c r="D1041" s="52"/>
      <c r="E1041" s="50"/>
      <c r="F1041" s="50"/>
      <c r="G1041" s="50"/>
      <c r="H1041" s="50"/>
      <c r="I1041" s="50"/>
      <c r="J1041" s="50"/>
      <c r="K1041" s="50"/>
      <c r="L1041" s="50"/>
      <c r="M1041" s="50"/>
      <c r="N1041" s="50"/>
      <c r="O1041" s="50"/>
      <c r="P1041" s="50"/>
      <c r="Q1041" s="50"/>
      <c r="R1041" s="50"/>
    </row>
    <row r="1042" spans="1:18" x14ac:dyDescent="0.25">
      <c r="A1042" s="50"/>
      <c r="B1042" s="52"/>
      <c r="C1042" s="52"/>
      <c r="D1042" s="52"/>
      <c r="E1042" s="50"/>
      <c r="F1042" s="50"/>
      <c r="G1042" s="50"/>
      <c r="H1042" s="50"/>
      <c r="I1042" s="50"/>
      <c r="J1042" s="50"/>
      <c r="K1042" s="50"/>
      <c r="L1042" s="50"/>
      <c r="M1042" s="50"/>
      <c r="N1042" s="50"/>
      <c r="O1042" s="50"/>
      <c r="P1042" s="50"/>
      <c r="Q1042" s="50"/>
      <c r="R1042" s="50"/>
    </row>
    <row r="1043" spans="1:18" x14ac:dyDescent="0.25">
      <c r="A1043" s="50"/>
      <c r="B1043" s="52"/>
      <c r="C1043" s="52"/>
      <c r="D1043" s="52"/>
      <c r="E1043" s="50"/>
      <c r="F1043" s="50"/>
      <c r="G1043" s="50"/>
      <c r="H1043" s="50"/>
      <c r="I1043" s="50"/>
      <c r="J1043" s="50"/>
      <c r="K1043" s="50"/>
      <c r="L1043" s="50"/>
      <c r="M1043" s="50"/>
      <c r="N1043" s="50"/>
      <c r="O1043" s="50"/>
      <c r="P1043" s="50"/>
      <c r="Q1043" s="50"/>
      <c r="R1043" s="50"/>
    </row>
    <row r="1044" spans="1:18" x14ac:dyDescent="0.25">
      <c r="A1044" s="50"/>
      <c r="B1044" s="52"/>
      <c r="C1044" s="52"/>
      <c r="D1044" s="52"/>
      <c r="E1044" s="50"/>
      <c r="F1044" s="50"/>
      <c r="G1044" s="50"/>
      <c r="H1044" s="50"/>
      <c r="I1044" s="50"/>
      <c r="J1044" s="50"/>
      <c r="K1044" s="50"/>
      <c r="L1044" s="50"/>
      <c r="M1044" s="50"/>
      <c r="N1044" s="50"/>
      <c r="O1044" s="50"/>
      <c r="P1044" s="50"/>
      <c r="Q1044" s="50"/>
      <c r="R1044" s="50"/>
    </row>
    <row r="1045" spans="1:18" x14ac:dyDescent="0.25">
      <c r="A1045" s="50"/>
      <c r="B1045" s="52"/>
      <c r="C1045" s="52"/>
      <c r="D1045" s="52"/>
      <c r="E1045" s="50"/>
      <c r="F1045" s="50"/>
      <c r="G1045" s="50"/>
      <c r="H1045" s="50"/>
      <c r="I1045" s="50"/>
      <c r="J1045" s="50"/>
      <c r="K1045" s="50"/>
      <c r="L1045" s="50"/>
      <c r="M1045" s="50"/>
      <c r="N1045" s="50"/>
      <c r="O1045" s="50"/>
      <c r="P1045" s="50"/>
      <c r="Q1045" s="50"/>
      <c r="R1045" s="50"/>
    </row>
    <row r="1046" spans="1:18" x14ac:dyDescent="0.25">
      <c r="A1046" s="50"/>
      <c r="B1046" s="52"/>
      <c r="C1046" s="52"/>
      <c r="D1046" s="52"/>
      <c r="E1046" s="50"/>
      <c r="F1046" s="50"/>
      <c r="G1046" s="50"/>
      <c r="H1046" s="50"/>
      <c r="I1046" s="50"/>
      <c r="J1046" s="50"/>
      <c r="K1046" s="50"/>
      <c r="L1046" s="50"/>
      <c r="M1046" s="50"/>
      <c r="N1046" s="50"/>
      <c r="O1046" s="50"/>
      <c r="P1046" s="50"/>
      <c r="Q1046" s="50"/>
      <c r="R1046" s="50"/>
    </row>
    <row r="1047" spans="1:18" x14ac:dyDescent="0.25">
      <c r="A1047" s="50"/>
      <c r="B1047" s="52"/>
      <c r="C1047" s="52"/>
      <c r="D1047" s="52"/>
      <c r="E1047" s="50"/>
      <c r="F1047" s="50"/>
      <c r="G1047" s="50"/>
      <c r="H1047" s="50"/>
      <c r="I1047" s="50"/>
      <c r="J1047" s="50"/>
      <c r="K1047" s="50"/>
      <c r="L1047" s="50"/>
      <c r="M1047" s="50"/>
      <c r="N1047" s="50"/>
      <c r="O1047" s="50"/>
      <c r="P1047" s="50"/>
      <c r="Q1047" s="50"/>
      <c r="R1047" s="50"/>
    </row>
    <row r="1048" spans="1:18" x14ac:dyDescent="0.25">
      <c r="A1048" s="50"/>
      <c r="B1048" s="52"/>
      <c r="C1048" s="52"/>
      <c r="D1048" s="52"/>
      <c r="E1048" s="50"/>
      <c r="F1048" s="50"/>
      <c r="G1048" s="50"/>
      <c r="H1048" s="50"/>
      <c r="I1048" s="50"/>
      <c r="J1048" s="50"/>
      <c r="K1048" s="50"/>
      <c r="L1048" s="50"/>
      <c r="M1048" s="50"/>
      <c r="N1048" s="50"/>
      <c r="O1048" s="50"/>
      <c r="P1048" s="50"/>
      <c r="Q1048" s="50"/>
      <c r="R1048" s="50"/>
    </row>
    <row r="1049" spans="1:18" x14ac:dyDescent="0.25">
      <c r="A1049" s="50"/>
      <c r="B1049" s="52"/>
      <c r="C1049" s="52"/>
      <c r="D1049" s="52"/>
      <c r="E1049" s="50"/>
      <c r="F1049" s="50"/>
      <c r="G1049" s="50"/>
      <c r="H1049" s="50"/>
      <c r="I1049" s="50"/>
      <c r="J1049" s="50"/>
      <c r="K1049" s="50"/>
      <c r="L1049" s="50"/>
      <c r="M1049" s="50"/>
      <c r="N1049" s="50"/>
      <c r="O1049" s="50"/>
      <c r="P1049" s="50"/>
      <c r="Q1049" s="50"/>
      <c r="R1049" s="50"/>
    </row>
    <row r="1050" spans="1:18" x14ac:dyDescent="0.25">
      <c r="A1050" s="50"/>
      <c r="B1050" s="52"/>
      <c r="C1050" s="52"/>
      <c r="D1050" s="52"/>
      <c r="E1050" s="50"/>
      <c r="F1050" s="50"/>
      <c r="G1050" s="50"/>
      <c r="H1050" s="50"/>
      <c r="I1050" s="50"/>
      <c r="J1050" s="50"/>
      <c r="K1050" s="50"/>
      <c r="L1050" s="50"/>
      <c r="M1050" s="50"/>
      <c r="N1050" s="50"/>
      <c r="O1050" s="50"/>
      <c r="P1050" s="50"/>
      <c r="Q1050" s="50"/>
      <c r="R1050" s="50"/>
    </row>
    <row r="1051" spans="1:18" x14ac:dyDescent="0.25">
      <c r="A1051" s="50"/>
      <c r="B1051" s="52"/>
      <c r="C1051" s="52"/>
      <c r="D1051" s="52"/>
      <c r="E1051" s="50"/>
      <c r="F1051" s="50"/>
      <c r="G1051" s="50"/>
      <c r="H1051" s="50"/>
      <c r="I1051" s="50"/>
      <c r="J1051" s="50"/>
      <c r="K1051" s="50"/>
      <c r="L1051" s="50"/>
      <c r="M1051" s="50"/>
      <c r="N1051" s="50"/>
      <c r="O1051" s="50"/>
      <c r="P1051" s="50"/>
      <c r="Q1051" s="50"/>
      <c r="R1051" s="50"/>
    </row>
    <row r="1052" spans="1:18" x14ac:dyDescent="0.25">
      <c r="A1052" s="50"/>
      <c r="B1052" s="52"/>
      <c r="C1052" s="52"/>
      <c r="D1052" s="52"/>
      <c r="E1052" s="50"/>
      <c r="F1052" s="50"/>
      <c r="G1052" s="50"/>
      <c r="H1052" s="50"/>
      <c r="I1052" s="50"/>
      <c r="J1052" s="50"/>
      <c r="K1052" s="50"/>
      <c r="L1052" s="50"/>
      <c r="M1052" s="50"/>
      <c r="N1052" s="50"/>
      <c r="O1052" s="50"/>
      <c r="P1052" s="50"/>
      <c r="Q1052" s="50"/>
      <c r="R1052" s="50"/>
    </row>
    <row r="1053" spans="1:18" x14ac:dyDescent="0.25">
      <c r="A1053" s="50"/>
      <c r="B1053" s="52"/>
      <c r="C1053" s="52"/>
      <c r="D1053" s="52"/>
      <c r="E1053" s="50"/>
      <c r="F1053" s="50"/>
      <c r="G1053" s="50"/>
      <c r="H1053" s="50"/>
      <c r="I1053" s="50"/>
      <c r="J1053" s="50"/>
      <c r="K1053" s="50"/>
      <c r="L1053" s="50"/>
      <c r="M1053" s="50"/>
      <c r="N1053" s="50"/>
      <c r="O1053" s="50"/>
      <c r="P1053" s="50"/>
      <c r="Q1053" s="50"/>
      <c r="R1053" s="50"/>
    </row>
    <row r="1054" spans="1:18" x14ac:dyDescent="0.25">
      <c r="A1054" s="50"/>
      <c r="B1054" s="52"/>
      <c r="C1054" s="52"/>
      <c r="D1054" s="52"/>
      <c r="E1054" s="50"/>
      <c r="F1054" s="50"/>
      <c r="G1054" s="50"/>
      <c r="H1054" s="50"/>
      <c r="I1054" s="50"/>
      <c r="J1054" s="50"/>
      <c r="K1054" s="50"/>
      <c r="L1054" s="50"/>
      <c r="M1054" s="50"/>
      <c r="N1054" s="50"/>
      <c r="O1054" s="50"/>
      <c r="P1054" s="50"/>
      <c r="Q1054" s="50"/>
      <c r="R1054" s="50"/>
    </row>
    <row r="1055" spans="1:18" x14ac:dyDescent="0.25">
      <c r="A1055" s="50"/>
      <c r="B1055" s="52"/>
      <c r="C1055" s="52"/>
      <c r="D1055" s="52"/>
      <c r="E1055" s="50"/>
      <c r="F1055" s="50"/>
      <c r="G1055" s="50"/>
      <c r="H1055" s="50"/>
      <c r="I1055" s="50"/>
      <c r="J1055" s="50"/>
      <c r="K1055" s="50"/>
      <c r="L1055" s="50"/>
      <c r="M1055" s="50"/>
      <c r="N1055" s="50"/>
      <c r="O1055" s="50"/>
      <c r="P1055" s="50"/>
      <c r="Q1055" s="50"/>
      <c r="R1055" s="50"/>
    </row>
    <row r="1056" spans="1:18" x14ac:dyDescent="0.25">
      <c r="A1056" s="50"/>
      <c r="B1056" s="52"/>
      <c r="C1056" s="52"/>
      <c r="D1056" s="52"/>
      <c r="E1056" s="50"/>
      <c r="F1056" s="50"/>
      <c r="G1056" s="50"/>
      <c r="H1056" s="50"/>
      <c r="I1056" s="50"/>
      <c r="J1056" s="50"/>
      <c r="K1056" s="50"/>
      <c r="L1056" s="50"/>
      <c r="M1056" s="50"/>
      <c r="N1056" s="50"/>
      <c r="O1056" s="50"/>
      <c r="P1056" s="50"/>
      <c r="Q1056" s="50"/>
      <c r="R1056" s="50"/>
    </row>
    <row r="1057" spans="1:18" x14ac:dyDescent="0.25">
      <c r="A1057" s="50"/>
      <c r="B1057" s="52"/>
      <c r="C1057" s="52"/>
      <c r="D1057" s="52"/>
      <c r="E1057" s="50"/>
      <c r="F1057" s="50"/>
      <c r="G1057" s="50"/>
      <c r="H1057" s="50"/>
      <c r="I1057" s="50"/>
      <c r="J1057" s="50"/>
      <c r="K1057" s="50"/>
      <c r="L1057" s="50"/>
      <c r="M1057" s="50"/>
      <c r="N1057" s="50"/>
      <c r="O1057" s="50"/>
      <c r="P1057" s="50"/>
      <c r="Q1057" s="50"/>
      <c r="R1057" s="50"/>
    </row>
    <row r="1058" spans="1:18" x14ac:dyDescent="0.25">
      <c r="A1058" s="50"/>
      <c r="B1058" s="52"/>
      <c r="C1058" s="52"/>
      <c r="D1058" s="52"/>
      <c r="E1058" s="50"/>
      <c r="F1058" s="50"/>
      <c r="G1058" s="50"/>
      <c r="H1058" s="50"/>
      <c r="I1058" s="50"/>
      <c r="J1058" s="50"/>
      <c r="K1058" s="50"/>
      <c r="L1058" s="50"/>
      <c r="M1058" s="50"/>
      <c r="N1058" s="50"/>
      <c r="O1058" s="50"/>
      <c r="P1058" s="50"/>
      <c r="Q1058" s="50"/>
      <c r="R1058" s="50"/>
    </row>
    <row r="1059" spans="1:18" x14ac:dyDescent="0.25">
      <c r="A1059" s="50"/>
      <c r="B1059" s="52"/>
      <c r="C1059" s="52"/>
      <c r="D1059" s="52"/>
      <c r="E1059" s="50"/>
      <c r="F1059" s="50"/>
      <c r="G1059" s="50"/>
      <c r="H1059" s="50"/>
      <c r="I1059" s="50"/>
      <c r="J1059" s="50"/>
      <c r="K1059" s="50"/>
      <c r="L1059" s="50"/>
      <c r="M1059" s="50"/>
      <c r="N1059" s="50"/>
      <c r="O1059" s="50"/>
      <c r="P1059" s="50"/>
      <c r="Q1059" s="50"/>
      <c r="R1059" s="50"/>
    </row>
    <row r="1060" spans="1:18" x14ac:dyDescent="0.25">
      <c r="A1060" s="50"/>
      <c r="B1060" s="52"/>
      <c r="C1060" s="52"/>
      <c r="D1060" s="52"/>
      <c r="E1060" s="50"/>
      <c r="F1060" s="50"/>
      <c r="G1060" s="50"/>
      <c r="H1060" s="50"/>
      <c r="I1060" s="50"/>
      <c r="J1060" s="50"/>
      <c r="K1060" s="50"/>
      <c r="L1060" s="50"/>
      <c r="M1060" s="50"/>
      <c r="N1060" s="50"/>
      <c r="O1060" s="50"/>
      <c r="P1060" s="50"/>
      <c r="Q1060" s="50"/>
      <c r="R1060" s="50"/>
    </row>
    <row r="1061" spans="1:18" x14ac:dyDescent="0.25">
      <c r="A1061" s="50"/>
      <c r="B1061" s="52"/>
      <c r="C1061" s="52"/>
      <c r="D1061" s="52"/>
      <c r="E1061" s="50"/>
      <c r="F1061" s="50"/>
      <c r="G1061" s="50"/>
      <c r="H1061" s="50"/>
      <c r="I1061" s="50"/>
      <c r="J1061" s="50"/>
      <c r="K1061" s="50"/>
      <c r="L1061" s="50"/>
      <c r="M1061" s="50"/>
      <c r="N1061" s="50"/>
      <c r="O1061" s="50"/>
      <c r="P1061" s="50"/>
      <c r="Q1061" s="50"/>
      <c r="R1061" s="50"/>
    </row>
    <row r="1062" spans="1:18" x14ac:dyDescent="0.25">
      <c r="A1062" s="50"/>
      <c r="B1062" s="52"/>
      <c r="C1062" s="52"/>
      <c r="D1062" s="52"/>
      <c r="E1062" s="50"/>
      <c r="F1062" s="50"/>
      <c r="G1062" s="50"/>
      <c r="H1062" s="50"/>
      <c r="I1062" s="50"/>
      <c r="J1062" s="50"/>
      <c r="K1062" s="50"/>
      <c r="L1062" s="50"/>
      <c r="M1062" s="50"/>
      <c r="N1062" s="50"/>
      <c r="O1062" s="50"/>
      <c r="P1062" s="50"/>
      <c r="Q1062" s="50"/>
      <c r="R1062" s="50"/>
    </row>
    <row r="1063" spans="1:18" x14ac:dyDescent="0.25">
      <c r="A1063" s="50"/>
      <c r="B1063" s="52"/>
      <c r="C1063" s="52"/>
      <c r="D1063" s="52"/>
      <c r="E1063" s="50"/>
      <c r="F1063" s="50"/>
      <c r="G1063" s="50"/>
      <c r="H1063" s="50"/>
      <c r="I1063" s="50"/>
      <c r="J1063" s="50"/>
      <c r="K1063" s="50"/>
      <c r="L1063" s="50"/>
      <c r="M1063" s="50"/>
      <c r="N1063" s="50"/>
      <c r="O1063" s="50"/>
      <c r="P1063" s="50"/>
      <c r="Q1063" s="50"/>
      <c r="R1063" s="50"/>
    </row>
    <row r="1064" spans="1:18" x14ac:dyDescent="0.25">
      <c r="A1064" s="50"/>
      <c r="B1064" s="52"/>
      <c r="C1064" s="52"/>
      <c r="D1064" s="52"/>
      <c r="E1064" s="50"/>
      <c r="F1064" s="50"/>
      <c r="G1064" s="50"/>
      <c r="H1064" s="50"/>
      <c r="I1064" s="50"/>
      <c r="J1064" s="50"/>
      <c r="K1064" s="50"/>
      <c r="L1064" s="50"/>
      <c r="M1064" s="50"/>
      <c r="N1064" s="50"/>
      <c r="O1064" s="50"/>
      <c r="P1064" s="50"/>
      <c r="Q1064" s="50"/>
      <c r="R1064" s="50"/>
    </row>
    <row r="1065" spans="1:18" x14ac:dyDescent="0.25">
      <c r="A1065" s="50"/>
      <c r="B1065" s="52"/>
      <c r="C1065" s="52"/>
      <c r="D1065" s="52"/>
      <c r="E1065" s="50"/>
      <c r="F1065" s="50"/>
      <c r="G1065" s="50"/>
      <c r="H1065" s="50"/>
      <c r="I1065" s="50"/>
      <c r="J1065" s="50"/>
      <c r="K1065" s="50"/>
      <c r="L1065" s="50"/>
      <c r="M1065" s="50"/>
      <c r="N1065" s="50"/>
      <c r="O1065" s="50"/>
      <c r="P1065" s="50"/>
      <c r="Q1065" s="50"/>
      <c r="R1065" s="50"/>
    </row>
    <row r="1066" spans="1:18" x14ac:dyDescent="0.25">
      <c r="A1066" s="50"/>
      <c r="B1066" s="52"/>
      <c r="C1066" s="52"/>
      <c r="D1066" s="52"/>
      <c r="E1066" s="50"/>
      <c r="F1066" s="50"/>
      <c r="G1066" s="50"/>
      <c r="H1066" s="50"/>
      <c r="I1066" s="50"/>
      <c r="J1066" s="50"/>
      <c r="K1066" s="50"/>
      <c r="L1066" s="50"/>
      <c r="M1066" s="50"/>
      <c r="N1066" s="50"/>
      <c r="O1066" s="50"/>
      <c r="P1066" s="50"/>
      <c r="Q1066" s="50"/>
      <c r="R1066" s="50"/>
    </row>
    <row r="1067" spans="1:18" x14ac:dyDescent="0.25">
      <c r="A1067" s="50"/>
      <c r="B1067" s="52"/>
      <c r="C1067" s="52"/>
      <c r="D1067" s="52"/>
      <c r="E1067" s="50"/>
      <c r="F1067" s="50"/>
      <c r="G1067" s="50"/>
      <c r="H1067" s="50"/>
      <c r="I1067" s="50"/>
      <c r="J1067" s="50"/>
      <c r="K1067" s="50"/>
      <c r="L1067" s="50"/>
      <c r="M1067" s="50"/>
      <c r="N1067" s="50"/>
      <c r="O1067" s="50"/>
      <c r="P1067" s="50"/>
      <c r="Q1067" s="50"/>
      <c r="R1067" s="50"/>
    </row>
    <row r="1068" spans="1:18" x14ac:dyDescent="0.25">
      <c r="A1068" s="50"/>
      <c r="B1068" s="52"/>
      <c r="C1068" s="52"/>
      <c r="D1068" s="52"/>
      <c r="E1068" s="50"/>
      <c r="F1068" s="50"/>
      <c r="G1068" s="50"/>
      <c r="H1068" s="50"/>
      <c r="I1068" s="50"/>
      <c r="J1068" s="50"/>
      <c r="K1068" s="50"/>
      <c r="L1068" s="50"/>
      <c r="M1068" s="50"/>
      <c r="N1068" s="50"/>
      <c r="O1068" s="50"/>
      <c r="P1068" s="50"/>
      <c r="Q1068" s="50"/>
      <c r="R1068" s="50"/>
    </row>
    <row r="1069" spans="1:18" x14ac:dyDescent="0.25">
      <c r="A1069" s="50"/>
      <c r="B1069" s="52"/>
      <c r="C1069" s="52"/>
      <c r="D1069" s="52"/>
      <c r="E1069" s="50"/>
      <c r="F1069" s="50"/>
      <c r="G1069" s="50"/>
      <c r="H1069" s="50"/>
      <c r="I1069" s="50"/>
      <c r="J1069" s="50"/>
      <c r="K1069" s="50"/>
      <c r="L1069" s="50"/>
      <c r="M1069" s="50"/>
      <c r="N1069" s="50"/>
      <c r="O1069" s="50"/>
      <c r="P1069" s="50"/>
      <c r="Q1069" s="50"/>
      <c r="R1069" s="50"/>
    </row>
    <row r="1070" spans="1:18" x14ac:dyDescent="0.25">
      <c r="A1070" s="50"/>
      <c r="B1070" s="52"/>
      <c r="C1070" s="52"/>
      <c r="D1070" s="52"/>
      <c r="E1070" s="50"/>
      <c r="F1070" s="50"/>
      <c r="G1070" s="50"/>
      <c r="H1070" s="50"/>
      <c r="I1070" s="50"/>
      <c r="J1070" s="50"/>
      <c r="K1070" s="50"/>
      <c r="L1070" s="50"/>
      <c r="M1070" s="50"/>
      <c r="N1070" s="50"/>
      <c r="O1070" s="50"/>
      <c r="P1070" s="50"/>
      <c r="Q1070" s="50"/>
      <c r="R1070" s="50"/>
    </row>
    <row r="1071" spans="1:18" x14ac:dyDescent="0.25">
      <c r="A1071" s="50"/>
      <c r="B1071" s="52"/>
      <c r="C1071" s="52"/>
      <c r="D1071" s="52"/>
      <c r="E1071" s="50"/>
      <c r="F1071" s="50"/>
      <c r="G1071" s="50"/>
      <c r="H1071" s="50"/>
      <c r="I1071" s="50"/>
      <c r="J1071" s="50"/>
      <c r="K1071" s="50"/>
      <c r="L1071" s="50"/>
      <c r="M1071" s="50"/>
      <c r="N1071" s="50"/>
      <c r="O1071" s="50"/>
      <c r="P1071" s="50"/>
      <c r="Q1071" s="50"/>
      <c r="R1071" s="50"/>
    </row>
    <row r="1072" spans="1:18" x14ac:dyDescent="0.25">
      <c r="A1072" s="50"/>
      <c r="B1072" s="52"/>
      <c r="C1072" s="52"/>
      <c r="D1072" s="52"/>
      <c r="E1072" s="50"/>
      <c r="F1072" s="50"/>
      <c r="G1072" s="50"/>
      <c r="H1072" s="50"/>
      <c r="I1072" s="50"/>
      <c r="J1072" s="50"/>
      <c r="K1072" s="50"/>
      <c r="L1072" s="50"/>
      <c r="M1072" s="50"/>
      <c r="N1072" s="50"/>
      <c r="O1072" s="50"/>
      <c r="P1072" s="50"/>
      <c r="Q1072" s="50"/>
      <c r="R1072" s="50"/>
    </row>
    <row r="1073" spans="1:18" x14ac:dyDescent="0.25">
      <c r="A1073" s="50"/>
      <c r="B1073" s="52"/>
      <c r="C1073" s="52"/>
      <c r="D1073" s="52"/>
      <c r="E1073" s="50"/>
      <c r="F1073" s="50"/>
      <c r="G1073" s="50"/>
      <c r="H1073" s="50"/>
      <c r="I1073" s="50"/>
      <c r="J1073" s="50"/>
      <c r="K1073" s="50"/>
      <c r="L1073" s="50"/>
      <c r="M1073" s="50"/>
      <c r="N1073" s="50"/>
      <c r="O1073" s="50"/>
      <c r="P1073" s="50"/>
      <c r="Q1073" s="50"/>
      <c r="R1073" s="50"/>
    </row>
    <row r="1074" spans="1:18" x14ac:dyDescent="0.25">
      <c r="A1074" s="50"/>
      <c r="B1074" s="52"/>
      <c r="C1074" s="52"/>
      <c r="D1074" s="52"/>
      <c r="E1074" s="50"/>
      <c r="F1074" s="50"/>
      <c r="G1074" s="50"/>
      <c r="H1074" s="50"/>
      <c r="I1074" s="50"/>
      <c r="J1074" s="50"/>
      <c r="K1074" s="50"/>
      <c r="L1074" s="50"/>
      <c r="M1074" s="50"/>
      <c r="N1074" s="50"/>
      <c r="O1074" s="50"/>
      <c r="P1074" s="50"/>
      <c r="Q1074" s="50"/>
      <c r="R1074" s="50"/>
    </row>
    <row r="1075" spans="1:18" x14ac:dyDescent="0.25">
      <c r="A1075" s="50"/>
      <c r="B1075" s="52"/>
      <c r="C1075" s="52"/>
      <c r="D1075" s="52"/>
      <c r="E1075" s="50"/>
      <c r="F1075" s="50"/>
      <c r="G1075" s="50"/>
      <c r="H1075" s="50"/>
      <c r="I1075" s="50"/>
      <c r="J1075" s="50"/>
      <c r="K1075" s="50"/>
      <c r="L1075" s="50"/>
      <c r="M1075" s="50"/>
      <c r="N1075" s="50"/>
      <c r="O1075" s="50"/>
      <c r="P1075" s="50"/>
      <c r="Q1075" s="50"/>
      <c r="R1075" s="50"/>
    </row>
    <row r="1076" spans="1:18" x14ac:dyDescent="0.25">
      <c r="A1076" s="50"/>
      <c r="B1076" s="52"/>
      <c r="C1076" s="52"/>
      <c r="D1076" s="52"/>
      <c r="E1076" s="50"/>
      <c r="F1076" s="50"/>
      <c r="G1076" s="50"/>
      <c r="H1076" s="50"/>
      <c r="I1076" s="50"/>
      <c r="J1076" s="50"/>
      <c r="K1076" s="50"/>
      <c r="L1076" s="50"/>
      <c r="M1076" s="50"/>
      <c r="N1076" s="50"/>
      <c r="O1076" s="50"/>
      <c r="P1076" s="50"/>
      <c r="Q1076" s="50"/>
      <c r="R1076" s="50"/>
    </row>
    <row r="1077" spans="1:18" x14ac:dyDescent="0.25">
      <c r="A1077" s="50"/>
      <c r="B1077" s="52"/>
      <c r="C1077" s="52"/>
      <c r="D1077" s="52"/>
      <c r="E1077" s="50"/>
      <c r="F1077" s="50"/>
      <c r="G1077" s="50"/>
      <c r="H1077" s="50"/>
      <c r="I1077" s="50"/>
      <c r="J1077" s="50"/>
      <c r="K1077" s="50"/>
      <c r="L1077" s="50"/>
      <c r="M1077" s="50"/>
      <c r="N1077" s="50"/>
      <c r="O1077" s="50"/>
      <c r="P1077" s="50"/>
      <c r="Q1077" s="50"/>
      <c r="R1077" s="50"/>
    </row>
    <row r="1078" spans="1:18" x14ac:dyDescent="0.25">
      <c r="A1078" s="50"/>
      <c r="B1078" s="52"/>
      <c r="C1078" s="52"/>
      <c r="D1078" s="52"/>
      <c r="E1078" s="50"/>
      <c r="F1078" s="50"/>
      <c r="G1078" s="50"/>
      <c r="H1078" s="50"/>
      <c r="I1078" s="50"/>
      <c r="J1078" s="50"/>
      <c r="K1078" s="50"/>
      <c r="L1078" s="50"/>
      <c r="M1078" s="50"/>
      <c r="N1078" s="50"/>
      <c r="O1078" s="50"/>
      <c r="P1078" s="50"/>
      <c r="Q1078" s="50"/>
      <c r="R1078" s="50"/>
    </row>
    <row r="1079" spans="1:18" x14ac:dyDescent="0.25">
      <c r="A1079" s="50"/>
      <c r="B1079" s="52"/>
      <c r="C1079" s="52"/>
      <c r="D1079" s="52"/>
      <c r="E1079" s="50"/>
      <c r="F1079" s="50"/>
      <c r="G1079" s="50"/>
      <c r="H1079" s="50"/>
      <c r="I1079" s="50"/>
      <c r="J1079" s="50"/>
      <c r="K1079" s="50"/>
      <c r="L1079" s="50"/>
      <c r="M1079" s="50"/>
      <c r="N1079" s="50"/>
      <c r="O1079" s="50"/>
      <c r="P1079" s="50"/>
      <c r="Q1079" s="50"/>
      <c r="R1079" s="50"/>
    </row>
    <row r="1080" spans="1:18" x14ac:dyDescent="0.25">
      <c r="A1080" s="50"/>
      <c r="B1080" s="52"/>
      <c r="C1080" s="52"/>
      <c r="D1080" s="52"/>
      <c r="E1080" s="50"/>
      <c r="F1080" s="50"/>
      <c r="G1080" s="50"/>
      <c r="H1080" s="50"/>
      <c r="I1080" s="50"/>
      <c r="J1080" s="50"/>
      <c r="K1080" s="50"/>
      <c r="L1080" s="50"/>
      <c r="M1080" s="50"/>
      <c r="N1080" s="50"/>
      <c r="O1080" s="50"/>
      <c r="P1080" s="50"/>
      <c r="Q1080" s="50"/>
      <c r="R1080" s="50"/>
    </row>
    <row r="1081" spans="1:18" x14ac:dyDescent="0.25">
      <c r="A1081" s="50"/>
      <c r="B1081" s="52"/>
      <c r="C1081" s="52"/>
      <c r="D1081" s="52"/>
      <c r="E1081" s="50"/>
      <c r="F1081" s="50"/>
      <c r="G1081" s="50"/>
      <c r="H1081" s="50"/>
      <c r="I1081" s="50"/>
      <c r="J1081" s="50"/>
      <c r="K1081" s="50"/>
      <c r="L1081" s="50"/>
      <c r="M1081" s="50"/>
      <c r="N1081" s="50"/>
      <c r="O1081" s="50"/>
      <c r="P1081" s="50"/>
      <c r="Q1081" s="50"/>
      <c r="R1081" s="50"/>
    </row>
    <row r="1082" spans="1:18" x14ac:dyDescent="0.25">
      <c r="A1082" s="50"/>
      <c r="B1082" s="52"/>
      <c r="C1082" s="52"/>
      <c r="D1082" s="52"/>
      <c r="E1082" s="50"/>
      <c r="F1082" s="50"/>
      <c r="G1082" s="50"/>
      <c r="H1082" s="50"/>
      <c r="I1082" s="50"/>
      <c r="J1082" s="50"/>
      <c r="K1082" s="50"/>
      <c r="L1082" s="50"/>
      <c r="M1082" s="50"/>
      <c r="N1082" s="50"/>
      <c r="O1082" s="50"/>
      <c r="P1082" s="50"/>
      <c r="Q1082" s="50"/>
      <c r="R1082" s="50"/>
    </row>
    <row r="1083" spans="1:18" x14ac:dyDescent="0.25">
      <c r="A1083" s="50"/>
      <c r="B1083" s="52"/>
      <c r="C1083" s="52"/>
      <c r="D1083" s="52"/>
      <c r="E1083" s="50"/>
      <c r="F1083" s="50"/>
      <c r="G1083" s="50"/>
      <c r="H1083" s="50"/>
      <c r="I1083" s="50"/>
      <c r="J1083" s="50"/>
      <c r="K1083" s="50"/>
      <c r="L1083" s="50"/>
      <c r="M1083" s="50"/>
      <c r="N1083" s="50"/>
      <c r="O1083" s="50"/>
      <c r="P1083" s="50"/>
      <c r="Q1083" s="50"/>
      <c r="R1083" s="50"/>
    </row>
    <row r="1084" spans="1:18" x14ac:dyDescent="0.25">
      <c r="A1084" s="50"/>
      <c r="B1084" s="52"/>
      <c r="C1084" s="52"/>
      <c r="D1084" s="52"/>
      <c r="E1084" s="50"/>
      <c r="F1084" s="50"/>
      <c r="G1084" s="50"/>
      <c r="H1084" s="50"/>
      <c r="I1084" s="50"/>
      <c r="J1084" s="50"/>
      <c r="K1084" s="50"/>
      <c r="L1084" s="50"/>
      <c r="M1084" s="50"/>
      <c r="N1084" s="50"/>
      <c r="O1084" s="50"/>
      <c r="P1084" s="50"/>
      <c r="Q1084" s="50"/>
      <c r="R1084" s="50"/>
    </row>
    <row r="1085" spans="1:18" x14ac:dyDescent="0.25">
      <c r="A1085" s="50"/>
      <c r="B1085" s="52"/>
      <c r="C1085" s="52"/>
      <c r="D1085" s="52"/>
      <c r="E1085" s="50"/>
      <c r="F1085" s="50"/>
      <c r="G1085" s="50"/>
      <c r="H1085" s="50"/>
      <c r="I1085" s="50"/>
      <c r="J1085" s="50"/>
      <c r="K1085" s="50"/>
      <c r="L1085" s="50"/>
      <c r="M1085" s="50"/>
      <c r="N1085" s="50"/>
      <c r="O1085" s="50"/>
      <c r="P1085" s="50"/>
      <c r="Q1085" s="50"/>
      <c r="R1085" s="50"/>
    </row>
    <row r="1086" spans="1:18" x14ac:dyDescent="0.25">
      <c r="A1086" s="50"/>
      <c r="B1086" s="52"/>
      <c r="C1086" s="52"/>
      <c r="D1086" s="52"/>
      <c r="E1086" s="50"/>
      <c r="F1086" s="50"/>
      <c r="G1086" s="50"/>
      <c r="H1086" s="50"/>
      <c r="I1086" s="50"/>
      <c r="J1086" s="50"/>
      <c r="K1086" s="50"/>
      <c r="L1086" s="50"/>
      <c r="M1086" s="50"/>
      <c r="N1086" s="50"/>
      <c r="O1086" s="50"/>
      <c r="P1086" s="50"/>
      <c r="Q1086" s="50"/>
      <c r="R1086" s="50"/>
    </row>
    <row r="1087" spans="1:18" x14ac:dyDescent="0.25">
      <c r="A1087" s="50"/>
      <c r="B1087" s="52"/>
      <c r="C1087" s="52"/>
      <c r="D1087" s="52"/>
      <c r="E1087" s="50"/>
      <c r="F1087" s="50"/>
      <c r="G1087" s="50"/>
      <c r="H1087" s="50"/>
      <c r="I1087" s="50"/>
      <c r="J1087" s="50"/>
      <c r="K1087" s="50"/>
      <c r="L1087" s="50"/>
      <c r="M1087" s="50"/>
      <c r="N1087" s="50"/>
      <c r="O1087" s="50"/>
      <c r="P1087" s="50"/>
      <c r="Q1087" s="50"/>
      <c r="R1087" s="50"/>
    </row>
    <row r="1088" spans="1:18" x14ac:dyDescent="0.25">
      <c r="A1088" s="50"/>
      <c r="B1088" s="52"/>
      <c r="C1088" s="52"/>
      <c r="D1088" s="52"/>
      <c r="E1088" s="50"/>
      <c r="F1088" s="50"/>
      <c r="G1088" s="50"/>
      <c r="H1088" s="50"/>
      <c r="I1088" s="50"/>
      <c r="J1088" s="50"/>
      <c r="K1088" s="50"/>
      <c r="L1088" s="50"/>
      <c r="M1088" s="50"/>
      <c r="N1088" s="50"/>
      <c r="O1088" s="50"/>
      <c r="P1088" s="50"/>
      <c r="Q1088" s="50"/>
      <c r="R1088" s="50"/>
    </row>
    <row r="1089" spans="1:18" x14ac:dyDescent="0.25">
      <c r="A1089" s="50"/>
      <c r="B1089" s="52"/>
      <c r="C1089" s="52"/>
      <c r="D1089" s="52"/>
      <c r="E1089" s="50"/>
      <c r="F1089" s="50"/>
      <c r="G1089" s="50"/>
      <c r="H1089" s="50"/>
      <c r="I1089" s="50"/>
      <c r="J1089" s="50"/>
      <c r="K1089" s="50"/>
      <c r="L1089" s="50"/>
      <c r="M1089" s="50"/>
      <c r="N1089" s="50"/>
      <c r="O1089" s="50"/>
      <c r="P1089" s="50"/>
      <c r="Q1089" s="50"/>
      <c r="R1089" s="50"/>
    </row>
    <row r="1090" spans="1:18" x14ac:dyDescent="0.25">
      <c r="A1090" s="50"/>
      <c r="B1090" s="52"/>
      <c r="C1090" s="52"/>
      <c r="D1090" s="52"/>
      <c r="E1090" s="50"/>
      <c r="F1090" s="50"/>
      <c r="G1090" s="50"/>
      <c r="H1090" s="50"/>
      <c r="I1090" s="50"/>
      <c r="J1090" s="50"/>
      <c r="K1090" s="50"/>
      <c r="L1090" s="50"/>
      <c r="M1090" s="50"/>
      <c r="N1090" s="50"/>
      <c r="O1090" s="50"/>
      <c r="P1090" s="50"/>
      <c r="Q1090" s="50"/>
      <c r="R1090" s="50"/>
    </row>
    <row r="1091" spans="1:18" x14ac:dyDescent="0.25">
      <c r="A1091" s="50"/>
      <c r="B1091" s="52"/>
      <c r="C1091" s="52"/>
      <c r="D1091" s="52"/>
      <c r="E1091" s="50"/>
      <c r="F1091" s="50"/>
      <c r="G1091" s="50"/>
      <c r="H1091" s="50"/>
      <c r="I1091" s="50"/>
      <c r="J1091" s="50"/>
      <c r="K1091" s="50"/>
      <c r="L1091" s="50"/>
      <c r="M1091" s="50"/>
      <c r="N1091" s="50"/>
      <c r="O1091" s="50"/>
      <c r="P1091" s="50"/>
      <c r="Q1091" s="50"/>
      <c r="R1091" s="50"/>
    </row>
    <row r="1092" spans="1:18" x14ac:dyDescent="0.25">
      <c r="A1092" s="50"/>
      <c r="B1092" s="52"/>
      <c r="C1092" s="52"/>
      <c r="D1092" s="52"/>
      <c r="E1092" s="50"/>
      <c r="F1092" s="50"/>
      <c r="G1092" s="50"/>
      <c r="H1092" s="50"/>
      <c r="I1092" s="50"/>
      <c r="J1092" s="50"/>
      <c r="K1092" s="50"/>
      <c r="L1092" s="50"/>
      <c r="M1092" s="50"/>
      <c r="N1092" s="50"/>
      <c r="O1092" s="50"/>
      <c r="P1092" s="50"/>
      <c r="Q1092" s="50"/>
      <c r="R1092" s="50"/>
    </row>
    <row r="1093" spans="1:18" x14ac:dyDescent="0.25">
      <c r="A1093" s="50"/>
      <c r="B1093" s="52"/>
      <c r="C1093" s="52"/>
      <c r="D1093" s="52"/>
      <c r="E1093" s="50"/>
      <c r="F1093" s="50"/>
      <c r="G1093" s="50"/>
      <c r="H1093" s="50"/>
      <c r="I1093" s="50"/>
      <c r="J1093" s="50"/>
      <c r="K1093" s="50"/>
      <c r="L1093" s="50"/>
      <c r="M1093" s="50"/>
      <c r="N1093" s="50"/>
      <c r="O1093" s="50"/>
      <c r="P1093" s="50"/>
      <c r="Q1093" s="50"/>
      <c r="R1093" s="50"/>
    </row>
    <row r="1094" spans="1:18" x14ac:dyDescent="0.25">
      <c r="A1094" s="50"/>
      <c r="B1094" s="52"/>
      <c r="C1094" s="52"/>
      <c r="D1094" s="52"/>
      <c r="E1094" s="50"/>
      <c r="F1094" s="50"/>
      <c r="G1094" s="50"/>
      <c r="H1094" s="50"/>
      <c r="I1094" s="50"/>
      <c r="J1094" s="50"/>
      <c r="K1094" s="50"/>
      <c r="L1094" s="50"/>
      <c r="M1094" s="50"/>
      <c r="N1094" s="50"/>
      <c r="O1094" s="50"/>
      <c r="P1094" s="50"/>
      <c r="Q1094" s="50"/>
      <c r="R1094" s="50"/>
    </row>
    <row r="1095" spans="1:18" x14ac:dyDescent="0.25">
      <c r="A1095" s="50"/>
      <c r="B1095" s="52"/>
      <c r="C1095" s="52"/>
      <c r="D1095" s="52"/>
      <c r="E1095" s="50"/>
      <c r="F1095" s="50"/>
      <c r="G1095" s="50"/>
      <c r="H1095" s="50"/>
      <c r="I1095" s="50"/>
      <c r="J1095" s="50"/>
      <c r="K1095" s="50"/>
      <c r="L1095" s="50"/>
      <c r="M1095" s="50"/>
      <c r="N1095" s="50"/>
      <c r="O1095" s="50"/>
      <c r="P1095" s="50"/>
      <c r="Q1095" s="50"/>
      <c r="R1095" s="50"/>
    </row>
    <row r="1096" spans="1:18" x14ac:dyDescent="0.25">
      <c r="A1096" s="50"/>
      <c r="B1096" s="52"/>
      <c r="C1096" s="52"/>
      <c r="D1096" s="52"/>
      <c r="E1096" s="50"/>
      <c r="F1096" s="50"/>
      <c r="G1096" s="50"/>
      <c r="H1096" s="50"/>
      <c r="I1096" s="50"/>
      <c r="J1096" s="50"/>
      <c r="K1096" s="50"/>
      <c r="L1096" s="50"/>
      <c r="M1096" s="50"/>
      <c r="N1096" s="50"/>
      <c r="O1096" s="50"/>
      <c r="P1096" s="50"/>
      <c r="Q1096" s="50"/>
      <c r="R1096" s="50"/>
    </row>
    <row r="1097" spans="1:18" x14ac:dyDescent="0.25">
      <c r="A1097" s="50"/>
      <c r="B1097" s="52"/>
      <c r="C1097" s="52"/>
      <c r="D1097" s="52"/>
      <c r="E1097" s="50"/>
      <c r="F1097" s="50"/>
      <c r="G1097" s="50"/>
      <c r="H1097" s="50"/>
      <c r="I1097" s="50"/>
      <c r="J1097" s="50"/>
      <c r="K1097" s="50"/>
      <c r="L1097" s="50"/>
      <c r="M1097" s="50"/>
      <c r="N1097" s="50"/>
      <c r="O1097" s="50"/>
      <c r="P1097" s="50"/>
      <c r="Q1097" s="50"/>
      <c r="R1097" s="50"/>
    </row>
    <row r="1098" spans="1:18" x14ac:dyDescent="0.25">
      <c r="A1098" s="50"/>
      <c r="B1098" s="52"/>
      <c r="C1098" s="52"/>
      <c r="D1098" s="52"/>
      <c r="E1098" s="50"/>
      <c r="F1098" s="50"/>
      <c r="G1098" s="50"/>
      <c r="H1098" s="50"/>
      <c r="I1098" s="50"/>
      <c r="J1098" s="50"/>
      <c r="K1098" s="50"/>
      <c r="L1098" s="50"/>
      <c r="M1098" s="50"/>
      <c r="N1098" s="50"/>
      <c r="O1098" s="50"/>
      <c r="P1098" s="50"/>
      <c r="Q1098" s="50"/>
      <c r="R1098" s="50"/>
    </row>
    <row r="1099" spans="1:18" x14ac:dyDescent="0.25">
      <c r="A1099" s="50"/>
      <c r="B1099" s="52"/>
      <c r="C1099" s="52"/>
      <c r="D1099" s="52"/>
      <c r="E1099" s="50"/>
      <c r="F1099" s="50"/>
      <c r="G1099" s="50"/>
      <c r="H1099" s="50"/>
      <c r="I1099" s="50"/>
      <c r="J1099" s="50"/>
      <c r="K1099" s="50"/>
      <c r="L1099" s="50"/>
      <c r="M1099" s="50"/>
      <c r="N1099" s="50"/>
      <c r="O1099" s="50"/>
      <c r="P1099" s="50"/>
      <c r="Q1099" s="50"/>
      <c r="R1099" s="50"/>
    </row>
    <row r="1100" spans="1:18" x14ac:dyDescent="0.25">
      <c r="A1100" s="50"/>
      <c r="B1100" s="52"/>
      <c r="C1100" s="52"/>
      <c r="D1100" s="52"/>
      <c r="E1100" s="50"/>
      <c r="F1100" s="50"/>
      <c r="G1100" s="50"/>
      <c r="H1100" s="50"/>
      <c r="I1100" s="50"/>
      <c r="J1100" s="50"/>
      <c r="K1100" s="50"/>
      <c r="L1100" s="50"/>
      <c r="M1100" s="50"/>
      <c r="N1100" s="50"/>
      <c r="O1100" s="50"/>
      <c r="P1100" s="50"/>
      <c r="Q1100" s="50"/>
      <c r="R1100" s="50"/>
    </row>
    <row r="1101" spans="1:18" x14ac:dyDescent="0.25">
      <c r="A1101" s="50"/>
      <c r="B1101" s="52"/>
      <c r="C1101" s="52"/>
      <c r="D1101" s="52"/>
      <c r="E1101" s="50"/>
      <c r="F1101" s="50"/>
      <c r="G1101" s="50"/>
      <c r="H1101" s="50"/>
      <c r="I1101" s="50"/>
      <c r="J1101" s="50"/>
      <c r="K1101" s="50"/>
      <c r="L1101" s="50"/>
      <c r="M1101" s="50"/>
      <c r="N1101" s="50"/>
      <c r="O1101" s="50"/>
      <c r="P1101" s="50"/>
      <c r="Q1101" s="50"/>
      <c r="R1101" s="50"/>
    </row>
    <row r="1102" spans="1:18" x14ac:dyDescent="0.25">
      <c r="A1102" s="50"/>
      <c r="B1102" s="52"/>
      <c r="C1102" s="52"/>
      <c r="D1102" s="52"/>
      <c r="E1102" s="50"/>
      <c r="F1102" s="50"/>
      <c r="G1102" s="50"/>
      <c r="H1102" s="50"/>
      <c r="I1102" s="50"/>
      <c r="J1102" s="50"/>
      <c r="K1102" s="50"/>
      <c r="L1102" s="50"/>
      <c r="M1102" s="50"/>
      <c r="N1102" s="50"/>
      <c r="O1102" s="50"/>
      <c r="P1102" s="50"/>
      <c r="Q1102" s="50"/>
      <c r="R1102" s="50"/>
    </row>
    <row r="1103" spans="1:18" x14ac:dyDescent="0.25">
      <c r="A1103" s="50"/>
      <c r="B1103" s="52"/>
      <c r="C1103" s="52"/>
      <c r="D1103" s="52"/>
      <c r="E1103" s="50"/>
      <c r="F1103" s="50"/>
      <c r="G1103" s="50"/>
      <c r="H1103" s="50"/>
      <c r="I1103" s="50"/>
      <c r="J1103" s="50"/>
      <c r="K1103" s="50"/>
      <c r="L1103" s="50"/>
      <c r="M1103" s="50"/>
      <c r="N1103" s="50"/>
      <c r="O1103" s="50"/>
      <c r="P1103" s="50"/>
      <c r="Q1103" s="50"/>
      <c r="R1103" s="50"/>
    </row>
    <row r="1104" spans="1:18" x14ac:dyDescent="0.25">
      <c r="A1104" s="50"/>
      <c r="B1104" s="52"/>
      <c r="C1104" s="52"/>
      <c r="D1104" s="52"/>
      <c r="E1104" s="50"/>
      <c r="F1104" s="50"/>
      <c r="G1104" s="50"/>
      <c r="H1104" s="50"/>
      <c r="I1104" s="50"/>
      <c r="J1104" s="50"/>
      <c r="K1104" s="50"/>
      <c r="L1104" s="50"/>
      <c r="M1104" s="50"/>
      <c r="N1104" s="50"/>
      <c r="O1104" s="50"/>
      <c r="P1104" s="50"/>
      <c r="Q1104" s="50"/>
      <c r="R1104" s="50"/>
    </row>
    <row r="1105" spans="1:18" x14ac:dyDescent="0.25">
      <c r="A1105" s="50"/>
      <c r="B1105" s="52"/>
      <c r="C1105" s="52"/>
      <c r="D1105" s="52"/>
      <c r="E1105" s="50"/>
      <c r="F1105" s="50"/>
      <c r="G1105" s="50"/>
      <c r="H1105" s="50"/>
      <c r="I1105" s="50"/>
      <c r="J1105" s="50"/>
      <c r="K1105" s="50"/>
      <c r="L1105" s="50"/>
      <c r="M1105" s="50"/>
      <c r="N1105" s="50"/>
      <c r="O1105" s="50"/>
      <c r="P1105" s="50"/>
      <c r="Q1105" s="50"/>
      <c r="R1105" s="50"/>
    </row>
    <row r="1106" spans="1:18" x14ac:dyDescent="0.25">
      <c r="A1106" s="50"/>
      <c r="B1106" s="52"/>
      <c r="C1106" s="52"/>
      <c r="D1106" s="52"/>
      <c r="E1106" s="50"/>
      <c r="F1106" s="50"/>
      <c r="G1106" s="50"/>
      <c r="H1106" s="50"/>
      <c r="I1106" s="50"/>
      <c r="J1106" s="50"/>
      <c r="K1106" s="50"/>
      <c r="L1106" s="50"/>
      <c r="M1106" s="50"/>
      <c r="N1106" s="50"/>
      <c r="O1106" s="50"/>
      <c r="P1106" s="50"/>
      <c r="Q1106" s="50"/>
      <c r="R1106" s="50"/>
    </row>
    <row r="1107" spans="1:18" x14ac:dyDescent="0.25">
      <c r="A1107" s="50"/>
      <c r="B1107" s="52"/>
      <c r="C1107" s="52"/>
      <c r="D1107" s="52"/>
      <c r="E1107" s="50"/>
      <c r="F1107" s="50"/>
      <c r="G1107" s="50"/>
      <c r="H1107" s="50"/>
      <c r="I1107" s="50"/>
      <c r="J1107" s="50"/>
      <c r="K1107" s="50"/>
      <c r="L1107" s="50"/>
      <c r="M1107" s="50"/>
      <c r="N1107" s="50"/>
      <c r="O1107" s="50"/>
      <c r="P1107" s="50"/>
      <c r="Q1107" s="50"/>
      <c r="R1107" s="50"/>
    </row>
    <row r="1108" spans="1:18" x14ac:dyDescent="0.25">
      <c r="A1108" s="50"/>
      <c r="B1108" s="52"/>
      <c r="C1108" s="52"/>
      <c r="D1108" s="52"/>
      <c r="E1108" s="50"/>
      <c r="F1108" s="50"/>
      <c r="G1108" s="50"/>
      <c r="H1108" s="50"/>
      <c r="I1108" s="50"/>
      <c r="J1108" s="50"/>
      <c r="K1108" s="50"/>
      <c r="L1108" s="50"/>
      <c r="M1108" s="50"/>
      <c r="N1108" s="50"/>
      <c r="O1108" s="50"/>
      <c r="P1108" s="50"/>
      <c r="Q1108" s="50"/>
      <c r="R1108" s="50"/>
    </row>
    <row r="1109" spans="1:18" x14ac:dyDescent="0.25">
      <c r="A1109" s="50"/>
      <c r="B1109" s="52"/>
      <c r="C1109" s="52"/>
      <c r="D1109" s="52"/>
      <c r="E1109" s="50"/>
      <c r="F1109" s="50"/>
      <c r="G1109" s="50"/>
      <c r="H1109" s="50"/>
      <c r="I1109" s="50"/>
      <c r="J1109" s="50"/>
      <c r="K1109" s="50"/>
      <c r="L1109" s="50"/>
      <c r="M1109" s="50"/>
      <c r="N1109" s="50"/>
      <c r="O1109" s="50"/>
      <c r="P1109" s="50"/>
      <c r="Q1109" s="50"/>
      <c r="R1109" s="50"/>
    </row>
    <row r="1110" spans="1:18" x14ac:dyDescent="0.25">
      <c r="A1110" s="50"/>
      <c r="B1110" s="52"/>
      <c r="C1110" s="52"/>
      <c r="D1110" s="52"/>
      <c r="E1110" s="50"/>
      <c r="F1110" s="50"/>
      <c r="G1110" s="50"/>
      <c r="H1110" s="50"/>
      <c r="I1110" s="50"/>
      <c r="J1110" s="50"/>
      <c r="K1110" s="50"/>
      <c r="L1110" s="50"/>
      <c r="M1110" s="50"/>
      <c r="N1110" s="50"/>
      <c r="O1110" s="50"/>
      <c r="P1110" s="50"/>
      <c r="Q1110" s="50"/>
      <c r="R1110" s="50"/>
    </row>
    <row r="1111" spans="1:18" x14ac:dyDescent="0.25">
      <c r="A1111" s="50"/>
      <c r="B1111" s="52"/>
      <c r="C1111" s="52"/>
      <c r="D1111" s="52"/>
      <c r="E1111" s="50"/>
      <c r="F1111" s="50"/>
      <c r="G1111" s="50"/>
      <c r="H1111" s="50"/>
      <c r="I1111" s="50"/>
      <c r="J1111" s="50"/>
      <c r="K1111" s="50"/>
      <c r="L1111" s="50"/>
      <c r="M1111" s="50"/>
      <c r="N1111" s="50"/>
      <c r="O1111" s="50"/>
      <c r="P1111" s="50"/>
      <c r="Q1111" s="50"/>
      <c r="R1111" s="50"/>
    </row>
    <row r="1112" spans="1:18" x14ac:dyDescent="0.25">
      <c r="A1112" s="50"/>
      <c r="B1112" s="52"/>
      <c r="C1112" s="52"/>
      <c r="D1112" s="52"/>
      <c r="E1112" s="50"/>
      <c r="F1112" s="50"/>
      <c r="G1112" s="50"/>
      <c r="H1112" s="50"/>
      <c r="I1112" s="50"/>
      <c r="J1112" s="50"/>
      <c r="K1112" s="50"/>
      <c r="L1112" s="50"/>
      <c r="M1112" s="50"/>
      <c r="N1112" s="50"/>
      <c r="O1112" s="50"/>
      <c r="P1112" s="50"/>
      <c r="Q1112" s="50"/>
      <c r="R1112" s="50"/>
    </row>
    <row r="1113" spans="1:18" x14ac:dyDescent="0.25">
      <c r="A1113" s="50"/>
      <c r="B1113" s="52"/>
      <c r="C1113" s="52"/>
      <c r="D1113" s="52"/>
      <c r="E1113" s="50"/>
      <c r="F1113" s="50"/>
      <c r="G1113" s="50"/>
      <c r="H1113" s="50"/>
      <c r="I1113" s="50"/>
      <c r="J1113" s="50"/>
      <c r="K1113" s="50"/>
      <c r="L1113" s="50"/>
      <c r="M1113" s="50"/>
      <c r="N1113" s="50"/>
      <c r="O1113" s="50"/>
      <c r="P1113" s="50"/>
      <c r="Q1113" s="50"/>
      <c r="R1113" s="50"/>
    </row>
    <row r="1114" spans="1:18" x14ac:dyDescent="0.25">
      <c r="A1114" s="50"/>
      <c r="B1114" s="52"/>
      <c r="C1114" s="52"/>
      <c r="D1114" s="52"/>
      <c r="E1114" s="50"/>
      <c r="F1114" s="50"/>
      <c r="G1114" s="50"/>
      <c r="H1114" s="50"/>
      <c r="I1114" s="50"/>
      <c r="J1114" s="50"/>
      <c r="K1114" s="50"/>
      <c r="L1114" s="50"/>
      <c r="M1114" s="50"/>
      <c r="N1114" s="50"/>
      <c r="O1114" s="50"/>
      <c r="P1114" s="50"/>
      <c r="Q1114" s="50"/>
      <c r="R1114" s="50"/>
    </row>
    <row r="1115" spans="1:18" x14ac:dyDescent="0.25">
      <c r="A1115" s="50"/>
      <c r="B1115" s="52"/>
      <c r="C1115" s="52"/>
      <c r="D1115" s="52"/>
      <c r="E1115" s="50"/>
      <c r="F1115" s="50"/>
      <c r="G1115" s="50"/>
      <c r="H1115" s="50"/>
      <c r="I1115" s="50"/>
      <c r="J1115" s="50"/>
      <c r="K1115" s="50"/>
      <c r="L1115" s="50"/>
      <c r="M1115" s="50"/>
      <c r="N1115" s="50"/>
      <c r="O1115" s="50"/>
      <c r="P1115" s="50"/>
      <c r="Q1115" s="50"/>
      <c r="R1115" s="50"/>
    </row>
    <row r="1116" spans="1:18" x14ac:dyDescent="0.25">
      <c r="A1116" s="50"/>
      <c r="B1116" s="52"/>
      <c r="C1116" s="52"/>
      <c r="D1116" s="52"/>
      <c r="E1116" s="50"/>
      <c r="F1116" s="50"/>
      <c r="G1116" s="50"/>
      <c r="H1116" s="50"/>
      <c r="I1116" s="50"/>
      <c r="J1116" s="50"/>
      <c r="K1116" s="50"/>
      <c r="L1116" s="50"/>
      <c r="M1116" s="50"/>
      <c r="N1116" s="50"/>
      <c r="O1116" s="50"/>
      <c r="P1116" s="50"/>
      <c r="Q1116" s="50"/>
      <c r="R1116" s="50"/>
    </row>
    <row r="1117" spans="1:18" x14ac:dyDescent="0.25">
      <c r="A1117" s="50"/>
      <c r="B1117" s="52"/>
      <c r="C1117" s="52"/>
      <c r="D1117" s="52"/>
      <c r="E1117" s="50"/>
      <c r="F1117" s="50"/>
      <c r="G1117" s="50"/>
      <c r="H1117" s="50"/>
      <c r="I1117" s="50"/>
      <c r="J1117" s="50"/>
      <c r="K1117" s="50"/>
      <c r="L1117" s="50"/>
      <c r="M1117" s="50"/>
      <c r="N1117" s="50"/>
      <c r="O1117" s="50"/>
      <c r="P1117" s="50"/>
      <c r="Q1117" s="50"/>
      <c r="R1117" s="50"/>
    </row>
    <row r="1118" spans="1:18" x14ac:dyDescent="0.25">
      <c r="A1118" s="50"/>
      <c r="B1118" s="52"/>
      <c r="C1118" s="52"/>
      <c r="D1118" s="52"/>
      <c r="E1118" s="50"/>
      <c r="F1118" s="50"/>
      <c r="G1118" s="50"/>
      <c r="H1118" s="50"/>
      <c r="I1118" s="50"/>
      <c r="J1118" s="50"/>
      <c r="K1118" s="50"/>
      <c r="L1118" s="50"/>
      <c r="M1118" s="50"/>
      <c r="N1118" s="50"/>
      <c r="O1118" s="50"/>
      <c r="P1118" s="50"/>
      <c r="Q1118" s="50"/>
      <c r="R1118" s="50"/>
    </row>
    <row r="1119" spans="1:18" x14ac:dyDescent="0.25">
      <c r="A1119" s="50"/>
      <c r="B1119" s="52"/>
      <c r="C1119" s="52"/>
      <c r="D1119" s="52"/>
      <c r="E1119" s="50"/>
      <c r="F1119" s="50"/>
      <c r="G1119" s="50"/>
      <c r="H1119" s="50"/>
      <c r="I1119" s="50"/>
      <c r="J1119" s="50"/>
      <c r="K1119" s="50"/>
      <c r="L1119" s="50"/>
      <c r="M1119" s="50"/>
      <c r="N1119" s="50"/>
      <c r="O1119" s="50"/>
      <c r="P1119" s="50"/>
      <c r="Q1119" s="50"/>
      <c r="R1119" s="50"/>
    </row>
    <row r="1120" spans="1:18" x14ac:dyDescent="0.25">
      <c r="A1120" s="50"/>
      <c r="B1120" s="52"/>
      <c r="C1120" s="52"/>
      <c r="D1120" s="52"/>
      <c r="E1120" s="50"/>
      <c r="F1120" s="50"/>
      <c r="G1120" s="50"/>
      <c r="H1120" s="50"/>
      <c r="I1120" s="50"/>
      <c r="J1120" s="50"/>
      <c r="K1120" s="50"/>
      <c r="L1120" s="50"/>
      <c r="M1120" s="50"/>
      <c r="N1120" s="50"/>
      <c r="O1120" s="50"/>
      <c r="P1120" s="50"/>
      <c r="Q1120" s="50"/>
      <c r="R1120" s="50"/>
    </row>
    <row r="1121" spans="1:18" x14ac:dyDescent="0.25">
      <c r="A1121" s="50"/>
      <c r="B1121" s="52"/>
      <c r="C1121" s="52"/>
      <c r="D1121" s="52"/>
      <c r="E1121" s="50"/>
      <c r="F1121" s="50"/>
      <c r="G1121" s="50"/>
      <c r="H1121" s="50"/>
      <c r="I1121" s="50"/>
      <c r="J1121" s="50"/>
      <c r="K1121" s="50"/>
      <c r="L1121" s="50"/>
      <c r="M1121" s="50"/>
      <c r="N1121" s="50"/>
      <c r="O1121" s="50"/>
      <c r="P1121" s="50"/>
      <c r="Q1121" s="50"/>
      <c r="R1121" s="50"/>
    </row>
    <row r="1122" spans="1:18" x14ac:dyDescent="0.25">
      <c r="A1122" s="50"/>
      <c r="B1122" s="52"/>
      <c r="C1122" s="52"/>
      <c r="D1122" s="52"/>
      <c r="E1122" s="50"/>
      <c r="F1122" s="50"/>
      <c r="G1122" s="50"/>
      <c r="H1122" s="50"/>
      <c r="I1122" s="50"/>
      <c r="J1122" s="50"/>
      <c r="K1122" s="50"/>
      <c r="L1122" s="50"/>
      <c r="M1122" s="50"/>
      <c r="N1122" s="50"/>
      <c r="O1122" s="50"/>
      <c r="P1122" s="50"/>
      <c r="Q1122" s="50"/>
      <c r="R1122" s="50"/>
    </row>
    <row r="1123" spans="1:18" x14ac:dyDescent="0.25">
      <c r="A1123" s="50"/>
      <c r="B1123" s="52"/>
      <c r="C1123" s="52"/>
      <c r="D1123" s="52"/>
      <c r="E1123" s="50"/>
      <c r="F1123" s="50"/>
      <c r="G1123" s="50"/>
      <c r="H1123" s="50"/>
      <c r="I1123" s="50"/>
      <c r="J1123" s="50"/>
      <c r="K1123" s="50"/>
      <c r="L1123" s="50"/>
      <c r="M1123" s="50"/>
      <c r="N1123" s="50"/>
      <c r="O1123" s="50"/>
      <c r="P1123" s="50"/>
      <c r="Q1123" s="50"/>
      <c r="R1123" s="50"/>
    </row>
    <row r="1124" spans="1:18" x14ac:dyDescent="0.25">
      <c r="A1124" s="50"/>
      <c r="B1124" s="52"/>
      <c r="C1124" s="52"/>
      <c r="D1124" s="52"/>
      <c r="E1124" s="50"/>
      <c r="F1124" s="50"/>
      <c r="G1124" s="50"/>
      <c r="H1124" s="50"/>
      <c r="I1124" s="50"/>
      <c r="J1124" s="50"/>
      <c r="K1124" s="50"/>
      <c r="L1124" s="50"/>
      <c r="M1124" s="50"/>
      <c r="N1124" s="50"/>
      <c r="O1124" s="50"/>
      <c r="P1124" s="50"/>
      <c r="Q1124" s="50"/>
      <c r="R1124" s="50"/>
    </row>
    <row r="1125" spans="1:18" x14ac:dyDescent="0.25">
      <c r="A1125" s="50"/>
      <c r="B1125" s="52"/>
      <c r="C1125" s="52"/>
      <c r="D1125" s="52"/>
      <c r="E1125" s="50"/>
      <c r="F1125" s="50"/>
      <c r="G1125" s="50"/>
      <c r="H1125" s="50"/>
      <c r="I1125" s="50"/>
      <c r="J1125" s="50"/>
      <c r="K1125" s="50"/>
      <c r="L1125" s="50"/>
      <c r="M1125" s="50"/>
      <c r="N1125" s="50"/>
      <c r="O1125" s="50"/>
      <c r="P1125" s="50"/>
      <c r="Q1125" s="50"/>
      <c r="R1125" s="50"/>
    </row>
    <row r="1126" spans="1:18" x14ac:dyDescent="0.25">
      <c r="A1126" s="50"/>
      <c r="B1126" s="52"/>
      <c r="C1126" s="52"/>
      <c r="D1126" s="52"/>
      <c r="E1126" s="50"/>
      <c r="F1126" s="50"/>
      <c r="G1126" s="50"/>
      <c r="H1126" s="50"/>
      <c r="I1126" s="50"/>
      <c r="J1126" s="50"/>
      <c r="K1126" s="50"/>
      <c r="L1126" s="50"/>
      <c r="M1126" s="50"/>
      <c r="N1126" s="50"/>
      <c r="O1126" s="50"/>
      <c r="P1126" s="50"/>
      <c r="Q1126" s="50"/>
      <c r="R1126" s="50"/>
    </row>
    <row r="1127" spans="1:18" x14ac:dyDescent="0.25">
      <c r="A1127" s="50"/>
      <c r="B1127" s="52"/>
      <c r="C1127" s="52"/>
      <c r="D1127" s="52"/>
      <c r="E1127" s="50"/>
      <c r="F1127" s="50"/>
      <c r="G1127" s="50"/>
      <c r="H1127" s="50"/>
      <c r="I1127" s="50"/>
      <c r="J1127" s="50"/>
      <c r="K1127" s="50"/>
      <c r="L1127" s="50"/>
      <c r="M1127" s="50"/>
      <c r="N1127" s="50"/>
      <c r="O1127" s="50"/>
      <c r="P1127" s="50"/>
      <c r="Q1127" s="50"/>
      <c r="R1127" s="50"/>
    </row>
    <row r="1128" spans="1:18" x14ac:dyDescent="0.25">
      <c r="A1128" s="50"/>
      <c r="B1128" s="52"/>
      <c r="C1128" s="52"/>
      <c r="D1128" s="52"/>
      <c r="E1128" s="50"/>
      <c r="F1128" s="50"/>
      <c r="G1128" s="50"/>
      <c r="H1128" s="50"/>
      <c r="I1128" s="50"/>
      <c r="J1128" s="50"/>
      <c r="K1128" s="50"/>
      <c r="L1128" s="50"/>
      <c r="M1128" s="50"/>
      <c r="N1128" s="50"/>
      <c r="O1128" s="50"/>
      <c r="P1128" s="50"/>
      <c r="Q1128" s="50"/>
      <c r="R1128" s="50"/>
    </row>
    <row r="1129" spans="1:18" x14ac:dyDescent="0.25">
      <c r="A1129" s="50"/>
      <c r="B1129" s="52"/>
      <c r="C1129" s="52"/>
      <c r="D1129" s="52"/>
      <c r="E1129" s="50"/>
      <c r="F1129" s="50"/>
      <c r="G1129" s="50"/>
      <c r="H1129" s="50"/>
      <c r="I1129" s="50"/>
      <c r="J1129" s="50"/>
      <c r="K1129" s="50"/>
      <c r="L1129" s="50"/>
      <c r="M1129" s="50"/>
      <c r="N1129" s="50"/>
      <c r="O1129" s="50"/>
      <c r="P1129" s="50"/>
      <c r="Q1129" s="50"/>
      <c r="R1129" s="50"/>
    </row>
    <row r="1130" spans="1:18" x14ac:dyDescent="0.25">
      <c r="A1130" s="50"/>
      <c r="B1130" s="52"/>
      <c r="C1130" s="52"/>
      <c r="D1130" s="52"/>
      <c r="E1130" s="50"/>
      <c r="F1130" s="50"/>
      <c r="G1130" s="50"/>
      <c r="H1130" s="50"/>
      <c r="I1130" s="50"/>
      <c r="J1130" s="50"/>
      <c r="K1130" s="50"/>
      <c r="L1130" s="50"/>
      <c r="M1130" s="50"/>
      <c r="N1130" s="50"/>
      <c r="O1130" s="50"/>
      <c r="P1130" s="50"/>
      <c r="Q1130" s="50"/>
      <c r="R1130" s="50"/>
    </row>
    <row r="1131" spans="1:18" x14ac:dyDescent="0.25">
      <c r="A1131" s="50"/>
      <c r="B1131" s="52"/>
      <c r="C1131" s="52"/>
      <c r="D1131" s="52"/>
      <c r="E1131" s="50"/>
      <c r="F1131" s="50"/>
      <c r="G1131" s="50"/>
      <c r="H1131" s="50"/>
      <c r="I1131" s="50"/>
      <c r="J1131" s="50"/>
      <c r="K1131" s="50"/>
      <c r="L1131" s="50"/>
      <c r="M1131" s="50"/>
      <c r="N1131" s="50"/>
      <c r="O1131" s="50"/>
      <c r="P1131" s="50"/>
      <c r="Q1131" s="50"/>
      <c r="R1131" s="50"/>
    </row>
    <row r="1132" spans="1:18" x14ac:dyDescent="0.25">
      <c r="A1132" s="50"/>
      <c r="B1132" s="52"/>
      <c r="C1132" s="52"/>
      <c r="D1132" s="52"/>
      <c r="E1132" s="50"/>
      <c r="F1132" s="50"/>
      <c r="G1132" s="50"/>
      <c r="H1132" s="50"/>
      <c r="I1132" s="50"/>
      <c r="J1132" s="50"/>
      <c r="K1132" s="50"/>
      <c r="L1132" s="50"/>
      <c r="M1132" s="50"/>
      <c r="N1132" s="50"/>
      <c r="O1132" s="50"/>
      <c r="P1132" s="50"/>
      <c r="Q1132" s="50"/>
      <c r="R1132" s="50"/>
    </row>
    <row r="1133" spans="1:18" x14ac:dyDescent="0.25">
      <c r="A1133" s="50"/>
      <c r="B1133" s="52"/>
      <c r="C1133" s="52"/>
      <c r="D1133" s="52"/>
      <c r="E1133" s="50"/>
      <c r="F1133" s="50"/>
      <c r="G1133" s="50"/>
      <c r="H1133" s="50"/>
      <c r="I1133" s="50"/>
      <c r="J1133" s="50"/>
      <c r="K1133" s="50"/>
      <c r="L1133" s="50"/>
      <c r="M1133" s="50"/>
      <c r="N1133" s="50"/>
      <c r="O1133" s="50"/>
      <c r="P1133" s="50"/>
      <c r="Q1133" s="50"/>
      <c r="R1133" s="50"/>
    </row>
    <row r="1134" spans="1:18" x14ac:dyDescent="0.25">
      <c r="A1134" s="50"/>
      <c r="B1134" s="52"/>
      <c r="C1134" s="52"/>
      <c r="D1134" s="52"/>
      <c r="E1134" s="50"/>
      <c r="F1134" s="50"/>
      <c r="G1134" s="50"/>
      <c r="H1134" s="50"/>
      <c r="I1134" s="50"/>
      <c r="J1134" s="50"/>
      <c r="K1134" s="50"/>
      <c r="L1134" s="50"/>
      <c r="M1134" s="50"/>
      <c r="N1134" s="50"/>
      <c r="O1134" s="50"/>
      <c r="P1134" s="50"/>
      <c r="Q1134" s="50"/>
      <c r="R1134" s="50"/>
    </row>
    <row r="1135" spans="1:18" x14ac:dyDescent="0.25">
      <c r="A1135" s="50"/>
      <c r="B1135" s="52"/>
      <c r="C1135" s="52"/>
      <c r="D1135" s="52"/>
      <c r="E1135" s="50"/>
      <c r="F1135" s="50"/>
      <c r="G1135" s="50"/>
      <c r="H1135" s="50"/>
      <c r="I1135" s="50"/>
      <c r="J1135" s="50"/>
      <c r="K1135" s="50"/>
      <c r="L1135" s="50"/>
      <c r="M1135" s="50"/>
      <c r="N1135" s="50"/>
      <c r="O1135" s="50"/>
      <c r="P1135" s="50"/>
      <c r="Q1135" s="50"/>
      <c r="R1135" s="50"/>
    </row>
    <row r="1136" spans="1:18" x14ac:dyDescent="0.25">
      <c r="A1136" s="50"/>
      <c r="B1136" s="52"/>
      <c r="C1136" s="52"/>
      <c r="D1136" s="52"/>
      <c r="E1136" s="50"/>
      <c r="F1136" s="50"/>
      <c r="G1136" s="50"/>
      <c r="H1136" s="50"/>
      <c r="I1136" s="50"/>
      <c r="J1136" s="50"/>
      <c r="K1136" s="50"/>
      <c r="L1136" s="50"/>
      <c r="M1136" s="50"/>
      <c r="N1136" s="50"/>
      <c r="O1136" s="50"/>
      <c r="P1136" s="50"/>
      <c r="Q1136" s="50"/>
      <c r="R1136" s="50"/>
    </row>
    <row r="1137" spans="1:18" x14ac:dyDescent="0.25">
      <c r="A1137" s="50"/>
      <c r="B1137" s="52"/>
      <c r="C1137" s="52"/>
      <c r="D1137" s="52"/>
      <c r="E1137" s="50"/>
      <c r="F1137" s="50"/>
      <c r="G1137" s="50"/>
      <c r="H1137" s="50"/>
      <c r="I1137" s="50"/>
      <c r="J1137" s="50"/>
      <c r="K1137" s="50"/>
      <c r="L1137" s="50"/>
      <c r="M1137" s="50"/>
      <c r="N1137" s="50"/>
      <c r="O1137" s="50"/>
      <c r="P1137" s="50"/>
      <c r="Q1137" s="50"/>
      <c r="R1137" s="50"/>
    </row>
    <row r="1138" spans="1:18" x14ac:dyDescent="0.25">
      <c r="A1138" s="50"/>
      <c r="B1138" s="52"/>
      <c r="C1138" s="52"/>
      <c r="D1138" s="52"/>
      <c r="E1138" s="50"/>
      <c r="F1138" s="50"/>
      <c r="G1138" s="50"/>
      <c r="H1138" s="50"/>
      <c r="I1138" s="50"/>
      <c r="J1138" s="50"/>
      <c r="K1138" s="50"/>
      <c r="L1138" s="50"/>
      <c r="M1138" s="50"/>
      <c r="N1138" s="50"/>
      <c r="O1138" s="50"/>
      <c r="P1138" s="50"/>
      <c r="Q1138" s="50"/>
      <c r="R1138" s="50"/>
    </row>
    <row r="1139" spans="1:18" x14ac:dyDescent="0.25">
      <c r="A1139" s="50"/>
      <c r="B1139" s="52"/>
      <c r="C1139" s="52"/>
      <c r="D1139" s="52"/>
      <c r="E1139" s="50"/>
      <c r="F1139" s="50"/>
      <c r="G1139" s="50"/>
      <c r="H1139" s="50"/>
      <c r="I1139" s="50"/>
      <c r="J1139" s="50"/>
      <c r="K1139" s="50"/>
      <c r="L1139" s="50"/>
      <c r="M1139" s="50"/>
      <c r="N1139" s="50"/>
      <c r="O1139" s="50"/>
      <c r="P1139" s="50"/>
      <c r="Q1139" s="50"/>
      <c r="R1139" s="50"/>
    </row>
    <row r="1140" spans="1:18" x14ac:dyDescent="0.25">
      <c r="A1140" s="50"/>
      <c r="B1140" s="52"/>
      <c r="C1140" s="52"/>
      <c r="D1140" s="52"/>
      <c r="E1140" s="50"/>
      <c r="F1140" s="50"/>
      <c r="G1140" s="50"/>
      <c r="H1140" s="50"/>
      <c r="I1140" s="50"/>
      <c r="J1140" s="50"/>
      <c r="K1140" s="50"/>
      <c r="L1140" s="50"/>
      <c r="M1140" s="50"/>
      <c r="N1140" s="50"/>
      <c r="O1140" s="50"/>
      <c r="P1140" s="50"/>
      <c r="Q1140" s="50"/>
      <c r="R1140" s="50"/>
    </row>
    <row r="1141" spans="1:18" x14ac:dyDescent="0.25">
      <c r="A1141" s="50"/>
      <c r="B1141" s="52"/>
      <c r="C1141" s="52"/>
      <c r="D1141" s="52"/>
      <c r="E1141" s="50"/>
      <c r="F1141" s="50"/>
      <c r="G1141" s="50"/>
      <c r="H1141" s="50"/>
      <c r="I1141" s="50"/>
      <c r="J1141" s="50"/>
      <c r="K1141" s="50"/>
      <c r="L1141" s="50"/>
      <c r="M1141" s="50"/>
      <c r="N1141" s="50"/>
      <c r="O1141" s="50"/>
      <c r="P1141" s="50"/>
      <c r="Q1141" s="50"/>
      <c r="R1141" s="50"/>
    </row>
    <row r="1142" spans="1:18" x14ac:dyDescent="0.25">
      <c r="A1142" s="50"/>
      <c r="B1142" s="52"/>
      <c r="C1142" s="52"/>
      <c r="D1142" s="52"/>
      <c r="E1142" s="50"/>
      <c r="F1142" s="50"/>
      <c r="G1142" s="50"/>
      <c r="H1142" s="50"/>
      <c r="I1142" s="50"/>
      <c r="J1142" s="50"/>
      <c r="K1142" s="50"/>
      <c r="L1142" s="50"/>
      <c r="M1142" s="50"/>
      <c r="N1142" s="50"/>
      <c r="O1142" s="50"/>
      <c r="P1142" s="50"/>
      <c r="Q1142" s="50"/>
      <c r="R1142" s="50"/>
    </row>
    <row r="1143" spans="1:18" x14ac:dyDescent="0.25">
      <c r="A1143" s="50"/>
      <c r="B1143" s="52"/>
      <c r="C1143" s="52"/>
      <c r="D1143" s="52"/>
      <c r="E1143" s="50"/>
      <c r="F1143" s="50"/>
      <c r="G1143" s="50"/>
      <c r="H1143" s="50"/>
      <c r="I1143" s="50"/>
      <c r="J1143" s="50"/>
      <c r="K1143" s="50"/>
      <c r="L1143" s="50"/>
      <c r="M1143" s="50"/>
      <c r="N1143" s="50"/>
      <c r="O1143" s="50"/>
      <c r="P1143" s="50"/>
      <c r="Q1143" s="50"/>
      <c r="R1143" s="50"/>
    </row>
    <row r="1144" spans="1:18" x14ac:dyDescent="0.25">
      <c r="A1144" s="50"/>
      <c r="B1144" s="52"/>
      <c r="C1144" s="52"/>
      <c r="D1144" s="52"/>
      <c r="E1144" s="50"/>
      <c r="F1144" s="50"/>
      <c r="G1144" s="50"/>
      <c r="H1144" s="50"/>
      <c r="I1144" s="50"/>
      <c r="J1144" s="50"/>
      <c r="K1144" s="50"/>
      <c r="L1144" s="50"/>
      <c r="M1144" s="50"/>
      <c r="N1144" s="50"/>
      <c r="O1144" s="50"/>
      <c r="P1144" s="50"/>
      <c r="Q1144" s="50"/>
      <c r="R1144" s="50"/>
    </row>
    <row r="1145" spans="1:18" x14ac:dyDescent="0.25">
      <c r="A1145" s="50"/>
      <c r="B1145" s="52"/>
      <c r="C1145" s="52"/>
      <c r="D1145" s="52"/>
      <c r="E1145" s="50"/>
      <c r="F1145" s="50"/>
      <c r="G1145" s="50"/>
      <c r="H1145" s="50"/>
      <c r="I1145" s="50"/>
      <c r="J1145" s="50"/>
      <c r="K1145" s="50"/>
      <c r="L1145" s="50"/>
      <c r="M1145" s="50"/>
      <c r="N1145" s="50"/>
      <c r="O1145" s="50"/>
      <c r="P1145" s="50"/>
      <c r="Q1145" s="50"/>
      <c r="R1145" s="50"/>
    </row>
    <row r="1146" spans="1:18" x14ac:dyDescent="0.25">
      <c r="A1146" s="50"/>
      <c r="B1146" s="52"/>
      <c r="C1146" s="52"/>
      <c r="D1146" s="52"/>
      <c r="E1146" s="50"/>
      <c r="F1146" s="50"/>
      <c r="G1146" s="50"/>
      <c r="H1146" s="50"/>
      <c r="I1146" s="50"/>
      <c r="J1146" s="50"/>
      <c r="K1146" s="50"/>
      <c r="L1146" s="50"/>
      <c r="M1146" s="50"/>
      <c r="N1146" s="50"/>
      <c r="O1146" s="50"/>
      <c r="P1146" s="50"/>
      <c r="Q1146" s="50"/>
      <c r="R1146" s="50"/>
    </row>
    <row r="1147" spans="1:18" x14ac:dyDescent="0.25">
      <c r="A1147" s="50"/>
      <c r="B1147" s="52"/>
      <c r="C1147" s="52"/>
      <c r="D1147" s="52"/>
      <c r="E1147" s="50"/>
      <c r="F1147" s="50"/>
      <c r="G1147" s="50"/>
      <c r="H1147" s="50"/>
      <c r="I1147" s="50"/>
      <c r="J1147" s="50"/>
      <c r="K1147" s="50"/>
      <c r="L1147" s="50"/>
      <c r="M1147" s="50"/>
      <c r="N1147" s="50"/>
      <c r="O1147" s="50"/>
      <c r="P1147" s="50"/>
      <c r="Q1147" s="50"/>
      <c r="R1147" s="50"/>
    </row>
    <row r="1148" spans="1:18" x14ac:dyDescent="0.25">
      <c r="A1148" s="50"/>
      <c r="B1148" s="52"/>
      <c r="C1148" s="52"/>
      <c r="D1148" s="52"/>
      <c r="E1148" s="50"/>
      <c r="F1148" s="50"/>
      <c r="G1148" s="50"/>
      <c r="H1148" s="50"/>
      <c r="I1148" s="50"/>
      <c r="J1148" s="50"/>
      <c r="K1148" s="50"/>
      <c r="L1148" s="50"/>
      <c r="M1148" s="50"/>
      <c r="N1148" s="50"/>
      <c r="O1148" s="50"/>
      <c r="P1148" s="50"/>
      <c r="Q1148" s="50"/>
      <c r="R1148" s="50"/>
    </row>
    <row r="1149" spans="1:18" x14ac:dyDescent="0.25">
      <c r="A1149" s="50"/>
      <c r="B1149" s="52"/>
      <c r="C1149" s="52"/>
      <c r="D1149" s="52"/>
      <c r="E1149" s="50"/>
      <c r="F1149" s="50"/>
      <c r="G1149" s="50"/>
      <c r="H1149" s="50"/>
      <c r="I1149" s="50"/>
      <c r="J1149" s="50"/>
      <c r="K1149" s="50"/>
      <c r="L1149" s="50"/>
      <c r="M1149" s="50"/>
      <c r="N1149" s="50"/>
      <c r="O1149" s="50"/>
      <c r="P1149" s="50"/>
      <c r="Q1149" s="50"/>
      <c r="R1149" s="50"/>
    </row>
    <row r="1150" spans="1:18" x14ac:dyDescent="0.25">
      <c r="A1150" s="50"/>
      <c r="B1150" s="52"/>
      <c r="C1150" s="52"/>
      <c r="D1150" s="52"/>
      <c r="E1150" s="50"/>
      <c r="F1150" s="50"/>
      <c r="G1150" s="50"/>
      <c r="H1150" s="50"/>
      <c r="I1150" s="50"/>
      <c r="J1150" s="50"/>
      <c r="K1150" s="50"/>
      <c r="L1150" s="50"/>
      <c r="M1150" s="50"/>
      <c r="N1150" s="50"/>
      <c r="O1150" s="50"/>
      <c r="P1150" s="50"/>
      <c r="Q1150" s="50"/>
      <c r="R1150" s="50"/>
    </row>
    <row r="1151" spans="1:18" x14ac:dyDescent="0.25">
      <c r="A1151" s="50"/>
      <c r="B1151" s="52"/>
      <c r="C1151" s="52"/>
      <c r="D1151" s="52"/>
      <c r="E1151" s="50"/>
      <c r="F1151" s="50"/>
      <c r="G1151" s="50"/>
      <c r="H1151" s="50"/>
      <c r="I1151" s="50"/>
      <c r="J1151" s="50"/>
      <c r="K1151" s="50"/>
      <c r="L1151" s="50"/>
      <c r="M1151" s="50"/>
      <c r="N1151" s="50"/>
      <c r="O1151" s="50"/>
      <c r="P1151" s="50"/>
      <c r="Q1151" s="50"/>
      <c r="R1151" s="50"/>
    </row>
    <row r="1152" spans="1:18" x14ac:dyDescent="0.25">
      <c r="A1152" s="50"/>
      <c r="B1152" s="52"/>
      <c r="C1152" s="52"/>
      <c r="D1152" s="52"/>
      <c r="E1152" s="50"/>
      <c r="F1152" s="50"/>
      <c r="G1152" s="50"/>
      <c r="H1152" s="50"/>
      <c r="I1152" s="50"/>
      <c r="J1152" s="50"/>
      <c r="K1152" s="50"/>
      <c r="L1152" s="50"/>
      <c r="M1152" s="50"/>
      <c r="N1152" s="50"/>
      <c r="O1152" s="50"/>
      <c r="P1152" s="50"/>
      <c r="Q1152" s="50"/>
      <c r="R1152" s="50"/>
    </row>
    <row r="1153" spans="1:18" x14ac:dyDescent="0.25">
      <c r="A1153" s="50"/>
      <c r="B1153" s="52"/>
      <c r="C1153" s="52"/>
      <c r="D1153" s="52"/>
      <c r="E1153" s="50"/>
      <c r="F1153" s="50"/>
      <c r="G1153" s="50"/>
      <c r="H1153" s="50"/>
      <c r="I1153" s="50"/>
      <c r="J1153" s="50"/>
      <c r="K1153" s="50"/>
      <c r="L1153" s="50"/>
      <c r="M1153" s="50"/>
      <c r="N1153" s="50"/>
      <c r="O1153" s="50"/>
      <c r="P1153" s="50"/>
      <c r="Q1153" s="50"/>
      <c r="R1153" s="50"/>
    </row>
    <row r="1154" spans="1:18" x14ac:dyDescent="0.25">
      <c r="A1154" s="50"/>
      <c r="B1154" s="52"/>
      <c r="C1154" s="52"/>
      <c r="D1154" s="52"/>
      <c r="E1154" s="50"/>
      <c r="F1154" s="50"/>
      <c r="G1154" s="50"/>
      <c r="H1154" s="50"/>
      <c r="I1154" s="50"/>
      <c r="J1154" s="50"/>
      <c r="K1154" s="50"/>
      <c r="L1154" s="50"/>
      <c r="M1154" s="50"/>
      <c r="N1154" s="50"/>
      <c r="O1154" s="50"/>
      <c r="P1154" s="50"/>
      <c r="Q1154" s="50"/>
      <c r="R1154" s="50"/>
    </row>
    <row r="1155" spans="1:18" x14ac:dyDescent="0.25">
      <c r="A1155" s="50"/>
      <c r="B1155" s="52"/>
      <c r="C1155" s="52"/>
      <c r="D1155" s="52"/>
      <c r="E1155" s="50"/>
      <c r="F1155" s="50"/>
      <c r="G1155" s="50"/>
      <c r="H1155" s="50"/>
      <c r="I1155" s="50"/>
      <c r="J1155" s="50"/>
      <c r="K1155" s="50"/>
      <c r="L1155" s="50"/>
      <c r="M1155" s="50"/>
      <c r="N1155" s="50"/>
      <c r="O1155" s="50"/>
      <c r="P1155" s="50"/>
      <c r="Q1155" s="50"/>
      <c r="R1155" s="50"/>
    </row>
    <row r="1156" spans="1:18" x14ac:dyDescent="0.25">
      <c r="A1156" s="50"/>
      <c r="B1156" s="52"/>
      <c r="C1156" s="52"/>
      <c r="D1156" s="52"/>
      <c r="E1156" s="50"/>
      <c r="F1156" s="50"/>
      <c r="G1156" s="50"/>
      <c r="H1156" s="50"/>
      <c r="I1156" s="50"/>
      <c r="J1156" s="50"/>
      <c r="K1156" s="50"/>
      <c r="L1156" s="50"/>
      <c r="M1156" s="50"/>
      <c r="N1156" s="50"/>
      <c r="O1156" s="50"/>
      <c r="P1156" s="50"/>
      <c r="Q1156" s="50"/>
      <c r="R1156" s="50"/>
    </row>
    <row r="1157" spans="1:18" x14ac:dyDescent="0.25">
      <c r="A1157" s="50"/>
      <c r="B1157" s="52"/>
      <c r="C1157" s="52"/>
      <c r="D1157" s="52"/>
      <c r="E1157" s="50"/>
      <c r="F1157" s="50"/>
      <c r="G1157" s="50"/>
      <c r="H1157" s="50"/>
      <c r="I1157" s="50"/>
      <c r="J1157" s="50"/>
      <c r="K1157" s="50"/>
      <c r="L1157" s="50"/>
      <c r="M1157" s="50"/>
      <c r="N1157" s="50"/>
      <c r="O1157" s="50"/>
      <c r="P1157" s="50"/>
      <c r="Q1157" s="50"/>
      <c r="R1157" s="50"/>
    </row>
    <row r="1158" spans="1:18" x14ac:dyDescent="0.25">
      <c r="A1158" s="50"/>
      <c r="B1158" s="52"/>
      <c r="C1158" s="52"/>
      <c r="D1158" s="52"/>
      <c r="E1158" s="50"/>
      <c r="F1158" s="50"/>
      <c r="G1158" s="50"/>
      <c r="H1158" s="50"/>
      <c r="I1158" s="50"/>
      <c r="J1158" s="50"/>
      <c r="K1158" s="50"/>
      <c r="L1158" s="50"/>
      <c r="M1158" s="50"/>
      <c r="N1158" s="50"/>
      <c r="O1158" s="50"/>
      <c r="P1158" s="50"/>
      <c r="Q1158" s="50"/>
      <c r="R1158" s="50"/>
    </row>
    <row r="1159" spans="1:18" x14ac:dyDescent="0.25">
      <c r="A1159" s="50"/>
      <c r="B1159" s="52"/>
      <c r="C1159" s="52"/>
      <c r="D1159" s="52"/>
      <c r="E1159" s="50"/>
      <c r="F1159" s="50"/>
      <c r="G1159" s="50"/>
      <c r="H1159" s="50"/>
      <c r="I1159" s="50"/>
      <c r="J1159" s="50"/>
      <c r="K1159" s="50"/>
      <c r="L1159" s="50"/>
      <c r="M1159" s="50"/>
      <c r="N1159" s="50"/>
      <c r="O1159" s="50"/>
      <c r="P1159" s="50"/>
      <c r="Q1159" s="50"/>
      <c r="R1159" s="50"/>
    </row>
    <row r="1160" spans="1:18" x14ac:dyDescent="0.25">
      <c r="A1160" s="50"/>
      <c r="B1160" s="52"/>
      <c r="C1160" s="52"/>
      <c r="D1160" s="52"/>
      <c r="E1160" s="50"/>
      <c r="F1160" s="50"/>
      <c r="G1160" s="50"/>
      <c r="H1160" s="50"/>
      <c r="I1160" s="50"/>
      <c r="J1160" s="50"/>
      <c r="K1160" s="50"/>
      <c r="L1160" s="50"/>
      <c r="M1160" s="50"/>
      <c r="N1160" s="50"/>
      <c r="O1160" s="50"/>
      <c r="P1160" s="50"/>
      <c r="Q1160" s="50"/>
      <c r="R1160" s="50"/>
    </row>
    <row r="1161" spans="1:18" x14ac:dyDescent="0.25">
      <c r="A1161" s="50"/>
      <c r="B1161" s="52"/>
      <c r="C1161" s="52"/>
      <c r="D1161" s="52"/>
      <c r="E1161" s="50"/>
      <c r="F1161" s="50"/>
      <c r="G1161" s="50"/>
      <c r="H1161" s="50"/>
      <c r="I1161" s="50"/>
      <c r="J1161" s="50"/>
      <c r="K1161" s="50"/>
      <c r="L1161" s="50"/>
      <c r="M1161" s="50"/>
      <c r="N1161" s="50"/>
      <c r="O1161" s="50"/>
      <c r="P1161" s="50"/>
      <c r="Q1161" s="50"/>
      <c r="R1161" s="50"/>
    </row>
    <row r="1162" spans="1:18" x14ac:dyDescent="0.25">
      <c r="A1162" s="50"/>
      <c r="B1162" s="52"/>
      <c r="C1162" s="52"/>
      <c r="D1162" s="52"/>
      <c r="E1162" s="50"/>
      <c r="F1162" s="50"/>
      <c r="G1162" s="50"/>
      <c r="H1162" s="50"/>
      <c r="I1162" s="50"/>
      <c r="J1162" s="50"/>
      <c r="K1162" s="50"/>
      <c r="L1162" s="50"/>
      <c r="M1162" s="50"/>
      <c r="N1162" s="50"/>
      <c r="O1162" s="50"/>
      <c r="P1162" s="50"/>
      <c r="Q1162" s="50"/>
      <c r="R1162" s="50"/>
    </row>
    <row r="1163" spans="1:18" x14ac:dyDescent="0.25">
      <c r="A1163" s="50"/>
      <c r="B1163" s="52"/>
      <c r="C1163" s="52"/>
      <c r="D1163" s="52"/>
      <c r="E1163" s="50"/>
      <c r="F1163" s="50"/>
      <c r="G1163" s="50"/>
      <c r="H1163" s="50"/>
      <c r="I1163" s="50"/>
      <c r="J1163" s="50"/>
      <c r="K1163" s="50"/>
      <c r="L1163" s="50"/>
      <c r="M1163" s="50"/>
      <c r="N1163" s="50"/>
      <c r="O1163" s="50"/>
      <c r="P1163" s="50"/>
      <c r="Q1163" s="50"/>
      <c r="R1163" s="50"/>
    </row>
    <row r="1164" spans="1:18" x14ac:dyDescent="0.25">
      <c r="A1164" s="50"/>
      <c r="B1164" s="52"/>
      <c r="C1164" s="52"/>
      <c r="D1164" s="52"/>
      <c r="E1164" s="50"/>
      <c r="F1164" s="50"/>
      <c r="G1164" s="50"/>
      <c r="H1164" s="50"/>
      <c r="I1164" s="50"/>
      <c r="J1164" s="50"/>
      <c r="K1164" s="50"/>
      <c r="L1164" s="50"/>
      <c r="M1164" s="50"/>
      <c r="N1164" s="50"/>
      <c r="O1164" s="50"/>
      <c r="P1164" s="50"/>
      <c r="Q1164" s="50"/>
      <c r="R1164" s="50"/>
    </row>
    <row r="1165" spans="1:18" x14ac:dyDescent="0.25">
      <c r="A1165" s="50"/>
      <c r="B1165" s="52"/>
      <c r="C1165" s="52"/>
      <c r="D1165" s="52"/>
      <c r="E1165" s="50"/>
      <c r="F1165" s="50"/>
      <c r="G1165" s="50"/>
      <c r="H1165" s="50"/>
      <c r="I1165" s="50"/>
      <c r="J1165" s="50"/>
      <c r="K1165" s="50"/>
      <c r="L1165" s="50"/>
      <c r="M1165" s="50"/>
      <c r="N1165" s="50"/>
      <c r="O1165" s="50"/>
      <c r="P1165" s="50"/>
      <c r="Q1165" s="50"/>
      <c r="R1165" s="50"/>
    </row>
    <row r="1166" spans="1:18" x14ac:dyDescent="0.25">
      <c r="A1166" s="50"/>
      <c r="B1166" s="52"/>
      <c r="C1166" s="52"/>
      <c r="D1166" s="52"/>
      <c r="E1166" s="50"/>
      <c r="F1166" s="50"/>
      <c r="G1166" s="50"/>
      <c r="H1166" s="50"/>
      <c r="I1166" s="50"/>
      <c r="J1166" s="50"/>
      <c r="K1166" s="50"/>
      <c r="L1166" s="50"/>
      <c r="M1166" s="50"/>
      <c r="N1166" s="50"/>
      <c r="O1166" s="50"/>
      <c r="P1166" s="50"/>
      <c r="Q1166" s="50"/>
      <c r="R1166" s="50"/>
    </row>
    <row r="1167" spans="1:18" x14ac:dyDescent="0.25">
      <c r="A1167" s="50"/>
      <c r="B1167" s="52"/>
      <c r="C1167" s="52"/>
      <c r="D1167" s="52"/>
      <c r="E1167" s="50"/>
      <c r="F1167" s="50"/>
      <c r="G1167" s="50"/>
      <c r="H1167" s="50"/>
      <c r="I1167" s="50"/>
      <c r="J1167" s="50"/>
      <c r="K1167" s="50"/>
      <c r="L1167" s="50"/>
      <c r="M1167" s="50"/>
      <c r="N1167" s="50"/>
      <c r="O1167" s="50"/>
      <c r="P1167" s="50"/>
      <c r="Q1167" s="50"/>
      <c r="R1167" s="50"/>
    </row>
    <row r="1168" spans="1:18" x14ac:dyDescent="0.25">
      <c r="A1168" s="50"/>
      <c r="B1168" s="52"/>
      <c r="C1168" s="52"/>
      <c r="D1168" s="52"/>
      <c r="E1168" s="50"/>
      <c r="F1168" s="50"/>
      <c r="G1168" s="50"/>
      <c r="H1168" s="50"/>
      <c r="I1168" s="50"/>
      <c r="J1168" s="50"/>
      <c r="K1168" s="50"/>
      <c r="L1168" s="50"/>
      <c r="M1168" s="50"/>
      <c r="N1168" s="50"/>
      <c r="O1168" s="50"/>
      <c r="P1168" s="50"/>
      <c r="Q1168" s="50"/>
      <c r="R1168" s="50"/>
    </row>
    <row r="1169" spans="1:18" x14ac:dyDescent="0.25">
      <c r="A1169" s="50"/>
      <c r="B1169" s="52"/>
      <c r="C1169" s="52"/>
      <c r="D1169" s="52"/>
      <c r="E1169" s="50"/>
      <c r="F1169" s="50"/>
      <c r="G1169" s="50"/>
      <c r="H1169" s="50"/>
      <c r="I1169" s="50"/>
      <c r="J1169" s="50"/>
      <c r="K1169" s="50"/>
      <c r="L1169" s="50"/>
      <c r="M1169" s="50"/>
      <c r="N1169" s="50"/>
      <c r="O1169" s="50"/>
      <c r="P1169" s="50"/>
      <c r="Q1169" s="50"/>
      <c r="R1169" s="50"/>
    </row>
    <row r="1170" spans="1:18" x14ac:dyDescent="0.25">
      <c r="A1170" s="50"/>
      <c r="B1170" s="52"/>
      <c r="C1170" s="52"/>
      <c r="D1170" s="52"/>
      <c r="E1170" s="50"/>
      <c r="F1170" s="50"/>
      <c r="G1170" s="50"/>
      <c r="H1170" s="50"/>
      <c r="I1170" s="50"/>
      <c r="J1170" s="50"/>
      <c r="K1170" s="50"/>
      <c r="L1170" s="50"/>
      <c r="M1170" s="50"/>
      <c r="N1170" s="50"/>
      <c r="O1170" s="50"/>
      <c r="P1170" s="50"/>
      <c r="Q1170" s="50"/>
      <c r="R1170" s="50"/>
    </row>
    <row r="1171" spans="1:18" x14ac:dyDescent="0.25">
      <c r="A1171" s="50"/>
      <c r="B1171" s="52"/>
      <c r="C1171" s="52"/>
      <c r="D1171" s="52"/>
      <c r="E1171" s="50"/>
      <c r="F1171" s="50"/>
      <c r="G1171" s="50"/>
      <c r="H1171" s="50"/>
      <c r="I1171" s="50"/>
      <c r="J1171" s="50"/>
      <c r="K1171" s="50"/>
      <c r="L1171" s="50"/>
      <c r="M1171" s="50"/>
      <c r="N1171" s="50"/>
      <c r="O1171" s="50"/>
      <c r="P1171" s="50"/>
      <c r="Q1171" s="50"/>
      <c r="R1171" s="50"/>
    </row>
    <row r="1172" spans="1:18" x14ac:dyDescent="0.25">
      <c r="A1172" s="50"/>
      <c r="B1172" s="52"/>
      <c r="C1172" s="52"/>
      <c r="D1172" s="52"/>
      <c r="E1172" s="50"/>
      <c r="F1172" s="50"/>
      <c r="G1172" s="50"/>
      <c r="H1172" s="50"/>
      <c r="I1172" s="50"/>
      <c r="J1172" s="50"/>
      <c r="K1172" s="50"/>
      <c r="L1172" s="50"/>
      <c r="M1172" s="50"/>
      <c r="N1172" s="50"/>
      <c r="O1172" s="50"/>
      <c r="P1172" s="50"/>
      <c r="Q1172" s="50"/>
      <c r="R1172" s="50"/>
    </row>
    <row r="1173" spans="1:18" x14ac:dyDescent="0.25">
      <c r="A1173" s="50"/>
      <c r="B1173" s="52"/>
      <c r="C1173" s="52"/>
      <c r="D1173" s="52"/>
      <c r="E1173" s="50"/>
      <c r="F1173" s="50"/>
      <c r="G1173" s="50"/>
      <c r="H1173" s="50"/>
      <c r="I1173" s="50"/>
      <c r="J1173" s="50"/>
      <c r="K1173" s="50"/>
      <c r="L1173" s="50"/>
      <c r="M1173" s="50"/>
      <c r="N1173" s="50"/>
      <c r="O1173" s="50"/>
      <c r="P1173" s="50"/>
      <c r="Q1173" s="50"/>
      <c r="R1173" s="50"/>
    </row>
    <row r="1174" spans="1:18" x14ac:dyDescent="0.25">
      <c r="A1174" s="50"/>
      <c r="B1174" s="52"/>
      <c r="C1174" s="52"/>
      <c r="D1174" s="52"/>
      <c r="E1174" s="50"/>
      <c r="F1174" s="50"/>
      <c r="G1174" s="50"/>
      <c r="H1174" s="50"/>
      <c r="I1174" s="50"/>
      <c r="J1174" s="50"/>
      <c r="K1174" s="50"/>
      <c r="L1174" s="50"/>
      <c r="M1174" s="50"/>
      <c r="N1174" s="50"/>
      <c r="O1174" s="50"/>
      <c r="P1174" s="50"/>
      <c r="Q1174" s="50"/>
      <c r="R1174" s="50"/>
    </row>
    <row r="1175" spans="1:18" x14ac:dyDescent="0.25">
      <c r="A1175" s="50"/>
      <c r="B1175" s="52"/>
      <c r="C1175" s="52"/>
      <c r="D1175" s="52"/>
      <c r="E1175" s="50"/>
      <c r="F1175" s="50"/>
      <c r="G1175" s="50"/>
      <c r="H1175" s="50"/>
      <c r="I1175" s="50"/>
      <c r="J1175" s="50"/>
      <c r="K1175" s="50"/>
      <c r="L1175" s="50"/>
      <c r="M1175" s="50"/>
      <c r="N1175" s="50"/>
      <c r="O1175" s="50"/>
      <c r="P1175" s="50"/>
      <c r="Q1175" s="50"/>
      <c r="R1175" s="50"/>
    </row>
    <row r="1176" spans="1:18" x14ac:dyDescent="0.25">
      <c r="A1176" s="50"/>
      <c r="B1176" s="52"/>
      <c r="C1176" s="52"/>
      <c r="D1176" s="52"/>
      <c r="E1176" s="50"/>
      <c r="F1176" s="50"/>
      <c r="G1176" s="50"/>
      <c r="H1176" s="50"/>
      <c r="I1176" s="50"/>
      <c r="J1176" s="50"/>
      <c r="K1176" s="50"/>
      <c r="L1176" s="50"/>
      <c r="M1176" s="50"/>
      <c r="N1176" s="50"/>
      <c r="O1176" s="50"/>
      <c r="P1176" s="50"/>
      <c r="Q1176" s="50"/>
      <c r="R1176" s="50"/>
    </row>
    <row r="1177" spans="1:18" x14ac:dyDescent="0.25">
      <c r="A1177" s="50"/>
      <c r="B1177" s="52"/>
      <c r="C1177" s="52"/>
      <c r="D1177" s="52"/>
      <c r="E1177" s="50"/>
      <c r="F1177" s="50"/>
      <c r="G1177" s="50"/>
      <c r="H1177" s="50"/>
      <c r="I1177" s="50"/>
      <c r="J1177" s="50"/>
      <c r="K1177" s="50"/>
      <c r="L1177" s="50"/>
      <c r="M1177" s="50"/>
      <c r="N1177" s="50"/>
      <c r="O1177" s="50"/>
      <c r="P1177" s="50"/>
      <c r="Q1177" s="50"/>
      <c r="R1177" s="50"/>
    </row>
    <row r="1178" spans="1:18" x14ac:dyDescent="0.25">
      <c r="A1178" s="50"/>
      <c r="B1178" s="52"/>
      <c r="C1178" s="52"/>
      <c r="D1178" s="52"/>
      <c r="E1178" s="50"/>
      <c r="F1178" s="50"/>
      <c r="G1178" s="50"/>
      <c r="H1178" s="50"/>
      <c r="I1178" s="50"/>
      <c r="J1178" s="50"/>
      <c r="K1178" s="50"/>
      <c r="L1178" s="50"/>
      <c r="M1178" s="50"/>
      <c r="N1178" s="50"/>
      <c r="O1178" s="50"/>
      <c r="P1178" s="50"/>
      <c r="Q1178" s="50"/>
      <c r="R1178" s="50"/>
    </row>
    <row r="1179" spans="1:18" x14ac:dyDescent="0.25">
      <c r="A1179" s="50"/>
      <c r="B1179" s="52"/>
      <c r="C1179" s="52"/>
      <c r="D1179" s="52"/>
      <c r="E1179" s="50"/>
      <c r="F1179" s="50"/>
      <c r="G1179" s="50"/>
      <c r="H1179" s="50"/>
      <c r="I1179" s="50"/>
      <c r="J1179" s="50"/>
      <c r="K1179" s="50"/>
      <c r="L1179" s="50"/>
      <c r="M1179" s="50"/>
      <c r="N1179" s="50"/>
      <c r="O1179" s="50"/>
      <c r="P1179" s="50"/>
      <c r="Q1179" s="50"/>
      <c r="R1179" s="50"/>
    </row>
    <row r="1180" spans="1:18" x14ac:dyDescent="0.25">
      <c r="A1180" s="50"/>
      <c r="B1180" s="52"/>
      <c r="C1180" s="52"/>
      <c r="D1180" s="52"/>
      <c r="E1180" s="50"/>
      <c r="F1180" s="50"/>
      <c r="G1180" s="50"/>
      <c r="H1180" s="50"/>
      <c r="I1180" s="50"/>
      <c r="J1180" s="50"/>
      <c r="K1180" s="50"/>
      <c r="L1180" s="50"/>
      <c r="M1180" s="50"/>
      <c r="N1180" s="50"/>
      <c r="O1180" s="50"/>
      <c r="P1180" s="50"/>
      <c r="Q1180" s="50"/>
      <c r="R1180" s="50"/>
    </row>
    <row r="1181" spans="1:18" x14ac:dyDescent="0.25">
      <c r="A1181" s="50"/>
      <c r="B1181" s="52"/>
      <c r="C1181" s="52"/>
      <c r="D1181" s="52"/>
      <c r="E1181" s="50"/>
      <c r="F1181" s="50"/>
      <c r="G1181" s="50"/>
      <c r="H1181" s="50"/>
      <c r="I1181" s="50"/>
      <c r="J1181" s="50"/>
      <c r="K1181" s="50"/>
      <c r="L1181" s="50"/>
      <c r="M1181" s="50"/>
      <c r="N1181" s="50"/>
      <c r="O1181" s="50"/>
      <c r="P1181" s="50"/>
      <c r="Q1181" s="50"/>
      <c r="R1181" s="50"/>
    </row>
    <row r="1182" spans="1:18" x14ac:dyDescent="0.25">
      <c r="A1182" s="50"/>
      <c r="B1182" s="52"/>
      <c r="C1182" s="52"/>
      <c r="D1182" s="52"/>
      <c r="E1182" s="50"/>
      <c r="F1182" s="50"/>
      <c r="G1182" s="50"/>
      <c r="H1182" s="50"/>
      <c r="I1182" s="50"/>
      <c r="J1182" s="50"/>
      <c r="K1182" s="50"/>
      <c r="L1182" s="50"/>
      <c r="M1182" s="50"/>
      <c r="N1182" s="50"/>
      <c r="O1182" s="50"/>
      <c r="P1182" s="50"/>
      <c r="Q1182" s="50"/>
      <c r="R1182" s="50"/>
    </row>
    <row r="1183" spans="1:18" x14ac:dyDescent="0.25">
      <c r="A1183" s="50"/>
      <c r="B1183" s="52"/>
      <c r="C1183" s="52"/>
      <c r="D1183" s="52"/>
      <c r="E1183" s="50"/>
      <c r="F1183" s="50"/>
      <c r="G1183" s="50"/>
      <c r="H1183" s="50"/>
      <c r="I1183" s="50"/>
      <c r="J1183" s="50"/>
      <c r="K1183" s="50"/>
      <c r="L1183" s="50"/>
      <c r="M1183" s="50"/>
      <c r="N1183" s="50"/>
      <c r="O1183" s="50"/>
      <c r="P1183" s="50"/>
      <c r="Q1183" s="50"/>
      <c r="R1183" s="50"/>
    </row>
    <row r="1184" spans="1:18" x14ac:dyDescent="0.25">
      <c r="A1184" s="50"/>
      <c r="B1184" s="52"/>
      <c r="C1184" s="52"/>
      <c r="D1184" s="52"/>
      <c r="E1184" s="50"/>
      <c r="F1184" s="50"/>
      <c r="G1184" s="50"/>
      <c r="H1184" s="50"/>
      <c r="I1184" s="50"/>
      <c r="J1184" s="50"/>
      <c r="K1184" s="50"/>
      <c r="L1184" s="50"/>
      <c r="M1184" s="50"/>
      <c r="N1184" s="50"/>
      <c r="O1184" s="50"/>
      <c r="P1184" s="50"/>
      <c r="Q1184" s="50"/>
      <c r="R1184" s="50"/>
    </row>
    <row r="1185" spans="1:18" x14ac:dyDescent="0.25">
      <c r="A1185" s="50"/>
      <c r="B1185" s="52"/>
      <c r="C1185" s="52"/>
      <c r="D1185" s="52"/>
      <c r="E1185" s="50"/>
      <c r="F1185" s="50"/>
      <c r="G1185" s="50"/>
      <c r="H1185" s="50"/>
      <c r="I1185" s="50"/>
      <c r="J1185" s="50"/>
      <c r="K1185" s="50"/>
      <c r="L1185" s="50"/>
      <c r="M1185" s="50"/>
      <c r="N1185" s="50"/>
      <c r="O1185" s="50"/>
      <c r="P1185" s="50"/>
      <c r="Q1185" s="50"/>
      <c r="R1185" s="50"/>
    </row>
    <row r="1186" spans="1:18" x14ac:dyDescent="0.25">
      <c r="A1186" s="50"/>
      <c r="B1186" s="52"/>
      <c r="C1186" s="52"/>
      <c r="D1186" s="52"/>
      <c r="E1186" s="50"/>
      <c r="F1186" s="50"/>
      <c r="G1186" s="50"/>
      <c r="H1186" s="50"/>
      <c r="I1186" s="50"/>
      <c r="J1186" s="50"/>
      <c r="K1186" s="50"/>
      <c r="L1186" s="50"/>
      <c r="M1186" s="50"/>
      <c r="N1186" s="50"/>
      <c r="O1186" s="50"/>
      <c r="P1186" s="50"/>
      <c r="Q1186" s="50"/>
      <c r="R1186" s="50"/>
    </row>
    <row r="1187" spans="1:18" x14ac:dyDescent="0.25">
      <c r="A1187" s="50"/>
      <c r="B1187" s="52"/>
      <c r="C1187" s="52"/>
      <c r="D1187" s="52"/>
      <c r="E1187" s="50"/>
      <c r="F1187" s="50"/>
      <c r="G1187" s="50"/>
      <c r="H1187" s="50"/>
      <c r="I1187" s="50"/>
      <c r="J1187" s="50"/>
      <c r="K1187" s="50"/>
      <c r="L1187" s="50"/>
      <c r="M1187" s="50"/>
      <c r="N1187" s="50"/>
      <c r="O1187" s="50"/>
      <c r="P1187" s="50"/>
      <c r="Q1187" s="50"/>
      <c r="R1187" s="50"/>
    </row>
    <row r="1188" spans="1:18" x14ac:dyDescent="0.25">
      <c r="A1188" s="50"/>
      <c r="B1188" s="52"/>
      <c r="C1188" s="52"/>
      <c r="D1188" s="52"/>
      <c r="E1188" s="50"/>
      <c r="F1188" s="50"/>
      <c r="G1188" s="50"/>
      <c r="H1188" s="50"/>
      <c r="I1188" s="50"/>
      <c r="J1188" s="50"/>
      <c r="K1188" s="50"/>
      <c r="L1188" s="50"/>
      <c r="M1188" s="50"/>
      <c r="N1188" s="50"/>
      <c r="O1188" s="50"/>
      <c r="P1188" s="50"/>
      <c r="Q1188" s="50"/>
      <c r="R1188" s="50"/>
    </row>
    <row r="1189" spans="1:18" x14ac:dyDescent="0.25">
      <c r="A1189" s="50"/>
      <c r="B1189" s="52"/>
      <c r="C1189" s="52"/>
      <c r="D1189" s="52"/>
      <c r="E1189" s="50"/>
      <c r="F1189" s="50"/>
      <c r="G1189" s="50"/>
      <c r="H1189" s="50"/>
      <c r="I1189" s="50"/>
      <c r="J1189" s="50"/>
      <c r="K1189" s="50"/>
      <c r="L1189" s="50"/>
      <c r="M1189" s="50"/>
      <c r="N1189" s="50"/>
      <c r="O1189" s="50"/>
      <c r="P1189" s="50"/>
      <c r="Q1189" s="50"/>
      <c r="R1189" s="50"/>
    </row>
    <row r="1190" spans="1:18" x14ac:dyDescent="0.25">
      <c r="A1190" s="50"/>
      <c r="B1190" s="52"/>
      <c r="C1190" s="52"/>
      <c r="D1190" s="52"/>
      <c r="E1190" s="50"/>
      <c r="F1190" s="50"/>
      <c r="G1190" s="50"/>
      <c r="H1190" s="50"/>
      <c r="I1190" s="50"/>
      <c r="J1190" s="50"/>
      <c r="K1190" s="50"/>
      <c r="L1190" s="50"/>
      <c r="M1190" s="50"/>
      <c r="N1190" s="50"/>
      <c r="O1190" s="50"/>
      <c r="P1190" s="50"/>
      <c r="Q1190" s="50"/>
      <c r="R1190" s="50"/>
    </row>
    <row r="1191" spans="1:18" x14ac:dyDescent="0.25">
      <c r="A1191" s="50"/>
      <c r="B1191" s="52"/>
      <c r="C1191" s="52"/>
      <c r="D1191" s="52"/>
      <c r="E1191" s="50"/>
      <c r="F1191" s="50"/>
      <c r="G1191" s="50"/>
      <c r="H1191" s="50"/>
      <c r="I1191" s="50"/>
      <c r="J1191" s="50"/>
      <c r="K1191" s="50"/>
      <c r="L1191" s="50"/>
      <c r="M1191" s="50"/>
      <c r="N1191" s="50"/>
      <c r="O1191" s="50"/>
      <c r="P1191" s="50"/>
      <c r="Q1191" s="50"/>
      <c r="R1191" s="50"/>
    </row>
    <row r="1192" spans="1:18" x14ac:dyDescent="0.25">
      <c r="A1192" s="50"/>
      <c r="B1192" s="52"/>
      <c r="C1192" s="52"/>
      <c r="D1192" s="52"/>
      <c r="E1192" s="50"/>
      <c r="F1192" s="50"/>
      <c r="G1192" s="50"/>
      <c r="H1192" s="50"/>
      <c r="I1192" s="50"/>
      <c r="J1192" s="50"/>
      <c r="K1192" s="50"/>
      <c r="L1192" s="50"/>
      <c r="M1192" s="50"/>
      <c r="N1192" s="50"/>
      <c r="O1192" s="50"/>
      <c r="P1192" s="50"/>
      <c r="Q1192" s="50"/>
      <c r="R1192" s="50"/>
    </row>
    <row r="1193" spans="1:18" x14ac:dyDescent="0.25">
      <c r="A1193" s="50"/>
      <c r="B1193" s="52"/>
      <c r="C1193" s="52"/>
      <c r="D1193" s="52"/>
      <c r="E1193" s="50"/>
      <c r="F1193" s="50"/>
      <c r="G1193" s="50"/>
      <c r="H1193" s="50"/>
      <c r="I1193" s="50"/>
      <c r="J1193" s="50"/>
      <c r="K1193" s="50"/>
      <c r="L1193" s="50"/>
      <c r="M1193" s="50"/>
      <c r="N1193" s="50"/>
      <c r="O1193" s="50"/>
      <c r="P1193" s="50"/>
      <c r="Q1193" s="50"/>
      <c r="R1193" s="50"/>
    </row>
    <row r="1194" spans="1:18" x14ac:dyDescent="0.25">
      <c r="A1194" s="50"/>
      <c r="B1194" s="52"/>
      <c r="C1194" s="52"/>
      <c r="D1194" s="52"/>
      <c r="E1194" s="50"/>
      <c r="F1194" s="50"/>
      <c r="G1194" s="50"/>
      <c r="H1194" s="50"/>
      <c r="I1194" s="50"/>
      <c r="J1194" s="50"/>
      <c r="K1194" s="50"/>
      <c r="L1194" s="50"/>
      <c r="M1194" s="50"/>
      <c r="N1194" s="50"/>
      <c r="O1194" s="50"/>
      <c r="P1194" s="50"/>
      <c r="Q1194" s="50"/>
      <c r="R1194" s="50"/>
    </row>
    <row r="1195" spans="1:18" x14ac:dyDescent="0.25">
      <c r="A1195" s="50"/>
      <c r="B1195" s="52"/>
      <c r="C1195" s="52"/>
      <c r="D1195" s="52"/>
      <c r="E1195" s="50"/>
      <c r="F1195" s="50"/>
      <c r="G1195" s="50"/>
      <c r="H1195" s="50"/>
      <c r="I1195" s="50"/>
      <c r="J1195" s="50"/>
      <c r="K1195" s="50"/>
      <c r="L1195" s="50"/>
      <c r="M1195" s="50"/>
      <c r="N1195" s="50"/>
      <c r="O1195" s="50"/>
      <c r="P1195" s="50"/>
      <c r="Q1195" s="50"/>
      <c r="R1195" s="50"/>
    </row>
    <row r="1196" spans="1:18" x14ac:dyDescent="0.25">
      <c r="A1196" s="50"/>
      <c r="B1196" s="52"/>
      <c r="C1196" s="52"/>
      <c r="D1196" s="52"/>
      <c r="E1196" s="50"/>
      <c r="F1196" s="50"/>
      <c r="G1196" s="50"/>
      <c r="H1196" s="50"/>
      <c r="I1196" s="50"/>
      <c r="J1196" s="50"/>
      <c r="K1196" s="50"/>
      <c r="L1196" s="50"/>
      <c r="M1196" s="50"/>
      <c r="N1196" s="50"/>
      <c r="O1196" s="50"/>
      <c r="P1196" s="50"/>
      <c r="Q1196" s="50"/>
      <c r="R1196" s="50"/>
    </row>
    <row r="1197" spans="1:18" x14ac:dyDescent="0.25">
      <c r="A1197" s="50"/>
      <c r="B1197" s="52"/>
      <c r="C1197" s="52"/>
      <c r="D1197" s="52"/>
      <c r="E1197" s="50"/>
      <c r="F1197" s="50"/>
      <c r="G1197" s="50"/>
      <c r="H1197" s="50"/>
      <c r="I1197" s="50"/>
      <c r="J1197" s="50"/>
      <c r="K1197" s="50"/>
      <c r="L1197" s="50"/>
      <c r="M1197" s="50"/>
      <c r="N1197" s="50"/>
      <c r="O1197" s="50"/>
      <c r="P1197" s="50"/>
      <c r="Q1197" s="50"/>
      <c r="R1197" s="50"/>
    </row>
    <row r="1198" spans="1:18" x14ac:dyDescent="0.25">
      <c r="A1198" s="50"/>
      <c r="B1198" s="52"/>
      <c r="C1198" s="52"/>
      <c r="D1198" s="52"/>
      <c r="E1198" s="50"/>
      <c r="F1198" s="50"/>
      <c r="G1198" s="50"/>
      <c r="H1198" s="50"/>
      <c r="I1198" s="50"/>
      <c r="J1198" s="50"/>
      <c r="K1198" s="50"/>
      <c r="L1198" s="50"/>
      <c r="M1198" s="50"/>
      <c r="N1198" s="50"/>
      <c r="O1198" s="50"/>
      <c r="P1198" s="50"/>
      <c r="Q1198" s="50"/>
      <c r="R1198" s="50"/>
    </row>
    <row r="1199" spans="1:18" x14ac:dyDescent="0.25">
      <c r="A1199" s="50"/>
      <c r="B1199" s="52"/>
      <c r="C1199" s="52"/>
      <c r="D1199" s="52"/>
      <c r="E1199" s="50"/>
      <c r="F1199" s="50"/>
      <c r="G1199" s="50"/>
      <c r="H1199" s="50"/>
      <c r="I1199" s="50"/>
      <c r="J1199" s="50"/>
      <c r="K1199" s="50"/>
      <c r="L1199" s="50"/>
      <c r="M1199" s="50"/>
      <c r="N1199" s="50"/>
      <c r="O1199" s="50"/>
      <c r="P1199" s="50"/>
      <c r="Q1199" s="50"/>
      <c r="R1199" s="50"/>
    </row>
    <row r="1200" spans="1:18" x14ac:dyDescent="0.25">
      <c r="A1200" s="50"/>
      <c r="B1200" s="52"/>
      <c r="C1200" s="52"/>
      <c r="D1200" s="52"/>
      <c r="E1200" s="50"/>
      <c r="F1200" s="50"/>
      <c r="G1200" s="50"/>
      <c r="H1200" s="50"/>
      <c r="I1200" s="50"/>
      <c r="J1200" s="50"/>
      <c r="K1200" s="50"/>
      <c r="L1200" s="50"/>
      <c r="M1200" s="50"/>
      <c r="N1200" s="50"/>
      <c r="O1200" s="50"/>
      <c r="P1200" s="50"/>
      <c r="Q1200" s="50"/>
      <c r="R1200" s="50"/>
    </row>
    <row r="1201" spans="1:18" x14ac:dyDescent="0.25">
      <c r="A1201" s="50"/>
      <c r="B1201" s="52"/>
      <c r="C1201" s="52"/>
      <c r="D1201" s="52"/>
      <c r="E1201" s="50"/>
      <c r="F1201" s="50"/>
      <c r="G1201" s="50"/>
      <c r="H1201" s="50"/>
      <c r="I1201" s="50"/>
      <c r="J1201" s="50"/>
      <c r="K1201" s="50"/>
      <c r="L1201" s="50"/>
      <c r="M1201" s="50"/>
      <c r="N1201" s="50"/>
      <c r="O1201" s="50"/>
      <c r="P1201" s="50"/>
      <c r="Q1201" s="50"/>
      <c r="R1201" s="50"/>
    </row>
    <row r="1202" spans="1:18" x14ac:dyDescent="0.25">
      <c r="A1202" s="50"/>
      <c r="B1202" s="52"/>
      <c r="C1202" s="52"/>
      <c r="D1202" s="52"/>
      <c r="E1202" s="50"/>
      <c r="F1202" s="50"/>
      <c r="G1202" s="50"/>
      <c r="H1202" s="50"/>
      <c r="I1202" s="50"/>
      <c r="J1202" s="50"/>
      <c r="K1202" s="50"/>
      <c r="L1202" s="50"/>
      <c r="M1202" s="50"/>
      <c r="N1202" s="50"/>
      <c r="O1202" s="50"/>
      <c r="P1202" s="50"/>
      <c r="Q1202" s="50"/>
      <c r="R1202" s="50"/>
    </row>
    <row r="1203" spans="1:18" x14ac:dyDescent="0.25">
      <c r="A1203" s="50"/>
      <c r="B1203" s="52"/>
      <c r="C1203" s="52"/>
      <c r="D1203" s="52"/>
      <c r="E1203" s="50"/>
      <c r="F1203" s="50"/>
      <c r="G1203" s="50"/>
      <c r="H1203" s="50"/>
      <c r="I1203" s="50"/>
      <c r="J1203" s="50"/>
      <c r="K1203" s="50"/>
      <c r="L1203" s="50"/>
      <c r="M1203" s="50"/>
      <c r="N1203" s="50"/>
      <c r="O1203" s="50"/>
      <c r="P1203" s="50"/>
      <c r="Q1203" s="50"/>
      <c r="R1203" s="50"/>
    </row>
    <row r="1204" spans="1:18" x14ac:dyDescent="0.25">
      <c r="A1204" s="50"/>
      <c r="B1204" s="52"/>
      <c r="C1204" s="52"/>
      <c r="D1204" s="52"/>
      <c r="E1204" s="50"/>
      <c r="F1204" s="50"/>
      <c r="G1204" s="50"/>
      <c r="H1204" s="50"/>
      <c r="I1204" s="50"/>
      <c r="J1204" s="50"/>
      <c r="K1204" s="50"/>
      <c r="L1204" s="50"/>
      <c r="M1204" s="50"/>
      <c r="N1204" s="50"/>
      <c r="O1204" s="50"/>
      <c r="P1204" s="50"/>
      <c r="Q1204" s="50"/>
      <c r="R1204" s="50"/>
    </row>
    <row r="1205" spans="1:18" x14ac:dyDescent="0.25">
      <c r="A1205" s="50"/>
      <c r="B1205" s="52"/>
      <c r="C1205" s="52"/>
      <c r="D1205" s="52"/>
      <c r="E1205" s="50"/>
      <c r="F1205" s="50"/>
      <c r="G1205" s="50"/>
      <c r="H1205" s="50"/>
      <c r="I1205" s="50"/>
      <c r="J1205" s="50"/>
      <c r="K1205" s="50"/>
      <c r="L1205" s="50"/>
      <c r="M1205" s="50"/>
      <c r="N1205" s="50"/>
      <c r="O1205" s="50"/>
      <c r="P1205" s="50"/>
      <c r="Q1205" s="50"/>
      <c r="R1205" s="50"/>
    </row>
    <row r="1206" spans="1:18" x14ac:dyDescent="0.25">
      <c r="A1206" s="50"/>
      <c r="B1206" s="52"/>
      <c r="C1206" s="52"/>
      <c r="D1206" s="52"/>
      <c r="E1206" s="50"/>
      <c r="F1206" s="50"/>
      <c r="G1206" s="50"/>
      <c r="H1206" s="50"/>
      <c r="I1206" s="50"/>
      <c r="J1206" s="50"/>
      <c r="K1206" s="50"/>
      <c r="L1206" s="50"/>
      <c r="M1206" s="50"/>
      <c r="N1206" s="50"/>
      <c r="O1206" s="50"/>
      <c r="P1206" s="50"/>
      <c r="Q1206" s="50"/>
      <c r="R1206" s="50"/>
    </row>
    <row r="1207" spans="1:18" x14ac:dyDescent="0.25">
      <c r="A1207" s="50"/>
      <c r="B1207" s="52"/>
      <c r="C1207" s="52"/>
      <c r="D1207" s="52"/>
      <c r="E1207" s="50"/>
      <c r="F1207" s="50"/>
      <c r="G1207" s="50"/>
      <c r="H1207" s="50"/>
      <c r="I1207" s="50"/>
      <c r="J1207" s="50"/>
      <c r="K1207" s="50"/>
      <c r="L1207" s="50"/>
      <c r="M1207" s="50"/>
      <c r="N1207" s="50"/>
      <c r="O1207" s="50"/>
      <c r="P1207" s="50"/>
      <c r="Q1207" s="50"/>
      <c r="R1207" s="50"/>
    </row>
    <row r="1208" spans="1:18" x14ac:dyDescent="0.25">
      <c r="A1208" s="50"/>
      <c r="B1208" s="52"/>
      <c r="C1208" s="52"/>
      <c r="D1208" s="52"/>
      <c r="E1208" s="50"/>
      <c r="F1208" s="50"/>
      <c r="G1208" s="50"/>
      <c r="H1208" s="50"/>
      <c r="I1208" s="50"/>
      <c r="J1208" s="50"/>
      <c r="K1208" s="50"/>
      <c r="L1208" s="50"/>
      <c r="M1208" s="50"/>
      <c r="N1208" s="50"/>
      <c r="O1208" s="50"/>
      <c r="P1208" s="50"/>
      <c r="Q1208" s="50"/>
      <c r="R1208" s="50"/>
    </row>
    <row r="1209" spans="1:18" x14ac:dyDescent="0.25">
      <c r="A1209" s="50"/>
      <c r="B1209" s="52"/>
      <c r="C1209" s="52"/>
      <c r="D1209" s="52"/>
      <c r="E1209" s="50"/>
      <c r="F1209" s="50"/>
      <c r="G1209" s="50"/>
      <c r="H1209" s="50"/>
      <c r="I1209" s="50"/>
      <c r="J1209" s="50"/>
      <c r="K1209" s="50"/>
      <c r="L1209" s="50"/>
      <c r="M1209" s="50"/>
      <c r="N1209" s="50"/>
      <c r="O1209" s="50"/>
      <c r="P1209" s="50"/>
      <c r="Q1209" s="50"/>
      <c r="R1209" s="50"/>
    </row>
    <row r="1210" spans="1:18" x14ac:dyDescent="0.25">
      <c r="A1210" s="50"/>
      <c r="B1210" s="52"/>
      <c r="C1210" s="52"/>
      <c r="D1210" s="52"/>
      <c r="E1210" s="50"/>
      <c r="F1210" s="50"/>
      <c r="G1210" s="50"/>
      <c r="H1210" s="50"/>
      <c r="I1210" s="50"/>
      <c r="J1210" s="50"/>
      <c r="K1210" s="50"/>
      <c r="L1210" s="50"/>
      <c r="M1210" s="50"/>
      <c r="N1210" s="50"/>
      <c r="O1210" s="50"/>
      <c r="P1210" s="50"/>
      <c r="Q1210" s="50"/>
      <c r="R1210" s="50"/>
    </row>
    <row r="1211" spans="1:18" x14ac:dyDescent="0.25">
      <c r="A1211" s="50"/>
      <c r="B1211" s="52"/>
      <c r="C1211" s="52"/>
      <c r="D1211" s="52"/>
      <c r="E1211" s="50"/>
      <c r="F1211" s="50"/>
      <c r="G1211" s="50"/>
      <c r="H1211" s="50"/>
      <c r="I1211" s="50"/>
      <c r="J1211" s="50"/>
      <c r="K1211" s="50"/>
      <c r="L1211" s="50"/>
      <c r="M1211" s="50"/>
      <c r="N1211" s="50"/>
      <c r="O1211" s="50"/>
      <c r="P1211" s="50"/>
      <c r="Q1211" s="50"/>
      <c r="R1211" s="50"/>
    </row>
    <row r="1212" spans="1:18" x14ac:dyDescent="0.25">
      <c r="A1212" s="50"/>
      <c r="B1212" s="52"/>
      <c r="C1212" s="52"/>
      <c r="D1212" s="52"/>
      <c r="E1212" s="50"/>
      <c r="F1212" s="50"/>
      <c r="G1212" s="50"/>
      <c r="H1212" s="50"/>
      <c r="I1212" s="50"/>
      <c r="J1212" s="50"/>
      <c r="K1212" s="50"/>
      <c r="L1212" s="50"/>
      <c r="M1212" s="50"/>
      <c r="N1212" s="50"/>
      <c r="O1212" s="50"/>
      <c r="P1212" s="50"/>
      <c r="Q1212" s="50"/>
      <c r="R1212" s="50"/>
    </row>
    <row r="1213" spans="1:18" x14ac:dyDescent="0.25">
      <c r="A1213" s="50"/>
      <c r="B1213" s="52"/>
      <c r="C1213" s="52"/>
      <c r="D1213" s="52"/>
      <c r="E1213" s="50"/>
      <c r="F1213" s="50"/>
      <c r="G1213" s="50"/>
      <c r="H1213" s="50"/>
      <c r="I1213" s="50"/>
      <c r="J1213" s="50"/>
      <c r="K1213" s="50"/>
      <c r="L1213" s="50"/>
      <c r="M1213" s="50"/>
      <c r="N1213" s="50"/>
      <c r="O1213" s="50"/>
      <c r="P1213" s="50"/>
      <c r="Q1213" s="50"/>
      <c r="R1213" s="50"/>
    </row>
    <row r="1214" spans="1:18" x14ac:dyDescent="0.25">
      <c r="A1214" s="50"/>
      <c r="B1214" s="52"/>
      <c r="C1214" s="52"/>
      <c r="D1214" s="52"/>
      <c r="E1214" s="50"/>
      <c r="F1214" s="50"/>
      <c r="G1214" s="50"/>
      <c r="H1214" s="50"/>
      <c r="I1214" s="50"/>
      <c r="J1214" s="50"/>
      <c r="K1214" s="50"/>
      <c r="L1214" s="50"/>
      <c r="M1214" s="50"/>
      <c r="N1214" s="50"/>
      <c r="O1214" s="50"/>
      <c r="P1214" s="50"/>
      <c r="Q1214" s="50"/>
      <c r="R1214" s="50"/>
    </row>
    <row r="1215" spans="1:18" x14ac:dyDescent="0.25">
      <c r="A1215" s="50"/>
      <c r="B1215" s="52"/>
      <c r="C1215" s="52"/>
      <c r="D1215" s="52"/>
      <c r="E1215" s="50"/>
      <c r="F1215" s="50"/>
      <c r="G1215" s="50"/>
      <c r="H1215" s="50"/>
      <c r="I1215" s="50"/>
      <c r="J1215" s="50"/>
      <c r="K1215" s="50"/>
      <c r="L1215" s="50"/>
      <c r="M1215" s="50"/>
      <c r="N1215" s="50"/>
      <c r="O1215" s="50"/>
      <c r="P1215" s="50"/>
      <c r="Q1215" s="50"/>
      <c r="R1215" s="50"/>
    </row>
    <row r="1216" spans="1:18" x14ac:dyDescent="0.25">
      <c r="A1216" s="50"/>
      <c r="B1216" s="52"/>
      <c r="C1216" s="52"/>
      <c r="D1216" s="52"/>
      <c r="E1216" s="50"/>
      <c r="F1216" s="50"/>
      <c r="G1216" s="50"/>
      <c r="H1216" s="50"/>
      <c r="I1216" s="50"/>
      <c r="J1216" s="50"/>
      <c r="K1216" s="50"/>
      <c r="L1216" s="50"/>
      <c r="M1216" s="50"/>
      <c r="N1216" s="50"/>
      <c r="O1216" s="50"/>
      <c r="P1216" s="50"/>
      <c r="Q1216" s="50"/>
      <c r="R1216" s="50"/>
    </row>
    <row r="1217" spans="1:18" x14ac:dyDescent="0.25">
      <c r="A1217" s="50"/>
      <c r="B1217" s="52"/>
      <c r="C1217" s="52"/>
      <c r="D1217" s="52"/>
      <c r="E1217" s="50"/>
      <c r="F1217" s="50"/>
      <c r="G1217" s="50"/>
      <c r="H1217" s="50"/>
      <c r="I1217" s="50"/>
      <c r="J1217" s="50"/>
      <c r="K1217" s="50"/>
      <c r="L1217" s="50"/>
      <c r="M1217" s="50"/>
      <c r="N1217" s="50"/>
      <c r="O1217" s="50"/>
      <c r="P1217" s="50"/>
      <c r="Q1217" s="50"/>
      <c r="R1217" s="50"/>
    </row>
    <row r="1218" spans="1:18" x14ac:dyDescent="0.25">
      <c r="A1218" s="50"/>
      <c r="B1218" s="52"/>
      <c r="C1218" s="52"/>
      <c r="D1218" s="52"/>
      <c r="E1218" s="50"/>
      <c r="F1218" s="50"/>
      <c r="G1218" s="50"/>
      <c r="H1218" s="50"/>
      <c r="I1218" s="50"/>
      <c r="J1218" s="50"/>
      <c r="K1218" s="50"/>
      <c r="L1218" s="50"/>
      <c r="M1218" s="50"/>
      <c r="N1218" s="50"/>
      <c r="O1218" s="50"/>
      <c r="P1218" s="50"/>
      <c r="Q1218" s="50"/>
      <c r="R1218" s="50"/>
    </row>
    <row r="1219" spans="1:18" x14ac:dyDescent="0.25">
      <c r="A1219" s="50"/>
      <c r="B1219" s="52"/>
      <c r="C1219" s="52"/>
      <c r="D1219" s="52"/>
      <c r="E1219" s="50"/>
      <c r="F1219" s="50"/>
      <c r="G1219" s="50"/>
      <c r="H1219" s="50"/>
      <c r="I1219" s="50"/>
      <c r="J1219" s="50"/>
      <c r="K1219" s="50"/>
      <c r="L1219" s="50"/>
      <c r="M1219" s="50"/>
      <c r="N1219" s="50"/>
      <c r="O1219" s="50"/>
      <c r="P1219" s="50"/>
      <c r="Q1219" s="50"/>
      <c r="R1219" s="50"/>
    </row>
    <row r="1220" spans="1:18" x14ac:dyDescent="0.25">
      <c r="A1220" s="50"/>
      <c r="B1220" s="52"/>
      <c r="C1220" s="52"/>
      <c r="D1220" s="52"/>
      <c r="E1220" s="50"/>
      <c r="F1220" s="50"/>
      <c r="G1220" s="50"/>
      <c r="H1220" s="50"/>
      <c r="I1220" s="50"/>
      <c r="J1220" s="50"/>
      <c r="K1220" s="50"/>
      <c r="L1220" s="50"/>
      <c r="M1220" s="50"/>
      <c r="N1220" s="50"/>
      <c r="O1220" s="50"/>
      <c r="P1220" s="50"/>
      <c r="Q1220" s="50"/>
      <c r="R1220" s="50"/>
    </row>
    <row r="1221" spans="1:18" x14ac:dyDescent="0.25">
      <c r="A1221" s="50"/>
      <c r="B1221" s="52"/>
      <c r="C1221" s="52"/>
      <c r="D1221" s="52"/>
      <c r="E1221" s="50"/>
      <c r="F1221" s="50"/>
      <c r="G1221" s="50"/>
      <c r="H1221" s="50"/>
      <c r="I1221" s="50"/>
      <c r="J1221" s="50"/>
      <c r="K1221" s="50"/>
      <c r="L1221" s="50"/>
      <c r="M1221" s="50"/>
      <c r="N1221" s="50"/>
      <c r="O1221" s="50"/>
      <c r="P1221" s="50"/>
      <c r="Q1221" s="50"/>
      <c r="R1221" s="50"/>
    </row>
    <row r="1222" spans="1:18" x14ac:dyDescent="0.25">
      <c r="A1222" s="50"/>
      <c r="B1222" s="52"/>
      <c r="C1222" s="52"/>
      <c r="D1222" s="52"/>
      <c r="E1222" s="50"/>
      <c r="F1222" s="50"/>
      <c r="G1222" s="50"/>
      <c r="H1222" s="50"/>
      <c r="I1222" s="50"/>
      <c r="J1222" s="50"/>
      <c r="K1222" s="50"/>
      <c r="L1222" s="50"/>
      <c r="M1222" s="50"/>
      <c r="N1222" s="50"/>
      <c r="O1222" s="50"/>
      <c r="P1222" s="50"/>
      <c r="Q1222" s="50"/>
      <c r="R1222" s="50"/>
    </row>
    <row r="1223" spans="1:18" x14ac:dyDescent="0.25">
      <c r="A1223" s="50"/>
      <c r="B1223" s="52"/>
      <c r="C1223" s="52"/>
      <c r="D1223" s="52"/>
      <c r="E1223" s="50"/>
      <c r="F1223" s="50"/>
      <c r="G1223" s="50"/>
      <c r="H1223" s="50"/>
      <c r="I1223" s="50"/>
      <c r="J1223" s="50"/>
      <c r="K1223" s="50"/>
      <c r="L1223" s="50"/>
      <c r="M1223" s="50"/>
      <c r="N1223" s="50"/>
      <c r="O1223" s="50"/>
      <c r="P1223" s="50"/>
      <c r="Q1223" s="50"/>
      <c r="R1223" s="50"/>
    </row>
    <row r="1224" spans="1:18" x14ac:dyDescent="0.25">
      <c r="A1224" s="50"/>
      <c r="B1224" s="52"/>
      <c r="C1224" s="52"/>
      <c r="D1224" s="52"/>
      <c r="E1224" s="50"/>
      <c r="F1224" s="50"/>
      <c r="G1224" s="50"/>
      <c r="H1224" s="50"/>
      <c r="I1224" s="50"/>
      <c r="J1224" s="50"/>
      <c r="K1224" s="50"/>
      <c r="L1224" s="50"/>
      <c r="M1224" s="50"/>
      <c r="N1224" s="50"/>
      <c r="O1224" s="50"/>
      <c r="P1224" s="50"/>
      <c r="Q1224" s="50"/>
      <c r="R1224" s="50"/>
    </row>
    <row r="1225" spans="1:18" x14ac:dyDescent="0.25">
      <c r="A1225" s="50"/>
      <c r="B1225" s="52"/>
      <c r="C1225" s="52"/>
      <c r="D1225" s="52"/>
      <c r="E1225" s="50"/>
      <c r="F1225" s="50"/>
      <c r="G1225" s="50"/>
      <c r="H1225" s="50"/>
      <c r="I1225" s="50"/>
      <c r="J1225" s="50"/>
      <c r="K1225" s="50"/>
      <c r="L1225" s="50"/>
      <c r="M1225" s="50"/>
      <c r="N1225" s="50"/>
      <c r="O1225" s="50"/>
      <c r="P1225" s="50"/>
      <c r="Q1225" s="50"/>
      <c r="R1225" s="50"/>
    </row>
    <row r="1226" spans="1:18" x14ac:dyDescent="0.25">
      <c r="A1226" s="50"/>
      <c r="B1226" s="52"/>
      <c r="C1226" s="52"/>
      <c r="D1226" s="52"/>
      <c r="E1226" s="50"/>
      <c r="F1226" s="50"/>
      <c r="G1226" s="50"/>
      <c r="H1226" s="50"/>
      <c r="I1226" s="50"/>
      <c r="J1226" s="50"/>
      <c r="K1226" s="50"/>
      <c r="L1226" s="50"/>
      <c r="M1226" s="50"/>
      <c r="N1226" s="50"/>
      <c r="O1226" s="50"/>
      <c r="P1226" s="50"/>
      <c r="Q1226" s="50"/>
      <c r="R1226" s="50"/>
    </row>
    <row r="1227" spans="1:18" x14ac:dyDescent="0.25">
      <c r="A1227" s="50"/>
      <c r="B1227" s="52"/>
      <c r="C1227" s="52"/>
      <c r="D1227" s="52"/>
      <c r="E1227" s="50"/>
      <c r="F1227" s="50"/>
      <c r="G1227" s="50"/>
      <c r="H1227" s="50"/>
      <c r="I1227" s="50"/>
      <c r="J1227" s="50"/>
      <c r="K1227" s="50"/>
      <c r="L1227" s="50"/>
      <c r="M1227" s="50"/>
      <c r="N1227" s="50"/>
      <c r="O1227" s="50"/>
      <c r="P1227" s="50"/>
      <c r="Q1227" s="50"/>
      <c r="R1227" s="50"/>
    </row>
    <row r="1228" spans="1:18" x14ac:dyDescent="0.25">
      <c r="A1228" s="50"/>
      <c r="B1228" s="52"/>
      <c r="C1228" s="52"/>
      <c r="D1228" s="52"/>
      <c r="E1228" s="50"/>
      <c r="F1228" s="50"/>
      <c r="G1228" s="50"/>
      <c r="H1228" s="50"/>
      <c r="I1228" s="50"/>
      <c r="J1228" s="50"/>
      <c r="K1228" s="50"/>
      <c r="L1228" s="50"/>
      <c r="M1228" s="50"/>
      <c r="N1228" s="50"/>
      <c r="O1228" s="50"/>
      <c r="P1228" s="50"/>
      <c r="Q1228" s="50"/>
      <c r="R1228" s="50"/>
    </row>
    <row r="1229" spans="1:18" x14ac:dyDescent="0.25">
      <c r="A1229" s="50"/>
      <c r="B1229" s="52"/>
      <c r="C1229" s="52"/>
      <c r="D1229" s="52"/>
      <c r="E1229" s="50"/>
      <c r="F1229" s="50"/>
      <c r="G1229" s="50"/>
      <c r="H1229" s="50"/>
      <c r="I1229" s="50"/>
      <c r="J1229" s="50"/>
      <c r="K1229" s="50"/>
      <c r="L1229" s="50"/>
      <c r="M1229" s="50"/>
      <c r="N1229" s="50"/>
      <c r="O1229" s="50"/>
      <c r="P1229" s="50"/>
      <c r="Q1229" s="50"/>
      <c r="R1229" s="50"/>
    </row>
    <row r="1230" spans="1:18" x14ac:dyDescent="0.25">
      <c r="A1230" s="50"/>
      <c r="B1230" s="52"/>
      <c r="C1230" s="52"/>
      <c r="D1230" s="52"/>
      <c r="E1230" s="50"/>
      <c r="F1230" s="50"/>
      <c r="G1230" s="50"/>
      <c r="H1230" s="50"/>
      <c r="I1230" s="50"/>
      <c r="J1230" s="50"/>
      <c r="K1230" s="50"/>
      <c r="L1230" s="50"/>
      <c r="M1230" s="50"/>
      <c r="N1230" s="50"/>
      <c r="O1230" s="50"/>
      <c r="P1230" s="50"/>
      <c r="Q1230" s="50"/>
      <c r="R1230" s="50"/>
    </row>
    <row r="1231" spans="1:18" x14ac:dyDescent="0.25">
      <c r="A1231" s="50"/>
      <c r="B1231" s="52"/>
      <c r="C1231" s="52"/>
      <c r="D1231" s="52"/>
      <c r="E1231" s="50"/>
      <c r="F1231" s="50"/>
      <c r="G1231" s="50"/>
      <c r="H1231" s="50"/>
      <c r="I1231" s="50"/>
      <c r="J1231" s="50"/>
      <c r="K1231" s="50"/>
      <c r="L1231" s="50"/>
      <c r="M1231" s="50"/>
      <c r="N1231" s="50"/>
      <c r="O1231" s="50"/>
      <c r="P1231" s="50"/>
      <c r="Q1231" s="50"/>
      <c r="R1231" s="50"/>
    </row>
    <row r="1232" spans="1:18" x14ac:dyDescent="0.25">
      <c r="A1232" s="50"/>
      <c r="B1232" s="52"/>
      <c r="C1232" s="52"/>
      <c r="D1232" s="52"/>
      <c r="E1232" s="50"/>
      <c r="F1232" s="50"/>
      <c r="G1232" s="50"/>
      <c r="H1232" s="50"/>
      <c r="I1232" s="50"/>
      <c r="J1232" s="50"/>
      <c r="K1232" s="50"/>
      <c r="L1232" s="50"/>
      <c r="M1232" s="50"/>
      <c r="N1232" s="50"/>
      <c r="O1232" s="50"/>
      <c r="P1232" s="50"/>
      <c r="Q1232" s="50"/>
      <c r="R1232" s="50"/>
    </row>
    <row r="1233" spans="1:18" x14ac:dyDescent="0.25">
      <c r="A1233" s="50"/>
      <c r="B1233" s="52"/>
      <c r="C1233" s="52"/>
      <c r="D1233" s="52"/>
      <c r="E1233" s="50"/>
      <c r="F1233" s="50"/>
      <c r="G1233" s="50"/>
      <c r="H1233" s="50"/>
      <c r="I1233" s="50"/>
      <c r="J1233" s="50"/>
      <c r="K1233" s="50"/>
      <c r="L1233" s="50"/>
      <c r="M1233" s="50"/>
      <c r="N1233" s="50"/>
      <c r="O1233" s="50"/>
      <c r="P1233" s="50"/>
      <c r="Q1233" s="50"/>
      <c r="R1233" s="50"/>
    </row>
    <row r="1234" spans="1:18" x14ac:dyDescent="0.25">
      <c r="A1234" s="50"/>
      <c r="B1234" s="52"/>
      <c r="C1234" s="52"/>
      <c r="D1234" s="52"/>
      <c r="E1234" s="50"/>
      <c r="F1234" s="50"/>
      <c r="G1234" s="50"/>
      <c r="H1234" s="50"/>
      <c r="I1234" s="50"/>
      <c r="J1234" s="50"/>
      <c r="K1234" s="50"/>
      <c r="L1234" s="50"/>
      <c r="M1234" s="50"/>
      <c r="N1234" s="50"/>
      <c r="O1234" s="50"/>
      <c r="P1234" s="50"/>
      <c r="Q1234" s="50"/>
      <c r="R1234" s="50"/>
    </row>
    <row r="1235" spans="1:18" x14ac:dyDescent="0.25">
      <c r="A1235" s="50"/>
      <c r="B1235" s="52"/>
      <c r="C1235" s="52"/>
      <c r="D1235" s="52"/>
      <c r="E1235" s="50"/>
      <c r="F1235" s="50"/>
      <c r="G1235" s="50"/>
      <c r="H1235" s="50"/>
      <c r="I1235" s="50"/>
      <c r="J1235" s="50"/>
      <c r="K1235" s="50"/>
      <c r="L1235" s="50"/>
      <c r="M1235" s="50"/>
      <c r="N1235" s="50"/>
      <c r="O1235" s="50"/>
      <c r="P1235" s="50"/>
      <c r="Q1235" s="50"/>
      <c r="R1235" s="50"/>
    </row>
    <row r="1236" spans="1:18" x14ac:dyDescent="0.25">
      <c r="A1236" s="50"/>
      <c r="B1236" s="52"/>
      <c r="C1236" s="52"/>
      <c r="D1236" s="52"/>
      <c r="E1236" s="50"/>
      <c r="F1236" s="50"/>
      <c r="G1236" s="50"/>
      <c r="H1236" s="50"/>
      <c r="I1236" s="50"/>
      <c r="J1236" s="50"/>
      <c r="K1236" s="50"/>
      <c r="L1236" s="50"/>
      <c r="M1236" s="50"/>
      <c r="N1236" s="50"/>
      <c r="O1236" s="50"/>
      <c r="P1236" s="50"/>
      <c r="Q1236" s="50"/>
      <c r="R1236" s="50"/>
    </row>
    <row r="1237" spans="1:18" x14ac:dyDescent="0.25">
      <c r="A1237" s="50"/>
      <c r="B1237" s="52"/>
      <c r="C1237" s="52"/>
      <c r="D1237" s="52"/>
      <c r="E1237" s="50"/>
      <c r="F1237" s="50"/>
      <c r="G1237" s="50"/>
      <c r="H1237" s="50"/>
      <c r="I1237" s="50"/>
      <c r="J1237" s="50"/>
      <c r="K1237" s="50"/>
      <c r="L1237" s="50"/>
      <c r="M1237" s="50"/>
      <c r="N1237" s="50"/>
      <c r="O1237" s="50"/>
      <c r="P1237" s="50"/>
      <c r="Q1237" s="50"/>
      <c r="R1237" s="50"/>
    </row>
    <row r="1238" spans="1:18" x14ac:dyDescent="0.25">
      <c r="A1238" s="50"/>
      <c r="B1238" s="52"/>
      <c r="C1238" s="52"/>
      <c r="D1238" s="52"/>
      <c r="E1238" s="50"/>
      <c r="F1238" s="50"/>
      <c r="G1238" s="50"/>
      <c r="H1238" s="50"/>
      <c r="I1238" s="50"/>
      <c r="J1238" s="50"/>
      <c r="K1238" s="50"/>
      <c r="L1238" s="50"/>
      <c r="M1238" s="50"/>
      <c r="N1238" s="50"/>
      <c r="O1238" s="50"/>
      <c r="P1238" s="50"/>
      <c r="Q1238" s="50"/>
      <c r="R1238" s="50"/>
    </row>
    <row r="1239" spans="1:18" x14ac:dyDescent="0.25">
      <c r="A1239" s="50"/>
      <c r="B1239" s="52"/>
      <c r="C1239" s="52"/>
      <c r="D1239" s="52"/>
      <c r="E1239" s="50"/>
      <c r="F1239" s="50"/>
      <c r="G1239" s="50"/>
      <c r="H1239" s="50"/>
      <c r="I1239" s="50"/>
      <c r="J1239" s="50"/>
      <c r="K1239" s="50"/>
      <c r="L1239" s="50"/>
      <c r="M1239" s="50"/>
      <c r="N1239" s="50"/>
      <c r="O1239" s="50"/>
      <c r="P1239" s="50"/>
      <c r="Q1239" s="50"/>
      <c r="R1239" s="50"/>
    </row>
    <row r="1240" spans="1:18" x14ac:dyDescent="0.25">
      <c r="A1240" s="50"/>
      <c r="B1240" s="52"/>
      <c r="C1240" s="52"/>
      <c r="D1240" s="52"/>
      <c r="E1240" s="50"/>
      <c r="F1240" s="50"/>
      <c r="G1240" s="50"/>
      <c r="H1240" s="50"/>
      <c r="I1240" s="50"/>
      <c r="J1240" s="50"/>
      <c r="K1240" s="50"/>
      <c r="L1240" s="50"/>
      <c r="M1240" s="50"/>
      <c r="N1240" s="50"/>
      <c r="O1240" s="50"/>
      <c r="P1240" s="50"/>
      <c r="Q1240" s="50"/>
      <c r="R1240" s="50"/>
    </row>
    <row r="1241" spans="1:18" x14ac:dyDescent="0.25">
      <c r="A1241" s="50"/>
      <c r="B1241" s="52"/>
      <c r="C1241" s="52"/>
      <c r="D1241" s="52"/>
      <c r="E1241" s="50"/>
      <c r="F1241" s="50"/>
      <c r="G1241" s="50"/>
      <c r="H1241" s="50"/>
      <c r="I1241" s="50"/>
      <c r="J1241" s="50"/>
      <c r="K1241" s="50"/>
      <c r="L1241" s="50"/>
      <c r="M1241" s="50"/>
      <c r="N1241" s="50"/>
      <c r="O1241" s="50"/>
      <c r="P1241" s="50"/>
      <c r="Q1241" s="50"/>
      <c r="R1241" s="50"/>
    </row>
    <row r="1242" spans="1:18" x14ac:dyDescent="0.25">
      <c r="A1242" s="50"/>
      <c r="B1242" s="52"/>
      <c r="C1242" s="52"/>
      <c r="D1242" s="52"/>
      <c r="E1242" s="50"/>
      <c r="F1242" s="50"/>
      <c r="G1242" s="50"/>
      <c r="H1242" s="50"/>
      <c r="I1242" s="50"/>
      <c r="J1242" s="50"/>
      <c r="K1242" s="50"/>
      <c r="L1242" s="50"/>
      <c r="M1242" s="50"/>
      <c r="N1242" s="50"/>
      <c r="O1242" s="50"/>
      <c r="P1242" s="50"/>
      <c r="Q1242" s="50"/>
      <c r="R1242" s="50"/>
    </row>
    <row r="1243" spans="1:18" x14ac:dyDescent="0.25">
      <c r="A1243" s="50"/>
      <c r="B1243" s="52"/>
      <c r="C1243" s="52"/>
      <c r="D1243" s="52"/>
      <c r="E1243" s="50"/>
      <c r="F1243" s="50"/>
      <c r="G1243" s="50"/>
      <c r="H1243" s="50"/>
      <c r="I1243" s="50"/>
      <c r="J1243" s="50"/>
      <c r="K1243" s="50"/>
      <c r="L1243" s="50"/>
      <c r="M1243" s="50"/>
      <c r="N1243" s="50"/>
      <c r="O1243" s="50"/>
      <c r="P1243" s="50"/>
      <c r="Q1243" s="50"/>
      <c r="R1243" s="50"/>
    </row>
    <row r="1244" spans="1:18" x14ac:dyDescent="0.25">
      <c r="A1244" s="50"/>
      <c r="B1244" s="52"/>
      <c r="C1244" s="52"/>
      <c r="D1244" s="52"/>
      <c r="E1244" s="50"/>
      <c r="F1244" s="50"/>
      <c r="G1244" s="50"/>
      <c r="H1244" s="50"/>
      <c r="I1244" s="50"/>
      <c r="J1244" s="50"/>
      <c r="K1244" s="50"/>
      <c r="L1244" s="50"/>
      <c r="M1244" s="50"/>
      <c r="N1244" s="50"/>
      <c r="O1244" s="50"/>
      <c r="P1244" s="50"/>
      <c r="Q1244" s="50"/>
      <c r="R1244" s="50"/>
    </row>
    <row r="1245" spans="1:18" x14ac:dyDescent="0.25">
      <c r="A1245" s="50"/>
      <c r="B1245" s="52"/>
      <c r="C1245" s="52"/>
      <c r="D1245" s="52"/>
      <c r="E1245" s="50"/>
      <c r="F1245" s="50"/>
      <c r="G1245" s="50"/>
      <c r="H1245" s="50"/>
      <c r="I1245" s="50"/>
      <c r="J1245" s="50"/>
      <c r="K1245" s="50"/>
      <c r="L1245" s="50"/>
      <c r="M1245" s="50"/>
      <c r="N1245" s="50"/>
      <c r="O1245" s="50"/>
      <c r="P1245" s="50"/>
      <c r="Q1245" s="50"/>
      <c r="R1245" s="50"/>
    </row>
    <row r="1246" spans="1:18" x14ac:dyDescent="0.25">
      <c r="A1246" s="50"/>
      <c r="B1246" s="52"/>
      <c r="C1246" s="52"/>
      <c r="D1246" s="52"/>
      <c r="E1246" s="50"/>
      <c r="F1246" s="50"/>
      <c r="G1246" s="50"/>
      <c r="H1246" s="50"/>
      <c r="I1246" s="50"/>
      <c r="J1246" s="50"/>
      <c r="K1246" s="50"/>
      <c r="L1246" s="50"/>
      <c r="M1246" s="50"/>
      <c r="N1246" s="50"/>
      <c r="O1246" s="50"/>
      <c r="P1246" s="50"/>
      <c r="Q1246" s="50"/>
      <c r="R1246" s="50"/>
    </row>
    <row r="1247" spans="1:18" x14ac:dyDescent="0.25">
      <c r="A1247" s="50"/>
      <c r="B1247" s="52"/>
      <c r="C1247" s="52"/>
      <c r="D1247" s="52"/>
      <c r="E1247" s="50"/>
      <c r="F1247" s="50"/>
      <c r="G1247" s="50"/>
      <c r="H1247" s="50"/>
      <c r="I1247" s="50"/>
      <c r="J1247" s="50"/>
      <c r="K1247" s="50"/>
      <c r="L1247" s="50"/>
      <c r="M1247" s="50"/>
      <c r="N1247" s="50"/>
      <c r="O1247" s="50"/>
      <c r="P1247" s="50"/>
      <c r="Q1247" s="50"/>
      <c r="R1247" s="50"/>
    </row>
    <row r="1248" spans="1:18" x14ac:dyDescent="0.25">
      <c r="A1248" s="50"/>
      <c r="B1248" s="52"/>
      <c r="C1248" s="52"/>
      <c r="D1248" s="52"/>
      <c r="E1248" s="50"/>
      <c r="F1248" s="50"/>
      <c r="G1248" s="50"/>
      <c r="H1248" s="50"/>
      <c r="I1248" s="50"/>
      <c r="J1248" s="50"/>
      <c r="K1248" s="50"/>
      <c r="L1248" s="50"/>
      <c r="M1248" s="50"/>
      <c r="N1248" s="50"/>
      <c r="O1248" s="50"/>
      <c r="P1248" s="50"/>
      <c r="Q1248" s="50"/>
      <c r="R1248" s="50"/>
    </row>
    <row r="1249" spans="1:18" x14ac:dyDescent="0.25">
      <c r="A1249" s="50"/>
      <c r="B1249" s="52"/>
      <c r="C1249" s="52"/>
      <c r="D1249" s="52"/>
      <c r="E1249" s="50"/>
      <c r="F1249" s="50"/>
      <c r="G1249" s="50"/>
      <c r="H1249" s="50"/>
      <c r="I1249" s="50"/>
      <c r="J1249" s="50"/>
      <c r="K1249" s="50"/>
      <c r="L1249" s="50"/>
      <c r="M1249" s="50"/>
      <c r="N1249" s="50"/>
      <c r="O1249" s="50"/>
      <c r="P1249" s="50"/>
      <c r="Q1249" s="50"/>
      <c r="R1249" s="50"/>
    </row>
    <row r="1250" spans="1:18" x14ac:dyDescent="0.25">
      <c r="A1250" s="50"/>
      <c r="B1250" s="52"/>
      <c r="C1250" s="52"/>
      <c r="D1250" s="52"/>
      <c r="E1250" s="50"/>
      <c r="F1250" s="50"/>
      <c r="G1250" s="50"/>
      <c r="H1250" s="50"/>
      <c r="I1250" s="50"/>
      <c r="J1250" s="50"/>
      <c r="K1250" s="50"/>
      <c r="L1250" s="50"/>
      <c r="M1250" s="50"/>
      <c r="N1250" s="50"/>
      <c r="O1250" s="50"/>
      <c r="P1250" s="50"/>
      <c r="Q1250" s="50"/>
      <c r="R1250" s="50"/>
    </row>
    <row r="1251" spans="1:18" x14ac:dyDescent="0.25">
      <c r="A1251" s="50"/>
      <c r="B1251" s="52"/>
      <c r="C1251" s="52"/>
      <c r="D1251" s="52"/>
      <c r="E1251" s="50"/>
      <c r="F1251" s="50"/>
      <c r="G1251" s="50"/>
      <c r="H1251" s="50"/>
      <c r="I1251" s="50"/>
      <c r="J1251" s="50"/>
      <c r="K1251" s="50"/>
      <c r="L1251" s="50"/>
      <c r="M1251" s="50"/>
      <c r="N1251" s="50"/>
      <c r="O1251" s="50"/>
      <c r="P1251" s="50"/>
      <c r="Q1251" s="50"/>
      <c r="R1251" s="50"/>
    </row>
    <row r="1252" spans="1:18" x14ac:dyDescent="0.25">
      <c r="A1252" s="50"/>
      <c r="B1252" s="52"/>
      <c r="C1252" s="52"/>
      <c r="D1252" s="52"/>
      <c r="E1252" s="50"/>
      <c r="F1252" s="50"/>
      <c r="G1252" s="50"/>
      <c r="H1252" s="50"/>
      <c r="I1252" s="50"/>
      <c r="J1252" s="50"/>
      <c r="K1252" s="50"/>
      <c r="L1252" s="50"/>
      <c r="M1252" s="50"/>
      <c r="N1252" s="50"/>
      <c r="O1252" s="50"/>
      <c r="P1252" s="50"/>
      <c r="Q1252" s="50"/>
      <c r="R1252" s="50"/>
    </row>
    <row r="1253" spans="1:18" x14ac:dyDescent="0.25">
      <c r="A1253" s="50"/>
      <c r="B1253" s="52"/>
      <c r="C1253" s="52"/>
      <c r="D1253" s="52"/>
      <c r="E1253" s="50"/>
      <c r="F1253" s="50"/>
      <c r="G1253" s="50"/>
      <c r="H1253" s="50"/>
      <c r="I1253" s="50"/>
      <c r="J1253" s="50"/>
      <c r="K1253" s="50"/>
      <c r="L1253" s="50"/>
      <c r="M1253" s="50"/>
      <c r="N1253" s="50"/>
      <c r="O1253" s="50"/>
      <c r="P1253" s="50"/>
      <c r="Q1253" s="50"/>
      <c r="R1253" s="50"/>
    </row>
    <row r="1254" spans="1:18" x14ac:dyDescent="0.25">
      <c r="A1254" s="50"/>
      <c r="B1254" s="52"/>
      <c r="C1254" s="52"/>
      <c r="D1254" s="52"/>
      <c r="E1254" s="50"/>
      <c r="F1254" s="50"/>
      <c r="G1254" s="50"/>
      <c r="H1254" s="50"/>
      <c r="I1254" s="50"/>
      <c r="J1254" s="50"/>
      <c r="K1254" s="50"/>
      <c r="L1254" s="50"/>
      <c r="M1254" s="50"/>
      <c r="N1254" s="50"/>
      <c r="O1254" s="50"/>
      <c r="P1254" s="50"/>
      <c r="Q1254" s="50"/>
      <c r="R1254" s="50"/>
    </row>
    <row r="1255" spans="1:18" x14ac:dyDescent="0.25">
      <c r="A1255" s="50"/>
      <c r="B1255" s="52"/>
      <c r="C1255" s="52"/>
      <c r="D1255" s="52"/>
      <c r="E1255" s="50"/>
      <c r="F1255" s="50"/>
      <c r="G1255" s="50"/>
      <c r="H1255" s="50"/>
      <c r="I1255" s="50"/>
      <c r="J1255" s="50"/>
      <c r="K1255" s="50"/>
      <c r="L1255" s="50"/>
      <c r="M1255" s="50"/>
      <c r="N1255" s="50"/>
      <c r="O1255" s="50"/>
      <c r="P1255" s="50"/>
      <c r="Q1255" s="50"/>
      <c r="R1255" s="50"/>
    </row>
    <row r="1256" spans="1:18" x14ac:dyDescent="0.25">
      <c r="A1256" s="50"/>
      <c r="B1256" s="52"/>
      <c r="C1256" s="52"/>
      <c r="D1256" s="52"/>
      <c r="E1256" s="50"/>
      <c r="F1256" s="50"/>
      <c r="G1256" s="50"/>
      <c r="H1256" s="50"/>
      <c r="I1256" s="50"/>
      <c r="J1256" s="50"/>
      <c r="K1256" s="50"/>
      <c r="L1256" s="50"/>
      <c r="M1256" s="50"/>
      <c r="N1256" s="50"/>
      <c r="O1256" s="50"/>
      <c r="P1256" s="50"/>
      <c r="Q1256" s="50"/>
      <c r="R1256" s="50"/>
    </row>
    <row r="1257" spans="1:18" x14ac:dyDescent="0.25">
      <c r="A1257" s="50"/>
      <c r="B1257" s="52"/>
      <c r="C1257" s="52"/>
      <c r="D1257" s="52"/>
      <c r="E1257" s="50"/>
      <c r="F1257" s="50"/>
      <c r="G1257" s="50"/>
      <c r="H1257" s="50"/>
      <c r="I1257" s="50"/>
      <c r="J1257" s="50"/>
      <c r="K1257" s="50"/>
      <c r="L1257" s="50"/>
      <c r="M1257" s="50"/>
      <c r="N1257" s="50"/>
      <c r="O1257" s="50"/>
      <c r="P1257" s="50"/>
      <c r="Q1257" s="50"/>
      <c r="R1257" s="50"/>
    </row>
    <row r="1258" spans="1:18" x14ac:dyDescent="0.25">
      <c r="A1258" s="50"/>
      <c r="B1258" s="52"/>
      <c r="C1258" s="52"/>
      <c r="D1258" s="52"/>
      <c r="E1258" s="50"/>
      <c r="F1258" s="50"/>
      <c r="G1258" s="50"/>
      <c r="H1258" s="50"/>
      <c r="I1258" s="50"/>
      <c r="J1258" s="50"/>
      <c r="K1258" s="50"/>
      <c r="L1258" s="50"/>
      <c r="M1258" s="50"/>
      <c r="N1258" s="50"/>
      <c r="O1258" s="50"/>
      <c r="P1258" s="50"/>
      <c r="Q1258" s="50"/>
      <c r="R1258" s="50"/>
    </row>
    <row r="1259" spans="1:18" x14ac:dyDescent="0.25">
      <c r="A1259" s="50"/>
      <c r="B1259" s="52"/>
      <c r="C1259" s="52"/>
      <c r="D1259" s="52"/>
      <c r="E1259" s="50"/>
      <c r="F1259" s="50"/>
      <c r="G1259" s="50"/>
      <c r="H1259" s="50"/>
      <c r="I1259" s="50"/>
      <c r="J1259" s="50"/>
      <c r="K1259" s="50"/>
      <c r="L1259" s="50"/>
      <c r="M1259" s="50"/>
      <c r="N1259" s="50"/>
      <c r="O1259" s="50"/>
      <c r="P1259" s="50"/>
      <c r="Q1259" s="50"/>
      <c r="R1259" s="50"/>
    </row>
    <row r="1260" spans="1:18" x14ac:dyDescent="0.25">
      <c r="A1260" s="50"/>
      <c r="B1260" s="52"/>
      <c r="C1260" s="52"/>
      <c r="D1260" s="52"/>
      <c r="E1260" s="50"/>
      <c r="F1260" s="50"/>
      <c r="G1260" s="50"/>
      <c r="H1260" s="50"/>
      <c r="I1260" s="50"/>
      <c r="J1260" s="50"/>
      <c r="K1260" s="50"/>
      <c r="L1260" s="50"/>
      <c r="M1260" s="50"/>
      <c r="N1260" s="50"/>
      <c r="O1260" s="50"/>
      <c r="P1260" s="50"/>
      <c r="Q1260" s="50"/>
      <c r="R1260" s="50"/>
    </row>
    <row r="1261" spans="1:18" x14ac:dyDescent="0.25">
      <c r="A1261" s="50"/>
      <c r="B1261" s="52"/>
      <c r="C1261" s="52"/>
      <c r="D1261" s="52"/>
      <c r="E1261" s="50"/>
      <c r="F1261" s="50"/>
      <c r="G1261" s="50"/>
      <c r="H1261" s="50"/>
      <c r="I1261" s="50"/>
      <c r="J1261" s="50"/>
      <c r="K1261" s="50"/>
      <c r="L1261" s="50"/>
      <c r="M1261" s="50"/>
      <c r="N1261" s="50"/>
      <c r="O1261" s="50"/>
      <c r="P1261" s="50"/>
      <c r="Q1261" s="50"/>
      <c r="R1261" s="50"/>
    </row>
    <row r="1262" spans="1:18" x14ac:dyDescent="0.25">
      <c r="A1262" s="50"/>
      <c r="B1262" s="52"/>
      <c r="C1262" s="52"/>
      <c r="D1262" s="52"/>
      <c r="E1262" s="50"/>
      <c r="F1262" s="50"/>
      <c r="G1262" s="50"/>
      <c r="H1262" s="50"/>
      <c r="I1262" s="50"/>
      <c r="J1262" s="50"/>
      <c r="K1262" s="50"/>
      <c r="L1262" s="50"/>
      <c r="M1262" s="50"/>
      <c r="N1262" s="50"/>
      <c r="O1262" s="50"/>
      <c r="P1262" s="50"/>
      <c r="Q1262" s="50"/>
      <c r="R1262" s="50"/>
    </row>
    <row r="1263" spans="1:18" x14ac:dyDescent="0.25">
      <c r="A1263" s="50"/>
      <c r="B1263" s="52"/>
      <c r="C1263" s="52"/>
      <c r="D1263" s="52"/>
      <c r="E1263" s="50"/>
      <c r="F1263" s="50"/>
      <c r="G1263" s="50"/>
      <c r="H1263" s="50"/>
      <c r="I1263" s="50"/>
      <c r="J1263" s="50"/>
      <c r="K1263" s="50"/>
      <c r="L1263" s="50"/>
      <c r="M1263" s="50"/>
      <c r="N1263" s="50"/>
      <c r="O1263" s="50"/>
      <c r="P1263" s="50"/>
      <c r="Q1263" s="50"/>
      <c r="R1263" s="50"/>
    </row>
    <row r="1264" spans="1:18" x14ac:dyDescent="0.25">
      <c r="A1264" s="50"/>
      <c r="B1264" s="52"/>
      <c r="C1264" s="52"/>
      <c r="D1264" s="52"/>
      <c r="E1264" s="50"/>
      <c r="F1264" s="50"/>
      <c r="G1264" s="50"/>
      <c r="H1264" s="50"/>
      <c r="I1264" s="50"/>
      <c r="J1264" s="50"/>
      <c r="K1264" s="50"/>
      <c r="L1264" s="50"/>
      <c r="M1264" s="50"/>
      <c r="N1264" s="50"/>
      <c r="O1264" s="50"/>
      <c r="P1264" s="50"/>
      <c r="Q1264" s="50"/>
      <c r="R1264" s="50"/>
    </row>
    <row r="1265" spans="1:18" x14ac:dyDescent="0.25">
      <c r="A1265" s="50"/>
      <c r="B1265" s="52"/>
      <c r="C1265" s="52"/>
      <c r="D1265" s="52"/>
      <c r="E1265" s="50"/>
      <c r="F1265" s="50"/>
      <c r="G1265" s="50"/>
      <c r="H1265" s="50"/>
      <c r="I1265" s="50"/>
      <c r="J1265" s="50"/>
      <c r="K1265" s="50"/>
      <c r="L1265" s="50"/>
      <c r="M1265" s="50"/>
      <c r="N1265" s="50"/>
      <c r="O1265" s="50"/>
      <c r="P1265" s="50"/>
      <c r="Q1265" s="50"/>
      <c r="R1265" s="50"/>
    </row>
    <row r="1266" spans="1:18" x14ac:dyDescent="0.25">
      <c r="A1266" s="50"/>
      <c r="B1266" s="52"/>
      <c r="C1266" s="52"/>
      <c r="D1266" s="52"/>
      <c r="E1266" s="50"/>
      <c r="F1266" s="50"/>
      <c r="G1266" s="50"/>
      <c r="H1266" s="50"/>
      <c r="I1266" s="50"/>
      <c r="J1266" s="50"/>
      <c r="K1266" s="50"/>
      <c r="L1266" s="50"/>
      <c r="M1266" s="50"/>
      <c r="N1266" s="50"/>
      <c r="O1266" s="50"/>
      <c r="P1266" s="50"/>
      <c r="Q1266" s="50"/>
      <c r="R1266" s="50"/>
    </row>
    <row r="1267" spans="1:18" x14ac:dyDescent="0.25">
      <c r="A1267" s="50"/>
      <c r="B1267" s="52"/>
      <c r="C1267" s="52"/>
      <c r="D1267" s="52"/>
      <c r="E1267" s="50"/>
      <c r="F1267" s="50"/>
      <c r="G1267" s="50"/>
      <c r="H1267" s="50"/>
      <c r="I1267" s="50"/>
      <c r="J1267" s="50"/>
      <c r="K1267" s="50"/>
      <c r="L1267" s="50"/>
      <c r="M1267" s="50"/>
      <c r="N1267" s="50"/>
      <c r="O1267" s="50"/>
      <c r="P1267" s="50"/>
      <c r="Q1267" s="50"/>
      <c r="R1267" s="50"/>
    </row>
    <row r="1268" spans="1:18" x14ac:dyDescent="0.25">
      <c r="A1268" s="50"/>
      <c r="B1268" s="52"/>
      <c r="C1268" s="52"/>
      <c r="D1268" s="52"/>
      <c r="E1268" s="50"/>
      <c r="F1268" s="50"/>
      <c r="G1268" s="50"/>
      <c r="H1268" s="50"/>
      <c r="I1268" s="50"/>
      <c r="J1268" s="50"/>
      <c r="K1268" s="50"/>
      <c r="L1268" s="50"/>
      <c r="M1268" s="50"/>
      <c r="N1268" s="50"/>
      <c r="O1268" s="50"/>
      <c r="P1268" s="50"/>
      <c r="Q1268" s="50"/>
      <c r="R1268" s="50"/>
    </row>
    <row r="1269" spans="1:18" x14ac:dyDescent="0.25">
      <c r="A1269" s="50"/>
      <c r="B1269" s="52"/>
      <c r="C1269" s="52"/>
      <c r="D1269" s="52"/>
      <c r="E1269" s="50"/>
      <c r="F1269" s="50"/>
      <c r="G1269" s="50"/>
      <c r="H1269" s="50"/>
      <c r="I1269" s="50"/>
      <c r="J1269" s="50"/>
      <c r="K1269" s="50"/>
      <c r="L1269" s="50"/>
      <c r="M1269" s="50"/>
      <c r="N1269" s="50"/>
      <c r="O1269" s="50"/>
      <c r="P1269" s="50"/>
      <c r="Q1269" s="50"/>
      <c r="R1269" s="50"/>
    </row>
    <row r="1270" spans="1:18" x14ac:dyDescent="0.25">
      <c r="A1270" s="50"/>
      <c r="B1270" s="52"/>
      <c r="C1270" s="52"/>
      <c r="D1270" s="52"/>
      <c r="E1270" s="50"/>
      <c r="F1270" s="50"/>
      <c r="G1270" s="50"/>
      <c r="H1270" s="50"/>
      <c r="I1270" s="50"/>
      <c r="J1270" s="50"/>
      <c r="K1270" s="50"/>
      <c r="L1270" s="50"/>
      <c r="M1270" s="50"/>
      <c r="N1270" s="50"/>
      <c r="O1270" s="50"/>
      <c r="P1270" s="50"/>
      <c r="Q1270" s="50"/>
      <c r="R1270" s="50"/>
    </row>
    <row r="1271" spans="1:18" x14ac:dyDescent="0.25">
      <c r="A1271" s="50"/>
      <c r="B1271" s="52"/>
      <c r="C1271" s="52"/>
      <c r="D1271" s="52"/>
      <c r="E1271" s="50"/>
      <c r="F1271" s="50"/>
      <c r="G1271" s="50"/>
      <c r="H1271" s="50"/>
      <c r="I1271" s="50"/>
      <c r="J1271" s="50"/>
      <c r="K1271" s="50"/>
      <c r="L1271" s="50"/>
      <c r="M1271" s="50"/>
      <c r="N1271" s="50"/>
      <c r="O1271" s="50"/>
      <c r="P1271" s="50"/>
      <c r="Q1271" s="50"/>
      <c r="R1271" s="50"/>
    </row>
    <row r="1272" spans="1:18" x14ac:dyDescent="0.25">
      <c r="A1272" s="50"/>
      <c r="B1272" s="52"/>
      <c r="C1272" s="52"/>
      <c r="D1272" s="52"/>
      <c r="E1272" s="50"/>
      <c r="F1272" s="50"/>
      <c r="G1272" s="50"/>
      <c r="H1272" s="50"/>
      <c r="I1272" s="50"/>
      <c r="J1272" s="50"/>
      <c r="K1272" s="50"/>
      <c r="L1272" s="50"/>
      <c r="M1272" s="50"/>
      <c r="N1272" s="50"/>
      <c r="O1272" s="50"/>
      <c r="P1272" s="50"/>
      <c r="Q1272" s="50"/>
      <c r="R1272" s="50"/>
    </row>
    <row r="1273" spans="1:18" x14ac:dyDescent="0.25">
      <c r="A1273" s="50"/>
      <c r="B1273" s="52"/>
      <c r="C1273" s="52"/>
      <c r="D1273" s="52"/>
      <c r="E1273" s="50"/>
      <c r="F1273" s="50"/>
      <c r="G1273" s="50"/>
      <c r="H1273" s="50"/>
      <c r="I1273" s="50"/>
      <c r="J1273" s="50"/>
      <c r="K1273" s="50"/>
      <c r="L1273" s="50"/>
      <c r="M1273" s="50"/>
      <c r="N1273" s="50"/>
      <c r="O1273" s="50"/>
      <c r="P1273" s="50"/>
      <c r="Q1273" s="50"/>
      <c r="R1273" s="50"/>
    </row>
    <row r="1274" spans="1:18" x14ac:dyDescent="0.25">
      <c r="A1274" s="50"/>
      <c r="B1274" s="52"/>
      <c r="C1274" s="52"/>
      <c r="D1274" s="52"/>
      <c r="E1274" s="50"/>
      <c r="F1274" s="50"/>
      <c r="G1274" s="50"/>
      <c r="H1274" s="50"/>
      <c r="I1274" s="50"/>
      <c r="J1274" s="50"/>
      <c r="K1274" s="50"/>
      <c r="L1274" s="50"/>
      <c r="M1274" s="50"/>
      <c r="N1274" s="50"/>
      <c r="O1274" s="50"/>
      <c r="P1274" s="50"/>
      <c r="Q1274" s="50"/>
      <c r="R1274" s="50"/>
    </row>
    <row r="1275" spans="1:18" x14ac:dyDescent="0.25">
      <c r="A1275" s="50"/>
      <c r="B1275" s="52"/>
      <c r="C1275" s="52"/>
      <c r="D1275" s="52"/>
      <c r="E1275" s="50"/>
      <c r="F1275" s="50"/>
      <c r="G1275" s="50"/>
      <c r="H1275" s="50"/>
      <c r="I1275" s="50"/>
      <c r="J1275" s="50"/>
      <c r="K1275" s="50"/>
      <c r="L1275" s="50"/>
      <c r="M1275" s="50"/>
      <c r="N1275" s="50"/>
      <c r="O1275" s="50"/>
      <c r="P1275" s="50"/>
      <c r="Q1275" s="50"/>
      <c r="R1275" s="50"/>
    </row>
    <row r="1276" spans="1:18" x14ac:dyDescent="0.25">
      <c r="A1276" s="50"/>
      <c r="B1276" s="52"/>
      <c r="C1276" s="52"/>
      <c r="D1276" s="52"/>
      <c r="E1276" s="50"/>
      <c r="F1276" s="50"/>
      <c r="G1276" s="50"/>
      <c r="H1276" s="50"/>
      <c r="I1276" s="50"/>
      <c r="J1276" s="50"/>
      <c r="K1276" s="50"/>
      <c r="L1276" s="50"/>
      <c r="M1276" s="50"/>
      <c r="N1276" s="50"/>
      <c r="O1276" s="50"/>
      <c r="P1276" s="50"/>
      <c r="Q1276" s="50"/>
      <c r="R1276" s="50"/>
    </row>
    <row r="1277" spans="1:18" x14ac:dyDescent="0.25">
      <c r="A1277" s="50"/>
      <c r="B1277" s="52"/>
      <c r="C1277" s="52"/>
      <c r="D1277" s="52"/>
      <c r="E1277" s="50"/>
      <c r="F1277" s="50"/>
      <c r="G1277" s="50"/>
      <c r="H1277" s="50"/>
      <c r="I1277" s="50"/>
      <c r="J1277" s="50"/>
      <c r="K1277" s="50"/>
      <c r="L1277" s="50"/>
      <c r="M1277" s="50"/>
      <c r="N1277" s="50"/>
      <c r="O1277" s="50"/>
      <c r="P1277" s="50"/>
      <c r="Q1277" s="50"/>
      <c r="R1277" s="50"/>
    </row>
    <row r="1278" spans="1:18" x14ac:dyDescent="0.25">
      <c r="A1278" s="50"/>
      <c r="B1278" s="52"/>
      <c r="C1278" s="52"/>
      <c r="D1278" s="52"/>
      <c r="E1278" s="50"/>
      <c r="F1278" s="50"/>
      <c r="G1278" s="50"/>
      <c r="H1278" s="50"/>
      <c r="I1278" s="50"/>
      <c r="J1278" s="50"/>
      <c r="K1278" s="50"/>
      <c r="L1278" s="50"/>
      <c r="M1278" s="50"/>
      <c r="N1278" s="50"/>
      <c r="O1278" s="50"/>
      <c r="P1278" s="50"/>
      <c r="Q1278" s="50"/>
      <c r="R1278" s="50"/>
    </row>
    <row r="1279" spans="1:18" x14ac:dyDescent="0.25">
      <c r="A1279" s="50"/>
      <c r="B1279" s="52"/>
      <c r="C1279" s="52"/>
      <c r="D1279" s="52"/>
      <c r="E1279" s="50"/>
      <c r="F1279" s="50"/>
      <c r="G1279" s="50"/>
      <c r="H1279" s="50"/>
      <c r="I1279" s="50"/>
      <c r="J1279" s="50"/>
      <c r="K1279" s="50"/>
      <c r="L1279" s="50"/>
      <c r="M1279" s="50"/>
      <c r="N1279" s="50"/>
      <c r="O1279" s="50"/>
      <c r="P1279" s="50"/>
      <c r="Q1279" s="50"/>
      <c r="R1279" s="50"/>
    </row>
    <row r="1280" spans="1:18" x14ac:dyDescent="0.25">
      <c r="A1280" s="50"/>
      <c r="B1280" s="52"/>
      <c r="C1280" s="52"/>
      <c r="D1280" s="52"/>
      <c r="E1280" s="50"/>
      <c r="F1280" s="50"/>
      <c r="G1280" s="50"/>
      <c r="H1280" s="50"/>
      <c r="I1280" s="50"/>
      <c r="J1280" s="50"/>
      <c r="K1280" s="50"/>
      <c r="L1280" s="50"/>
      <c r="M1280" s="50"/>
      <c r="N1280" s="50"/>
      <c r="O1280" s="50"/>
      <c r="P1280" s="50"/>
      <c r="Q1280" s="50"/>
      <c r="R1280" s="50"/>
    </row>
    <row r="1281" spans="1:18" x14ac:dyDescent="0.25">
      <c r="A1281" s="50"/>
      <c r="B1281" s="52"/>
      <c r="C1281" s="52"/>
      <c r="D1281" s="52"/>
      <c r="E1281" s="50"/>
      <c r="F1281" s="50"/>
      <c r="G1281" s="50"/>
      <c r="H1281" s="50"/>
      <c r="I1281" s="50"/>
      <c r="J1281" s="50"/>
      <c r="K1281" s="50"/>
      <c r="L1281" s="50"/>
      <c r="M1281" s="50"/>
      <c r="N1281" s="50"/>
      <c r="O1281" s="50"/>
      <c r="P1281" s="50"/>
      <c r="Q1281" s="50"/>
      <c r="R1281" s="50"/>
    </row>
    <row r="1282" spans="1:18" x14ac:dyDescent="0.25">
      <c r="A1282" s="50"/>
      <c r="B1282" s="52"/>
      <c r="C1282" s="52"/>
      <c r="D1282" s="52"/>
      <c r="E1282" s="50"/>
      <c r="F1282" s="50"/>
      <c r="G1282" s="50"/>
      <c r="H1282" s="50"/>
      <c r="I1282" s="50"/>
      <c r="J1282" s="50"/>
      <c r="K1282" s="50"/>
      <c r="L1282" s="50"/>
      <c r="M1282" s="50"/>
      <c r="N1282" s="50"/>
      <c r="O1282" s="50"/>
      <c r="P1282" s="50"/>
      <c r="Q1282" s="50"/>
      <c r="R1282" s="50"/>
    </row>
    <row r="1283" spans="1:18" x14ac:dyDescent="0.25">
      <c r="A1283" s="50"/>
      <c r="B1283" s="52"/>
      <c r="C1283" s="52"/>
      <c r="D1283" s="52"/>
      <c r="E1283" s="50"/>
      <c r="F1283" s="50"/>
      <c r="G1283" s="50"/>
      <c r="H1283" s="50"/>
      <c r="I1283" s="50"/>
      <c r="J1283" s="50"/>
      <c r="K1283" s="50"/>
      <c r="L1283" s="50"/>
      <c r="M1283" s="50"/>
      <c r="N1283" s="50"/>
      <c r="O1283" s="50"/>
      <c r="P1283" s="50"/>
      <c r="Q1283" s="50"/>
      <c r="R1283" s="50"/>
    </row>
    <row r="1284" spans="1:18" x14ac:dyDescent="0.25">
      <c r="A1284" s="50"/>
      <c r="B1284" s="52"/>
      <c r="C1284" s="52"/>
      <c r="D1284" s="52"/>
      <c r="E1284" s="50"/>
      <c r="F1284" s="50"/>
      <c r="G1284" s="50"/>
      <c r="H1284" s="50"/>
      <c r="I1284" s="50"/>
      <c r="J1284" s="50"/>
      <c r="K1284" s="50"/>
      <c r="L1284" s="50"/>
      <c r="M1284" s="50"/>
      <c r="N1284" s="50"/>
      <c r="O1284" s="50"/>
      <c r="P1284" s="50"/>
      <c r="Q1284" s="50"/>
      <c r="R1284" s="50"/>
    </row>
    <row r="1285" spans="1:18" x14ac:dyDescent="0.25">
      <c r="A1285" s="50"/>
      <c r="B1285" s="52"/>
      <c r="C1285" s="52"/>
      <c r="D1285" s="52"/>
      <c r="E1285" s="50"/>
      <c r="F1285" s="50"/>
      <c r="G1285" s="50"/>
      <c r="H1285" s="50"/>
      <c r="I1285" s="50"/>
      <c r="J1285" s="50"/>
      <c r="K1285" s="50"/>
      <c r="L1285" s="50"/>
      <c r="M1285" s="50"/>
      <c r="N1285" s="50"/>
      <c r="O1285" s="50"/>
      <c r="P1285" s="50"/>
      <c r="Q1285" s="50"/>
      <c r="R1285" s="50"/>
    </row>
  </sheetData>
  <sheetProtection algorithmName="SHA-512" hashValue="RjWtwESfNnLl6MOsaiKGI9ozeXnPgulQ3UlmHnAijC/chymvUfglABPBb5l7O1bhkxJkCeG6C7w2EN6yXH2WLQ==" saltValue="tUPuOWXuWoCSAzH7YhAgwQ==" spinCount="100000" sheet="1" objects="1" insertRows="0"/>
  <mergeCells count="14">
    <mergeCell ref="G11:I11"/>
    <mergeCell ref="J11:L11"/>
    <mergeCell ref="M11:O11"/>
    <mergeCell ref="P11:R11"/>
    <mergeCell ref="A10:D10"/>
    <mergeCell ref="E10:F10"/>
    <mergeCell ref="G10:L10"/>
    <mergeCell ref="M10:R10"/>
    <mergeCell ref="A11:A12"/>
    <mergeCell ref="B11:B12"/>
    <mergeCell ref="C11:C12"/>
    <mergeCell ref="D11:D12"/>
    <mergeCell ref="E11:E12"/>
    <mergeCell ref="F11:F12"/>
  </mergeCells>
  <pageMargins left="0.7" right="0.7" top="0.75" bottom="0.75" header="0.3" footer="0.3"/>
  <pageSetup orientation="portrait"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4DC20-30D5-4063-BCB6-8581BBF396FD}">
  <dimension ref="A1:N498"/>
  <sheetViews>
    <sheetView workbookViewId="0">
      <selection activeCell="D27" sqref="D27"/>
    </sheetView>
  </sheetViews>
  <sheetFormatPr defaultRowHeight="15" x14ac:dyDescent="0.25"/>
  <cols>
    <col min="1" max="1" width="22.5703125" style="1" customWidth="1"/>
    <col min="2" max="2" width="30.5703125" customWidth="1"/>
    <col min="3" max="3" width="17.140625" style="8" customWidth="1"/>
    <col min="4" max="4" width="53.140625" bestFit="1" customWidth="1"/>
    <col min="5" max="5" width="19.140625" style="1" hidden="1" customWidth="1"/>
    <col min="6" max="7" width="20.5703125" style="85" customWidth="1"/>
    <col min="8" max="8" width="46.5703125" customWidth="1"/>
    <col min="9" max="14" width="18.5703125" style="1" customWidth="1"/>
  </cols>
  <sheetData>
    <row r="1" spans="1:14" ht="20.100000000000001" customHeight="1" x14ac:dyDescent="0.25">
      <c r="F1" s="49"/>
      <c r="G1" s="49"/>
    </row>
    <row r="2" spans="1:14" ht="20.100000000000001" customHeight="1" x14ac:dyDescent="0.25">
      <c r="F2" s="49"/>
      <c r="G2" s="49"/>
    </row>
    <row r="3" spans="1:14" ht="20.100000000000001" customHeight="1" x14ac:dyDescent="0.25">
      <c r="F3" s="49"/>
      <c r="G3" s="49"/>
    </row>
    <row r="4" spans="1:14" ht="20.100000000000001" customHeight="1" x14ac:dyDescent="0.25">
      <c r="F4" s="49"/>
      <c r="G4" s="49"/>
    </row>
    <row r="5" spans="1:14" ht="20.100000000000001" customHeight="1" x14ac:dyDescent="0.25">
      <c r="F5" s="49"/>
      <c r="G5" s="49"/>
    </row>
    <row r="6" spans="1:14" ht="20.100000000000001" customHeight="1" x14ac:dyDescent="0.25">
      <c r="F6" s="49"/>
      <c r="G6" s="49"/>
    </row>
    <row r="7" spans="1:14" ht="20.100000000000001" customHeight="1" x14ac:dyDescent="0.25">
      <c r="F7" s="49"/>
      <c r="G7" s="49"/>
    </row>
    <row r="8" spans="1:14" ht="20.100000000000001" customHeight="1" thickBot="1" x14ac:dyDescent="0.3">
      <c r="F8" s="49"/>
      <c r="G8" s="49"/>
    </row>
    <row r="9" spans="1:14" ht="20.100000000000001" customHeight="1" thickBot="1" x14ac:dyDescent="0.35">
      <c r="A9" s="50"/>
      <c r="B9" s="52"/>
      <c r="C9" s="51"/>
      <c r="D9" s="52"/>
      <c r="E9" s="50"/>
      <c r="F9" s="53"/>
      <c r="G9" s="53"/>
      <c r="H9" s="52"/>
      <c r="I9" s="550" t="s">
        <v>561</v>
      </c>
      <c r="J9" s="551"/>
      <c r="K9" s="551"/>
      <c r="L9" s="551"/>
      <c r="M9" s="551"/>
      <c r="N9" s="552"/>
    </row>
    <row r="10" spans="1:14" ht="18.75" thickBot="1" x14ac:dyDescent="0.3">
      <c r="A10" s="509" t="s">
        <v>602</v>
      </c>
      <c r="B10" s="553" t="s">
        <v>604</v>
      </c>
      <c r="C10" s="555" t="s">
        <v>262</v>
      </c>
      <c r="D10" s="556"/>
      <c r="E10" s="557"/>
      <c r="F10" s="534" t="s">
        <v>622</v>
      </c>
      <c r="G10" s="535"/>
      <c r="H10" s="558"/>
      <c r="I10" s="474" t="s">
        <v>623</v>
      </c>
      <c r="J10" s="475"/>
      <c r="K10" s="476"/>
      <c r="L10" s="477" t="s">
        <v>624</v>
      </c>
      <c r="M10" s="478"/>
      <c r="N10" s="479"/>
    </row>
    <row r="11" spans="1:14" ht="20.100000000000001" customHeight="1" thickBot="1" x14ac:dyDescent="0.3">
      <c r="A11" s="511"/>
      <c r="B11" s="554"/>
      <c r="C11" s="54" t="s">
        <v>569</v>
      </c>
      <c r="D11" s="55" t="s">
        <v>265</v>
      </c>
      <c r="E11" s="56" t="s">
        <v>570</v>
      </c>
      <c r="F11" s="103" t="s">
        <v>625</v>
      </c>
      <c r="G11" s="104" t="s">
        <v>626</v>
      </c>
      <c r="H11" s="58" t="s">
        <v>568</v>
      </c>
      <c r="I11" s="59" t="s">
        <v>510</v>
      </c>
      <c r="J11" s="60" t="s">
        <v>573</v>
      </c>
      <c r="K11" s="61" t="s">
        <v>512</v>
      </c>
      <c r="L11" s="62" t="s">
        <v>510</v>
      </c>
      <c r="M11" s="105" t="s">
        <v>573</v>
      </c>
      <c r="N11" s="11" t="s">
        <v>512</v>
      </c>
    </row>
    <row r="12" spans="1:14" x14ac:dyDescent="0.25">
      <c r="A12" s="63" t="s">
        <v>627</v>
      </c>
      <c r="B12" s="89" t="s">
        <v>610</v>
      </c>
      <c r="C12" s="106" t="s">
        <v>628</v>
      </c>
      <c r="D12" s="65" t="str">
        <f>IFERROR(IF(C12="No CAS","",INDEX('DEQ Pollutant List'!$C$7:$C$611,MATCH('5. Pollutant Emissions - MB'!C12,'DEQ Pollutant List'!$B$7:$B$611,0))),"")</f>
        <v/>
      </c>
      <c r="E12" s="17" t="str">
        <f>IFERROR(IF(OR($C12="",$C12="No CAS"),INDEX('DEQ Pollutant List'!$A$7:$A$611,MATCH($D12,'DEQ Pollutant List'!$C$7:$C$611,0)),INDEX('DEQ Pollutant List'!$A$7:$A$611,MATCH($C12,'DEQ Pollutant List'!$B$7:$B$611,0))),"")</f>
        <v/>
      </c>
      <c r="F12" s="107">
        <v>0</v>
      </c>
      <c r="G12" s="108">
        <v>0.35</v>
      </c>
      <c r="H12" s="67"/>
      <c r="I12" s="68">
        <f>(INDEX('4. Material Balance Activities'!$G:$G,MATCH($B12,'4. Material Balance Activities'!$C:$C,0))-INDEX('4. Material Balance Activities'!$M:$M,MATCH($B12,'4. Material Balance Activities'!$C:$C,0)))*$G12*(1-$F12)</f>
        <v>3500</v>
      </c>
      <c r="J12" s="69">
        <f>(INDEX('4. Material Balance Activities'!$H:$H,MATCH($B12,'4. Material Balance Activities'!$C:$C,0))-INDEX('4. Material Balance Activities'!$N:$N,MATCH($B12,'4. Material Balance Activities'!$C:$C,0)))*$G12*(1-$F12)</f>
        <v>3989.9999999999995</v>
      </c>
      <c r="K12" s="109">
        <f>(INDEX('4. Material Balance Activities'!$I:$I,MATCH($B12,'4. Material Balance Activities'!$C:$C,0))-INDEX('4. Material Balance Activities'!$O:$O,MATCH($B12,'4. Material Balance Activities'!$C:$C,0)))*$G12*(1-$F12)</f>
        <v>5250</v>
      </c>
      <c r="L12" s="68">
        <f>(INDEX('4. Material Balance Activities'!$J:$J,MATCH($B12,'4. Material Balance Activities'!$C:$C,0))-INDEX('4. Material Balance Activities'!$P:$P,MATCH($B12,'4. Material Balance Activities'!$C:$C,0)))*$G12*(1-$F12)</f>
        <v>10.85</v>
      </c>
      <c r="M12" s="69">
        <f>(INDEX('4. Material Balance Activities'!$K:$K,MATCH($B12,'4. Material Balance Activities'!$C:$C,0))-INDEX('4. Material Balance Activities'!$Q:$Q,MATCH($B12,'4. Material Balance Activities'!$C:$C,0)))*$G12*(1-$F12)</f>
        <v>11.549999999999999</v>
      </c>
      <c r="N12" s="110">
        <f>(INDEX('4. Material Balance Activities'!$L:$L,MATCH($B12,'4. Material Balance Activities'!$C:$C,0))-INDEX('4. Material Balance Activities'!$R:$R,MATCH($B12,'4. Material Balance Activities'!$C:$C,0)))*$G12*(1-$F12)</f>
        <v>13.299999999999999</v>
      </c>
    </row>
    <row r="13" spans="1:14" x14ac:dyDescent="0.25">
      <c r="A13" s="63" t="s">
        <v>627</v>
      </c>
      <c r="B13" s="89" t="s">
        <v>610</v>
      </c>
      <c r="C13" s="111" t="s">
        <v>629</v>
      </c>
      <c r="D13" s="15" t="str">
        <f>IFERROR(IF(C13="No CAS","",INDEX('DEQ Pollutant List'!$C$7:$C$611,MATCH('5. Pollutant Emissions - MB'!C13,'DEQ Pollutant List'!$B$7:$B$611,0))),"")</f>
        <v/>
      </c>
      <c r="E13" s="17" t="str">
        <f>IFERROR(IF(OR($C13="",$C13="No CAS"),INDEX('DEQ Pollutant List'!$A$7:$A$611,MATCH($D13,'DEQ Pollutant List'!$C$7:$C$611,0)),INDEX('DEQ Pollutant List'!$A$7:$A$611,MATCH($C13,'DEQ Pollutant List'!$B$7:$B$611,0))),"")</f>
        <v/>
      </c>
      <c r="F13" s="107">
        <v>0</v>
      </c>
      <c r="G13" s="108">
        <v>0.48</v>
      </c>
      <c r="H13" s="67"/>
      <c r="I13" s="71">
        <f>(INDEX('4. Material Balance Activities'!$G:$G,MATCH($B13,'4. Material Balance Activities'!$C:$C,0))-INDEX('4. Material Balance Activities'!$M:$M,MATCH($B13,'4. Material Balance Activities'!$C:$C,0)))*$G13*(1-$F13)</f>
        <v>4800</v>
      </c>
      <c r="J13" s="72">
        <f>(INDEX('4. Material Balance Activities'!$H:$H,MATCH($B13,'4. Material Balance Activities'!$C:$C,0))-INDEX('4. Material Balance Activities'!$N:$N,MATCH($B13,'4. Material Balance Activities'!$C:$C,0)))*$G13*(1-$F13)</f>
        <v>5472</v>
      </c>
      <c r="K13" s="112">
        <f>(INDEX('4. Material Balance Activities'!$I:$I,MATCH($B13,'4. Material Balance Activities'!$C:$C,0))-INDEX('4. Material Balance Activities'!$O:$O,MATCH($B13,'4. Material Balance Activities'!$C:$C,0)))*$G13*(1-$F13)</f>
        <v>7200</v>
      </c>
      <c r="L13" s="71">
        <f>(INDEX('4. Material Balance Activities'!$J:$J,MATCH($B13,'4. Material Balance Activities'!$C:$C,0))-INDEX('4. Material Balance Activities'!$P:$P,MATCH($B13,'4. Material Balance Activities'!$C:$C,0)))*$G13*(1-$F13)</f>
        <v>14.879999999999999</v>
      </c>
      <c r="M13" s="72">
        <f>(INDEX('4. Material Balance Activities'!$K:$K,MATCH($B13,'4. Material Balance Activities'!$C:$C,0))-INDEX('4. Material Balance Activities'!$Q:$Q,MATCH($B13,'4. Material Balance Activities'!$C:$C,0)))*$G13*(1-$F13)</f>
        <v>15.84</v>
      </c>
      <c r="N13" s="17">
        <f>(INDEX('4. Material Balance Activities'!$L:$L,MATCH($B13,'4. Material Balance Activities'!$C:$C,0))-INDEX('4. Material Balance Activities'!$R:$R,MATCH($B13,'4. Material Balance Activities'!$C:$C,0)))*$G13*(1-$F13)</f>
        <v>18.239999999999998</v>
      </c>
    </row>
    <row r="14" spans="1:14" x14ac:dyDescent="0.25">
      <c r="A14" s="63" t="s">
        <v>627</v>
      </c>
      <c r="B14" s="89" t="s">
        <v>610</v>
      </c>
      <c r="C14" s="111" t="s">
        <v>346</v>
      </c>
      <c r="D14" s="15" t="str">
        <f>IFERROR(IF(C14="No CAS","",INDEX('DEQ Pollutant List'!$C$7:$C$611,MATCH('5. Pollutant Emissions - MB'!C14,'DEQ Pollutant List'!$B$7:$B$611,0))),"")</f>
        <v/>
      </c>
      <c r="E14" s="17" t="str">
        <f>IFERROR(IF(OR($C14="",$C14="No CAS"),INDEX('DEQ Pollutant List'!$A$7:$A$611,MATCH($D14,'DEQ Pollutant List'!$C$7:$C$611,0)),INDEX('DEQ Pollutant List'!$A$7:$A$611,MATCH($C14,'DEQ Pollutant List'!$B$7:$B$611,0))),"")</f>
        <v/>
      </c>
      <c r="F14" s="107">
        <f>1-((1-0.72)*(1-0.99))</f>
        <v>0.99719999999999998</v>
      </c>
      <c r="G14" s="108">
        <v>0.05</v>
      </c>
      <c r="H14" s="67" t="s">
        <v>630</v>
      </c>
      <c r="I14" s="71">
        <f>(INDEX('4. Material Balance Activities'!$G:$G,MATCH($B14,'4. Material Balance Activities'!$C:$C,0))-INDEX('4. Material Balance Activities'!$M:$M,MATCH($B14,'4. Material Balance Activities'!$C:$C,0)))*$G14*(1-$F14)</f>
        <v>1.4000000000000123</v>
      </c>
      <c r="J14" s="72">
        <f>(INDEX('4. Material Balance Activities'!$H:$H,MATCH($B14,'4. Material Balance Activities'!$C:$C,0))-INDEX('4. Material Balance Activities'!$N:$N,MATCH($B14,'4. Material Balance Activities'!$C:$C,0)))*$G14*(1-$F14)</f>
        <v>1.5960000000000141</v>
      </c>
      <c r="K14" s="112">
        <f>(INDEX('4. Material Balance Activities'!$I:$I,MATCH($B14,'4. Material Balance Activities'!$C:$C,0))-INDEX('4. Material Balance Activities'!$O:$O,MATCH($B14,'4. Material Balance Activities'!$C:$C,0)))*$G14*(1-$F14)</f>
        <v>2.1000000000000183</v>
      </c>
      <c r="L14" s="71">
        <f>(INDEX('4. Material Balance Activities'!$J:$J,MATCH($B14,'4. Material Balance Activities'!$C:$C,0))-INDEX('4. Material Balance Activities'!$P:$P,MATCH($B14,'4. Material Balance Activities'!$C:$C,0)))*$G14*(1-$F14)</f>
        <v>4.3400000000000383E-3</v>
      </c>
      <c r="M14" s="72">
        <f>(INDEX('4. Material Balance Activities'!$K:$K,MATCH($B14,'4. Material Balance Activities'!$C:$C,0))-INDEX('4. Material Balance Activities'!$Q:$Q,MATCH($B14,'4. Material Balance Activities'!$C:$C,0)))*$G14*(1-$F14)</f>
        <v>4.6200000000000407E-3</v>
      </c>
      <c r="N14" s="112">
        <f>(INDEX('4. Material Balance Activities'!$L:$L,MATCH($B14,'4. Material Balance Activities'!$C:$C,0))-INDEX('4. Material Balance Activities'!$R:$R,MATCH($B14,'4. Material Balance Activities'!$C:$C,0)))*$G14*(1-$F14)</f>
        <v>5.3200000000000469E-3</v>
      </c>
    </row>
    <row r="15" spans="1:14" x14ac:dyDescent="0.25">
      <c r="A15" s="63" t="s">
        <v>627</v>
      </c>
      <c r="B15" s="89" t="s">
        <v>613</v>
      </c>
      <c r="C15" s="111" t="s">
        <v>631</v>
      </c>
      <c r="D15" s="15" t="str">
        <f>IFERROR(IF(C15="No CAS","",INDEX('DEQ Pollutant List'!$C$7:$C$611,MATCH('5. Pollutant Emissions - MB'!C15,'DEQ Pollutant List'!$B$7:$B$611,0))),"")</f>
        <v/>
      </c>
      <c r="E15" s="17" t="str">
        <f>IFERROR(IF(OR($C15="",$C15="No CAS"),INDEX('DEQ Pollutant List'!$A$7:$A$611,MATCH($D15,'DEQ Pollutant List'!$C$7:$C$611,0)),INDEX('DEQ Pollutant List'!$A$7:$A$611,MATCH($C15,'DEQ Pollutant List'!$B$7:$B$611,0))),"")</f>
        <v/>
      </c>
      <c r="F15" s="107">
        <v>0</v>
      </c>
      <c r="G15" s="108">
        <v>5.0000000000000001E-3</v>
      </c>
      <c r="H15" s="67"/>
      <c r="I15" s="71">
        <f>(INDEX('4. Material Balance Activities'!$G:$G,MATCH($B15,'4. Material Balance Activities'!$C:$C,0))-INDEX('4. Material Balance Activities'!$M:$M,MATCH($B15,'4. Material Balance Activities'!$C:$C,0)))*$G15*(1-$F15)</f>
        <v>4.6749999999999998</v>
      </c>
      <c r="J15" s="72">
        <f>(INDEX('4. Material Balance Activities'!$H:$H,MATCH($B15,'4. Material Balance Activities'!$C:$C,0))-INDEX('4. Material Balance Activities'!$N:$N,MATCH($B15,'4. Material Balance Activities'!$C:$C,0)))*$G15*(1-$F15)</f>
        <v>5.8500000000000005</v>
      </c>
      <c r="K15" s="112">
        <f>(INDEX('4. Material Balance Activities'!$I:$I,MATCH($B15,'4. Material Balance Activities'!$C:$C,0))-INDEX('4. Material Balance Activities'!$O:$O,MATCH($B15,'4. Material Balance Activities'!$C:$C,0)))*$G15*(1-$F15)</f>
        <v>7.3</v>
      </c>
      <c r="L15" s="71">
        <f>(INDEX('4. Material Balance Activities'!$J:$J,MATCH($B15,'4. Material Balance Activities'!$C:$C,0))-INDEX('4. Material Balance Activities'!$P:$P,MATCH($B15,'4. Material Balance Activities'!$C:$C,0)))*$G15*(1-$F15)</f>
        <v>2.2499999999999999E-2</v>
      </c>
      <c r="M15" s="72">
        <f>(INDEX('4. Material Balance Activities'!$K:$K,MATCH($B15,'4. Material Balance Activities'!$C:$C,0))-INDEX('4. Material Balance Activities'!$Q:$Q,MATCH($B15,'4. Material Balance Activities'!$C:$C,0)))*$G15*(1-$F15)</f>
        <v>4.4999999999999998E-2</v>
      </c>
      <c r="N15" s="112">
        <f>(INDEX('4. Material Balance Activities'!$L:$L,MATCH($B15,'4. Material Balance Activities'!$C:$C,0))-INDEX('4. Material Balance Activities'!$R:$R,MATCH($B15,'4. Material Balance Activities'!$C:$C,0)))*$G15*(1-$F15)</f>
        <v>6.5000000000000002E-2</v>
      </c>
    </row>
    <row r="16" spans="1:14" x14ac:dyDescent="0.25">
      <c r="A16" s="63" t="s">
        <v>627</v>
      </c>
      <c r="B16" s="89" t="s">
        <v>613</v>
      </c>
      <c r="C16" s="111" t="s">
        <v>632</v>
      </c>
      <c r="D16" s="15" t="str">
        <f>IFERROR(IF(C16="No CAS","",INDEX('DEQ Pollutant List'!$C$7:$C$611,MATCH('5. Pollutant Emissions - MB'!C16,'DEQ Pollutant List'!$B$7:$B$611,0))),"")</f>
        <v/>
      </c>
      <c r="E16" s="17" t="str">
        <f>IFERROR(IF(OR($C16="",$C16="No CAS"),INDEX('DEQ Pollutant List'!$A$7:$A$611,MATCH($D16,'DEQ Pollutant List'!$C$7:$C$611,0)),INDEX('DEQ Pollutant List'!$A$7:$A$611,MATCH($C16,'DEQ Pollutant List'!$B$7:$B$611,0))),"")</f>
        <v/>
      </c>
      <c r="F16" s="107">
        <v>0</v>
      </c>
      <c r="G16" s="108">
        <v>0.7</v>
      </c>
      <c r="H16" s="67"/>
      <c r="I16" s="71">
        <f>(INDEX('4. Material Balance Activities'!$G:$G,MATCH($B16,'4. Material Balance Activities'!$C:$C,0))-INDEX('4. Material Balance Activities'!$M:$M,MATCH($B16,'4. Material Balance Activities'!$C:$C,0)))*$G16*(1-$F16)</f>
        <v>654.5</v>
      </c>
      <c r="J16" s="72">
        <f>(INDEX('4. Material Balance Activities'!$H:$H,MATCH($B16,'4. Material Balance Activities'!$C:$C,0))-INDEX('4. Material Balance Activities'!$N:$N,MATCH($B16,'4. Material Balance Activities'!$C:$C,0)))*$G16*(1-$F16)</f>
        <v>819</v>
      </c>
      <c r="K16" s="112">
        <f>(INDEX('4. Material Balance Activities'!$I:$I,MATCH($B16,'4. Material Balance Activities'!$C:$C,0))-INDEX('4. Material Balance Activities'!$O:$O,MATCH($B16,'4. Material Balance Activities'!$C:$C,0)))*$G16*(1-$F16)</f>
        <v>1021.9999999999999</v>
      </c>
      <c r="L16" s="71">
        <f>(INDEX('4. Material Balance Activities'!$J:$J,MATCH($B16,'4. Material Balance Activities'!$C:$C,0))-INDEX('4. Material Balance Activities'!$P:$P,MATCH($B16,'4. Material Balance Activities'!$C:$C,0)))*$G16*(1-$F16)</f>
        <v>3.15</v>
      </c>
      <c r="M16" s="72">
        <f>(INDEX('4. Material Balance Activities'!$K:$K,MATCH($B16,'4. Material Balance Activities'!$C:$C,0))-INDEX('4. Material Balance Activities'!$Q:$Q,MATCH($B16,'4. Material Balance Activities'!$C:$C,0)))*$G16*(1-$F16)</f>
        <v>6.3</v>
      </c>
      <c r="N16" s="112">
        <f>(INDEX('4. Material Balance Activities'!$L:$L,MATCH($B16,'4. Material Balance Activities'!$C:$C,0))-INDEX('4. Material Balance Activities'!$R:$R,MATCH($B16,'4. Material Balance Activities'!$C:$C,0)))*$G16*(1-$F16)</f>
        <v>9.1</v>
      </c>
    </row>
    <row r="17" spans="1:14" x14ac:dyDescent="0.25">
      <c r="A17" s="63" t="s">
        <v>627</v>
      </c>
      <c r="B17" s="89" t="s">
        <v>613</v>
      </c>
      <c r="C17" s="111" t="s">
        <v>423</v>
      </c>
      <c r="D17" s="15" t="str">
        <f>IFERROR(IF(C17="No CAS","",INDEX('DEQ Pollutant List'!$C$7:$C$611,MATCH('5. Pollutant Emissions - MB'!C17,'DEQ Pollutant List'!$B$7:$B$611,0))),"")</f>
        <v/>
      </c>
      <c r="E17" s="17" t="str">
        <f>IFERROR(IF(OR($C17="",$C17="No CAS"),INDEX('DEQ Pollutant List'!$A$7:$A$611,MATCH($D17,'DEQ Pollutant List'!$C$7:$C$611,0)),INDEX('DEQ Pollutant List'!$A$7:$A$611,MATCH($C17,'DEQ Pollutant List'!$B$7:$B$611,0))),"")</f>
        <v/>
      </c>
      <c r="F17" s="107">
        <f>1-((1-0.72)*(1-0.99))</f>
        <v>0.99719999999999998</v>
      </c>
      <c r="G17" s="108">
        <v>0.05</v>
      </c>
      <c r="H17" s="67" t="s">
        <v>630</v>
      </c>
      <c r="I17" s="71">
        <f>(INDEX('4. Material Balance Activities'!$G:$G,MATCH($B17,'4. Material Balance Activities'!$C:$C,0))-INDEX('4. Material Balance Activities'!$M:$M,MATCH($B17,'4. Material Balance Activities'!$C:$C,0)))*$G17*(1-$F17)</f>
        <v>0.13090000000000115</v>
      </c>
      <c r="J17" s="72">
        <f>(INDEX('4. Material Balance Activities'!$H:$H,MATCH($B17,'4. Material Balance Activities'!$C:$C,0))-INDEX('4. Material Balance Activities'!$N:$N,MATCH($B17,'4. Material Balance Activities'!$C:$C,0)))*$G17*(1-$F17)</f>
        <v>0.16380000000000144</v>
      </c>
      <c r="K17" s="112">
        <f>(INDEX('4. Material Balance Activities'!$I:$I,MATCH($B17,'4. Material Balance Activities'!$C:$C,0))-INDEX('4. Material Balance Activities'!$O:$O,MATCH($B17,'4. Material Balance Activities'!$C:$C,0)))*$G17*(1-$F17)</f>
        <v>0.2044000000000018</v>
      </c>
      <c r="L17" s="71">
        <f>(INDEX('4. Material Balance Activities'!$J:$J,MATCH($B17,'4. Material Balance Activities'!$C:$C,0))-INDEX('4. Material Balance Activities'!$P:$P,MATCH($B17,'4. Material Balance Activities'!$C:$C,0)))*$G17*(1-$F17)</f>
        <v>6.3000000000000556E-4</v>
      </c>
      <c r="M17" s="72">
        <f>(INDEX('4. Material Balance Activities'!$K:$K,MATCH($B17,'4. Material Balance Activities'!$C:$C,0))-INDEX('4. Material Balance Activities'!$Q:$Q,MATCH($B17,'4. Material Balance Activities'!$C:$C,0)))*$G17*(1-$F17)</f>
        <v>1.2600000000000111E-3</v>
      </c>
      <c r="N17" s="112">
        <f>(INDEX('4. Material Balance Activities'!$L:$L,MATCH($B17,'4. Material Balance Activities'!$C:$C,0))-INDEX('4. Material Balance Activities'!$R:$R,MATCH($B17,'4. Material Balance Activities'!$C:$C,0)))*$G17*(1-$F17)</f>
        <v>1.820000000000016E-3</v>
      </c>
    </row>
    <row r="18" spans="1:14" ht="15.75" thickBot="1" x14ac:dyDescent="0.3">
      <c r="A18" s="21"/>
      <c r="B18" s="97"/>
      <c r="C18" s="113"/>
      <c r="D18" s="23"/>
      <c r="E18" s="17" t="str">
        <f>IFERROR(IF(OR($C18="",$C18="No CAS"),INDEX('DEQ Pollutant List'!$A$7:$A$611,MATCH($D18,'DEQ Pollutant List'!$C$7:$C$611,0)),INDEX('DEQ Pollutant List'!$A$7:$A$611,MATCH($C18,'DEQ Pollutant List'!$B$7:$B$611,0))),"")</f>
        <v/>
      </c>
      <c r="F18" s="114"/>
      <c r="G18" s="115"/>
      <c r="H18" s="75"/>
      <c r="I18" s="74"/>
      <c r="J18" s="76"/>
      <c r="K18" s="25"/>
      <c r="L18" s="74"/>
      <c r="M18" s="76"/>
      <c r="N18" s="25"/>
    </row>
    <row r="19" spans="1:14" s="2" customFormat="1" x14ac:dyDescent="0.25">
      <c r="A19" s="197" t="s">
        <v>545</v>
      </c>
      <c r="B19" s="193" t="s">
        <v>272</v>
      </c>
      <c r="C19" s="5" t="s">
        <v>274</v>
      </c>
      <c r="D19" s="193" t="str">
        <f>'Maintenance Activities SDS'!I4</f>
        <v>Zinc oxide</v>
      </c>
      <c r="E19" s="199"/>
      <c r="F19" s="215">
        <v>0</v>
      </c>
      <c r="G19" s="231">
        <f>'Maintenance Activities SDS'!K4</f>
        <v>0.01</v>
      </c>
      <c r="H19" s="175"/>
      <c r="I19" s="232">
        <f>'4. Material Balance Activities'!G16*'5. Pollutant Emissions - MB'!$G$19</f>
        <v>0.26979999999999998</v>
      </c>
      <c r="J19" s="232">
        <f>'4. Material Balance Activities'!H16*'5. Pollutant Emissions - MB'!$G$19</f>
        <v>0.26979999999999998</v>
      </c>
      <c r="K19" s="232">
        <f>'4. Material Balance Activities'!I16*'5. Pollutant Emissions - MB'!$G$19</f>
        <v>0.26979999999999998</v>
      </c>
      <c r="L19" s="173">
        <f>'4. Material Balance Activities'!J16*'5. Pollutant Emissions - MB'!$G$19</f>
        <v>7.3917808219178078E-4</v>
      </c>
      <c r="M19" s="173">
        <f>'4. Material Balance Activities'!K16*'5. Pollutant Emissions - MB'!$G$19</f>
        <v>7.3917808219178078E-4</v>
      </c>
      <c r="N19" s="173">
        <f>'4. Material Balance Activities'!L16*'5. Pollutant Emissions - MB'!$G$19</f>
        <v>7.3917808219178078E-4</v>
      </c>
    </row>
    <row r="20" spans="1:14" s="236" customFormat="1" x14ac:dyDescent="0.25">
      <c r="A20" s="233" t="s">
        <v>549</v>
      </c>
      <c r="B20" s="234" t="s">
        <v>286</v>
      </c>
      <c r="C20" s="235" t="s">
        <v>290</v>
      </c>
      <c r="D20" s="236" t="str">
        <f>'Maintenance Activities SDS'!I8</f>
        <v>Barium and compounds</v>
      </c>
      <c r="E20" s="237"/>
      <c r="F20" s="238">
        <v>0</v>
      </c>
      <c r="G20" s="239">
        <f>'Maintenance Activities SDS'!K8</f>
        <v>0.1</v>
      </c>
      <c r="H20" s="240"/>
      <c r="I20" s="235">
        <f>'4. Material Balance Activities'!G19*$G$20</f>
        <v>2.6980000000000004</v>
      </c>
      <c r="J20" s="235">
        <f>'4. Material Balance Activities'!H19*$G$20</f>
        <v>2.6980000000000004</v>
      </c>
      <c r="K20" s="235">
        <f>'4. Material Balance Activities'!I19*$G$20</f>
        <v>2.6980000000000004</v>
      </c>
      <c r="L20" s="235">
        <f>'4. Material Balance Activities'!J19*$G$20</f>
        <v>7.3917808219178087E-3</v>
      </c>
      <c r="M20" s="235">
        <f>'4. Material Balance Activities'!K19*$G$20</f>
        <v>7.3917808219178087E-3</v>
      </c>
      <c r="N20" s="235">
        <f>'4. Material Balance Activities'!L19*$G$20</f>
        <v>7.3917808219178087E-3</v>
      </c>
    </row>
    <row r="21" spans="1:14" s="2" customFormat="1" x14ac:dyDescent="0.25">
      <c r="A21" s="233" t="s">
        <v>549</v>
      </c>
      <c r="B21" s="234" t="s">
        <v>286</v>
      </c>
      <c r="C21" s="6">
        <v>89</v>
      </c>
      <c r="D21" s="193" t="str">
        <f>'Maintenance Activities SDS'!I10</f>
        <v>Carbon black extracts</v>
      </c>
      <c r="E21" s="199"/>
      <c r="F21" s="215">
        <v>0</v>
      </c>
      <c r="G21" s="231">
        <f>'Maintenance Activities SDS'!K10</f>
        <v>2.5000000000000001E-2</v>
      </c>
      <c r="H21" s="175"/>
      <c r="I21" s="241">
        <f>'4. Material Balance Activities'!G19*'5. Pollutant Emissions - MB'!$G$21</f>
        <v>0.6745000000000001</v>
      </c>
      <c r="J21" s="241">
        <f>'4. Material Balance Activities'!H19*'5. Pollutant Emissions - MB'!$G$21</f>
        <v>0.6745000000000001</v>
      </c>
      <c r="K21" s="241">
        <f>'4. Material Balance Activities'!I19*'5. Pollutant Emissions - MB'!$G$21</f>
        <v>0.6745000000000001</v>
      </c>
      <c r="L21" s="241">
        <f>'4. Material Balance Activities'!J19*'5. Pollutant Emissions - MB'!$G$21</f>
        <v>1.8479452054794522E-3</v>
      </c>
      <c r="M21" s="241">
        <f>'4. Material Balance Activities'!K19*'5. Pollutant Emissions - MB'!$G$21</f>
        <v>1.8479452054794522E-3</v>
      </c>
      <c r="N21" s="241">
        <f>'4. Material Balance Activities'!L19*'5. Pollutant Emissions - MB'!$G$21</f>
        <v>1.8479452054794522E-3</v>
      </c>
    </row>
    <row r="22" spans="1:14" x14ac:dyDescent="0.25">
      <c r="A22" s="29" t="s">
        <v>546</v>
      </c>
      <c r="B22" s="99"/>
      <c r="C22" s="116"/>
      <c r="D22" s="170" t="s">
        <v>1753</v>
      </c>
      <c r="E22" s="17"/>
      <c r="F22" s="117"/>
      <c r="G22" s="118"/>
      <c r="H22" s="79"/>
      <c r="I22" s="78"/>
      <c r="J22" s="80"/>
      <c r="K22" s="33"/>
      <c r="L22" s="78"/>
      <c r="M22" s="80"/>
      <c r="N22" s="33"/>
    </row>
    <row r="23" spans="1:14" x14ac:dyDescent="0.25">
      <c r="A23" s="29" t="s">
        <v>548</v>
      </c>
      <c r="B23" s="99"/>
      <c r="C23" s="116"/>
      <c r="D23" s="170" t="s">
        <v>1753</v>
      </c>
      <c r="E23" s="17"/>
      <c r="F23" s="117"/>
      <c r="G23" s="118"/>
      <c r="H23" s="79"/>
      <c r="I23" s="78"/>
      <c r="J23" s="80"/>
      <c r="K23" s="33"/>
      <c r="L23" s="78"/>
      <c r="M23" s="80"/>
      <c r="N23" s="33"/>
    </row>
    <row r="24" spans="1:14" x14ac:dyDescent="0.25">
      <c r="A24" s="29"/>
      <c r="B24" s="99"/>
      <c r="C24" s="116"/>
      <c r="D24" s="31"/>
      <c r="E24" s="17"/>
      <c r="F24" s="117"/>
      <c r="G24" s="118"/>
      <c r="H24" s="79"/>
      <c r="I24" s="78"/>
      <c r="J24" s="80"/>
      <c r="K24" s="33"/>
      <c r="L24" s="78"/>
      <c r="M24" s="80"/>
      <c r="N24" s="33"/>
    </row>
    <row r="25" spans="1:14" x14ac:dyDescent="0.25">
      <c r="A25" s="29"/>
      <c r="B25" s="99"/>
      <c r="C25" s="116"/>
      <c r="D25" s="31"/>
      <c r="E25" s="17"/>
      <c r="F25" s="117"/>
      <c r="G25" s="118"/>
      <c r="H25" s="79"/>
      <c r="I25" s="78"/>
      <c r="J25" s="80"/>
      <c r="K25" s="33"/>
      <c r="L25" s="78"/>
      <c r="M25" s="80"/>
      <c r="N25" s="33"/>
    </row>
    <row r="26" spans="1:14" x14ac:dyDescent="0.25">
      <c r="A26" s="29"/>
      <c r="B26" s="99"/>
      <c r="C26" s="116"/>
      <c r="D26" s="31"/>
      <c r="E26" s="17"/>
      <c r="F26" s="117"/>
      <c r="G26" s="118"/>
      <c r="H26" s="79"/>
      <c r="I26" s="78"/>
      <c r="J26" s="80"/>
      <c r="K26" s="33"/>
      <c r="L26" s="78"/>
      <c r="M26" s="80"/>
      <c r="N26" s="33"/>
    </row>
    <row r="27" spans="1:14" x14ac:dyDescent="0.25">
      <c r="A27" s="29"/>
      <c r="B27" s="99"/>
      <c r="C27" s="116"/>
      <c r="D27" s="31"/>
      <c r="E27" s="17"/>
      <c r="F27" s="117"/>
      <c r="G27" s="118"/>
      <c r="H27" s="79"/>
      <c r="I27" s="78"/>
      <c r="J27" s="80"/>
      <c r="K27" s="33"/>
      <c r="L27" s="78"/>
      <c r="M27" s="80"/>
      <c r="N27" s="33"/>
    </row>
    <row r="28" spans="1:14" x14ac:dyDescent="0.25">
      <c r="A28" s="29"/>
      <c r="B28" s="99"/>
      <c r="C28" s="116"/>
      <c r="D28" s="31"/>
      <c r="E28" s="17"/>
      <c r="F28" s="117"/>
      <c r="G28" s="118"/>
      <c r="H28" s="79"/>
      <c r="I28" s="78"/>
      <c r="J28" s="80"/>
      <c r="K28" s="33"/>
      <c r="L28" s="78"/>
      <c r="M28" s="80"/>
      <c r="N28" s="33"/>
    </row>
    <row r="29" spans="1:14" x14ac:dyDescent="0.25">
      <c r="A29" s="29"/>
      <c r="B29" s="99"/>
      <c r="C29" s="116"/>
      <c r="D29" s="31"/>
      <c r="E29" s="17"/>
      <c r="F29" s="117"/>
      <c r="G29" s="118"/>
      <c r="H29" s="79"/>
      <c r="I29" s="78"/>
      <c r="J29" s="80"/>
      <c r="K29" s="33"/>
      <c r="L29" s="78"/>
      <c r="M29" s="80"/>
      <c r="N29" s="33"/>
    </row>
    <row r="30" spans="1:14" x14ac:dyDescent="0.25">
      <c r="A30" s="29"/>
      <c r="B30" s="99"/>
      <c r="C30" s="116"/>
      <c r="D30" s="31"/>
      <c r="E30" s="17"/>
      <c r="F30" s="117"/>
      <c r="G30" s="118"/>
      <c r="H30" s="79"/>
      <c r="I30" s="78"/>
      <c r="J30" s="80"/>
      <c r="K30" s="33"/>
      <c r="L30" s="78"/>
      <c r="M30" s="80"/>
      <c r="N30" s="33"/>
    </row>
    <row r="31" spans="1:14" x14ac:dyDescent="0.25">
      <c r="A31" s="29"/>
      <c r="B31" s="99"/>
      <c r="C31" s="116"/>
      <c r="D31" s="31"/>
      <c r="E31" s="17"/>
      <c r="F31" s="117"/>
      <c r="G31" s="118"/>
      <c r="H31" s="79"/>
      <c r="I31" s="78"/>
      <c r="J31" s="80"/>
      <c r="K31" s="33"/>
      <c r="L31" s="78"/>
      <c r="M31" s="80"/>
      <c r="N31" s="33"/>
    </row>
    <row r="32" spans="1:14" x14ac:dyDescent="0.25">
      <c r="A32" s="29"/>
      <c r="B32" s="99"/>
      <c r="C32" s="116"/>
      <c r="D32" s="31"/>
      <c r="E32" s="17"/>
      <c r="F32" s="117"/>
      <c r="G32" s="118"/>
      <c r="H32" s="79"/>
      <c r="I32" s="78"/>
      <c r="J32" s="80"/>
      <c r="K32" s="33"/>
      <c r="L32" s="78"/>
      <c r="M32" s="80"/>
      <c r="N32" s="33"/>
    </row>
    <row r="33" spans="1:14" x14ac:dyDescent="0.25">
      <c r="A33" s="29"/>
      <c r="B33" s="99"/>
      <c r="C33" s="116"/>
      <c r="D33" s="31"/>
      <c r="E33" s="17"/>
      <c r="F33" s="117"/>
      <c r="G33" s="118"/>
      <c r="H33" s="79"/>
      <c r="I33" s="78"/>
      <c r="J33" s="80"/>
      <c r="K33" s="33"/>
      <c r="L33" s="78"/>
      <c r="M33" s="80"/>
      <c r="N33" s="33"/>
    </row>
    <row r="34" spans="1:14" x14ac:dyDescent="0.25">
      <c r="A34" s="29"/>
      <c r="B34" s="99"/>
      <c r="C34" s="116"/>
      <c r="D34" s="31"/>
      <c r="E34" s="17"/>
      <c r="F34" s="117"/>
      <c r="G34" s="118"/>
      <c r="H34" s="79"/>
      <c r="I34" s="78"/>
      <c r="J34" s="80"/>
      <c r="K34" s="33"/>
      <c r="L34" s="78"/>
      <c r="M34" s="80"/>
      <c r="N34" s="33"/>
    </row>
    <row r="35" spans="1:14" x14ac:dyDescent="0.25">
      <c r="A35" s="29"/>
      <c r="B35" s="99"/>
      <c r="C35" s="116"/>
      <c r="D35" s="31"/>
      <c r="E35" s="17"/>
      <c r="F35" s="117"/>
      <c r="G35" s="118"/>
      <c r="H35" s="79"/>
      <c r="I35" s="78"/>
      <c r="J35" s="80"/>
      <c r="K35" s="33"/>
      <c r="L35" s="78"/>
      <c r="M35" s="80"/>
      <c r="N35" s="33"/>
    </row>
    <row r="36" spans="1:14" x14ac:dyDescent="0.25">
      <c r="A36" s="29"/>
      <c r="B36" s="99"/>
      <c r="C36" s="116"/>
      <c r="D36" s="31"/>
      <c r="E36" s="17"/>
      <c r="F36" s="117"/>
      <c r="G36" s="118"/>
      <c r="H36" s="79"/>
      <c r="I36" s="78"/>
      <c r="J36" s="80"/>
      <c r="K36" s="33"/>
      <c r="L36" s="78"/>
      <c r="M36" s="80"/>
      <c r="N36" s="33"/>
    </row>
    <row r="37" spans="1:14" x14ac:dyDescent="0.25">
      <c r="A37" s="29"/>
      <c r="B37" s="99"/>
      <c r="C37" s="116"/>
      <c r="D37" s="31"/>
      <c r="E37" s="17"/>
      <c r="F37" s="117"/>
      <c r="G37" s="118"/>
      <c r="H37" s="79"/>
      <c r="I37" s="78"/>
      <c r="J37" s="80"/>
      <c r="K37" s="33"/>
      <c r="L37" s="78"/>
      <c r="M37" s="80"/>
      <c r="N37" s="33"/>
    </row>
    <row r="38" spans="1:14" x14ac:dyDescent="0.25">
      <c r="A38" s="29"/>
      <c r="B38" s="99"/>
      <c r="C38" s="116"/>
      <c r="D38" s="31"/>
      <c r="E38" s="17"/>
      <c r="F38" s="117"/>
      <c r="G38" s="118"/>
      <c r="H38" s="79"/>
      <c r="I38" s="78"/>
      <c r="J38" s="80"/>
      <c r="K38" s="33"/>
      <c r="L38" s="78"/>
      <c r="M38" s="80"/>
      <c r="N38" s="33"/>
    </row>
    <row r="39" spans="1:14" x14ac:dyDescent="0.25">
      <c r="A39" s="29"/>
      <c r="B39" s="99"/>
      <c r="C39" s="116"/>
      <c r="D39" s="31"/>
      <c r="E39" s="17"/>
      <c r="F39" s="117"/>
      <c r="G39" s="118"/>
      <c r="H39" s="79"/>
      <c r="I39" s="78"/>
      <c r="J39" s="80"/>
      <c r="K39" s="33"/>
      <c r="L39" s="78"/>
      <c r="M39" s="80"/>
      <c r="N39" s="33"/>
    </row>
    <row r="40" spans="1:14" x14ac:dyDescent="0.25">
      <c r="A40" s="29"/>
      <c r="B40" s="99"/>
      <c r="C40" s="116"/>
      <c r="D40" s="31"/>
      <c r="E40" s="17"/>
      <c r="F40" s="117"/>
      <c r="G40" s="118"/>
      <c r="H40" s="79"/>
      <c r="I40" s="78"/>
      <c r="J40" s="80"/>
      <c r="K40" s="33"/>
      <c r="L40" s="78"/>
      <c r="M40" s="80"/>
      <c r="N40" s="33"/>
    </row>
    <row r="41" spans="1:14" x14ac:dyDescent="0.25">
      <c r="A41" s="29"/>
      <c r="B41" s="99"/>
      <c r="C41" s="116"/>
      <c r="D41" s="31"/>
      <c r="E41" s="17"/>
      <c r="F41" s="117"/>
      <c r="G41" s="118"/>
      <c r="H41" s="79"/>
      <c r="I41" s="78"/>
      <c r="J41" s="80"/>
      <c r="K41" s="33"/>
      <c r="L41" s="78"/>
      <c r="M41" s="80"/>
      <c r="N41" s="33"/>
    </row>
    <row r="42" spans="1:14" x14ac:dyDescent="0.25">
      <c r="A42" s="29"/>
      <c r="B42" s="99"/>
      <c r="C42" s="116"/>
      <c r="D42" s="31"/>
      <c r="E42" s="17"/>
      <c r="F42" s="117"/>
      <c r="G42" s="118"/>
      <c r="H42" s="79"/>
      <c r="I42" s="78"/>
      <c r="J42" s="80"/>
      <c r="K42" s="33"/>
      <c r="L42" s="78"/>
      <c r="M42" s="80"/>
      <c r="N42" s="33"/>
    </row>
    <row r="43" spans="1:14" x14ac:dyDescent="0.25">
      <c r="A43" s="29"/>
      <c r="B43" s="99"/>
      <c r="C43" s="116"/>
      <c r="D43" s="31"/>
      <c r="E43" s="17"/>
      <c r="F43" s="117"/>
      <c r="G43" s="118"/>
      <c r="H43" s="79"/>
      <c r="I43" s="78"/>
      <c r="J43" s="80"/>
      <c r="K43" s="33"/>
      <c r="L43" s="78"/>
      <c r="M43" s="80"/>
      <c r="N43" s="33"/>
    </row>
    <row r="44" spans="1:14" x14ac:dyDescent="0.25">
      <c r="A44" s="29"/>
      <c r="B44" s="99"/>
      <c r="C44" s="116"/>
      <c r="D44" s="31"/>
      <c r="E44" s="17"/>
      <c r="F44" s="117"/>
      <c r="G44" s="118"/>
      <c r="H44" s="79"/>
      <c r="I44" s="78"/>
      <c r="J44" s="80"/>
      <c r="K44" s="33"/>
      <c r="L44" s="78"/>
      <c r="M44" s="80"/>
      <c r="N44" s="33"/>
    </row>
    <row r="45" spans="1:14" x14ac:dyDescent="0.25">
      <c r="A45" s="29"/>
      <c r="B45" s="99"/>
      <c r="C45" s="116"/>
      <c r="D45" s="31"/>
      <c r="E45" s="17"/>
      <c r="F45" s="117"/>
      <c r="G45" s="118"/>
      <c r="H45" s="79"/>
      <c r="I45" s="78"/>
      <c r="J45" s="80"/>
      <c r="K45" s="33"/>
      <c r="L45" s="78"/>
      <c r="M45" s="80"/>
      <c r="N45" s="33"/>
    </row>
    <row r="46" spans="1:14" x14ac:dyDescent="0.25">
      <c r="A46" s="29"/>
      <c r="B46" s="99"/>
      <c r="C46" s="116"/>
      <c r="D46" s="31"/>
      <c r="E46" s="17"/>
      <c r="F46" s="117"/>
      <c r="G46" s="118"/>
      <c r="H46" s="79"/>
      <c r="I46" s="78"/>
      <c r="J46" s="80"/>
      <c r="K46" s="33"/>
      <c r="L46" s="78"/>
      <c r="M46" s="80"/>
      <c r="N46" s="33"/>
    </row>
    <row r="47" spans="1:14" x14ac:dyDescent="0.25">
      <c r="A47" s="29"/>
      <c r="B47" s="99"/>
      <c r="C47" s="116"/>
      <c r="D47" s="31"/>
      <c r="E47" s="17"/>
      <c r="F47" s="117"/>
      <c r="G47" s="118"/>
      <c r="H47" s="79"/>
      <c r="I47" s="78"/>
      <c r="J47" s="80"/>
      <c r="K47" s="33"/>
      <c r="L47" s="78"/>
      <c r="M47" s="80"/>
      <c r="N47" s="33"/>
    </row>
    <row r="48" spans="1:14" x14ac:dyDescent="0.25">
      <c r="A48" s="29"/>
      <c r="B48" s="99"/>
      <c r="C48" s="116"/>
      <c r="D48" s="31"/>
      <c r="E48" s="17"/>
      <c r="F48" s="117"/>
      <c r="G48" s="118"/>
      <c r="H48" s="79"/>
      <c r="I48" s="78"/>
      <c r="J48" s="80"/>
      <c r="K48" s="33"/>
      <c r="L48" s="78"/>
      <c r="M48" s="80"/>
      <c r="N48" s="33"/>
    </row>
    <row r="49" spans="1:14" x14ac:dyDescent="0.25">
      <c r="A49" s="29"/>
      <c r="B49" s="99"/>
      <c r="C49" s="116"/>
      <c r="D49" s="31"/>
      <c r="E49" s="17"/>
      <c r="F49" s="117"/>
      <c r="G49" s="118"/>
      <c r="H49" s="79"/>
      <c r="I49" s="78"/>
      <c r="J49" s="80"/>
      <c r="K49" s="33"/>
      <c r="L49" s="78"/>
      <c r="M49" s="80"/>
      <c r="N49" s="33"/>
    </row>
    <row r="50" spans="1:14" x14ac:dyDescent="0.25">
      <c r="A50" s="29"/>
      <c r="B50" s="99"/>
      <c r="C50" s="116"/>
      <c r="D50" s="31"/>
      <c r="E50" s="17"/>
      <c r="F50" s="117"/>
      <c r="G50" s="118"/>
      <c r="H50" s="79"/>
      <c r="I50" s="78"/>
      <c r="J50" s="80"/>
      <c r="K50" s="33"/>
      <c r="L50" s="78"/>
      <c r="M50" s="80"/>
      <c r="N50" s="33"/>
    </row>
    <row r="51" spans="1:14" x14ac:dyDescent="0.25">
      <c r="A51" s="29"/>
      <c r="B51" s="99"/>
      <c r="C51" s="116"/>
      <c r="D51" s="31"/>
      <c r="E51" s="17"/>
      <c r="F51" s="117"/>
      <c r="G51" s="118"/>
      <c r="H51" s="79"/>
      <c r="I51" s="78"/>
      <c r="J51" s="80"/>
      <c r="K51" s="33"/>
      <c r="L51" s="78"/>
      <c r="M51" s="80"/>
      <c r="N51" s="33"/>
    </row>
    <row r="52" spans="1:14" ht="15.6" customHeight="1" x14ac:dyDescent="0.25">
      <c r="A52" s="29"/>
      <c r="B52" s="99"/>
      <c r="C52" s="116"/>
      <c r="D52" s="31"/>
      <c r="E52" s="17"/>
      <c r="F52" s="117"/>
      <c r="G52" s="118"/>
      <c r="H52" s="79"/>
      <c r="I52" s="78"/>
      <c r="J52" s="80"/>
      <c r="K52" s="33"/>
      <c r="L52" s="78"/>
      <c r="M52" s="80"/>
      <c r="N52" s="33"/>
    </row>
    <row r="53" spans="1:14" x14ac:dyDescent="0.25">
      <c r="A53" s="29"/>
      <c r="B53" s="99"/>
      <c r="C53" s="116"/>
      <c r="D53" s="31"/>
      <c r="E53" s="17"/>
      <c r="F53" s="117"/>
      <c r="G53" s="118"/>
      <c r="H53" s="79"/>
      <c r="I53" s="78"/>
      <c r="J53" s="80"/>
      <c r="K53" s="33"/>
      <c r="L53" s="78"/>
      <c r="M53" s="80"/>
      <c r="N53" s="33"/>
    </row>
    <row r="54" spans="1:14" x14ac:dyDescent="0.25">
      <c r="A54" s="29"/>
      <c r="B54" s="99"/>
      <c r="C54" s="116"/>
      <c r="D54" s="31"/>
      <c r="E54" s="17"/>
      <c r="F54" s="117"/>
      <c r="G54" s="118"/>
      <c r="H54" s="79"/>
      <c r="I54" s="78"/>
      <c r="J54" s="80"/>
      <c r="K54" s="33"/>
      <c r="L54" s="78"/>
      <c r="M54" s="80"/>
      <c r="N54" s="33"/>
    </row>
    <row r="55" spans="1:14" x14ac:dyDescent="0.25">
      <c r="A55" s="29"/>
      <c r="B55" s="99"/>
      <c r="C55" s="116"/>
      <c r="D55" s="31"/>
      <c r="E55" s="17"/>
      <c r="F55" s="117"/>
      <c r="G55" s="118"/>
      <c r="H55" s="79"/>
      <c r="I55" s="78"/>
      <c r="J55" s="80"/>
      <c r="K55" s="33"/>
      <c r="L55" s="78"/>
      <c r="M55" s="80"/>
      <c r="N55" s="33"/>
    </row>
    <row r="56" spans="1:14" x14ac:dyDescent="0.25">
      <c r="A56" s="29"/>
      <c r="B56" s="99"/>
      <c r="C56" s="116"/>
      <c r="D56" s="31"/>
      <c r="E56" s="17"/>
      <c r="F56" s="117"/>
      <c r="G56" s="118"/>
      <c r="H56" s="79"/>
      <c r="I56" s="78"/>
      <c r="J56" s="80"/>
      <c r="K56" s="33"/>
      <c r="L56" s="78"/>
      <c r="M56" s="80"/>
      <c r="N56" s="33"/>
    </row>
    <row r="57" spans="1:14" x14ac:dyDescent="0.25">
      <c r="A57" s="29"/>
      <c r="B57" s="99"/>
      <c r="C57" s="116"/>
      <c r="D57" s="31"/>
      <c r="E57" s="17"/>
      <c r="F57" s="117"/>
      <c r="G57" s="118"/>
      <c r="H57" s="79"/>
      <c r="I57" s="78"/>
      <c r="J57" s="80"/>
      <c r="K57" s="33"/>
      <c r="L57" s="78"/>
      <c r="M57" s="80"/>
      <c r="N57" s="33"/>
    </row>
    <row r="58" spans="1:14" x14ac:dyDescent="0.25">
      <c r="A58" s="29"/>
      <c r="B58" s="99"/>
      <c r="C58" s="116"/>
      <c r="D58" s="31"/>
      <c r="E58" s="17"/>
      <c r="F58" s="117"/>
      <c r="G58" s="118"/>
      <c r="H58" s="79"/>
      <c r="I58" s="78"/>
      <c r="J58" s="80"/>
      <c r="K58" s="33"/>
      <c r="L58" s="78"/>
      <c r="M58" s="80"/>
      <c r="N58" s="33"/>
    </row>
    <row r="59" spans="1:14" x14ac:dyDescent="0.25">
      <c r="A59" s="29"/>
      <c r="B59" s="99"/>
      <c r="C59" s="116"/>
      <c r="D59" s="31"/>
      <c r="E59" s="17"/>
      <c r="F59" s="117"/>
      <c r="G59" s="118"/>
      <c r="H59" s="79"/>
      <c r="I59" s="78"/>
      <c r="J59" s="80"/>
      <c r="K59" s="33"/>
      <c r="L59" s="78"/>
      <c r="M59" s="80"/>
      <c r="N59" s="33"/>
    </row>
    <row r="60" spans="1:14" x14ac:dyDescent="0.25">
      <c r="A60" s="29"/>
      <c r="B60" s="99"/>
      <c r="C60" s="116"/>
      <c r="D60" s="31"/>
      <c r="E60" s="17" t="str">
        <f>IFERROR(IF(OR($C60="",$C60="No CAS"),INDEX('DEQ Pollutant List'!$A$7:$A$611,MATCH($D60,'DEQ Pollutant List'!$C$7:$C$611,0)),INDEX('DEQ Pollutant List'!$A$7:$A$611,MATCH($C60,'DEQ Pollutant List'!$B$7:$B$611,0))),"")</f>
        <v/>
      </c>
      <c r="F60" s="117"/>
      <c r="G60" s="118"/>
      <c r="H60" s="79"/>
      <c r="I60" s="78"/>
      <c r="J60" s="80"/>
      <c r="K60" s="33"/>
      <c r="L60" s="78"/>
      <c r="M60" s="80"/>
      <c r="N60" s="33"/>
    </row>
    <row r="61" spans="1:14" x14ac:dyDescent="0.25">
      <c r="A61" s="29"/>
      <c r="B61" s="99"/>
      <c r="C61" s="116"/>
      <c r="D61" s="31" t="str">
        <f>IFERROR(IF(C61="No CAS","",INDEX('DEQ Pollutant List'!$C$7:$C$611,MATCH('5. Pollutant Emissions - MB'!C61,'DEQ Pollutant List'!$B$7:$B$611,0))),"")</f>
        <v/>
      </c>
      <c r="E61" s="17" t="str">
        <f>IFERROR(IF(OR($C61="",$C61="No CAS"),INDEX('DEQ Pollutant List'!$A$7:$A$611,MATCH($D61,'DEQ Pollutant List'!$C$7:$C$611,0)),INDEX('DEQ Pollutant List'!$A$7:$A$611,MATCH($C61,'DEQ Pollutant List'!$B$7:$B$611,0))),"")</f>
        <v/>
      </c>
      <c r="F61" s="117"/>
      <c r="G61" s="118"/>
      <c r="H61" s="79"/>
      <c r="I61" s="78"/>
      <c r="J61" s="80"/>
      <c r="K61" s="33"/>
      <c r="L61" s="78"/>
      <c r="M61" s="80"/>
      <c r="N61" s="33"/>
    </row>
    <row r="62" spans="1:14" x14ac:dyDescent="0.25">
      <c r="A62" s="29"/>
      <c r="B62" s="99"/>
      <c r="C62" s="116"/>
      <c r="D62" s="31" t="str">
        <f>IFERROR(IF(C62="No CAS","",INDEX('DEQ Pollutant List'!$C$7:$C$611,MATCH('5. Pollutant Emissions - MB'!C62,'DEQ Pollutant List'!$B$7:$B$611,0))),"")</f>
        <v/>
      </c>
      <c r="E62" s="17" t="str">
        <f>IFERROR(IF(OR($C62="",$C62="No CAS"),INDEX('DEQ Pollutant List'!$A$7:$A$611,MATCH($D62,'DEQ Pollutant List'!$C$7:$C$611,0)),INDEX('DEQ Pollutant List'!$A$7:$A$611,MATCH($C62,'DEQ Pollutant List'!$B$7:$B$611,0))),"")</f>
        <v/>
      </c>
      <c r="F62" s="117"/>
      <c r="G62" s="118"/>
      <c r="H62" s="79"/>
      <c r="I62" s="78"/>
      <c r="J62" s="80"/>
      <c r="K62" s="33"/>
      <c r="L62" s="78"/>
      <c r="M62" s="80"/>
      <c r="N62" s="33"/>
    </row>
    <row r="63" spans="1:14" x14ac:dyDescent="0.25">
      <c r="A63" s="29"/>
      <c r="B63" s="99"/>
      <c r="C63" s="116"/>
      <c r="D63" s="31" t="str">
        <f>IFERROR(IF(C63="No CAS","",INDEX('DEQ Pollutant List'!$C$7:$C$611,MATCH('5. Pollutant Emissions - MB'!C63,'DEQ Pollutant List'!$B$7:$B$611,0))),"")</f>
        <v/>
      </c>
      <c r="E63" s="17" t="str">
        <f>IFERROR(IF(OR($C63="",$C63="No CAS"),INDEX('DEQ Pollutant List'!$A$7:$A$611,MATCH($D63,'DEQ Pollutant List'!$C$7:$C$611,0)),INDEX('DEQ Pollutant List'!$A$7:$A$611,MATCH($C63,'DEQ Pollutant List'!$B$7:$B$611,0))),"")</f>
        <v/>
      </c>
      <c r="F63" s="117"/>
      <c r="G63" s="118"/>
      <c r="H63" s="79"/>
      <c r="I63" s="78"/>
      <c r="J63" s="80"/>
      <c r="K63" s="33"/>
      <c r="L63" s="78"/>
      <c r="M63" s="80"/>
      <c r="N63" s="33"/>
    </row>
    <row r="64" spans="1:14" x14ac:dyDescent="0.25">
      <c r="A64" s="29"/>
      <c r="B64" s="99"/>
      <c r="C64" s="116"/>
      <c r="D64" s="31" t="str">
        <f>IFERROR(IF(C64="No CAS","",INDEX('DEQ Pollutant List'!$C$7:$C$611,MATCH('5. Pollutant Emissions - MB'!C64,'DEQ Pollutant List'!$B$7:$B$611,0))),"")</f>
        <v/>
      </c>
      <c r="E64" s="17" t="str">
        <f>IFERROR(IF(OR($C64="",$C64="No CAS"),INDEX('DEQ Pollutant List'!$A$7:$A$611,MATCH($D64,'DEQ Pollutant List'!$C$7:$C$611,0)),INDEX('DEQ Pollutant List'!$A$7:$A$611,MATCH($C64,'DEQ Pollutant List'!$B$7:$B$611,0))),"")</f>
        <v/>
      </c>
      <c r="F64" s="117"/>
      <c r="G64" s="118"/>
      <c r="H64" s="79"/>
      <c r="I64" s="78"/>
      <c r="J64" s="80"/>
      <c r="K64" s="33"/>
      <c r="L64" s="78"/>
      <c r="M64" s="80"/>
      <c r="N64" s="33"/>
    </row>
    <row r="65" spans="1:14" x14ac:dyDescent="0.25">
      <c r="A65" s="29"/>
      <c r="B65" s="99"/>
      <c r="C65" s="116"/>
      <c r="D65" s="31" t="str">
        <f>IFERROR(IF(C65="No CAS","",INDEX('DEQ Pollutant List'!$C$7:$C$611,MATCH('5. Pollutant Emissions - MB'!C65,'DEQ Pollutant List'!$B$7:$B$611,0))),"")</f>
        <v/>
      </c>
      <c r="E65" s="17" t="str">
        <f>IFERROR(IF(OR($C65="",$C65="No CAS"),INDEX('DEQ Pollutant List'!$A$7:$A$611,MATCH($D65,'DEQ Pollutant List'!$C$7:$C$611,0)),INDEX('DEQ Pollutant List'!$A$7:$A$611,MATCH($C65,'DEQ Pollutant List'!$B$7:$B$611,0))),"")</f>
        <v/>
      </c>
      <c r="F65" s="117"/>
      <c r="G65" s="118"/>
      <c r="H65" s="79"/>
      <c r="I65" s="78"/>
      <c r="J65" s="80"/>
      <c r="K65" s="33"/>
      <c r="L65" s="78"/>
      <c r="M65" s="80"/>
      <c r="N65" s="33"/>
    </row>
    <row r="66" spans="1:14" x14ac:dyDescent="0.25">
      <c r="A66" s="29"/>
      <c r="B66" s="99"/>
      <c r="C66" s="116"/>
      <c r="D66" s="31" t="str">
        <f>IFERROR(IF(C66="No CAS","",INDEX('DEQ Pollutant List'!$C$7:$C$611,MATCH('5. Pollutant Emissions - MB'!C66,'DEQ Pollutant List'!$B$7:$B$611,0))),"")</f>
        <v/>
      </c>
      <c r="E66" s="17" t="str">
        <f>IFERROR(IF(OR($C66="",$C66="No CAS"),INDEX('DEQ Pollutant List'!$A$7:$A$611,MATCH($D66,'DEQ Pollutant List'!$C$7:$C$611,0)),INDEX('DEQ Pollutant List'!$A$7:$A$611,MATCH($C66,'DEQ Pollutant List'!$B$7:$B$611,0))),"")</f>
        <v/>
      </c>
      <c r="F66" s="117"/>
      <c r="G66" s="118"/>
      <c r="H66" s="79"/>
      <c r="I66" s="78"/>
      <c r="J66" s="80"/>
      <c r="K66" s="33"/>
      <c r="L66" s="78"/>
      <c r="M66" s="80"/>
      <c r="N66" s="33"/>
    </row>
    <row r="67" spans="1:14" x14ac:dyDescent="0.25">
      <c r="A67" s="29"/>
      <c r="B67" s="99"/>
      <c r="C67" s="116"/>
      <c r="D67" s="31" t="str">
        <f>IFERROR(IF(C67="No CAS","",INDEX('DEQ Pollutant List'!$C$7:$C$611,MATCH('5. Pollutant Emissions - MB'!C67,'DEQ Pollutant List'!$B$7:$B$611,0))),"")</f>
        <v/>
      </c>
      <c r="E67" s="17" t="str">
        <f>IFERROR(IF(OR($C67="",$C67="No CAS"),INDEX('DEQ Pollutant List'!$A$7:$A$611,MATCH($D67,'DEQ Pollutant List'!$C$7:$C$611,0)),INDEX('DEQ Pollutant List'!$A$7:$A$611,MATCH($C67,'DEQ Pollutant List'!$B$7:$B$611,0))),"")</f>
        <v/>
      </c>
      <c r="F67" s="117"/>
      <c r="G67" s="118"/>
      <c r="H67" s="79"/>
      <c r="I67" s="78"/>
      <c r="J67" s="80"/>
      <c r="K67" s="33"/>
      <c r="L67" s="78"/>
      <c r="M67" s="80"/>
      <c r="N67" s="33"/>
    </row>
    <row r="68" spans="1:14" x14ac:dyDescent="0.25">
      <c r="A68" s="29"/>
      <c r="B68" s="99"/>
      <c r="C68" s="116"/>
      <c r="D68" s="31" t="str">
        <f>IFERROR(IF(C68="No CAS","",INDEX('DEQ Pollutant List'!$C$7:$C$611,MATCH('5. Pollutant Emissions - MB'!C68,'DEQ Pollutant List'!$B$7:$B$611,0))),"")</f>
        <v/>
      </c>
      <c r="E68" s="17" t="str">
        <f>IFERROR(IF(OR($C68="",$C68="No CAS"),INDEX('DEQ Pollutant List'!$A$7:$A$611,MATCH($D68,'DEQ Pollutant List'!$C$7:$C$611,0)),INDEX('DEQ Pollutant List'!$A$7:$A$611,MATCH($C68,'DEQ Pollutant List'!$B$7:$B$611,0))),"")</f>
        <v/>
      </c>
      <c r="F68" s="117"/>
      <c r="G68" s="118"/>
      <c r="H68" s="79"/>
      <c r="I68" s="78"/>
      <c r="J68" s="80"/>
      <c r="K68" s="33"/>
      <c r="L68" s="78"/>
      <c r="M68" s="80"/>
      <c r="N68" s="33"/>
    </row>
    <row r="69" spans="1:14" x14ac:dyDescent="0.25">
      <c r="A69" s="29"/>
      <c r="B69" s="99"/>
      <c r="C69" s="116"/>
      <c r="D69" s="31" t="str">
        <f>IFERROR(IF(C69="No CAS","",INDEX('DEQ Pollutant List'!$C$7:$C$611,MATCH('5. Pollutant Emissions - MB'!C69,'DEQ Pollutant List'!$B$7:$B$611,0))),"")</f>
        <v/>
      </c>
      <c r="E69" s="17" t="str">
        <f>IFERROR(IF(OR($C69="",$C69="No CAS"),INDEX('DEQ Pollutant List'!$A$7:$A$611,MATCH($D69,'DEQ Pollutant List'!$C$7:$C$611,0)),INDEX('DEQ Pollutant List'!$A$7:$A$611,MATCH($C69,'DEQ Pollutant List'!$B$7:$B$611,0))),"")</f>
        <v/>
      </c>
      <c r="F69" s="117"/>
      <c r="G69" s="118"/>
      <c r="H69" s="79"/>
      <c r="I69" s="78"/>
      <c r="J69" s="80"/>
      <c r="K69" s="33"/>
      <c r="L69" s="78"/>
      <c r="M69" s="80"/>
      <c r="N69" s="33"/>
    </row>
    <row r="70" spans="1:14" x14ac:dyDescent="0.25">
      <c r="A70" s="29"/>
      <c r="B70" s="99"/>
      <c r="C70" s="116"/>
      <c r="D70" s="31" t="str">
        <f>IFERROR(IF(C70="No CAS","",INDEX('DEQ Pollutant List'!$C$7:$C$611,MATCH('5. Pollutant Emissions - MB'!C70,'DEQ Pollutant List'!$B$7:$B$611,0))),"")</f>
        <v/>
      </c>
      <c r="E70" s="17" t="str">
        <f>IFERROR(IF(OR($C70="",$C70="No CAS"),INDEX('DEQ Pollutant List'!$A$7:$A$611,MATCH($D70,'DEQ Pollutant List'!$C$7:$C$611,0)),INDEX('DEQ Pollutant List'!$A$7:$A$611,MATCH($C70,'DEQ Pollutant List'!$B$7:$B$611,0))),"")</f>
        <v/>
      </c>
      <c r="F70" s="117"/>
      <c r="G70" s="118"/>
      <c r="H70" s="79"/>
      <c r="I70" s="78"/>
      <c r="J70" s="80"/>
      <c r="K70" s="33"/>
      <c r="L70" s="78"/>
      <c r="M70" s="80"/>
      <c r="N70" s="33"/>
    </row>
    <row r="71" spans="1:14" x14ac:dyDescent="0.25">
      <c r="A71" s="29"/>
      <c r="B71" s="99"/>
      <c r="C71" s="116"/>
      <c r="D71" s="31" t="str">
        <f>IFERROR(IF(C71="No CAS","",INDEX('DEQ Pollutant List'!$C$7:$C$611,MATCH('5. Pollutant Emissions - MB'!C71,'DEQ Pollutant List'!$B$7:$B$611,0))),"")</f>
        <v/>
      </c>
      <c r="E71" s="17" t="str">
        <f>IFERROR(IF(OR($C71="",$C71="No CAS"),INDEX('DEQ Pollutant List'!$A$7:$A$611,MATCH($D71,'DEQ Pollutant List'!$C$7:$C$611,0)),INDEX('DEQ Pollutant List'!$A$7:$A$611,MATCH($C71,'DEQ Pollutant List'!$B$7:$B$611,0))),"")</f>
        <v/>
      </c>
      <c r="F71" s="117"/>
      <c r="G71" s="118"/>
      <c r="H71" s="79"/>
      <c r="I71" s="78"/>
      <c r="J71" s="80"/>
      <c r="K71" s="33"/>
      <c r="L71" s="78"/>
      <c r="M71" s="80"/>
      <c r="N71" s="33"/>
    </row>
    <row r="72" spans="1:14" x14ac:dyDescent="0.25">
      <c r="A72" s="29"/>
      <c r="B72" s="99"/>
      <c r="C72" s="116"/>
      <c r="D72" s="31" t="str">
        <f>IFERROR(IF(C72="No CAS","",INDEX('DEQ Pollutant List'!$C$7:$C$611,MATCH('5. Pollutant Emissions - MB'!C72,'DEQ Pollutant List'!$B$7:$B$611,0))),"")</f>
        <v/>
      </c>
      <c r="E72" s="17" t="str">
        <f>IFERROR(IF(OR($C72="",$C72="No CAS"),INDEX('DEQ Pollutant List'!$A$7:$A$611,MATCH($D72,'DEQ Pollutant List'!$C$7:$C$611,0)),INDEX('DEQ Pollutant List'!$A$7:$A$611,MATCH($C72,'DEQ Pollutant List'!$B$7:$B$611,0))),"")</f>
        <v/>
      </c>
      <c r="F72" s="117"/>
      <c r="G72" s="118"/>
      <c r="H72" s="79"/>
      <c r="I72" s="78"/>
      <c r="J72" s="80"/>
      <c r="K72" s="33"/>
      <c r="L72" s="78"/>
      <c r="M72" s="80"/>
      <c r="N72" s="33"/>
    </row>
    <row r="73" spans="1:14" x14ac:dyDescent="0.25">
      <c r="A73" s="29"/>
      <c r="B73" s="99"/>
      <c r="C73" s="116"/>
      <c r="D73" s="31" t="str">
        <f>IFERROR(IF(C73="No CAS","",INDEX('DEQ Pollutant List'!$C$7:$C$611,MATCH('5. Pollutant Emissions - MB'!C73,'DEQ Pollutant List'!$B$7:$B$611,0))),"")</f>
        <v/>
      </c>
      <c r="E73" s="17" t="str">
        <f>IFERROR(IF(OR($C73="",$C73="No CAS"),INDEX('DEQ Pollutant List'!$A$7:$A$611,MATCH($D73,'DEQ Pollutant List'!$C$7:$C$611,0)),INDEX('DEQ Pollutant List'!$A$7:$A$611,MATCH($C73,'DEQ Pollutant List'!$B$7:$B$611,0))),"")</f>
        <v/>
      </c>
      <c r="F73" s="117"/>
      <c r="G73" s="118"/>
      <c r="H73" s="79"/>
      <c r="I73" s="78"/>
      <c r="J73" s="80"/>
      <c r="K73" s="33"/>
      <c r="L73" s="78"/>
      <c r="M73" s="80"/>
      <c r="N73" s="33"/>
    </row>
    <row r="74" spans="1:14" x14ac:dyDescent="0.25">
      <c r="A74" s="29"/>
      <c r="B74" s="99"/>
      <c r="C74" s="116"/>
      <c r="D74" s="31" t="str">
        <f>IFERROR(IF(C74="No CAS","",INDEX('DEQ Pollutant List'!$C$7:$C$611,MATCH('5. Pollutant Emissions - MB'!C74,'DEQ Pollutant List'!$B$7:$B$611,0))),"")</f>
        <v/>
      </c>
      <c r="E74" s="17" t="str">
        <f>IFERROR(IF(OR($C74="",$C74="No CAS"),INDEX('DEQ Pollutant List'!$A$7:$A$611,MATCH($D74,'DEQ Pollutant List'!$C$7:$C$611,0)),INDEX('DEQ Pollutant List'!$A$7:$A$611,MATCH($C74,'DEQ Pollutant List'!$B$7:$B$611,0))),"")</f>
        <v/>
      </c>
      <c r="F74" s="117"/>
      <c r="G74" s="118"/>
      <c r="H74" s="79"/>
      <c r="I74" s="78"/>
      <c r="J74" s="80"/>
      <c r="K74" s="33"/>
      <c r="L74" s="78"/>
      <c r="M74" s="80"/>
      <c r="N74" s="33"/>
    </row>
    <row r="75" spans="1:14" x14ac:dyDescent="0.25">
      <c r="A75" s="29"/>
      <c r="B75" s="99"/>
      <c r="C75" s="116"/>
      <c r="D75" s="31" t="str">
        <f>IFERROR(IF(C75="No CAS","",INDEX('DEQ Pollutant List'!$C$7:$C$611,MATCH('5. Pollutant Emissions - MB'!C75,'DEQ Pollutant List'!$B$7:$B$611,0))),"")</f>
        <v/>
      </c>
      <c r="E75" s="17" t="str">
        <f>IFERROR(IF(OR($C75="",$C75="No CAS"),INDEX('DEQ Pollutant List'!$A$7:$A$611,MATCH($D75,'DEQ Pollutant List'!$C$7:$C$611,0)),INDEX('DEQ Pollutant List'!$A$7:$A$611,MATCH($C75,'DEQ Pollutant List'!$B$7:$B$611,0))),"")</f>
        <v/>
      </c>
      <c r="F75" s="117"/>
      <c r="G75" s="118"/>
      <c r="H75" s="79"/>
      <c r="I75" s="78"/>
      <c r="J75" s="80"/>
      <c r="K75" s="33"/>
      <c r="L75" s="78"/>
      <c r="M75" s="80"/>
      <c r="N75" s="33"/>
    </row>
    <row r="76" spans="1:14" x14ac:dyDescent="0.25">
      <c r="A76" s="29"/>
      <c r="B76" s="99"/>
      <c r="C76" s="116"/>
      <c r="D76" s="31" t="str">
        <f>IFERROR(IF(C76="No CAS","",INDEX('DEQ Pollutant List'!$C$7:$C$611,MATCH('5. Pollutant Emissions - MB'!C76,'DEQ Pollutant List'!$B$7:$B$611,0))),"")</f>
        <v/>
      </c>
      <c r="E76" s="17" t="str">
        <f>IFERROR(IF(OR($C76="",$C76="No CAS"),INDEX('DEQ Pollutant List'!$A$7:$A$611,MATCH($D76,'DEQ Pollutant List'!$C$7:$C$611,0)),INDEX('DEQ Pollutant List'!$A$7:$A$611,MATCH($C76,'DEQ Pollutant List'!$B$7:$B$611,0))),"")</f>
        <v/>
      </c>
      <c r="F76" s="117"/>
      <c r="G76" s="118"/>
      <c r="H76" s="79"/>
      <c r="I76" s="78"/>
      <c r="J76" s="80"/>
      <c r="K76" s="33"/>
      <c r="L76" s="78"/>
      <c r="M76" s="80"/>
      <c r="N76" s="33"/>
    </row>
    <row r="77" spans="1:14" x14ac:dyDescent="0.25">
      <c r="A77" s="29"/>
      <c r="B77" s="99"/>
      <c r="C77" s="116"/>
      <c r="D77" s="31" t="str">
        <f>IFERROR(IF(C77="No CAS","",INDEX('DEQ Pollutant List'!$C$7:$C$611,MATCH('5. Pollutant Emissions - MB'!C77,'DEQ Pollutant List'!$B$7:$B$611,0))),"")</f>
        <v/>
      </c>
      <c r="E77" s="17" t="str">
        <f>IFERROR(IF(OR($C77="",$C77="No CAS"),INDEX('DEQ Pollutant List'!$A$7:$A$611,MATCH($D77,'DEQ Pollutant List'!$C$7:$C$611,0)),INDEX('DEQ Pollutant List'!$A$7:$A$611,MATCH($C77,'DEQ Pollutant List'!$B$7:$B$611,0))),"")</f>
        <v/>
      </c>
      <c r="F77" s="117"/>
      <c r="G77" s="118"/>
      <c r="H77" s="79"/>
      <c r="I77" s="78"/>
      <c r="J77" s="80"/>
      <c r="K77" s="33"/>
      <c r="L77" s="78"/>
      <c r="M77" s="80"/>
      <c r="N77" s="33"/>
    </row>
    <row r="78" spans="1:14" x14ac:dyDescent="0.25">
      <c r="A78" s="29"/>
      <c r="B78" s="99"/>
      <c r="C78" s="116"/>
      <c r="D78" s="31" t="str">
        <f>IFERROR(IF(C78="No CAS","",INDEX('DEQ Pollutant List'!$C$7:$C$611,MATCH('5. Pollutant Emissions - MB'!C78,'DEQ Pollutant List'!$B$7:$B$611,0))),"")</f>
        <v/>
      </c>
      <c r="E78" s="17" t="str">
        <f>IFERROR(IF(OR($C78="",$C78="No CAS"),INDEX('DEQ Pollutant List'!$A$7:$A$611,MATCH($D78,'DEQ Pollutant List'!$C$7:$C$611,0)),INDEX('DEQ Pollutant List'!$A$7:$A$611,MATCH($C78,'DEQ Pollutant List'!$B$7:$B$611,0))),"")</f>
        <v/>
      </c>
      <c r="F78" s="117"/>
      <c r="G78" s="118"/>
      <c r="H78" s="79"/>
      <c r="I78" s="78"/>
      <c r="J78" s="80"/>
      <c r="K78" s="33"/>
      <c r="L78" s="78"/>
      <c r="M78" s="80"/>
      <c r="N78" s="33"/>
    </row>
    <row r="79" spans="1:14" x14ac:dyDescent="0.25">
      <c r="A79" s="29"/>
      <c r="B79" s="99"/>
      <c r="C79" s="116"/>
      <c r="D79" s="31" t="str">
        <f>IFERROR(IF(C79="No CAS","",INDEX('DEQ Pollutant List'!$C$7:$C$611,MATCH('5. Pollutant Emissions - MB'!C79,'DEQ Pollutant List'!$B$7:$B$611,0))),"")</f>
        <v/>
      </c>
      <c r="E79" s="17" t="str">
        <f>IFERROR(IF(OR($C79="",$C79="No CAS"),INDEX('DEQ Pollutant List'!$A$7:$A$611,MATCH($D79,'DEQ Pollutant List'!$C$7:$C$611,0)),INDEX('DEQ Pollutant List'!$A$7:$A$611,MATCH($C79,'DEQ Pollutant List'!$B$7:$B$611,0))),"")</f>
        <v/>
      </c>
      <c r="F79" s="117"/>
      <c r="G79" s="118"/>
      <c r="H79" s="79"/>
      <c r="I79" s="78"/>
      <c r="J79" s="80"/>
      <c r="K79" s="33"/>
      <c r="L79" s="78"/>
      <c r="M79" s="80"/>
      <c r="N79" s="33"/>
    </row>
    <row r="80" spans="1:14" x14ac:dyDescent="0.25">
      <c r="A80" s="29"/>
      <c r="B80" s="99"/>
      <c r="C80" s="116"/>
      <c r="D80" s="31" t="str">
        <f>IFERROR(IF(C80="No CAS","",INDEX('DEQ Pollutant List'!$C$7:$C$611,MATCH('5. Pollutant Emissions - MB'!C80,'DEQ Pollutant List'!$B$7:$B$611,0))),"")</f>
        <v/>
      </c>
      <c r="E80" s="17" t="str">
        <f>IFERROR(IF(OR($C80="",$C80="No CAS"),INDEX('DEQ Pollutant List'!$A$7:$A$611,MATCH($D80,'DEQ Pollutant List'!$C$7:$C$611,0)),INDEX('DEQ Pollutant List'!$A$7:$A$611,MATCH($C80,'DEQ Pollutant List'!$B$7:$B$611,0))),"")</f>
        <v/>
      </c>
      <c r="F80" s="117"/>
      <c r="G80" s="118"/>
      <c r="H80" s="79"/>
      <c r="I80" s="78"/>
      <c r="J80" s="80"/>
      <c r="K80" s="33"/>
      <c r="L80" s="78"/>
      <c r="M80" s="80"/>
      <c r="N80" s="33"/>
    </row>
    <row r="81" spans="1:14" x14ac:dyDescent="0.25">
      <c r="A81" s="29"/>
      <c r="B81" s="99"/>
      <c r="C81" s="116"/>
      <c r="D81" s="31" t="str">
        <f>IFERROR(IF(C81="No CAS","",INDEX('DEQ Pollutant List'!$C$7:$C$611,MATCH('5. Pollutant Emissions - MB'!C81,'DEQ Pollutant List'!$B$7:$B$611,0))),"")</f>
        <v/>
      </c>
      <c r="E81" s="17" t="str">
        <f>IFERROR(IF(OR($C81="",$C81="No CAS"),INDEX('DEQ Pollutant List'!$A$7:$A$611,MATCH($D81,'DEQ Pollutant List'!$C$7:$C$611,0)),INDEX('DEQ Pollutant List'!$A$7:$A$611,MATCH($C81,'DEQ Pollutant List'!$B$7:$B$611,0))),"")</f>
        <v/>
      </c>
      <c r="F81" s="117"/>
      <c r="G81" s="118"/>
      <c r="H81" s="79"/>
      <c r="I81" s="78"/>
      <c r="J81" s="80"/>
      <c r="K81" s="33"/>
      <c r="L81" s="78"/>
      <c r="M81" s="80"/>
      <c r="N81" s="33"/>
    </row>
    <row r="82" spans="1:14" x14ac:dyDescent="0.25">
      <c r="A82" s="29"/>
      <c r="B82" s="99"/>
      <c r="C82" s="116"/>
      <c r="D82" s="31" t="str">
        <f>IFERROR(IF(C82="No CAS","",INDEX('DEQ Pollutant List'!$C$7:$C$611,MATCH('5. Pollutant Emissions - MB'!C82,'DEQ Pollutant List'!$B$7:$B$611,0))),"")</f>
        <v/>
      </c>
      <c r="E82" s="17" t="str">
        <f>IFERROR(IF(OR($C82="",$C82="No CAS"),INDEX('DEQ Pollutant List'!$A$7:$A$611,MATCH($D82,'DEQ Pollutant List'!$C$7:$C$611,0)),INDEX('DEQ Pollutant List'!$A$7:$A$611,MATCH($C82,'DEQ Pollutant List'!$B$7:$B$611,0))),"")</f>
        <v/>
      </c>
      <c r="F82" s="117"/>
      <c r="G82" s="118"/>
      <c r="H82" s="79"/>
      <c r="I82" s="78"/>
      <c r="J82" s="80"/>
      <c r="K82" s="33"/>
      <c r="L82" s="78"/>
      <c r="M82" s="80"/>
      <c r="N82" s="33"/>
    </row>
    <row r="83" spans="1:14" x14ac:dyDescent="0.25">
      <c r="A83" s="29"/>
      <c r="B83" s="99"/>
      <c r="C83" s="116"/>
      <c r="D83" s="31" t="str">
        <f>IFERROR(IF(C83="No CAS","",INDEX('DEQ Pollutant List'!$C$7:$C$611,MATCH('5. Pollutant Emissions - MB'!C83,'DEQ Pollutant List'!$B$7:$B$611,0))),"")</f>
        <v/>
      </c>
      <c r="E83" s="17" t="str">
        <f>IFERROR(IF(OR($C83="",$C83="No CAS"),INDEX('DEQ Pollutant List'!$A$7:$A$611,MATCH($D83,'DEQ Pollutant List'!$C$7:$C$611,0)),INDEX('DEQ Pollutant List'!$A$7:$A$611,MATCH($C83,'DEQ Pollutant List'!$B$7:$B$611,0))),"")</f>
        <v/>
      </c>
      <c r="F83" s="117"/>
      <c r="G83" s="118"/>
      <c r="H83" s="79"/>
      <c r="I83" s="78"/>
      <c r="J83" s="80"/>
      <c r="K83" s="33"/>
      <c r="L83" s="78"/>
      <c r="M83" s="80"/>
      <c r="N83" s="33"/>
    </row>
    <row r="84" spans="1:14" x14ac:dyDescent="0.25">
      <c r="A84" s="29"/>
      <c r="B84" s="99"/>
      <c r="C84" s="116"/>
      <c r="D84" s="31" t="str">
        <f>IFERROR(IF(C84="No CAS","",INDEX('DEQ Pollutant List'!$C$7:$C$611,MATCH('5. Pollutant Emissions - MB'!C84,'DEQ Pollutant List'!$B$7:$B$611,0))),"")</f>
        <v/>
      </c>
      <c r="E84" s="17" t="str">
        <f>IFERROR(IF(OR($C84="",$C84="No CAS"),INDEX('DEQ Pollutant List'!$A$7:$A$611,MATCH($D84,'DEQ Pollutant List'!$C$7:$C$611,0)),INDEX('DEQ Pollutant List'!$A$7:$A$611,MATCH($C84,'DEQ Pollutant List'!$B$7:$B$611,0))),"")</f>
        <v/>
      </c>
      <c r="F84" s="117"/>
      <c r="G84" s="118"/>
      <c r="H84" s="79"/>
      <c r="I84" s="78"/>
      <c r="J84" s="80"/>
      <c r="K84" s="33"/>
      <c r="L84" s="78"/>
      <c r="M84" s="80"/>
      <c r="N84" s="33"/>
    </row>
    <row r="85" spans="1:14" x14ac:dyDescent="0.25">
      <c r="A85" s="29"/>
      <c r="B85" s="99"/>
      <c r="C85" s="116"/>
      <c r="D85" s="31" t="str">
        <f>IFERROR(IF(C85="No CAS","",INDEX('DEQ Pollutant List'!$C$7:$C$611,MATCH('5. Pollutant Emissions - MB'!C85,'DEQ Pollutant List'!$B$7:$B$611,0))),"")</f>
        <v/>
      </c>
      <c r="E85" s="17" t="str">
        <f>IFERROR(IF(OR($C85="",$C85="No CAS"),INDEX('DEQ Pollutant List'!$A$7:$A$611,MATCH($D85,'DEQ Pollutant List'!$C$7:$C$611,0)),INDEX('DEQ Pollutant List'!$A$7:$A$611,MATCH($C85,'DEQ Pollutant List'!$B$7:$B$611,0))),"")</f>
        <v/>
      </c>
      <c r="F85" s="117"/>
      <c r="G85" s="118"/>
      <c r="H85" s="79"/>
      <c r="I85" s="78"/>
      <c r="J85" s="80"/>
      <c r="K85" s="33"/>
      <c r="L85" s="78"/>
      <c r="M85" s="80"/>
      <c r="N85" s="33"/>
    </row>
    <row r="86" spans="1:14" x14ac:dyDescent="0.25">
      <c r="A86" s="29"/>
      <c r="B86" s="99"/>
      <c r="C86" s="116"/>
      <c r="D86" s="31" t="str">
        <f>IFERROR(IF(C86="No CAS","",INDEX('DEQ Pollutant List'!$C$7:$C$611,MATCH('5. Pollutant Emissions - MB'!C86,'DEQ Pollutant List'!$B$7:$B$611,0))),"")</f>
        <v/>
      </c>
      <c r="E86" s="17" t="str">
        <f>IFERROR(IF(OR($C86="",$C86="No CAS"),INDEX('DEQ Pollutant List'!$A$7:$A$611,MATCH($D86,'DEQ Pollutant List'!$C$7:$C$611,0)),INDEX('DEQ Pollutant List'!$A$7:$A$611,MATCH($C86,'DEQ Pollutant List'!$B$7:$B$611,0))),"")</f>
        <v/>
      </c>
      <c r="F86" s="117"/>
      <c r="G86" s="118"/>
      <c r="H86" s="79"/>
      <c r="I86" s="78"/>
      <c r="J86" s="80"/>
      <c r="K86" s="33"/>
      <c r="L86" s="78"/>
      <c r="M86" s="80"/>
      <c r="N86" s="33"/>
    </row>
    <row r="87" spans="1:14" x14ac:dyDescent="0.25">
      <c r="A87" s="29"/>
      <c r="B87" s="99"/>
      <c r="C87" s="116"/>
      <c r="D87" s="31" t="str">
        <f>IFERROR(IF(C87="No CAS","",INDEX('DEQ Pollutant List'!$C$7:$C$611,MATCH('5. Pollutant Emissions - MB'!C87,'DEQ Pollutant List'!$B$7:$B$611,0))),"")</f>
        <v/>
      </c>
      <c r="E87" s="17" t="str">
        <f>IFERROR(IF(OR($C87="",$C87="No CAS"),INDEX('DEQ Pollutant List'!$A$7:$A$611,MATCH($D87,'DEQ Pollutant List'!$C$7:$C$611,0)),INDEX('DEQ Pollutant List'!$A$7:$A$611,MATCH($C87,'DEQ Pollutant List'!$B$7:$B$611,0))),"")</f>
        <v/>
      </c>
      <c r="F87" s="117"/>
      <c r="G87" s="118"/>
      <c r="H87" s="79"/>
      <c r="I87" s="78"/>
      <c r="J87" s="80"/>
      <c r="K87" s="33"/>
      <c r="L87" s="78"/>
      <c r="M87" s="80"/>
      <c r="N87" s="33"/>
    </row>
    <row r="88" spans="1:14" x14ac:dyDescent="0.25">
      <c r="A88" s="29"/>
      <c r="B88" s="99"/>
      <c r="C88" s="116"/>
      <c r="D88" s="31" t="str">
        <f>IFERROR(IF(C88="No CAS","",INDEX('DEQ Pollutant List'!$C$7:$C$611,MATCH('5. Pollutant Emissions - MB'!C88,'DEQ Pollutant List'!$B$7:$B$611,0))),"")</f>
        <v/>
      </c>
      <c r="E88" s="17" t="str">
        <f>IFERROR(IF(OR($C88="",$C88="No CAS"),INDEX('DEQ Pollutant List'!$A$7:$A$611,MATCH($D88,'DEQ Pollutant List'!$C$7:$C$611,0)),INDEX('DEQ Pollutant List'!$A$7:$A$611,MATCH($C88,'DEQ Pollutant List'!$B$7:$B$611,0))),"")</f>
        <v/>
      </c>
      <c r="F88" s="117"/>
      <c r="G88" s="118"/>
      <c r="H88" s="79"/>
      <c r="I88" s="78"/>
      <c r="J88" s="80"/>
      <c r="K88" s="33"/>
      <c r="L88" s="78"/>
      <c r="M88" s="80"/>
      <c r="N88" s="33"/>
    </row>
    <row r="89" spans="1:14" x14ac:dyDescent="0.25">
      <c r="A89" s="29"/>
      <c r="B89" s="99"/>
      <c r="C89" s="116"/>
      <c r="D89" s="31" t="str">
        <f>IFERROR(IF(C89="No CAS","",INDEX('DEQ Pollutant List'!$C$7:$C$611,MATCH('5. Pollutant Emissions - MB'!C89,'DEQ Pollutant List'!$B$7:$B$611,0))),"")</f>
        <v/>
      </c>
      <c r="E89" s="17" t="str">
        <f>IFERROR(IF(OR($C89="",$C89="No CAS"),INDEX('DEQ Pollutant List'!$A$7:$A$611,MATCH($D89,'DEQ Pollutant List'!$C$7:$C$611,0)),INDEX('DEQ Pollutant List'!$A$7:$A$611,MATCH($C89,'DEQ Pollutant List'!$B$7:$B$611,0))),"")</f>
        <v/>
      </c>
      <c r="F89" s="117"/>
      <c r="G89" s="118"/>
      <c r="H89" s="79"/>
      <c r="I89" s="78"/>
      <c r="J89" s="80"/>
      <c r="K89" s="33"/>
      <c r="L89" s="78"/>
      <c r="M89" s="80"/>
      <c r="N89" s="33"/>
    </row>
    <row r="90" spans="1:14" x14ac:dyDescent="0.25">
      <c r="A90" s="29"/>
      <c r="B90" s="99"/>
      <c r="C90" s="116"/>
      <c r="D90" s="31" t="str">
        <f>IFERROR(IF(C90="No CAS","",INDEX('DEQ Pollutant List'!$C$7:$C$611,MATCH('5. Pollutant Emissions - MB'!C90,'DEQ Pollutant List'!$B$7:$B$611,0))),"")</f>
        <v/>
      </c>
      <c r="E90" s="17" t="str">
        <f>IFERROR(IF(OR($C90="",$C90="No CAS"),INDEX('DEQ Pollutant List'!$A$7:$A$611,MATCH($D90,'DEQ Pollutant List'!$C$7:$C$611,0)),INDEX('DEQ Pollutant List'!$A$7:$A$611,MATCH($C90,'DEQ Pollutant List'!$B$7:$B$611,0))),"")</f>
        <v/>
      </c>
      <c r="F90" s="117"/>
      <c r="G90" s="118"/>
      <c r="H90" s="79"/>
      <c r="I90" s="78"/>
      <c r="J90" s="80"/>
      <c r="K90" s="33"/>
      <c r="L90" s="78"/>
      <c r="M90" s="80"/>
      <c r="N90" s="33"/>
    </row>
    <row r="91" spans="1:14" x14ac:dyDescent="0.25">
      <c r="A91" s="29"/>
      <c r="B91" s="99"/>
      <c r="C91" s="116"/>
      <c r="D91" s="31" t="str">
        <f>IFERROR(IF(C91="No CAS","",INDEX('DEQ Pollutant List'!$C$7:$C$611,MATCH('5. Pollutant Emissions - MB'!C91,'DEQ Pollutant List'!$B$7:$B$611,0))),"")</f>
        <v/>
      </c>
      <c r="E91" s="17" t="str">
        <f>IFERROR(IF(OR($C91="",$C91="No CAS"),INDEX('DEQ Pollutant List'!$A$7:$A$611,MATCH($D91,'DEQ Pollutant List'!$C$7:$C$611,0)),INDEX('DEQ Pollutant List'!$A$7:$A$611,MATCH($C91,'DEQ Pollutant List'!$B$7:$B$611,0))),"")</f>
        <v/>
      </c>
      <c r="F91" s="117"/>
      <c r="G91" s="118"/>
      <c r="H91" s="79"/>
      <c r="I91" s="78"/>
      <c r="J91" s="80"/>
      <c r="K91" s="33"/>
      <c r="L91" s="78"/>
      <c r="M91" s="80"/>
      <c r="N91" s="33"/>
    </row>
    <row r="92" spans="1:14" x14ac:dyDescent="0.25">
      <c r="A92" s="29"/>
      <c r="B92" s="99"/>
      <c r="C92" s="116"/>
      <c r="D92" s="31" t="str">
        <f>IFERROR(IF(C92="No CAS","",INDEX('DEQ Pollutant List'!$C$7:$C$611,MATCH('5. Pollutant Emissions - MB'!C92,'DEQ Pollutant List'!$B$7:$B$611,0))),"")</f>
        <v/>
      </c>
      <c r="E92" s="17" t="str">
        <f>IFERROR(IF(OR($C92="",$C92="No CAS"),INDEX('DEQ Pollutant List'!$A$7:$A$611,MATCH($D92,'DEQ Pollutant List'!$C$7:$C$611,0)),INDEX('DEQ Pollutant List'!$A$7:$A$611,MATCH($C92,'DEQ Pollutant List'!$B$7:$B$611,0))),"")</f>
        <v/>
      </c>
      <c r="F92" s="117"/>
      <c r="G92" s="118"/>
      <c r="H92" s="79"/>
      <c r="I92" s="78"/>
      <c r="J92" s="80"/>
      <c r="K92" s="33"/>
      <c r="L92" s="78"/>
      <c r="M92" s="80"/>
      <c r="N92" s="33"/>
    </row>
    <row r="93" spans="1:14" x14ac:dyDescent="0.25">
      <c r="A93" s="29"/>
      <c r="B93" s="99"/>
      <c r="C93" s="116"/>
      <c r="D93" s="31" t="str">
        <f>IFERROR(IF(C93="No CAS","",INDEX('DEQ Pollutant List'!$C$7:$C$611,MATCH('5. Pollutant Emissions - MB'!C93,'DEQ Pollutant List'!$B$7:$B$611,0))),"")</f>
        <v/>
      </c>
      <c r="E93" s="17" t="str">
        <f>IFERROR(IF(OR($C93="",$C93="No CAS"),INDEX('DEQ Pollutant List'!$A$7:$A$611,MATCH($D93,'DEQ Pollutant List'!$C$7:$C$611,0)),INDEX('DEQ Pollutant List'!$A$7:$A$611,MATCH($C93,'DEQ Pollutant List'!$B$7:$B$611,0))),"")</f>
        <v/>
      </c>
      <c r="F93" s="117"/>
      <c r="G93" s="118"/>
      <c r="H93" s="79"/>
      <c r="I93" s="78"/>
      <c r="J93" s="80"/>
      <c r="K93" s="33"/>
      <c r="L93" s="78"/>
      <c r="M93" s="80"/>
      <c r="N93" s="33"/>
    </row>
    <row r="94" spans="1:14" x14ac:dyDescent="0.25">
      <c r="A94" s="29"/>
      <c r="B94" s="99"/>
      <c r="C94" s="116"/>
      <c r="D94" s="31" t="str">
        <f>IFERROR(IF(C94="No CAS","",INDEX('DEQ Pollutant List'!$C$7:$C$611,MATCH('5. Pollutant Emissions - MB'!C94,'DEQ Pollutant List'!$B$7:$B$611,0))),"")</f>
        <v/>
      </c>
      <c r="E94" s="17" t="str">
        <f>IFERROR(IF(OR($C94="",$C94="No CAS"),INDEX('DEQ Pollutant List'!$A$7:$A$611,MATCH($D94,'DEQ Pollutant List'!$C$7:$C$611,0)),INDEX('DEQ Pollutant List'!$A$7:$A$611,MATCH($C94,'DEQ Pollutant List'!$B$7:$B$611,0))),"")</f>
        <v/>
      </c>
      <c r="F94" s="117"/>
      <c r="G94" s="118"/>
      <c r="H94" s="79"/>
      <c r="I94" s="78"/>
      <c r="J94" s="80"/>
      <c r="K94" s="33"/>
      <c r="L94" s="78"/>
      <c r="M94" s="80"/>
      <c r="N94" s="33"/>
    </row>
    <row r="95" spans="1:14" x14ac:dyDescent="0.25">
      <c r="A95" s="29"/>
      <c r="B95" s="99"/>
      <c r="C95" s="116"/>
      <c r="D95" s="31" t="str">
        <f>IFERROR(IF(C95="No CAS","",INDEX('DEQ Pollutant List'!$C$7:$C$611,MATCH('5. Pollutant Emissions - MB'!C95,'DEQ Pollutant List'!$B$7:$B$611,0))),"")</f>
        <v/>
      </c>
      <c r="E95" s="17" t="str">
        <f>IFERROR(IF(OR($C95="",$C95="No CAS"),INDEX('DEQ Pollutant List'!$A$7:$A$611,MATCH($D95,'DEQ Pollutant List'!$C$7:$C$611,0)),INDEX('DEQ Pollutant List'!$A$7:$A$611,MATCH($C95,'DEQ Pollutant List'!$B$7:$B$611,0))),"")</f>
        <v/>
      </c>
      <c r="F95" s="117"/>
      <c r="G95" s="118"/>
      <c r="H95" s="79"/>
      <c r="I95" s="78"/>
      <c r="J95" s="80"/>
      <c r="K95" s="33"/>
      <c r="L95" s="78"/>
      <c r="M95" s="80"/>
      <c r="N95" s="33"/>
    </row>
    <row r="96" spans="1:14" x14ac:dyDescent="0.25">
      <c r="A96" s="29"/>
      <c r="B96" s="99"/>
      <c r="C96" s="116"/>
      <c r="D96" s="31" t="str">
        <f>IFERROR(IF(C96="No CAS","",INDEX('DEQ Pollutant List'!$C$7:$C$611,MATCH('5. Pollutant Emissions - MB'!C96,'DEQ Pollutant List'!$B$7:$B$611,0))),"")</f>
        <v/>
      </c>
      <c r="E96" s="17" t="str">
        <f>IFERROR(IF(OR($C96="",$C96="No CAS"),INDEX('DEQ Pollutant List'!$A$7:$A$611,MATCH($D96,'DEQ Pollutant List'!$C$7:$C$611,0)),INDEX('DEQ Pollutant List'!$A$7:$A$611,MATCH($C96,'DEQ Pollutant List'!$B$7:$B$611,0))),"")</f>
        <v/>
      </c>
      <c r="F96" s="117"/>
      <c r="G96" s="118"/>
      <c r="H96" s="79"/>
      <c r="I96" s="78"/>
      <c r="J96" s="80"/>
      <c r="K96" s="33"/>
      <c r="L96" s="78"/>
      <c r="M96" s="80"/>
      <c r="N96" s="33"/>
    </row>
    <row r="97" spans="1:14" x14ac:dyDescent="0.25">
      <c r="A97" s="29"/>
      <c r="B97" s="99"/>
      <c r="C97" s="116"/>
      <c r="D97" s="31" t="str">
        <f>IFERROR(IF(C97="No CAS","",INDEX('DEQ Pollutant List'!$C$7:$C$611,MATCH('5. Pollutant Emissions - MB'!C97,'DEQ Pollutant List'!$B$7:$B$611,0))),"")</f>
        <v/>
      </c>
      <c r="E97" s="17" t="str">
        <f>IFERROR(IF(OR($C97="",$C97="No CAS"),INDEX('DEQ Pollutant List'!$A$7:$A$611,MATCH($D97,'DEQ Pollutant List'!$C$7:$C$611,0)),INDEX('DEQ Pollutant List'!$A$7:$A$611,MATCH($C97,'DEQ Pollutant List'!$B$7:$B$611,0))),"")</f>
        <v/>
      </c>
      <c r="F97" s="117"/>
      <c r="G97" s="118"/>
      <c r="H97" s="79"/>
      <c r="I97" s="78"/>
      <c r="J97" s="80"/>
      <c r="K97" s="33"/>
      <c r="L97" s="78"/>
      <c r="M97" s="80"/>
      <c r="N97" s="33"/>
    </row>
    <row r="98" spans="1:14" x14ac:dyDescent="0.25">
      <c r="A98" s="29"/>
      <c r="B98" s="99"/>
      <c r="C98" s="116"/>
      <c r="D98" s="31" t="str">
        <f>IFERROR(IF(C98="No CAS","",INDEX('DEQ Pollutant List'!$C$7:$C$611,MATCH('5. Pollutant Emissions - MB'!C98,'DEQ Pollutant List'!$B$7:$B$611,0))),"")</f>
        <v/>
      </c>
      <c r="E98" s="17" t="str">
        <f>IFERROR(IF(OR($C98="",$C98="No CAS"),INDEX('DEQ Pollutant List'!$A$7:$A$611,MATCH($D98,'DEQ Pollutant List'!$C$7:$C$611,0)),INDEX('DEQ Pollutant List'!$A$7:$A$611,MATCH($C98,'DEQ Pollutant List'!$B$7:$B$611,0))),"")</f>
        <v/>
      </c>
      <c r="F98" s="117"/>
      <c r="G98" s="118"/>
      <c r="H98" s="79"/>
      <c r="I98" s="78"/>
      <c r="J98" s="80"/>
      <c r="K98" s="33"/>
      <c r="L98" s="78"/>
      <c r="M98" s="80"/>
      <c r="N98" s="33"/>
    </row>
    <row r="99" spans="1:14" x14ac:dyDescent="0.25">
      <c r="A99" s="29"/>
      <c r="B99" s="99"/>
      <c r="C99" s="116"/>
      <c r="D99" s="31" t="str">
        <f>IFERROR(IF(C99="No CAS","",INDEX('DEQ Pollutant List'!$C$7:$C$611,MATCH('5. Pollutant Emissions - MB'!C99,'DEQ Pollutant List'!$B$7:$B$611,0))),"")</f>
        <v/>
      </c>
      <c r="E99" s="17" t="str">
        <f>IFERROR(IF(OR($C99="",$C99="No CAS"),INDEX('DEQ Pollutant List'!$A$7:$A$611,MATCH($D99,'DEQ Pollutant List'!$C$7:$C$611,0)),INDEX('DEQ Pollutant List'!$A$7:$A$611,MATCH($C99,'DEQ Pollutant List'!$B$7:$B$611,0))),"")</f>
        <v/>
      </c>
      <c r="F99" s="117"/>
      <c r="G99" s="118"/>
      <c r="H99" s="79"/>
      <c r="I99" s="78"/>
      <c r="J99" s="80"/>
      <c r="K99" s="33"/>
      <c r="L99" s="78"/>
      <c r="M99" s="80"/>
      <c r="N99" s="33"/>
    </row>
    <row r="100" spans="1:14" x14ac:dyDescent="0.25">
      <c r="A100" s="29"/>
      <c r="B100" s="99"/>
      <c r="C100" s="116"/>
      <c r="D100" s="31" t="str">
        <f>IFERROR(IF(C100="No CAS","",INDEX('DEQ Pollutant List'!$C$7:$C$611,MATCH('5. Pollutant Emissions - MB'!C100,'DEQ Pollutant List'!$B$7:$B$611,0))),"")</f>
        <v/>
      </c>
      <c r="E100" s="17" t="str">
        <f>IFERROR(IF(OR($C100="",$C100="No CAS"),INDEX('DEQ Pollutant List'!$A$7:$A$611,MATCH($D100,'DEQ Pollutant List'!$C$7:$C$611,0)),INDEX('DEQ Pollutant List'!$A$7:$A$611,MATCH($C100,'DEQ Pollutant List'!$B$7:$B$611,0))),"")</f>
        <v/>
      </c>
      <c r="F100" s="117"/>
      <c r="G100" s="118"/>
      <c r="H100" s="79"/>
      <c r="I100" s="78"/>
      <c r="J100" s="80"/>
      <c r="K100" s="33"/>
      <c r="L100" s="78"/>
      <c r="M100" s="80"/>
      <c r="N100" s="33"/>
    </row>
    <row r="101" spans="1:14" x14ac:dyDescent="0.25">
      <c r="A101" s="29"/>
      <c r="B101" s="99"/>
      <c r="C101" s="116"/>
      <c r="D101" s="31" t="str">
        <f>IFERROR(IF(C101="No CAS","",INDEX('DEQ Pollutant List'!$C$7:$C$611,MATCH('5. Pollutant Emissions - MB'!C101,'DEQ Pollutant List'!$B$7:$B$611,0))),"")</f>
        <v/>
      </c>
      <c r="E101" s="17" t="str">
        <f>IFERROR(IF(OR($C101="",$C101="No CAS"),INDEX('DEQ Pollutant List'!$A$7:$A$611,MATCH($D101,'DEQ Pollutant List'!$C$7:$C$611,0)),INDEX('DEQ Pollutant List'!$A$7:$A$611,MATCH($C101,'DEQ Pollutant List'!$B$7:$B$611,0))),"")</f>
        <v/>
      </c>
      <c r="F101" s="117"/>
      <c r="G101" s="118"/>
      <c r="H101" s="79"/>
      <c r="I101" s="78"/>
      <c r="J101" s="80"/>
      <c r="K101" s="33"/>
      <c r="L101" s="78"/>
      <c r="M101" s="80"/>
      <c r="N101" s="33"/>
    </row>
    <row r="102" spans="1:14" x14ac:dyDescent="0.25">
      <c r="A102" s="29"/>
      <c r="B102" s="99"/>
      <c r="C102" s="116"/>
      <c r="D102" s="31" t="str">
        <f>IFERROR(IF(C102="No CAS","",INDEX('DEQ Pollutant List'!$C$7:$C$611,MATCH('5. Pollutant Emissions - MB'!C102,'DEQ Pollutant List'!$B$7:$B$611,0))),"")</f>
        <v/>
      </c>
      <c r="E102" s="17" t="str">
        <f>IFERROR(IF(OR($C102="",$C102="No CAS"),INDEX('DEQ Pollutant List'!$A$7:$A$611,MATCH($D102,'DEQ Pollutant List'!$C$7:$C$611,0)),INDEX('DEQ Pollutant List'!$A$7:$A$611,MATCH($C102,'DEQ Pollutant List'!$B$7:$B$611,0))),"")</f>
        <v/>
      </c>
      <c r="F102" s="117"/>
      <c r="G102" s="118"/>
      <c r="H102" s="79"/>
      <c r="I102" s="78"/>
      <c r="J102" s="80"/>
      <c r="K102" s="33"/>
      <c r="L102" s="78"/>
      <c r="M102" s="80"/>
      <c r="N102" s="33"/>
    </row>
    <row r="103" spans="1:14" x14ac:dyDescent="0.25">
      <c r="A103" s="29"/>
      <c r="B103" s="99"/>
      <c r="C103" s="116"/>
      <c r="D103" s="31" t="str">
        <f>IFERROR(IF(C103="No CAS","",INDEX('DEQ Pollutant List'!$C$7:$C$611,MATCH('5. Pollutant Emissions - MB'!C103,'DEQ Pollutant List'!$B$7:$B$611,0))),"")</f>
        <v/>
      </c>
      <c r="E103" s="17" t="str">
        <f>IFERROR(IF(OR($C103="",$C103="No CAS"),INDEX('DEQ Pollutant List'!$A$7:$A$611,MATCH($D103,'DEQ Pollutant List'!$C$7:$C$611,0)),INDEX('DEQ Pollutant List'!$A$7:$A$611,MATCH($C103,'DEQ Pollutant List'!$B$7:$B$611,0))),"")</f>
        <v/>
      </c>
      <c r="F103" s="117"/>
      <c r="G103" s="118"/>
      <c r="H103" s="79"/>
      <c r="I103" s="78"/>
      <c r="J103" s="80"/>
      <c r="K103" s="33"/>
      <c r="L103" s="78"/>
      <c r="M103" s="80"/>
      <c r="N103" s="33"/>
    </row>
    <row r="104" spans="1:14" x14ac:dyDescent="0.25">
      <c r="A104" s="29"/>
      <c r="B104" s="99"/>
      <c r="C104" s="116"/>
      <c r="D104" s="31" t="str">
        <f>IFERROR(IF(C104="No CAS","",INDEX('DEQ Pollutant List'!$C$7:$C$611,MATCH('5. Pollutant Emissions - MB'!C104,'DEQ Pollutant List'!$B$7:$B$611,0))),"")</f>
        <v/>
      </c>
      <c r="E104" s="17" t="str">
        <f>IFERROR(IF(OR($C104="",$C104="No CAS"),INDEX('DEQ Pollutant List'!$A$7:$A$611,MATCH($D104,'DEQ Pollutant List'!$C$7:$C$611,0)),INDEX('DEQ Pollutant List'!$A$7:$A$611,MATCH($C104,'DEQ Pollutant List'!$B$7:$B$611,0))),"")</f>
        <v/>
      </c>
      <c r="F104" s="117"/>
      <c r="G104" s="118"/>
      <c r="H104" s="79"/>
      <c r="I104" s="78"/>
      <c r="J104" s="80"/>
      <c r="K104" s="33"/>
      <c r="L104" s="78"/>
      <c r="M104" s="80"/>
      <c r="N104" s="33"/>
    </row>
    <row r="105" spans="1:14" x14ac:dyDescent="0.25">
      <c r="A105" s="29"/>
      <c r="B105" s="99"/>
      <c r="C105" s="116"/>
      <c r="D105" s="31" t="str">
        <f>IFERROR(IF(C105="No CAS","",INDEX('DEQ Pollutant List'!$C$7:$C$611,MATCH('5. Pollutant Emissions - MB'!C105,'DEQ Pollutant List'!$B$7:$B$611,0))),"")</f>
        <v/>
      </c>
      <c r="E105" s="17" t="str">
        <f>IFERROR(IF(OR($C105="",$C105="No CAS"),INDEX('DEQ Pollutant List'!$A$7:$A$611,MATCH($D105,'DEQ Pollutant List'!$C$7:$C$611,0)),INDEX('DEQ Pollutant List'!$A$7:$A$611,MATCH($C105,'DEQ Pollutant List'!$B$7:$B$611,0))),"")</f>
        <v/>
      </c>
      <c r="F105" s="117"/>
      <c r="G105" s="118"/>
      <c r="H105" s="79"/>
      <c r="I105" s="78"/>
      <c r="J105" s="80"/>
      <c r="K105" s="33"/>
      <c r="L105" s="78"/>
      <c r="M105" s="80"/>
      <c r="N105" s="33"/>
    </row>
    <row r="106" spans="1:14" x14ac:dyDescent="0.25">
      <c r="A106" s="29"/>
      <c r="B106" s="99"/>
      <c r="C106" s="116"/>
      <c r="D106" s="31" t="str">
        <f>IFERROR(IF(C106="No CAS","",INDEX('DEQ Pollutant List'!$C$7:$C$611,MATCH('5. Pollutant Emissions - MB'!C106,'DEQ Pollutant List'!$B$7:$B$611,0))),"")</f>
        <v/>
      </c>
      <c r="E106" s="17" t="str">
        <f>IFERROR(IF(OR($C106="",$C106="No CAS"),INDEX('DEQ Pollutant List'!$A$7:$A$611,MATCH($D106,'DEQ Pollutant List'!$C$7:$C$611,0)),INDEX('DEQ Pollutant List'!$A$7:$A$611,MATCH($C106,'DEQ Pollutant List'!$B$7:$B$611,0))),"")</f>
        <v/>
      </c>
      <c r="F106" s="117"/>
      <c r="G106" s="118"/>
      <c r="H106" s="79"/>
      <c r="I106" s="78"/>
      <c r="J106" s="80"/>
      <c r="K106" s="33"/>
      <c r="L106" s="78"/>
      <c r="M106" s="80"/>
      <c r="N106" s="33"/>
    </row>
    <row r="107" spans="1:14" x14ac:dyDescent="0.25">
      <c r="A107" s="29"/>
      <c r="B107" s="99"/>
      <c r="C107" s="116"/>
      <c r="D107" s="31" t="str">
        <f>IFERROR(IF(C107="No CAS","",INDEX('DEQ Pollutant List'!$C$7:$C$611,MATCH('5. Pollutant Emissions - MB'!C107,'DEQ Pollutant List'!$B$7:$B$611,0))),"")</f>
        <v/>
      </c>
      <c r="E107" s="17" t="str">
        <f>IFERROR(IF(OR($C107="",$C107="No CAS"),INDEX('DEQ Pollutant List'!$A$7:$A$611,MATCH($D107,'DEQ Pollutant List'!$C$7:$C$611,0)),INDEX('DEQ Pollutant List'!$A$7:$A$611,MATCH($C107,'DEQ Pollutant List'!$B$7:$B$611,0))),"")</f>
        <v/>
      </c>
      <c r="F107" s="117"/>
      <c r="G107" s="118"/>
      <c r="H107" s="79"/>
      <c r="I107" s="78"/>
      <c r="J107" s="80"/>
      <c r="K107" s="33"/>
      <c r="L107" s="78"/>
      <c r="M107" s="80"/>
      <c r="N107" s="33"/>
    </row>
    <row r="108" spans="1:14" x14ac:dyDescent="0.25">
      <c r="A108" s="29"/>
      <c r="B108" s="99"/>
      <c r="C108" s="116"/>
      <c r="D108" s="31" t="str">
        <f>IFERROR(IF(C108="No CAS","",INDEX('DEQ Pollutant List'!$C$7:$C$611,MATCH('5. Pollutant Emissions - MB'!C108,'DEQ Pollutant List'!$B$7:$B$611,0))),"")</f>
        <v/>
      </c>
      <c r="E108" s="17" t="str">
        <f>IFERROR(IF(OR($C108="",$C108="No CAS"),INDEX('DEQ Pollutant List'!$A$7:$A$611,MATCH($D108,'DEQ Pollutant List'!$C$7:$C$611,0)),INDEX('DEQ Pollutant List'!$A$7:$A$611,MATCH($C108,'DEQ Pollutant List'!$B$7:$B$611,0))),"")</f>
        <v/>
      </c>
      <c r="F108" s="117"/>
      <c r="G108" s="118"/>
      <c r="H108" s="79"/>
      <c r="I108" s="78"/>
      <c r="J108" s="80"/>
      <c r="K108" s="33"/>
      <c r="L108" s="78"/>
      <c r="M108" s="80"/>
      <c r="N108" s="33"/>
    </row>
    <row r="109" spans="1:14" x14ac:dyDescent="0.25">
      <c r="A109" s="29"/>
      <c r="B109" s="99"/>
      <c r="C109" s="116"/>
      <c r="D109" s="31" t="str">
        <f>IFERROR(IF(C109="No CAS","",INDEX('DEQ Pollutant List'!$C$7:$C$611,MATCH('5. Pollutant Emissions - MB'!C109,'DEQ Pollutant List'!$B$7:$B$611,0))),"")</f>
        <v/>
      </c>
      <c r="E109" s="17" t="str">
        <f>IFERROR(IF(OR($C109="",$C109="No CAS"),INDEX('DEQ Pollutant List'!$A$7:$A$611,MATCH($D109,'DEQ Pollutant List'!$C$7:$C$611,0)),INDEX('DEQ Pollutant List'!$A$7:$A$611,MATCH($C109,'DEQ Pollutant List'!$B$7:$B$611,0))),"")</f>
        <v/>
      </c>
      <c r="F109" s="117"/>
      <c r="G109" s="118"/>
      <c r="H109" s="79"/>
      <c r="I109" s="78"/>
      <c r="J109" s="80"/>
      <c r="K109" s="33"/>
      <c r="L109" s="78"/>
      <c r="M109" s="80"/>
      <c r="N109" s="33"/>
    </row>
    <row r="110" spans="1:14" x14ac:dyDescent="0.25">
      <c r="A110" s="29"/>
      <c r="B110" s="99"/>
      <c r="C110" s="116"/>
      <c r="D110" s="31" t="str">
        <f>IFERROR(IF(C110="No CAS","",INDEX('DEQ Pollutant List'!$C$7:$C$611,MATCH('5. Pollutant Emissions - MB'!C110,'DEQ Pollutant List'!$B$7:$B$611,0))),"")</f>
        <v/>
      </c>
      <c r="E110" s="17" t="str">
        <f>IFERROR(IF(OR($C110="",$C110="No CAS"),INDEX('DEQ Pollutant List'!$A$7:$A$611,MATCH($D110,'DEQ Pollutant List'!$C$7:$C$611,0)),INDEX('DEQ Pollutant List'!$A$7:$A$611,MATCH($C110,'DEQ Pollutant List'!$B$7:$B$611,0))),"")</f>
        <v/>
      </c>
      <c r="F110" s="117"/>
      <c r="G110" s="118"/>
      <c r="H110" s="79"/>
      <c r="I110" s="78"/>
      <c r="J110" s="80"/>
      <c r="K110" s="33"/>
      <c r="L110" s="78"/>
      <c r="M110" s="80"/>
      <c r="N110" s="33"/>
    </row>
    <row r="111" spans="1:14" x14ac:dyDescent="0.25">
      <c r="A111" s="29"/>
      <c r="B111" s="99"/>
      <c r="C111" s="116"/>
      <c r="D111" s="31" t="str">
        <f>IFERROR(IF(C111="No CAS","",INDEX('DEQ Pollutant List'!$C$7:$C$611,MATCH('5. Pollutant Emissions - MB'!C111,'DEQ Pollutant List'!$B$7:$B$611,0))),"")</f>
        <v/>
      </c>
      <c r="E111" s="17" t="str">
        <f>IFERROR(IF(OR($C111="",$C111="No CAS"),INDEX('DEQ Pollutant List'!$A$7:$A$611,MATCH($D111,'DEQ Pollutant List'!$C$7:$C$611,0)),INDEX('DEQ Pollutant List'!$A$7:$A$611,MATCH($C111,'DEQ Pollutant List'!$B$7:$B$611,0))),"")</f>
        <v/>
      </c>
      <c r="F111" s="117"/>
      <c r="G111" s="118"/>
      <c r="H111" s="79"/>
      <c r="I111" s="78"/>
      <c r="J111" s="80"/>
      <c r="K111" s="33"/>
      <c r="L111" s="78"/>
      <c r="M111" s="80"/>
      <c r="N111" s="33"/>
    </row>
    <row r="112" spans="1:14" x14ac:dyDescent="0.25">
      <c r="A112" s="29"/>
      <c r="B112" s="99"/>
      <c r="C112" s="116"/>
      <c r="D112" s="31" t="str">
        <f>IFERROR(IF(C112="No CAS","",INDEX('DEQ Pollutant List'!$C$7:$C$611,MATCH('5. Pollutant Emissions - MB'!C112,'DEQ Pollutant List'!$B$7:$B$611,0))),"")</f>
        <v/>
      </c>
      <c r="E112" s="17" t="str">
        <f>IFERROR(IF(OR($C112="",$C112="No CAS"),INDEX('DEQ Pollutant List'!$A$7:$A$611,MATCH($D112,'DEQ Pollutant List'!$C$7:$C$611,0)),INDEX('DEQ Pollutant List'!$A$7:$A$611,MATCH($C112,'DEQ Pollutant List'!$B$7:$B$611,0))),"")</f>
        <v/>
      </c>
      <c r="F112" s="117"/>
      <c r="G112" s="118"/>
      <c r="H112" s="79"/>
      <c r="I112" s="78"/>
      <c r="J112" s="80"/>
      <c r="K112" s="33"/>
      <c r="L112" s="78"/>
      <c r="M112" s="80"/>
      <c r="N112" s="33"/>
    </row>
    <row r="113" spans="1:14" x14ac:dyDescent="0.25">
      <c r="A113" s="29"/>
      <c r="B113" s="99"/>
      <c r="C113" s="116"/>
      <c r="D113" s="31" t="str">
        <f>IFERROR(IF(C113="No CAS","",INDEX('DEQ Pollutant List'!$C$7:$C$611,MATCH('5. Pollutant Emissions - MB'!C113,'DEQ Pollutant List'!$B$7:$B$611,0))),"")</f>
        <v/>
      </c>
      <c r="E113" s="17" t="str">
        <f>IFERROR(IF(OR($C113="",$C113="No CAS"),INDEX('DEQ Pollutant List'!$A$7:$A$611,MATCH($D113,'DEQ Pollutant List'!$C$7:$C$611,0)),INDEX('DEQ Pollutant List'!$A$7:$A$611,MATCH($C113,'DEQ Pollutant List'!$B$7:$B$611,0))),"")</f>
        <v/>
      </c>
      <c r="F113" s="117"/>
      <c r="G113" s="118"/>
      <c r="H113" s="79"/>
      <c r="I113" s="78"/>
      <c r="J113" s="80"/>
      <c r="K113" s="33"/>
      <c r="L113" s="78"/>
      <c r="M113" s="80"/>
      <c r="N113" s="33"/>
    </row>
    <row r="114" spans="1:14" x14ac:dyDescent="0.25">
      <c r="A114" s="29"/>
      <c r="B114" s="99"/>
      <c r="C114" s="116"/>
      <c r="D114" s="31" t="str">
        <f>IFERROR(IF(C114="No CAS","",INDEX('DEQ Pollutant List'!$C$7:$C$611,MATCH('5. Pollutant Emissions - MB'!C114,'DEQ Pollutant List'!$B$7:$B$611,0))),"")</f>
        <v/>
      </c>
      <c r="E114" s="17" t="str">
        <f>IFERROR(IF(OR($C114="",$C114="No CAS"),INDEX('DEQ Pollutant List'!$A$7:$A$611,MATCH($D114,'DEQ Pollutant List'!$C$7:$C$611,0)),INDEX('DEQ Pollutant List'!$A$7:$A$611,MATCH($C114,'DEQ Pollutant List'!$B$7:$B$611,0))),"")</f>
        <v/>
      </c>
      <c r="F114" s="117"/>
      <c r="G114" s="118"/>
      <c r="H114" s="79"/>
      <c r="I114" s="78"/>
      <c r="J114" s="80"/>
      <c r="K114" s="33"/>
      <c r="L114" s="78"/>
      <c r="M114" s="80"/>
      <c r="N114" s="33"/>
    </row>
    <row r="115" spans="1:14" x14ac:dyDescent="0.25">
      <c r="A115" s="29"/>
      <c r="B115" s="99"/>
      <c r="C115" s="116"/>
      <c r="D115" s="31" t="str">
        <f>IFERROR(IF(C115="No CAS","",INDEX('DEQ Pollutant List'!$C$7:$C$611,MATCH('5. Pollutant Emissions - MB'!C115,'DEQ Pollutant List'!$B$7:$B$611,0))),"")</f>
        <v/>
      </c>
      <c r="E115" s="17" t="str">
        <f>IFERROR(IF(OR($C115="",$C115="No CAS"),INDEX('DEQ Pollutant List'!$A$7:$A$611,MATCH($D115,'DEQ Pollutant List'!$C$7:$C$611,0)),INDEX('DEQ Pollutant List'!$A$7:$A$611,MATCH($C115,'DEQ Pollutant List'!$B$7:$B$611,0))),"")</f>
        <v/>
      </c>
      <c r="F115" s="117"/>
      <c r="G115" s="118"/>
      <c r="H115" s="79"/>
      <c r="I115" s="78"/>
      <c r="J115" s="80"/>
      <c r="K115" s="33"/>
      <c r="L115" s="78"/>
      <c r="M115" s="80"/>
      <c r="N115" s="33"/>
    </row>
    <row r="116" spans="1:14" x14ac:dyDescent="0.25">
      <c r="A116" s="29"/>
      <c r="B116" s="99"/>
      <c r="C116" s="116"/>
      <c r="D116" s="31" t="str">
        <f>IFERROR(IF(C116="No CAS","",INDEX('DEQ Pollutant List'!$C$7:$C$611,MATCH('5. Pollutant Emissions - MB'!C116,'DEQ Pollutant List'!$B$7:$B$611,0))),"")</f>
        <v/>
      </c>
      <c r="E116" s="17" t="str">
        <f>IFERROR(IF(OR($C116="",$C116="No CAS"),INDEX('DEQ Pollutant List'!$A$7:$A$611,MATCH($D116,'DEQ Pollutant List'!$C$7:$C$611,0)),INDEX('DEQ Pollutant List'!$A$7:$A$611,MATCH($C116,'DEQ Pollutant List'!$B$7:$B$611,0))),"")</f>
        <v/>
      </c>
      <c r="F116" s="117"/>
      <c r="G116" s="118"/>
      <c r="H116" s="79"/>
      <c r="I116" s="78"/>
      <c r="J116" s="80"/>
      <c r="K116" s="33"/>
      <c r="L116" s="78"/>
      <c r="M116" s="80"/>
      <c r="N116" s="33"/>
    </row>
    <row r="117" spans="1:14" x14ac:dyDescent="0.25">
      <c r="A117" s="29"/>
      <c r="B117" s="99"/>
      <c r="C117" s="116"/>
      <c r="D117" s="31" t="str">
        <f>IFERROR(IF(C117="No CAS","",INDEX('DEQ Pollutant List'!$C$7:$C$611,MATCH('5. Pollutant Emissions - MB'!C117,'DEQ Pollutant List'!$B$7:$B$611,0))),"")</f>
        <v/>
      </c>
      <c r="E117" s="17" t="str">
        <f>IFERROR(IF(OR($C117="",$C117="No CAS"),INDEX('DEQ Pollutant List'!$A$7:$A$611,MATCH($D117,'DEQ Pollutant List'!$C$7:$C$611,0)),INDEX('DEQ Pollutant List'!$A$7:$A$611,MATCH($C117,'DEQ Pollutant List'!$B$7:$B$611,0))),"")</f>
        <v/>
      </c>
      <c r="F117" s="117"/>
      <c r="G117" s="118"/>
      <c r="H117" s="79"/>
      <c r="I117" s="78"/>
      <c r="J117" s="80"/>
      <c r="K117" s="33"/>
      <c r="L117" s="78"/>
      <c r="M117" s="80"/>
      <c r="N117" s="33"/>
    </row>
    <row r="118" spans="1:14" x14ac:dyDescent="0.25">
      <c r="A118" s="29"/>
      <c r="B118" s="99"/>
      <c r="C118" s="116"/>
      <c r="D118" s="31" t="str">
        <f>IFERROR(IF(C118="No CAS","",INDEX('DEQ Pollutant List'!$C$7:$C$611,MATCH('5. Pollutant Emissions - MB'!C118,'DEQ Pollutant List'!$B$7:$B$611,0))),"")</f>
        <v/>
      </c>
      <c r="E118" s="17" t="str">
        <f>IFERROR(IF(OR($C118="",$C118="No CAS"),INDEX('DEQ Pollutant List'!$A$7:$A$611,MATCH($D118,'DEQ Pollutant List'!$C$7:$C$611,0)),INDEX('DEQ Pollutant List'!$A$7:$A$611,MATCH($C118,'DEQ Pollutant List'!$B$7:$B$611,0))),"")</f>
        <v/>
      </c>
      <c r="F118" s="117"/>
      <c r="G118" s="118"/>
      <c r="H118" s="79"/>
      <c r="I118" s="78"/>
      <c r="J118" s="80"/>
      <c r="K118" s="33"/>
      <c r="L118" s="78"/>
      <c r="M118" s="80"/>
      <c r="N118" s="33"/>
    </row>
    <row r="119" spans="1:14" x14ac:dyDescent="0.25">
      <c r="A119" s="29"/>
      <c r="B119" s="99"/>
      <c r="C119" s="116"/>
      <c r="D119" s="31" t="str">
        <f>IFERROR(IF(C119="No CAS","",INDEX('DEQ Pollutant List'!$C$7:$C$611,MATCH('5. Pollutant Emissions - MB'!C119,'DEQ Pollutant List'!$B$7:$B$611,0))),"")</f>
        <v/>
      </c>
      <c r="E119" s="17" t="str">
        <f>IFERROR(IF(OR($C119="",$C119="No CAS"),INDEX('DEQ Pollutant List'!$A$7:$A$611,MATCH($D119,'DEQ Pollutant List'!$C$7:$C$611,0)),INDEX('DEQ Pollutant List'!$A$7:$A$611,MATCH($C119,'DEQ Pollutant List'!$B$7:$B$611,0))),"")</f>
        <v/>
      </c>
      <c r="F119" s="117"/>
      <c r="G119" s="118"/>
      <c r="H119" s="79"/>
      <c r="I119" s="78"/>
      <c r="J119" s="80"/>
      <c r="K119" s="33"/>
      <c r="L119" s="78"/>
      <c r="M119" s="80"/>
      <c r="N119" s="33"/>
    </row>
    <row r="120" spans="1:14" x14ac:dyDescent="0.25">
      <c r="A120" s="29"/>
      <c r="B120" s="99"/>
      <c r="C120" s="116"/>
      <c r="D120" s="31" t="str">
        <f>IFERROR(IF(C120="No CAS","",INDEX('DEQ Pollutant List'!$C$7:$C$611,MATCH('5. Pollutant Emissions - MB'!C120,'DEQ Pollutant List'!$B$7:$B$611,0))),"")</f>
        <v/>
      </c>
      <c r="E120" s="17" t="str">
        <f>IFERROR(IF(OR($C120="",$C120="No CAS"),INDEX('DEQ Pollutant List'!$A$7:$A$611,MATCH($D120,'DEQ Pollutant List'!$C$7:$C$611,0)),INDEX('DEQ Pollutant List'!$A$7:$A$611,MATCH($C120,'DEQ Pollutant List'!$B$7:$B$611,0))),"")</f>
        <v/>
      </c>
      <c r="F120" s="117"/>
      <c r="G120" s="118"/>
      <c r="H120" s="79"/>
      <c r="I120" s="78"/>
      <c r="J120" s="80"/>
      <c r="K120" s="33"/>
      <c r="L120" s="78"/>
      <c r="M120" s="80"/>
      <c r="N120" s="33"/>
    </row>
    <row r="121" spans="1:14" x14ac:dyDescent="0.25">
      <c r="A121" s="29"/>
      <c r="B121" s="99"/>
      <c r="C121" s="116"/>
      <c r="D121" s="31" t="str">
        <f>IFERROR(IF(C121="No CAS","",INDEX('DEQ Pollutant List'!$C$7:$C$611,MATCH('5. Pollutant Emissions - MB'!C121,'DEQ Pollutant List'!$B$7:$B$611,0))),"")</f>
        <v/>
      </c>
      <c r="E121" s="17" t="str">
        <f>IFERROR(IF(OR($C121="",$C121="No CAS"),INDEX('DEQ Pollutant List'!$A$7:$A$611,MATCH($D121,'DEQ Pollutant List'!$C$7:$C$611,0)),INDEX('DEQ Pollutant List'!$A$7:$A$611,MATCH($C121,'DEQ Pollutant List'!$B$7:$B$611,0))),"")</f>
        <v/>
      </c>
      <c r="F121" s="117"/>
      <c r="G121" s="118"/>
      <c r="H121" s="79"/>
      <c r="I121" s="78"/>
      <c r="J121" s="80"/>
      <c r="K121" s="33"/>
      <c r="L121" s="78"/>
      <c r="M121" s="80"/>
      <c r="N121" s="33"/>
    </row>
    <row r="122" spans="1:14" x14ac:dyDescent="0.25">
      <c r="A122" s="29"/>
      <c r="B122" s="99"/>
      <c r="C122" s="116"/>
      <c r="D122" s="31" t="str">
        <f>IFERROR(IF(C122="No CAS","",INDEX('DEQ Pollutant List'!$C$7:$C$611,MATCH('5. Pollutant Emissions - MB'!C122,'DEQ Pollutant List'!$B$7:$B$611,0))),"")</f>
        <v/>
      </c>
      <c r="E122" s="17" t="str">
        <f>IFERROR(IF(OR($C122="",$C122="No CAS"),INDEX('DEQ Pollutant List'!$A$7:$A$611,MATCH($D122,'DEQ Pollutant List'!$C$7:$C$611,0)),INDEX('DEQ Pollutant List'!$A$7:$A$611,MATCH($C122,'DEQ Pollutant List'!$B$7:$B$611,0))),"")</f>
        <v/>
      </c>
      <c r="F122" s="117"/>
      <c r="G122" s="118"/>
      <c r="H122" s="79"/>
      <c r="I122" s="78"/>
      <c r="J122" s="80"/>
      <c r="K122" s="33"/>
      <c r="L122" s="78"/>
      <c r="M122" s="80"/>
      <c r="N122" s="33"/>
    </row>
    <row r="123" spans="1:14" x14ac:dyDescent="0.25">
      <c r="A123" s="29"/>
      <c r="B123" s="99"/>
      <c r="C123" s="116"/>
      <c r="D123" s="31" t="str">
        <f>IFERROR(IF(C123="No CAS","",INDEX('DEQ Pollutant List'!$C$7:$C$611,MATCH('5. Pollutant Emissions - MB'!C123,'DEQ Pollutant List'!$B$7:$B$611,0))),"")</f>
        <v/>
      </c>
      <c r="E123" s="17" t="str">
        <f>IFERROR(IF(OR($C123="",$C123="No CAS"),INDEX('DEQ Pollutant List'!$A$7:$A$611,MATCH($D123,'DEQ Pollutant List'!$C$7:$C$611,0)),INDEX('DEQ Pollutant List'!$A$7:$A$611,MATCH($C123,'DEQ Pollutant List'!$B$7:$B$611,0))),"")</f>
        <v/>
      </c>
      <c r="F123" s="117"/>
      <c r="G123" s="118"/>
      <c r="H123" s="79"/>
      <c r="I123" s="78"/>
      <c r="J123" s="80"/>
      <c r="K123" s="33"/>
      <c r="L123" s="78"/>
      <c r="M123" s="80"/>
      <c r="N123" s="33"/>
    </row>
    <row r="124" spans="1:14" x14ac:dyDescent="0.25">
      <c r="A124" s="29"/>
      <c r="B124" s="99"/>
      <c r="C124" s="116"/>
      <c r="D124" s="31" t="str">
        <f>IFERROR(IF(C124="No CAS","",INDEX('DEQ Pollutant List'!$C$7:$C$611,MATCH('5. Pollutant Emissions - MB'!C124,'DEQ Pollutant List'!$B$7:$B$611,0))),"")</f>
        <v/>
      </c>
      <c r="E124" s="17" t="str">
        <f>IFERROR(IF(OR($C124="",$C124="No CAS"),INDEX('DEQ Pollutant List'!$A$7:$A$611,MATCH($D124,'DEQ Pollutant List'!$C$7:$C$611,0)),INDEX('DEQ Pollutant List'!$A$7:$A$611,MATCH($C124,'DEQ Pollutant List'!$B$7:$B$611,0))),"")</f>
        <v/>
      </c>
      <c r="F124" s="117"/>
      <c r="G124" s="118"/>
      <c r="H124" s="79"/>
      <c r="I124" s="78"/>
      <c r="J124" s="80"/>
      <c r="K124" s="33"/>
      <c r="L124" s="78"/>
      <c r="M124" s="80"/>
      <c r="N124" s="33"/>
    </row>
    <row r="125" spans="1:14" x14ac:dyDescent="0.25">
      <c r="A125" s="29"/>
      <c r="B125" s="99"/>
      <c r="C125" s="116"/>
      <c r="D125" s="31" t="str">
        <f>IFERROR(IF(C125="No CAS","",INDEX('DEQ Pollutant List'!$C$7:$C$611,MATCH('5. Pollutant Emissions - MB'!C125,'DEQ Pollutant List'!$B$7:$B$611,0))),"")</f>
        <v/>
      </c>
      <c r="E125" s="17" t="str">
        <f>IFERROR(IF(OR($C125="",$C125="No CAS"),INDEX('DEQ Pollutant List'!$A$7:$A$611,MATCH($D125,'DEQ Pollutant List'!$C$7:$C$611,0)),INDEX('DEQ Pollutant List'!$A$7:$A$611,MATCH($C125,'DEQ Pollutant List'!$B$7:$B$611,0))),"")</f>
        <v/>
      </c>
      <c r="F125" s="117"/>
      <c r="G125" s="118"/>
      <c r="H125" s="79"/>
      <c r="I125" s="78"/>
      <c r="J125" s="80"/>
      <c r="K125" s="33"/>
      <c r="L125" s="78"/>
      <c r="M125" s="80"/>
      <c r="N125" s="33"/>
    </row>
    <row r="126" spans="1:14" x14ac:dyDescent="0.25">
      <c r="A126" s="29"/>
      <c r="B126" s="99"/>
      <c r="C126" s="116"/>
      <c r="D126" s="31" t="str">
        <f>IFERROR(IF(C126="No CAS","",INDEX('DEQ Pollutant List'!$C$7:$C$611,MATCH('5. Pollutant Emissions - MB'!C126,'DEQ Pollutant List'!$B$7:$B$611,0))),"")</f>
        <v/>
      </c>
      <c r="E126" s="17" t="str">
        <f>IFERROR(IF(OR($C126="",$C126="No CAS"),INDEX('DEQ Pollutant List'!$A$7:$A$611,MATCH($D126,'DEQ Pollutant List'!$C$7:$C$611,0)),INDEX('DEQ Pollutant List'!$A$7:$A$611,MATCH($C126,'DEQ Pollutant List'!$B$7:$B$611,0))),"")</f>
        <v/>
      </c>
      <c r="F126" s="117"/>
      <c r="G126" s="118"/>
      <c r="H126" s="79"/>
      <c r="I126" s="78"/>
      <c r="J126" s="80"/>
      <c r="K126" s="33"/>
      <c r="L126" s="78"/>
      <c r="M126" s="80"/>
      <c r="N126" s="33"/>
    </row>
    <row r="127" spans="1:14" x14ac:dyDescent="0.25">
      <c r="A127" s="29"/>
      <c r="B127" s="99"/>
      <c r="C127" s="116"/>
      <c r="D127" s="31" t="str">
        <f>IFERROR(IF(C127="No CAS","",INDEX('DEQ Pollutant List'!$C$7:$C$611,MATCH('5. Pollutant Emissions - MB'!C127,'DEQ Pollutant List'!$B$7:$B$611,0))),"")</f>
        <v/>
      </c>
      <c r="E127" s="17" t="str">
        <f>IFERROR(IF(OR($C127="",$C127="No CAS"),INDEX('DEQ Pollutant List'!$A$7:$A$611,MATCH($D127,'DEQ Pollutant List'!$C$7:$C$611,0)),INDEX('DEQ Pollutant List'!$A$7:$A$611,MATCH($C127,'DEQ Pollutant List'!$B$7:$B$611,0))),"")</f>
        <v/>
      </c>
      <c r="F127" s="117"/>
      <c r="G127" s="118"/>
      <c r="H127" s="79"/>
      <c r="I127" s="78"/>
      <c r="J127" s="80"/>
      <c r="K127" s="33"/>
      <c r="L127" s="78"/>
      <c r="M127" s="80"/>
      <c r="N127" s="33"/>
    </row>
    <row r="128" spans="1:14" x14ac:dyDescent="0.25">
      <c r="A128" s="29"/>
      <c r="B128" s="99"/>
      <c r="C128" s="116"/>
      <c r="D128" s="31" t="str">
        <f>IFERROR(IF(C128="No CAS","",INDEX('DEQ Pollutant List'!$C$7:$C$611,MATCH('5. Pollutant Emissions - MB'!C128,'DEQ Pollutant List'!$B$7:$B$611,0))),"")</f>
        <v/>
      </c>
      <c r="E128" s="17" t="str">
        <f>IFERROR(IF(OR($C128="",$C128="No CAS"),INDEX('DEQ Pollutant List'!$A$7:$A$611,MATCH($D128,'DEQ Pollutant List'!$C$7:$C$611,0)),INDEX('DEQ Pollutant List'!$A$7:$A$611,MATCH($C128,'DEQ Pollutant List'!$B$7:$B$611,0))),"")</f>
        <v/>
      </c>
      <c r="F128" s="117"/>
      <c r="G128" s="118"/>
      <c r="H128" s="79"/>
      <c r="I128" s="78"/>
      <c r="J128" s="80"/>
      <c r="K128" s="33"/>
      <c r="L128" s="78"/>
      <c r="M128" s="80"/>
      <c r="N128" s="33"/>
    </row>
    <row r="129" spans="1:14" x14ac:dyDescent="0.25">
      <c r="A129" s="29"/>
      <c r="B129" s="99"/>
      <c r="C129" s="116"/>
      <c r="D129" s="31" t="str">
        <f>IFERROR(IF(C129="No CAS","",INDEX('DEQ Pollutant List'!$C$7:$C$611,MATCH('5. Pollutant Emissions - MB'!C129,'DEQ Pollutant List'!$B$7:$B$611,0))),"")</f>
        <v/>
      </c>
      <c r="E129" s="17" t="str">
        <f>IFERROR(IF(OR($C129="",$C129="No CAS"),INDEX('DEQ Pollutant List'!$A$7:$A$611,MATCH($D129,'DEQ Pollutant List'!$C$7:$C$611,0)),INDEX('DEQ Pollutant List'!$A$7:$A$611,MATCH($C129,'DEQ Pollutant List'!$B$7:$B$611,0))),"")</f>
        <v/>
      </c>
      <c r="F129" s="117"/>
      <c r="G129" s="118"/>
      <c r="H129" s="79"/>
      <c r="I129" s="78"/>
      <c r="J129" s="80"/>
      <c r="K129" s="33"/>
      <c r="L129" s="78"/>
      <c r="M129" s="80"/>
      <c r="N129" s="33"/>
    </row>
    <row r="130" spans="1:14" x14ac:dyDescent="0.25">
      <c r="A130" s="29"/>
      <c r="B130" s="99"/>
      <c r="C130" s="116"/>
      <c r="D130" s="31" t="str">
        <f>IFERROR(IF(C130="No CAS","",INDEX('DEQ Pollutant List'!$C$7:$C$611,MATCH('5. Pollutant Emissions - MB'!C130,'DEQ Pollutant List'!$B$7:$B$611,0))),"")</f>
        <v/>
      </c>
      <c r="E130" s="17" t="str">
        <f>IFERROR(IF(OR($C130="",$C130="No CAS"),INDEX('DEQ Pollutant List'!$A$7:$A$611,MATCH($D130,'DEQ Pollutant List'!$C$7:$C$611,0)),INDEX('DEQ Pollutant List'!$A$7:$A$611,MATCH($C130,'DEQ Pollutant List'!$B$7:$B$611,0))),"")</f>
        <v/>
      </c>
      <c r="F130" s="117"/>
      <c r="G130" s="118"/>
      <c r="H130" s="79"/>
      <c r="I130" s="78"/>
      <c r="J130" s="80"/>
      <c r="K130" s="33"/>
      <c r="L130" s="78"/>
      <c r="M130" s="80"/>
      <c r="N130" s="33"/>
    </row>
    <row r="131" spans="1:14" x14ac:dyDescent="0.25">
      <c r="A131" s="29"/>
      <c r="B131" s="99"/>
      <c r="C131" s="116"/>
      <c r="D131" s="31" t="str">
        <f>IFERROR(IF(C131="No CAS","",INDEX('DEQ Pollutant List'!$C$7:$C$611,MATCH('5. Pollutant Emissions - MB'!C131,'DEQ Pollutant List'!$B$7:$B$611,0))),"")</f>
        <v/>
      </c>
      <c r="E131" s="17" t="str">
        <f>IFERROR(IF(OR($C131="",$C131="No CAS"),INDEX('DEQ Pollutant List'!$A$7:$A$611,MATCH($D131,'DEQ Pollutant List'!$C$7:$C$611,0)),INDEX('DEQ Pollutant List'!$A$7:$A$611,MATCH($C131,'DEQ Pollutant List'!$B$7:$B$611,0))),"")</f>
        <v/>
      </c>
      <c r="F131" s="117"/>
      <c r="G131" s="118"/>
      <c r="H131" s="79"/>
      <c r="I131" s="78"/>
      <c r="J131" s="80"/>
      <c r="K131" s="33"/>
      <c r="L131" s="78"/>
      <c r="M131" s="80"/>
      <c r="N131" s="33"/>
    </row>
    <row r="132" spans="1:14" x14ac:dyDescent="0.25">
      <c r="A132" s="29"/>
      <c r="B132" s="99"/>
      <c r="C132" s="116"/>
      <c r="D132" s="31" t="str">
        <f>IFERROR(IF(C132="No CAS","",INDEX('DEQ Pollutant List'!$C$7:$C$611,MATCH('5. Pollutant Emissions - MB'!C132,'DEQ Pollutant List'!$B$7:$B$611,0))),"")</f>
        <v/>
      </c>
      <c r="E132" s="17" t="str">
        <f>IFERROR(IF(OR($C132="",$C132="No CAS"),INDEX('DEQ Pollutant List'!$A$7:$A$611,MATCH($D132,'DEQ Pollutant List'!$C$7:$C$611,0)),INDEX('DEQ Pollutant List'!$A$7:$A$611,MATCH($C132,'DEQ Pollutant List'!$B$7:$B$611,0))),"")</f>
        <v/>
      </c>
      <c r="F132" s="117"/>
      <c r="G132" s="118"/>
      <c r="H132" s="79"/>
      <c r="I132" s="78"/>
      <c r="J132" s="80"/>
      <c r="K132" s="33"/>
      <c r="L132" s="78"/>
      <c r="M132" s="80"/>
      <c r="N132" s="33"/>
    </row>
    <row r="133" spans="1:14" x14ac:dyDescent="0.25">
      <c r="A133" s="29"/>
      <c r="B133" s="99"/>
      <c r="C133" s="116"/>
      <c r="D133" s="31" t="str">
        <f>IFERROR(IF(C133="No CAS","",INDEX('DEQ Pollutant List'!$C$7:$C$611,MATCH('5. Pollutant Emissions - MB'!C133,'DEQ Pollutant List'!$B$7:$B$611,0))),"")</f>
        <v/>
      </c>
      <c r="E133" s="17" t="str">
        <f>IFERROR(IF(OR($C133="",$C133="No CAS"),INDEX('DEQ Pollutant List'!$A$7:$A$611,MATCH($D133,'DEQ Pollutant List'!$C$7:$C$611,0)),INDEX('DEQ Pollutant List'!$A$7:$A$611,MATCH($C133,'DEQ Pollutant List'!$B$7:$B$611,0))),"")</f>
        <v/>
      </c>
      <c r="F133" s="117"/>
      <c r="G133" s="118"/>
      <c r="H133" s="79"/>
      <c r="I133" s="78"/>
      <c r="J133" s="80"/>
      <c r="K133" s="33"/>
      <c r="L133" s="78"/>
      <c r="M133" s="80"/>
      <c r="N133" s="33"/>
    </row>
    <row r="134" spans="1:14" x14ac:dyDescent="0.25">
      <c r="A134" s="29"/>
      <c r="B134" s="99"/>
      <c r="C134" s="116"/>
      <c r="D134" s="31" t="str">
        <f>IFERROR(IF(C134="No CAS","",INDEX('DEQ Pollutant List'!$C$7:$C$611,MATCH('5. Pollutant Emissions - MB'!C134,'DEQ Pollutant List'!$B$7:$B$611,0))),"")</f>
        <v/>
      </c>
      <c r="E134" s="17" t="str">
        <f>IFERROR(IF(OR($C134="",$C134="No CAS"),INDEX('DEQ Pollutant List'!$A$7:$A$611,MATCH($D134,'DEQ Pollutant List'!$C$7:$C$611,0)),INDEX('DEQ Pollutant List'!$A$7:$A$611,MATCH($C134,'DEQ Pollutant List'!$B$7:$B$611,0))),"")</f>
        <v/>
      </c>
      <c r="F134" s="117"/>
      <c r="G134" s="118"/>
      <c r="H134" s="79"/>
      <c r="I134" s="78"/>
      <c r="J134" s="80"/>
      <c r="K134" s="33"/>
      <c r="L134" s="78"/>
      <c r="M134" s="80"/>
      <c r="N134" s="33"/>
    </row>
    <row r="135" spans="1:14" x14ac:dyDescent="0.25">
      <c r="A135" s="29"/>
      <c r="B135" s="99"/>
      <c r="C135" s="116"/>
      <c r="D135" s="31" t="str">
        <f>IFERROR(IF(C135="No CAS","",INDEX('DEQ Pollutant List'!$C$7:$C$611,MATCH('5. Pollutant Emissions - MB'!C135,'DEQ Pollutant List'!$B$7:$B$611,0))),"")</f>
        <v/>
      </c>
      <c r="E135" s="17" t="str">
        <f>IFERROR(IF(OR($C135="",$C135="No CAS"),INDEX('DEQ Pollutant List'!$A$7:$A$611,MATCH($D135,'DEQ Pollutant List'!$C$7:$C$611,0)),INDEX('DEQ Pollutant List'!$A$7:$A$611,MATCH($C135,'DEQ Pollutant List'!$B$7:$B$611,0))),"")</f>
        <v/>
      </c>
      <c r="F135" s="117"/>
      <c r="G135" s="118"/>
      <c r="H135" s="79"/>
      <c r="I135" s="78"/>
      <c r="J135" s="80"/>
      <c r="K135" s="33"/>
      <c r="L135" s="78"/>
      <c r="M135" s="80"/>
      <c r="N135" s="33"/>
    </row>
    <row r="136" spans="1:14" x14ac:dyDescent="0.25">
      <c r="A136" s="29"/>
      <c r="B136" s="99"/>
      <c r="C136" s="116"/>
      <c r="D136" s="31" t="str">
        <f>IFERROR(IF(C136="No CAS","",INDEX('DEQ Pollutant List'!$C$7:$C$611,MATCH('5. Pollutant Emissions - MB'!C136,'DEQ Pollutant List'!$B$7:$B$611,0))),"")</f>
        <v/>
      </c>
      <c r="E136" s="17" t="str">
        <f>IFERROR(IF(OR($C136="",$C136="No CAS"),INDEX('DEQ Pollutant List'!$A$7:$A$611,MATCH($D136,'DEQ Pollutant List'!$C$7:$C$611,0)),INDEX('DEQ Pollutant List'!$A$7:$A$611,MATCH($C136,'DEQ Pollutant List'!$B$7:$B$611,0))),"")</f>
        <v/>
      </c>
      <c r="F136" s="117"/>
      <c r="G136" s="118"/>
      <c r="H136" s="79"/>
      <c r="I136" s="78"/>
      <c r="J136" s="80"/>
      <c r="K136" s="33"/>
      <c r="L136" s="78"/>
      <c r="M136" s="80"/>
      <c r="N136" s="33"/>
    </row>
    <row r="137" spans="1:14" x14ac:dyDescent="0.25">
      <c r="A137" s="29"/>
      <c r="B137" s="99"/>
      <c r="C137" s="116"/>
      <c r="D137" s="31" t="str">
        <f>IFERROR(IF(C137="No CAS","",INDEX('DEQ Pollutant List'!$C$7:$C$611,MATCH('5. Pollutant Emissions - MB'!C137,'DEQ Pollutant List'!$B$7:$B$611,0))),"")</f>
        <v/>
      </c>
      <c r="E137" s="17" t="str">
        <f>IFERROR(IF(OR($C137="",$C137="No CAS"),INDEX('DEQ Pollutant List'!$A$7:$A$611,MATCH($D137,'DEQ Pollutant List'!$C$7:$C$611,0)),INDEX('DEQ Pollutant List'!$A$7:$A$611,MATCH($C137,'DEQ Pollutant List'!$B$7:$B$611,0))),"")</f>
        <v/>
      </c>
      <c r="F137" s="117"/>
      <c r="G137" s="118"/>
      <c r="H137" s="79"/>
      <c r="I137" s="78"/>
      <c r="J137" s="80"/>
      <c r="K137" s="33"/>
      <c r="L137" s="78"/>
      <c r="M137" s="80"/>
      <c r="N137" s="33"/>
    </row>
    <row r="138" spans="1:14" x14ac:dyDescent="0.25">
      <c r="A138" s="29"/>
      <c r="B138" s="99"/>
      <c r="C138" s="116"/>
      <c r="D138" s="31" t="str">
        <f>IFERROR(IF(C138="No CAS","",INDEX('DEQ Pollutant List'!$C$7:$C$611,MATCH('5. Pollutant Emissions - MB'!C138,'DEQ Pollutant List'!$B$7:$B$611,0))),"")</f>
        <v/>
      </c>
      <c r="E138" s="17" t="str">
        <f>IFERROR(IF(OR($C138="",$C138="No CAS"),INDEX('DEQ Pollutant List'!$A$7:$A$611,MATCH($D138,'DEQ Pollutant List'!$C$7:$C$611,0)),INDEX('DEQ Pollutant List'!$A$7:$A$611,MATCH($C138,'DEQ Pollutant List'!$B$7:$B$611,0))),"")</f>
        <v/>
      </c>
      <c r="F138" s="117"/>
      <c r="G138" s="118"/>
      <c r="H138" s="79"/>
      <c r="I138" s="78"/>
      <c r="J138" s="80"/>
      <c r="K138" s="33"/>
      <c r="L138" s="78"/>
      <c r="M138" s="80"/>
      <c r="N138" s="33"/>
    </row>
    <row r="139" spans="1:14" x14ac:dyDescent="0.25">
      <c r="A139" s="29"/>
      <c r="B139" s="99"/>
      <c r="C139" s="116"/>
      <c r="D139" s="31" t="str">
        <f>IFERROR(IF(C139="No CAS","",INDEX('DEQ Pollutant List'!$C$7:$C$611,MATCH('5. Pollutant Emissions - MB'!C139,'DEQ Pollutant List'!$B$7:$B$611,0))),"")</f>
        <v/>
      </c>
      <c r="E139" s="17" t="str">
        <f>IFERROR(IF(OR($C139="",$C139="No CAS"),INDEX('DEQ Pollutant List'!$A$7:$A$611,MATCH($D139,'DEQ Pollutant List'!$C$7:$C$611,0)),INDEX('DEQ Pollutant List'!$A$7:$A$611,MATCH($C139,'DEQ Pollutant List'!$B$7:$B$611,0))),"")</f>
        <v/>
      </c>
      <c r="F139" s="117"/>
      <c r="G139" s="118"/>
      <c r="H139" s="79"/>
      <c r="I139" s="78"/>
      <c r="J139" s="80"/>
      <c r="K139" s="33"/>
      <c r="L139" s="78"/>
      <c r="M139" s="80"/>
      <c r="N139" s="33"/>
    </row>
    <row r="140" spans="1:14" x14ac:dyDescent="0.25">
      <c r="A140" s="29"/>
      <c r="B140" s="99"/>
      <c r="C140" s="116"/>
      <c r="D140" s="31" t="str">
        <f>IFERROR(IF(C140="No CAS","",INDEX('DEQ Pollutant List'!$C$7:$C$611,MATCH('5. Pollutant Emissions - MB'!C140,'DEQ Pollutant List'!$B$7:$B$611,0))),"")</f>
        <v/>
      </c>
      <c r="E140" s="17" t="str">
        <f>IFERROR(IF(OR($C140="",$C140="No CAS"),INDEX('DEQ Pollutant List'!$A$7:$A$611,MATCH($D140,'DEQ Pollutant List'!$C$7:$C$611,0)),INDEX('DEQ Pollutant List'!$A$7:$A$611,MATCH($C140,'DEQ Pollutant List'!$B$7:$B$611,0))),"")</f>
        <v/>
      </c>
      <c r="F140" s="117"/>
      <c r="G140" s="118"/>
      <c r="H140" s="79"/>
      <c r="I140" s="78"/>
      <c r="J140" s="80"/>
      <c r="K140" s="33"/>
      <c r="L140" s="78"/>
      <c r="M140" s="80"/>
      <c r="N140" s="33"/>
    </row>
    <row r="141" spans="1:14" x14ac:dyDescent="0.25">
      <c r="A141" s="29"/>
      <c r="B141" s="99"/>
      <c r="C141" s="116"/>
      <c r="D141" s="31" t="str">
        <f>IFERROR(IF(C141="No CAS","",INDEX('DEQ Pollutant List'!$C$7:$C$611,MATCH('5. Pollutant Emissions - MB'!C141,'DEQ Pollutant List'!$B$7:$B$611,0))),"")</f>
        <v/>
      </c>
      <c r="E141" s="17" t="str">
        <f>IFERROR(IF(OR($C141="",$C141="No CAS"),INDEX('DEQ Pollutant List'!$A$7:$A$611,MATCH($D141,'DEQ Pollutant List'!$C$7:$C$611,0)),INDEX('DEQ Pollutant List'!$A$7:$A$611,MATCH($C141,'DEQ Pollutant List'!$B$7:$B$611,0))),"")</f>
        <v/>
      </c>
      <c r="F141" s="117"/>
      <c r="G141" s="118"/>
      <c r="H141" s="79"/>
      <c r="I141" s="78"/>
      <c r="J141" s="80"/>
      <c r="K141" s="33"/>
      <c r="L141" s="78"/>
      <c r="M141" s="80"/>
      <c r="N141" s="33"/>
    </row>
    <row r="142" spans="1:14" x14ac:dyDescent="0.25">
      <c r="A142" s="29"/>
      <c r="B142" s="99"/>
      <c r="C142" s="116"/>
      <c r="D142" s="31" t="str">
        <f>IFERROR(IF(C142="No CAS","",INDEX('DEQ Pollutant List'!$C$7:$C$611,MATCH('5. Pollutant Emissions - MB'!C142,'DEQ Pollutant List'!$B$7:$B$611,0))),"")</f>
        <v/>
      </c>
      <c r="E142" s="17" t="str">
        <f>IFERROR(IF(OR($C142="",$C142="No CAS"),INDEX('DEQ Pollutant List'!$A$7:$A$611,MATCH($D142,'DEQ Pollutant List'!$C$7:$C$611,0)),INDEX('DEQ Pollutant List'!$A$7:$A$611,MATCH($C142,'DEQ Pollutant List'!$B$7:$B$611,0))),"")</f>
        <v/>
      </c>
      <c r="F142" s="117"/>
      <c r="G142" s="118"/>
      <c r="H142" s="79"/>
      <c r="I142" s="78"/>
      <c r="J142" s="80"/>
      <c r="K142" s="33"/>
      <c r="L142" s="78"/>
      <c r="M142" s="80"/>
      <c r="N142" s="33"/>
    </row>
    <row r="143" spans="1:14" x14ac:dyDescent="0.25">
      <c r="A143" s="29"/>
      <c r="B143" s="99"/>
      <c r="C143" s="116"/>
      <c r="D143" s="31" t="str">
        <f>IFERROR(IF(C143="No CAS","",INDEX('DEQ Pollutant List'!$C$7:$C$611,MATCH('5. Pollutant Emissions - MB'!C143,'DEQ Pollutant List'!$B$7:$B$611,0))),"")</f>
        <v/>
      </c>
      <c r="E143" s="17" t="str">
        <f>IFERROR(IF(OR($C143="",$C143="No CAS"),INDEX('DEQ Pollutant List'!$A$7:$A$611,MATCH($D143,'DEQ Pollutant List'!$C$7:$C$611,0)),INDEX('DEQ Pollutant List'!$A$7:$A$611,MATCH($C143,'DEQ Pollutant List'!$B$7:$B$611,0))),"")</f>
        <v/>
      </c>
      <c r="F143" s="117"/>
      <c r="G143" s="118"/>
      <c r="H143" s="79"/>
      <c r="I143" s="78"/>
      <c r="J143" s="80"/>
      <c r="K143" s="33"/>
      <c r="L143" s="78"/>
      <c r="M143" s="80"/>
      <c r="N143" s="33"/>
    </row>
    <row r="144" spans="1:14" x14ac:dyDescent="0.25">
      <c r="A144" s="29"/>
      <c r="B144" s="99"/>
      <c r="C144" s="116"/>
      <c r="D144" s="31" t="str">
        <f>IFERROR(IF(C144="No CAS","",INDEX('DEQ Pollutant List'!$C$7:$C$611,MATCH('5. Pollutant Emissions - MB'!C144,'DEQ Pollutant List'!$B$7:$B$611,0))),"")</f>
        <v/>
      </c>
      <c r="E144" s="17" t="str">
        <f>IFERROR(IF(OR($C144="",$C144="No CAS"),INDEX('DEQ Pollutant List'!$A$7:$A$611,MATCH($D144,'DEQ Pollutant List'!$C$7:$C$611,0)),INDEX('DEQ Pollutant List'!$A$7:$A$611,MATCH($C144,'DEQ Pollutant List'!$B$7:$B$611,0))),"")</f>
        <v/>
      </c>
      <c r="F144" s="117"/>
      <c r="G144" s="118"/>
      <c r="H144" s="79"/>
      <c r="I144" s="78"/>
      <c r="J144" s="80"/>
      <c r="K144" s="33"/>
      <c r="L144" s="78"/>
      <c r="M144" s="80"/>
      <c r="N144" s="33"/>
    </row>
    <row r="145" spans="1:14" x14ac:dyDescent="0.25">
      <c r="A145" s="29"/>
      <c r="B145" s="99"/>
      <c r="C145" s="116"/>
      <c r="D145" s="31" t="str">
        <f>IFERROR(IF(C145="No CAS","",INDEX('DEQ Pollutant List'!$C$7:$C$611,MATCH('5. Pollutant Emissions - MB'!C145,'DEQ Pollutant List'!$B$7:$B$611,0))),"")</f>
        <v/>
      </c>
      <c r="E145" s="17" t="str">
        <f>IFERROR(IF(OR($C145="",$C145="No CAS"),INDEX('DEQ Pollutant List'!$A$7:$A$611,MATCH($D145,'DEQ Pollutant List'!$C$7:$C$611,0)),INDEX('DEQ Pollutant List'!$A$7:$A$611,MATCH($C145,'DEQ Pollutant List'!$B$7:$B$611,0))),"")</f>
        <v/>
      </c>
      <c r="F145" s="117"/>
      <c r="G145" s="118"/>
      <c r="H145" s="79"/>
      <c r="I145" s="78"/>
      <c r="J145" s="80"/>
      <c r="K145" s="33"/>
      <c r="L145" s="78"/>
      <c r="M145" s="80"/>
      <c r="N145" s="33"/>
    </row>
    <row r="146" spans="1:14" x14ac:dyDescent="0.25">
      <c r="A146" s="29"/>
      <c r="B146" s="99"/>
      <c r="C146" s="116"/>
      <c r="D146" s="31" t="str">
        <f>IFERROR(IF(C146="No CAS","",INDEX('DEQ Pollutant List'!$C$7:$C$611,MATCH('5. Pollutant Emissions - MB'!C146,'DEQ Pollutant List'!$B$7:$B$611,0))),"")</f>
        <v/>
      </c>
      <c r="E146" s="17" t="str">
        <f>IFERROR(IF(OR($C146="",$C146="No CAS"),INDEX('DEQ Pollutant List'!$A$7:$A$611,MATCH($D146,'DEQ Pollutant List'!$C$7:$C$611,0)),INDEX('DEQ Pollutant List'!$A$7:$A$611,MATCH($C146,'DEQ Pollutant List'!$B$7:$B$611,0))),"")</f>
        <v/>
      </c>
      <c r="F146" s="117"/>
      <c r="G146" s="118"/>
      <c r="H146" s="79"/>
      <c r="I146" s="78"/>
      <c r="J146" s="80"/>
      <c r="K146" s="33"/>
      <c r="L146" s="78"/>
      <c r="M146" s="80"/>
      <c r="N146" s="33"/>
    </row>
    <row r="147" spans="1:14" x14ac:dyDescent="0.25">
      <c r="A147" s="29"/>
      <c r="B147" s="99"/>
      <c r="C147" s="116"/>
      <c r="D147" s="31" t="str">
        <f>IFERROR(IF(C147="No CAS","",INDEX('DEQ Pollutant List'!$C$7:$C$611,MATCH('5. Pollutant Emissions - MB'!C147,'DEQ Pollutant List'!$B$7:$B$611,0))),"")</f>
        <v/>
      </c>
      <c r="E147" s="17" t="str">
        <f>IFERROR(IF(OR($C147="",$C147="No CAS"),INDEX('DEQ Pollutant List'!$A$7:$A$611,MATCH($D147,'DEQ Pollutant List'!$C$7:$C$611,0)),INDEX('DEQ Pollutant List'!$A$7:$A$611,MATCH($C147,'DEQ Pollutant List'!$B$7:$B$611,0))),"")</f>
        <v/>
      </c>
      <c r="F147" s="117"/>
      <c r="G147" s="118"/>
      <c r="H147" s="79"/>
      <c r="I147" s="78"/>
      <c r="J147" s="80"/>
      <c r="K147" s="33"/>
      <c r="L147" s="78"/>
      <c r="M147" s="80"/>
      <c r="N147" s="33"/>
    </row>
    <row r="148" spans="1:14" x14ac:dyDescent="0.25">
      <c r="A148" s="29"/>
      <c r="B148" s="99"/>
      <c r="C148" s="116"/>
      <c r="D148" s="31" t="str">
        <f>IFERROR(IF(C148="No CAS","",INDEX('DEQ Pollutant List'!$C$7:$C$611,MATCH('5. Pollutant Emissions - MB'!C148,'DEQ Pollutant List'!$B$7:$B$611,0))),"")</f>
        <v/>
      </c>
      <c r="E148" s="17" t="str">
        <f>IFERROR(IF(OR($C148="",$C148="No CAS"),INDEX('DEQ Pollutant List'!$A$7:$A$611,MATCH($D148,'DEQ Pollutant List'!$C$7:$C$611,0)),INDEX('DEQ Pollutant List'!$A$7:$A$611,MATCH($C148,'DEQ Pollutant List'!$B$7:$B$611,0))),"")</f>
        <v/>
      </c>
      <c r="F148" s="117"/>
      <c r="G148" s="118"/>
      <c r="H148" s="79"/>
      <c r="I148" s="78"/>
      <c r="J148" s="80"/>
      <c r="K148" s="33"/>
      <c r="L148" s="78"/>
      <c r="M148" s="80"/>
      <c r="N148" s="33"/>
    </row>
    <row r="149" spans="1:14" x14ac:dyDescent="0.25">
      <c r="A149" s="29"/>
      <c r="B149" s="99"/>
      <c r="C149" s="116"/>
      <c r="D149" s="31" t="str">
        <f>IFERROR(IF(C149="No CAS","",INDEX('DEQ Pollutant List'!$C$7:$C$611,MATCH('5. Pollutant Emissions - MB'!C149,'DEQ Pollutant List'!$B$7:$B$611,0))),"")</f>
        <v/>
      </c>
      <c r="E149" s="17" t="str">
        <f>IFERROR(IF(OR($C149="",$C149="No CAS"),INDEX('DEQ Pollutant List'!$A$7:$A$611,MATCH($D149,'DEQ Pollutant List'!$C$7:$C$611,0)),INDEX('DEQ Pollutant List'!$A$7:$A$611,MATCH($C149,'DEQ Pollutant List'!$B$7:$B$611,0))),"")</f>
        <v/>
      </c>
      <c r="F149" s="117"/>
      <c r="G149" s="118"/>
      <c r="H149" s="79"/>
      <c r="I149" s="78"/>
      <c r="J149" s="80"/>
      <c r="K149" s="33"/>
      <c r="L149" s="78"/>
      <c r="M149" s="80"/>
      <c r="N149" s="33"/>
    </row>
    <row r="150" spans="1:14" x14ac:dyDescent="0.25">
      <c r="A150" s="29"/>
      <c r="B150" s="99"/>
      <c r="C150" s="116"/>
      <c r="D150" s="31" t="str">
        <f>IFERROR(IF(C150="No CAS","",INDEX('DEQ Pollutant List'!$C$7:$C$611,MATCH('5. Pollutant Emissions - MB'!C150,'DEQ Pollutant List'!$B$7:$B$611,0))),"")</f>
        <v/>
      </c>
      <c r="E150" s="17" t="str">
        <f>IFERROR(IF(OR($C150="",$C150="No CAS"),INDEX('DEQ Pollutant List'!$A$7:$A$611,MATCH($D150,'DEQ Pollutant List'!$C$7:$C$611,0)),INDEX('DEQ Pollutant List'!$A$7:$A$611,MATCH($C150,'DEQ Pollutant List'!$B$7:$B$611,0))),"")</f>
        <v/>
      </c>
      <c r="F150" s="117"/>
      <c r="G150" s="118"/>
      <c r="H150" s="79"/>
      <c r="I150" s="78"/>
      <c r="J150" s="80"/>
      <c r="K150" s="33"/>
      <c r="L150" s="78"/>
      <c r="M150" s="80"/>
      <c r="N150" s="33"/>
    </row>
    <row r="151" spans="1:14" x14ac:dyDescent="0.25">
      <c r="A151" s="29"/>
      <c r="B151" s="99"/>
      <c r="C151" s="116"/>
      <c r="D151" s="31" t="str">
        <f>IFERROR(IF(C151="No CAS","",INDEX('DEQ Pollutant List'!$C$7:$C$611,MATCH('5. Pollutant Emissions - MB'!C151,'DEQ Pollutant List'!$B$7:$B$611,0))),"")</f>
        <v/>
      </c>
      <c r="E151" s="17" t="str">
        <f>IFERROR(IF(OR($C151="",$C151="No CAS"),INDEX('DEQ Pollutant List'!$A$7:$A$611,MATCH($D151,'DEQ Pollutant List'!$C$7:$C$611,0)),INDEX('DEQ Pollutant List'!$A$7:$A$611,MATCH($C151,'DEQ Pollutant List'!$B$7:$B$611,0))),"")</f>
        <v/>
      </c>
      <c r="F151" s="117"/>
      <c r="G151" s="118"/>
      <c r="H151" s="79"/>
      <c r="I151" s="78"/>
      <c r="J151" s="80"/>
      <c r="K151" s="33"/>
      <c r="L151" s="78"/>
      <c r="M151" s="80"/>
      <c r="N151" s="33"/>
    </row>
    <row r="152" spans="1:14" x14ac:dyDescent="0.25">
      <c r="A152" s="29"/>
      <c r="B152" s="99"/>
      <c r="C152" s="116"/>
      <c r="D152" s="31" t="str">
        <f>IFERROR(IF(C152="No CAS","",INDEX('DEQ Pollutant List'!$C$7:$C$611,MATCH('5. Pollutant Emissions - MB'!C152,'DEQ Pollutant List'!$B$7:$B$611,0))),"")</f>
        <v/>
      </c>
      <c r="E152" s="17" t="str">
        <f>IFERROR(IF(OR($C152="",$C152="No CAS"),INDEX('DEQ Pollutant List'!$A$7:$A$611,MATCH($D152,'DEQ Pollutant List'!$C$7:$C$611,0)),INDEX('DEQ Pollutant List'!$A$7:$A$611,MATCH($C152,'DEQ Pollutant List'!$B$7:$B$611,0))),"")</f>
        <v/>
      </c>
      <c r="F152" s="117"/>
      <c r="G152" s="118"/>
      <c r="H152" s="79"/>
      <c r="I152" s="78"/>
      <c r="J152" s="80"/>
      <c r="K152" s="33"/>
      <c r="L152" s="78"/>
      <c r="M152" s="80"/>
      <c r="N152" s="33"/>
    </row>
    <row r="153" spans="1:14" x14ac:dyDescent="0.25">
      <c r="A153" s="29"/>
      <c r="B153" s="99"/>
      <c r="C153" s="116"/>
      <c r="D153" s="31" t="str">
        <f>IFERROR(IF(C153="No CAS","",INDEX('DEQ Pollutant List'!$C$7:$C$611,MATCH('5. Pollutant Emissions - MB'!C153,'DEQ Pollutant List'!$B$7:$B$611,0))),"")</f>
        <v/>
      </c>
      <c r="E153" s="17" t="str">
        <f>IFERROR(IF(OR($C153="",$C153="No CAS"),INDEX('DEQ Pollutant List'!$A$7:$A$611,MATCH($D153,'DEQ Pollutant List'!$C$7:$C$611,0)),INDEX('DEQ Pollutant List'!$A$7:$A$611,MATCH($C153,'DEQ Pollutant List'!$B$7:$B$611,0))),"")</f>
        <v/>
      </c>
      <c r="F153" s="117"/>
      <c r="G153" s="118"/>
      <c r="H153" s="79"/>
      <c r="I153" s="78"/>
      <c r="J153" s="80"/>
      <c r="K153" s="33"/>
      <c r="L153" s="78"/>
      <c r="M153" s="80"/>
      <c r="N153" s="33"/>
    </row>
    <row r="154" spans="1:14" x14ac:dyDescent="0.25">
      <c r="A154" s="29"/>
      <c r="B154" s="99"/>
      <c r="C154" s="116"/>
      <c r="D154" s="31" t="str">
        <f>IFERROR(IF(C154="No CAS","",INDEX('DEQ Pollutant List'!$C$7:$C$611,MATCH('5. Pollutant Emissions - MB'!C154,'DEQ Pollutant List'!$B$7:$B$611,0))),"")</f>
        <v/>
      </c>
      <c r="E154" s="17" t="str">
        <f>IFERROR(IF(OR($C154="",$C154="No CAS"),INDEX('DEQ Pollutant List'!$A$7:$A$611,MATCH($D154,'DEQ Pollutant List'!$C$7:$C$611,0)),INDEX('DEQ Pollutant List'!$A$7:$A$611,MATCH($C154,'DEQ Pollutant List'!$B$7:$B$611,0))),"")</f>
        <v/>
      </c>
      <c r="F154" s="117"/>
      <c r="G154" s="118"/>
      <c r="H154" s="79"/>
      <c r="I154" s="78"/>
      <c r="J154" s="80"/>
      <c r="K154" s="33"/>
      <c r="L154" s="78"/>
      <c r="M154" s="80"/>
      <c r="N154" s="33"/>
    </row>
    <row r="155" spans="1:14" x14ac:dyDescent="0.25">
      <c r="A155" s="29"/>
      <c r="B155" s="99"/>
      <c r="C155" s="116"/>
      <c r="D155" s="31" t="str">
        <f>IFERROR(IF(C155="No CAS","",INDEX('DEQ Pollutant List'!$C$7:$C$611,MATCH('5. Pollutant Emissions - MB'!C155,'DEQ Pollutant List'!$B$7:$B$611,0))),"")</f>
        <v/>
      </c>
      <c r="E155" s="17" t="str">
        <f>IFERROR(IF(OR($C155="",$C155="No CAS"),INDEX('DEQ Pollutant List'!$A$7:$A$611,MATCH($D155,'DEQ Pollutant List'!$C$7:$C$611,0)),INDEX('DEQ Pollutant List'!$A$7:$A$611,MATCH($C155,'DEQ Pollutant List'!$B$7:$B$611,0))),"")</f>
        <v/>
      </c>
      <c r="F155" s="117"/>
      <c r="G155" s="118"/>
      <c r="H155" s="79"/>
      <c r="I155" s="78"/>
      <c r="J155" s="80"/>
      <c r="K155" s="33"/>
      <c r="L155" s="78"/>
      <c r="M155" s="80"/>
      <c r="N155" s="33"/>
    </row>
    <row r="156" spans="1:14" x14ac:dyDescent="0.25">
      <c r="A156" s="29"/>
      <c r="B156" s="99"/>
      <c r="C156" s="116"/>
      <c r="D156" s="31" t="str">
        <f>IFERROR(IF(C156="No CAS","",INDEX('DEQ Pollutant List'!$C$7:$C$611,MATCH('5. Pollutant Emissions - MB'!C156,'DEQ Pollutant List'!$B$7:$B$611,0))),"")</f>
        <v/>
      </c>
      <c r="E156" s="17" t="str">
        <f>IFERROR(IF(OR($C156="",$C156="No CAS"),INDEX('DEQ Pollutant List'!$A$7:$A$611,MATCH($D156,'DEQ Pollutant List'!$C$7:$C$611,0)),INDEX('DEQ Pollutant List'!$A$7:$A$611,MATCH($C156,'DEQ Pollutant List'!$B$7:$B$611,0))),"")</f>
        <v/>
      </c>
      <c r="F156" s="117"/>
      <c r="G156" s="118"/>
      <c r="H156" s="79"/>
      <c r="I156" s="78"/>
      <c r="J156" s="80"/>
      <c r="K156" s="33"/>
      <c r="L156" s="78"/>
      <c r="M156" s="80"/>
      <c r="N156" s="33"/>
    </row>
    <row r="157" spans="1:14" x14ac:dyDescent="0.25">
      <c r="A157" s="29"/>
      <c r="B157" s="99"/>
      <c r="C157" s="116"/>
      <c r="D157" s="31" t="str">
        <f>IFERROR(IF(C157="No CAS","",INDEX('DEQ Pollutant List'!$C$7:$C$611,MATCH('5. Pollutant Emissions - MB'!C157,'DEQ Pollutant List'!$B$7:$B$611,0))),"")</f>
        <v/>
      </c>
      <c r="E157" s="17" t="str">
        <f>IFERROR(IF(OR($C157="",$C157="No CAS"),INDEX('DEQ Pollutant List'!$A$7:$A$611,MATCH($D157,'DEQ Pollutant List'!$C$7:$C$611,0)),INDEX('DEQ Pollutant List'!$A$7:$A$611,MATCH($C157,'DEQ Pollutant List'!$B$7:$B$611,0))),"")</f>
        <v/>
      </c>
      <c r="F157" s="117"/>
      <c r="G157" s="118"/>
      <c r="H157" s="79"/>
      <c r="I157" s="78"/>
      <c r="J157" s="80"/>
      <c r="K157" s="33"/>
      <c r="L157" s="78"/>
      <c r="M157" s="80"/>
      <c r="N157" s="33"/>
    </row>
    <row r="158" spans="1:14" x14ac:dyDescent="0.25">
      <c r="A158" s="29"/>
      <c r="B158" s="99"/>
      <c r="C158" s="116"/>
      <c r="D158" s="31" t="str">
        <f>IFERROR(IF(C158="No CAS","",INDEX('DEQ Pollutant List'!$C$7:$C$611,MATCH('5. Pollutant Emissions - MB'!C158,'DEQ Pollutant List'!$B$7:$B$611,0))),"")</f>
        <v/>
      </c>
      <c r="E158" s="17" t="str">
        <f>IFERROR(IF(OR($C158="",$C158="No CAS"),INDEX('DEQ Pollutant List'!$A$7:$A$611,MATCH($D158,'DEQ Pollutant List'!$C$7:$C$611,0)),INDEX('DEQ Pollutant List'!$A$7:$A$611,MATCH($C158,'DEQ Pollutant List'!$B$7:$B$611,0))),"")</f>
        <v/>
      </c>
      <c r="F158" s="117"/>
      <c r="G158" s="118"/>
      <c r="H158" s="79"/>
      <c r="I158" s="78"/>
      <c r="J158" s="80"/>
      <c r="K158" s="33"/>
      <c r="L158" s="78"/>
      <c r="M158" s="80"/>
      <c r="N158" s="33"/>
    </row>
    <row r="159" spans="1:14" x14ac:dyDescent="0.25">
      <c r="A159" s="29"/>
      <c r="B159" s="99"/>
      <c r="C159" s="116"/>
      <c r="D159" s="31" t="str">
        <f>IFERROR(IF(C159="No CAS","",INDEX('DEQ Pollutant List'!$C$7:$C$611,MATCH('5. Pollutant Emissions - MB'!C159,'DEQ Pollutant List'!$B$7:$B$611,0))),"")</f>
        <v/>
      </c>
      <c r="E159" s="17" t="str">
        <f>IFERROR(IF(OR($C159="",$C159="No CAS"),INDEX('DEQ Pollutant List'!$A$7:$A$611,MATCH($D159,'DEQ Pollutant List'!$C$7:$C$611,0)),INDEX('DEQ Pollutant List'!$A$7:$A$611,MATCH($C159,'DEQ Pollutant List'!$B$7:$B$611,0))),"")</f>
        <v/>
      </c>
      <c r="F159" s="117"/>
      <c r="G159" s="118"/>
      <c r="H159" s="79"/>
      <c r="I159" s="78"/>
      <c r="J159" s="80"/>
      <c r="K159" s="33"/>
      <c r="L159" s="78"/>
      <c r="M159" s="80"/>
      <c r="N159" s="33"/>
    </row>
    <row r="160" spans="1:14" x14ac:dyDescent="0.25">
      <c r="A160" s="29"/>
      <c r="B160" s="99"/>
      <c r="C160" s="116"/>
      <c r="D160" s="31" t="str">
        <f>IFERROR(IF(C160="No CAS","",INDEX('DEQ Pollutant List'!$C$7:$C$611,MATCH('5. Pollutant Emissions - MB'!C160,'DEQ Pollutant List'!$B$7:$B$611,0))),"")</f>
        <v/>
      </c>
      <c r="E160" s="17" t="str">
        <f>IFERROR(IF(OR($C160="",$C160="No CAS"),INDEX('DEQ Pollutant List'!$A$7:$A$611,MATCH($D160,'DEQ Pollutant List'!$C$7:$C$611,0)),INDEX('DEQ Pollutant List'!$A$7:$A$611,MATCH($C160,'DEQ Pollutant List'!$B$7:$B$611,0))),"")</f>
        <v/>
      </c>
      <c r="F160" s="117"/>
      <c r="G160" s="118"/>
      <c r="H160" s="79"/>
      <c r="I160" s="78"/>
      <c r="J160" s="80"/>
      <c r="K160" s="33"/>
      <c r="L160" s="78"/>
      <c r="M160" s="80"/>
      <c r="N160" s="33"/>
    </row>
    <row r="161" spans="1:14" x14ac:dyDescent="0.25">
      <c r="A161" s="29"/>
      <c r="B161" s="99"/>
      <c r="C161" s="116"/>
      <c r="D161" s="31" t="str">
        <f>IFERROR(IF(C161="No CAS","",INDEX('DEQ Pollutant List'!$C$7:$C$611,MATCH('5. Pollutant Emissions - MB'!C161,'DEQ Pollutant List'!$B$7:$B$611,0))),"")</f>
        <v/>
      </c>
      <c r="E161" s="17" t="str">
        <f>IFERROR(IF(OR($C161="",$C161="No CAS"),INDEX('DEQ Pollutant List'!$A$7:$A$611,MATCH($D161,'DEQ Pollutant List'!$C$7:$C$611,0)),INDEX('DEQ Pollutant List'!$A$7:$A$611,MATCH($C161,'DEQ Pollutant List'!$B$7:$B$611,0))),"")</f>
        <v/>
      </c>
      <c r="F161" s="117"/>
      <c r="G161" s="118"/>
      <c r="H161" s="79"/>
      <c r="I161" s="78"/>
      <c r="J161" s="80"/>
      <c r="K161" s="33"/>
      <c r="L161" s="78"/>
      <c r="M161" s="80"/>
      <c r="N161" s="33"/>
    </row>
    <row r="162" spans="1:14" x14ac:dyDescent="0.25">
      <c r="A162" s="29"/>
      <c r="B162" s="99"/>
      <c r="C162" s="116"/>
      <c r="D162" s="31" t="str">
        <f>IFERROR(IF(C162="No CAS","",INDEX('DEQ Pollutant List'!$C$7:$C$611,MATCH('5. Pollutant Emissions - MB'!C162,'DEQ Pollutant List'!$B$7:$B$611,0))),"")</f>
        <v/>
      </c>
      <c r="E162" s="17" t="str">
        <f>IFERROR(IF(OR($C162="",$C162="No CAS"),INDEX('DEQ Pollutant List'!$A$7:$A$611,MATCH($D162,'DEQ Pollutant List'!$C$7:$C$611,0)),INDEX('DEQ Pollutant List'!$A$7:$A$611,MATCH($C162,'DEQ Pollutant List'!$B$7:$B$611,0))),"")</f>
        <v/>
      </c>
      <c r="F162" s="117"/>
      <c r="G162" s="118"/>
      <c r="H162" s="79"/>
      <c r="I162" s="78"/>
      <c r="J162" s="80"/>
      <c r="K162" s="33"/>
      <c r="L162" s="78"/>
      <c r="M162" s="80"/>
      <c r="N162" s="33"/>
    </row>
    <row r="163" spans="1:14" x14ac:dyDescent="0.25">
      <c r="A163" s="29"/>
      <c r="B163" s="99"/>
      <c r="C163" s="116"/>
      <c r="D163" s="31" t="str">
        <f>IFERROR(IF(C163="No CAS","",INDEX('DEQ Pollutant List'!$C$7:$C$611,MATCH('5. Pollutant Emissions - MB'!C163,'DEQ Pollutant List'!$B$7:$B$611,0))),"")</f>
        <v/>
      </c>
      <c r="E163" s="17" t="str">
        <f>IFERROR(IF(OR($C163="",$C163="No CAS"),INDEX('DEQ Pollutant List'!$A$7:$A$611,MATCH($D163,'DEQ Pollutant List'!$C$7:$C$611,0)),INDEX('DEQ Pollutant List'!$A$7:$A$611,MATCH($C163,'DEQ Pollutant List'!$B$7:$B$611,0))),"")</f>
        <v/>
      </c>
      <c r="F163" s="117"/>
      <c r="G163" s="118"/>
      <c r="H163" s="79"/>
      <c r="I163" s="78"/>
      <c r="J163" s="80"/>
      <c r="K163" s="33"/>
      <c r="L163" s="78"/>
      <c r="M163" s="80"/>
      <c r="N163" s="33"/>
    </row>
    <row r="164" spans="1:14" x14ac:dyDescent="0.25">
      <c r="A164" s="29"/>
      <c r="B164" s="99"/>
      <c r="C164" s="116"/>
      <c r="D164" s="31" t="str">
        <f>IFERROR(IF(C164="No CAS","",INDEX('DEQ Pollutant List'!$C$7:$C$611,MATCH('5. Pollutant Emissions - MB'!C164,'DEQ Pollutant List'!$B$7:$B$611,0))),"")</f>
        <v/>
      </c>
      <c r="E164" s="17" t="str">
        <f>IFERROR(IF(OR($C164="",$C164="No CAS"),INDEX('DEQ Pollutant List'!$A$7:$A$611,MATCH($D164,'DEQ Pollutant List'!$C$7:$C$611,0)),INDEX('DEQ Pollutant List'!$A$7:$A$611,MATCH($C164,'DEQ Pollutant List'!$B$7:$B$611,0))),"")</f>
        <v/>
      </c>
      <c r="F164" s="117"/>
      <c r="G164" s="118"/>
      <c r="H164" s="79"/>
      <c r="I164" s="78"/>
      <c r="J164" s="80"/>
      <c r="K164" s="33"/>
      <c r="L164" s="78"/>
      <c r="M164" s="80"/>
      <c r="N164" s="33"/>
    </row>
    <row r="165" spans="1:14" x14ac:dyDescent="0.25">
      <c r="A165" s="29"/>
      <c r="B165" s="99"/>
      <c r="C165" s="116"/>
      <c r="D165" s="31" t="str">
        <f>IFERROR(IF(C165="No CAS","",INDEX('DEQ Pollutant List'!$C$7:$C$611,MATCH('5. Pollutant Emissions - MB'!C165,'DEQ Pollutant List'!$B$7:$B$611,0))),"")</f>
        <v/>
      </c>
      <c r="E165" s="17" t="str">
        <f>IFERROR(IF(OR($C165="",$C165="No CAS"),INDEX('DEQ Pollutant List'!$A$7:$A$611,MATCH($D165,'DEQ Pollutant List'!$C$7:$C$611,0)),INDEX('DEQ Pollutant List'!$A$7:$A$611,MATCH($C165,'DEQ Pollutant List'!$B$7:$B$611,0))),"")</f>
        <v/>
      </c>
      <c r="F165" s="117"/>
      <c r="G165" s="118"/>
      <c r="H165" s="79"/>
      <c r="I165" s="78"/>
      <c r="J165" s="80"/>
      <c r="K165" s="33"/>
      <c r="L165" s="78"/>
      <c r="M165" s="80"/>
      <c r="N165" s="33"/>
    </row>
    <row r="166" spans="1:14" x14ac:dyDescent="0.25">
      <c r="A166" s="29"/>
      <c r="B166" s="99"/>
      <c r="C166" s="116"/>
      <c r="D166" s="31" t="str">
        <f>IFERROR(IF(C166="No CAS","",INDEX('DEQ Pollutant List'!$C$7:$C$611,MATCH('5. Pollutant Emissions - MB'!C166,'DEQ Pollutant List'!$B$7:$B$611,0))),"")</f>
        <v/>
      </c>
      <c r="E166" s="17" t="str">
        <f>IFERROR(IF(OR($C166="",$C166="No CAS"),INDEX('DEQ Pollutant List'!$A$7:$A$611,MATCH($D166,'DEQ Pollutant List'!$C$7:$C$611,0)),INDEX('DEQ Pollutant List'!$A$7:$A$611,MATCH($C166,'DEQ Pollutant List'!$B$7:$B$611,0))),"")</f>
        <v/>
      </c>
      <c r="F166" s="117"/>
      <c r="G166" s="118"/>
      <c r="H166" s="79"/>
      <c r="I166" s="78"/>
      <c r="J166" s="80"/>
      <c r="K166" s="33"/>
      <c r="L166" s="78"/>
      <c r="M166" s="80"/>
      <c r="N166" s="33"/>
    </row>
    <row r="167" spans="1:14" x14ac:dyDescent="0.25">
      <c r="A167" s="29"/>
      <c r="B167" s="99"/>
      <c r="C167" s="116"/>
      <c r="D167" s="31" t="str">
        <f>IFERROR(IF(C167="No CAS","",INDEX('DEQ Pollutant List'!$C$7:$C$611,MATCH('5. Pollutant Emissions - MB'!C167,'DEQ Pollutant List'!$B$7:$B$611,0))),"")</f>
        <v/>
      </c>
      <c r="E167" s="17" t="str">
        <f>IFERROR(IF(OR($C167="",$C167="No CAS"),INDEX('DEQ Pollutant List'!$A$7:$A$611,MATCH($D167,'DEQ Pollutant List'!$C$7:$C$611,0)),INDEX('DEQ Pollutant List'!$A$7:$A$611,MATCH($C167,'DEQ Pollutant List'!$B$7:$B$611,0))),"")</f>
        <v/>
      </c>
      <c r="F167" s="117"/>
      <c r="G167" s="118"/>
      <c r="H167" s="79"/>
      <c r="I167" s="78"/>
      <c r="J167" s="80"/>
      <c r="K167" s="33"/>
      <c r="L167" s="78"/>
      <c r="M167" s="80"/>
      <c r="N167" s="33"/>
    </row>
    <row r="168" spans="1:14" x14ac:dyDescent="0.25">
      <c r="A168" s="29"/>
      <c r="B168" s="99"/>
      <c r="C168" s="116"/>
      <c r="D168" s="31" t="str">
        <f>IFERROR(IF(C168="No CAS","",INDEX('DEQ Pollutant List'!$C$7:$C$611,MATCH('5. Pollutant Emissions - MB'!C168,'DEQ Pollutant List'!$B$7:$B$611,0))),"")</f>
        <v/>
      </c>
      <c r="E168" s="17" t="str">
        <f>IFERROR(IF(OR($C168="",$C168="No CAS"),INDEX('DEQ Pollutant List'!$A$7:$A$611,MATCH($D168,'DEQ Pollutant List'!$C$7:$C$611,0)),INDEX('DEQ Pollutant List'!$A$7:$A$611,MATCH($C168,'DEQ Pollutant List'!$B$7:$B$611,0))),"")</f>
        <v/>
      </c>
      <c r="F168" s="117"/>
      <c r="G168" s="118"/>
      <c r="H168" s="79"/>
      <c r="I168" s="78"/>
      <c r="J168" s="80"/>
      <c r="K168" s="33"/>
      <c r="L168" s="78"/>
      <c r="M168" s="80"/>
      <c r="N168" s="33"/>
    </row>
    <row r="169" spans="1:14" x14ac:dyDescent="0.25">
      <c r="A169" s="29"/>
      <c r="B169" s="99"/>
      <c r="C169" s="116"/>
      <c r="D169" s="31" t="str">
        <f>IFERROR(IF(C169="No CAS","",INDEX('DEQ Pollutant List'!$C$7:$C$611,MATCH('5. Pollutant Emissions - MB'!C169,'DEQ Pollutant List'!$B$7:$B$611,0))),"")</f>
        <v/>
      </c>
      <c r="E169" s="17" t="str">
        <f>IFERROR(IF(OR($C169="",$C169="No CAS"),INDEX('DEQ Pollutant List'!$A$7:$A$611,MATCH($D169,'DEQ Pollutant List'!$C$7:$C$611,0)),INDEX('DEQ Pollutant List'!$A$7:$A$611,MATCH($C169,'DEQ Pollutant List'!$B$7:$B$611,0))),"")</f>
        <v/>
      </c>
      <c r="F169" s="117"/>
      <c r="G169" s="118"/>
      <c r="H169" s="79"/>
      <c r="I169" s="78"/>
      <c r="J169" s="80"/>
      <c r="K169" s="33"/>
      <c r="L169" s="78"/>
      <c r="M169" s="80"/>
      <c r="N169" s="33"/>
    </row>
    <row r="170" spans="1:14" x14ac:dyDescent="0.25">
      <c r="A170" s="29"/>
      <c r="B170" s="99"/>
      <c r="C170" s="116"/>
      <c r="D170" s="31" t="str">
        <f>IFERROR(IF(C170="No CAS","",INDEX('DEQ Pollutant List'!$C$7:$C$611,MATCH('5. Pollutant Emissions - MB'!C170,'DEQ Pollutant List'!$B$7:$B$611,0))),"")</f>
        <v/>
      </c>
      <c r="E170" s="17" t="str">
        <f>IFERROR(IF(OR($C170="",$C170="No CAS"),INDEX('DEQ Pollutant List'!$A$7:$A$611,MATCH($D170,'DEQ Pollutant List'!$C$7:$C$611,0)),INDEX('DEQ Pollutant List'!$A$7:$A$611,MATCH($C170,'DEQ Pollutant List'!$B$7:$B$611,0))),"")</f>
        <v/>
      </c>
      <c r="F170" s="117"/>
      <c r="G170" s="118"/>
      <c r="H170" s="79"/>
      <c r="I170" s="78"/>
      <c r="J170" s="80"/>
      <c r="K170" s="33"/>
      <c r="L170" s="78"/>
      <c r="M170" s="80"/>
      <c r="N170" s="33"/>
    </row>
    <row r="171" spans="1:14" x14ac:dyDescent="0.25">
      <c r="A171" s="29"/>
      <c r="B171" s="99"/>
      <c r="C171" s="116"/>
      <c r="D171" s="31" t="str">
        <f>IFERROR(IF(C171="No CAS","",INDEX('DEQ Pollutant List'!$C$7:$C$611,MATCH('5. Pollutant Emissions - MB'!C171,'DEQ Pollutant List'!$B$7:$B$611,0))),"")</f>
        <v/>
      </c>
      <c r="E171" s="17" t="str">
        <f>IFERROR(IF(OR($C171="",$C171="No CAS"),INDEX('DEQ Pollutant List'!$A$7:$A$611,MATCH($D171,'DEQ Pollutant List'!$C$7:$C$611,0)),INDEX('DEQ Pollutant List'!$A$7:$A$611,MATCH($C171,'DEQ Pollutant List'!$B$7:$B$611,0))),"")</f>
        <v/>
      </c>
      <c r="F171" s="117"/>
      <c r="G171" s="118"/>
      <c r="H171" s="79"/>
      <c r="I171" s="78"/>
      <c r="J171" s="80"/>
      <c r="K171" s="33"/>
      <c r="L171" s="78"/>
      <c r="M171" s="80"/>
      <c r="N171" s="33"/>
    </row>
    <row r="172" spans="1:14" x14ac:dyDescent="0.25">
      <c r="A172" s="29"/>
      <c r="B172" s="99"/>
      <c r="C172" s="116"/>
      <c r="D172" s="31" t="str">
        <f>IFERROR(IF(C172="No CAS","",INDEX('DEQ Pollutant List'!$C$7:$C$611,MATCH('5. Pollutant Emissions - MB'!C172,'DEQ Pollutant List'!$B$7:$B$611,0))),"")</f>
        <v/>
      </c>
      <c r="E172" s="17" t="str">
        <f>IFERROR(IF(OR($C172="",$C172="No CAS"),INDEX('DEQ Pollutant List'!$A$7:$A$611,MATCH($D172,'DEQ Pollutant List'!$C$7:$C$611,0)),INDEX('DEQ Pollutant List'!$A$7:$A$611,MATCH($C172,'DEQ Pollutant List'!$B$7:$B$611,0))),"")</f>
        <v/>
      </c>
      <c r="F172" s="117"/>
      <c r="G172" s="118"/>
      <c r="H172" s="79"/>
      <c r="I172" s="78"/>
      <c r="J172" s="80"/>
      <c r="K172" s="33"/>
      <c r="L172" s="78"/>
      <c r="M172" s="80"/>
      <c r="N172" s="33"/>
    </row>
    <row r="173" spans="1:14" x14ac:dyDescent="0.25">
      <c r="A173" s="29"/>
      <c r="B173" s="99"/>
      <c r="C173" s="116"/>
      <c r="D173" s="31" t="str">
        <f>IFERROR(IF(C173="No CAS","",INDEX('DEQ Pollutant List'!$C$7:$C$611,MATCH('5. Pollutant Emissions - MB'!C173,'DEQ Pollutant List'!$B$7:$B$611,0))),"")</f>
        <v/>
      </c>
      <c r="E173" s="17" t="str">
        <f>IFERROR(IF(OR($C173="",$C173="No CAS"),INDEX('DEQ Pollutant List'!$A$7:$A$611,MATCH($D173,'DEQ Pollutant List'!$C$7:$C$611,0)),INDEX('DEQ Pollutant List'!$A$7:$A$611,MATCH($C173,'DEQ Pollutant List'!$B$7:$B$611,0))),"")</f>
        <v/>
      </c>
      <c r="F173" s="117"/>
      <c r="G173" s="118"/>
      <c r="H173" s="79"/>
      <c r="I173" s="78"/>
      <c r="J173" s="80"/>
      <c r="K173" s="33"/>
      <c r="L173" s="78"/>
      <c r="M173" s="80"/>
      <c r="N173" s="33"/>
    </row>
    <row r="174" spans="1:14" x14ac:dyDescent="0.25">
      <c r="A174" s="29"/>
      <c r="B174" s="99"/>
      <c r="C174" s="116"/>
      <c r="D174" s="31" t="str">
        <f>IFERROR(IF(C174="No CAS","",INDEX('DEQ Pollutant List'!$C$7:$C$611,MATCH('5. Pollutant Emissions - MB'!C174,'DEQ Pollutant List'!$B$7:$B$611,0))),"")</f>
        <v/>
      </c>
      <c r="E174" s="17" t="str">
        <f>IFERROR(IF(OR($C174="",$C174="No CAS"),INDEX('DEQ Pollutant List'!$A$7:$A$611,MATCH($D174,'DEQ Pollutant List'!$C$7:$C$611,0)),INDEX('DEQ Pollutant List'!$A$7:$A$611,MATCH($C174,'DEQ Pollutant List'!$B$7:$B$611,0))),"")</f>
        <v/>
      </c>
      <c r="F174" s="117"/>
      <c r="G174" s="118"/>
      <c r="H174" s="79"/>
      <c r="I174" s="78"/>
      <c r="J174" s="80"/>
      <c r="K174" s="33"/>
      <c r="L174" s="78"/>
      <c r="M174" s="80"/>
      <c r="N174" s="33"/>
    </row>
    <row r="175" spans="1:14" x14ac:dyDescent="0.25">
      <c r="A175" s="29"/>
      <c r="B175" s="99"/>
      <c r="C175" s="116"/>
      <c r="D175" s="31" t="str">
        <f>IFERROR(IF(C175="No CAS","",INDEX('DEQ Pollutant List'!$C$7:$C$611,MATCH('5. Pollutant Emissions - MB'!C175,'DEQ Pollutant List'!$B$7:$B$611,0))),"")</f>
        <v/>
      </c>
      <c r="E175" s="17" t="str">
        <f>IFERROR(IF(OR($C175="",$C175="No CAS"),INDEX('DEQ Pollutant List'!$A$7:$A$611,MATCH($D175,'DEQ Pollutant List'!$C$7:$C$611,0)),INDEX('DEQ Pollutant List'!$A$7:$A$611,MATCH($C175,'DEQ Pollutant List'!$B$7:$B$611,0))),"")</f>
        <v/>
      </c>
      <c r="F175" s="117"/>
      <c r="G175" s="118"/>
      <c r="H175" s="79"/>
      <c r="I175" s="78"/>
      <c r="J175" s="80"/>
      <c r="K175" s="33"/>
      <c r="L175" s="78"/>
      <c r="M175" s="80"/>
      <c r="N175" s="33"/>
    </row>
    <row r="176" spans="1:14" x14ac:dyDescent="0.25">
      <c r="A176" s="29"/>
      <c r="B176" s="99"/>
      <c r="C176" s="116"/>
      <c r="D176" s="31" t="str">
        <f>IFERROR(IF(C176="No CAS","",INDEX('DEQ Pollutant List'!$C$7:$C$611,MATCH('5. Pollutant Emissions - MB'!C176,'DEQ Pollutant List'!$B$7:$B$611,0))),"")</f>
        <v/>
      </c>
      <c r="E176" s="17" t="str">
        <f>IFERROR(IF(OR($C176="",$C176="No CAS"),INDEX('DEQ Pollutant List'!$A$7:$A$611,MATCH($D176,'DEQ Pollutant List'!$C$7:$C$611,0)),INDEX('DEQ Pollutant List'!$A$7:$A$611,MATCH($C176,'DEQ Pollutant List'!$B$7:$B$611,0))),"")</f>
        <v/>
      </c>
      <c r="F176" s="117"/>
      <c r="G176" s="118"/>
      <c r="H176" s="79"/>
      <c r="I176" s="78"/>
      <c r="J176" s="80"/>
      <c r="K176" s="33"/>
      <c r="L176" s="78"/>
      <c r="M176" s="80"/>
      <c r="N176" s="33"/>
    </row>
    <row r="177" spans="1:14" x14ac:dyDescent="0.25">
      <c r="A177" s="29"/>
      <c r="B177" s="99"/>
      <c r="C177" s="116"/>
      <c r="D177" s="31" t="str">
        <f>IFERROR(IF(C177="No CAS","",INDEX('DEQ Pollutant List'!$C$7:$C$611,MATCH('5. Pollutant Emissions - MB'!C177,'DEQ Pollutant List'!$B$7:$B$611,0))),"")</f>
        <v/>
      </c>
      <c r="E177" s="17" t="str">
        <f>IFERROR(IF(OR($C177="",$C177="No CAS"),INDEX('DEQ Pollutant List'!$A$7:$A$611,MATCH($D177,'DEQ Pollutant List'!$C$7:$C$611,0)),INDEX('DEQ Pollutant List'!$A$7:$A$611,MATCH($C177,'DEQ Pollutant List'!$B$7:$B$611,0))),"")</f>
        <v/>
      </c>
      <c r="F177" s="117"/>
      <c r="G177" s="118"/>
      <c r="H177" s="79"/>
      <c r="I177" s="78"/>
      <c r="J177" s="80"/>
      <c r="K177" s="33"/>
      <c r="L177" s="78"/>
      <c r="M177" s="80"/>
      <c r="N177" s="33"/>
    </row>
    <row r="178" spans="1:14" x14ac:dyDescent="0.25">
      <c r="A178" s="29"/>
      <c r="B178" s="99"/>
      <c r="C178" s="116"/>
      <c r="D178" s="31" t="str">
        <f>IFERROR(IF(C178="No CAS","",INDEX('DEQ Pollutant List'!$C$7:$C$611,MATCH('5. Pollutant Emissions - MB'!C178,'DEQ Pollutant List'!$B$7:$B$611,0))),"")</f>
        <v/>
      </c>
      <c r="E178" s="17" t="str">
        <f>IFERROR(IF(OR($C178="",$C178="No CAS"),INDEX('DEQ Pollutant List'!$A$7:$A$611,MATCH($D178,'DEQ Pollutant List'!$C$7:$C$611,0)),INDEX('DEQ Pollutant List'!$A$7:$A$611,MATCH($C178,'DEQ Pollutant List'!$B$7:$B$611,0))),"")</f>
        <v/>
      </c>
      <c r="F178" s="117"/>
      <c r="G178" s="118"/>
      <c r="H178" s="79"/>
      <c r="I178" s="78"/>
      <c r="J178" s="80"/>
      <c r="K178" s="33"/>
      <c r="L178" s="78"/>
      <c r="M178" s="80"/>
      <c r="N178" s="33"/>
    </row>
    <row r="179" spans="1:14" x14ac:dyDescent="0.25">
      <c r="A179" s="29"/>
      <c r="B179" s="99"/>
      <c r="C179" s="116"/>
      <c r="D179" s="31" t="str">
        <f>IFERROR(IF(C179="No CAS","",INDEX('DEQ Pollutant List'!$C$7:$C$611,MATCH('5. Pollutant Emissions - MB'!C179,'DEQ Pollutant List'!$B$7:$B$611,0))),"")</f>
        <v/>
      </c>
      <c r="E179" s="17" t="str">
        <f>IFERROR(IF(OR($C179="",$C179="No CAS"),INDEX('DEQ Pollutant List'!$A$7:$A$611,MATCH($D179,'DEQ Pollutant List'!$C$7:$C$611,0)),INDEX('DEQ Pollutant List'!$A$7:$A$611,MATCH($C179,'DEQ Pollutant List'!$B$7:$B$611,0))),"")</f>
        <v/>
      </c>
      <c r="F179" s="117"/>
      <c r="G179" s="118"/>
      <c r="H179" s="79"/>
      <c r="I179" s="78"/>
      <c r="J179" s="80"/>
      <c r="K179" s="33"/>
      <c r="L179" s="78"/>
      <c r="M179" s="80"/>
      <c r="N179" s="33"/>
    </row>
    <row r="180" spans="1:14" x14ac:dyDescent="0.25">
      <c r="A180" s="29"/>
      <c r="B180" s="99"/>
      <c r="C180" s="116"/>
      <c r="D180" s="31" t="str">
        <f>IFERROR(IF(C180="No CAS","",INDEX('DEQ Pollutant List'!$C$7:$C$611,MATCH('5. Pollutant Emissions - MB'!C180,'DEQ Pollutant List'!$B$7:$B$611,0))),"")</f>
        <v/>
      </c>
      <c r="E180" s="17" t="str">
        <f>IFERROR(IF(OR($C180="",$C180="No CAS"),INDEX('DEQ Pollutant List'!$A$7:$A$611,MATCH($D180,'DEQ Pollutant List'!$C$7:$C$611,0)),INDEX('DEQ Pollutant List'!$A$7:$A$611,MATCH($C180,'DEQ Pollutant List'!$B$7:$B$611,0))),"")</f>
        <v/>
      </c>
      <c r="F180" s="117"/>
      <c r="G180" s="118"/>
      <c r="H180" s="79"/>
      <c r="I180" s="78"/>
      <c r="J180" s="80"/>
      <c r="K180" s="33"/>
      <c r="L180" s="78"/>
      <c r="M180" s="80"/>
      <c r="N180" s="33"/>
    </row>
    <row r="181" spans="1:14" x14ac:dyDescent="0.25">
      <c r="A181" s="29"/>
      <c r="B181" s="99"/>
      <c r="C181" s="116"/>
      <c r="D181" s="31" t="str">
        <f>IFERROR(IF(C181="No CAS","",INDEX('DEQ Pollutant List'!$C$7:$C$611,MATCH('5. Pollutant Emissions - MB'!C181,'DEQ Pollutant List'!$B$7:$B$611,0))),"")</f>
        <v/>
      </c>
      <c r="E181" s="17" t="str">
        <f>IFERROR(IF(OR($C181="",$C181="No CAS"),INDEX('DEQ Pollutant List'!$A$7:$A$611,MATCH($D181,'DEQ Pollutant List'!$C$7:$C$611,0)),INDEX('DEQ Pollutant List'!$A$7:$A$611,MATCH($C181,'DEQ Pollutant List'!$B$7:$B$611,0))),"")</f>
        <v/>
      </c>
      <c r="F181" s="117"/>
      <c r="G181" s="118"/>
      <c r="H181" s="79"/>
      <c r="I181" s="78"/>
      <c r="J181" s="80"/>
      <c r="K181" s="33"/>
      <c r="L181" s="78"/>
      <c r="M181" s="80"/>
      <c r="N181" s="33"/>
    </row>
    <row r="182" spans="1:14" x14ac:dyDescent="0.25">
      <c r="A182" s="29"/>
      <c r="B182" s="99"/>
      <c r="C182" s="116"/>
      <c r="D182" s="31" t="str">
        <f>IFERROR(IF(C182="No CAS","",INDEX('DEQ Pollutant List'!$C$7:$C$611,MATCH('5. Pollutant Emissions - MB'!C182,'DEQ Pollutant List'!$B$7:$B$611,0))),"")</f>
        <v/>
      </c>
      <c r="E182" s="17" t="str">
        <f>IFERROR(IF(OR($C182="",$C182="No CAS"),INDEX('DEQ Pollutant List'!$A$7:$A$611,MATCH($D182,'DEQ Pollutant List'!$C$7:$C$611,0)),INDEX('DEQ Pollutant List'!$A$7:$A$611,MATCH($C182,'DEQ Pollutant List'!$B$7:$B$611,0))),"")</f>
        <v/>
      </c>
      <c r="F182" s="117"/>
      <c r="G182" s="118"/>
      <c r="H182" s="79"/>
      <c r="I182" s="78"/>
      <c r="J182" s="80"/>
      <c r="K182" s="33"/>
      <c r="L182" s="78"/>
      <c r="M182" s="80"/>
      <c r="N182" s="33"/>
    </row>
    <row r="183" spans="1:14" x14ac:dyDescent="0.25">
      <c r="A183" s="29"/>
      <c r="B183" s="99"/>
      <c r="C183" s="116"/>
      <c r="D183" s="31" t="str">
        <f>IFERROR(IF(C183="No CAS","",INDEX('DEQ Pollutant List'!$C$7:$C$611,MATCH('5. Pollutant Emissions - MB'!C183,'DEQ Pollutant List'!$B$7:$B$611,0))),"")</f>
        <v/>
      </c>
      <c r="E183" s="17" t="str">
        <f>IFERROR(IF(OR($C183="",$C183="No CAS"),INDEX('DEQ Pollutant List'!$A$7:$A$611,MATCH($D183,'DEQ Pollutant List'!$C$7:$C$611,0)),INDEX('DEQ Pollutant List'!$A$7:$A$611,MATCH($C183,'DEQ Pollutant List'!$B$7:$B$611,0))),"")</f>
        <v/>
      </c>
      <c r="F183" s="117"/>
      <c r="G183" s="118"/>
      <c r="H183" s="79"/>
      <c r="I183" s="78"/>
      <c r="J183" s="80"/>
      <c r="K183" s="33"/>
      <c r="L183" s="78"/>
      <c r="M183" s="80"/>
      <c r="N183" s="33"/>
    </row>
    <row r="184" spans="1:14" x14ac:dyDescent="0.25">
      <c r="A184" s="29"/>
      <c r="B184" s="99"/>
      <c r="C184" s="116"/>
      <c r="D184" s="31" t="str">
        <f>IFERROR(IF(C184="No CAS","",INDEX('DEQ Pollutant List'!$C$7:$C$611,MATCH('5. Pollutant Emissions - MB'!C184,'DEQ Pollutant List'!$B$7:$B$611,0))),"")</f>
        <v/>
      </c>
      <c r="E184" s="17" t="str">
        <f>IFERROR(IF(OR($C184="",$C184="No CAS"),INDEX('DEQ Pollutant List'!$A$7:$A$611,MATCH($D184,'DEQ Pollutant List'!$C$7:$C$611,0)),INDEX('DEQ Pollutant List'!$A$7:$A$611,MATCH($C184,'DEQ Pollutant List'!$B$7:$B$611,0))),"")</f>
        <v/>
      </c>
      <c r="F184" s="117"/>
      <c r="G184" s="118"/>
      <c r="H184" s="79"/>
      <c r="I184" s="78"/>
      <c r="J184" s="80"/>
      <c r="K184" s="33"/>
      <c r="L184" s="78"/>
      <c r="M184" s="80"/>
      <c r="N184" s="33"/>
    </row>
    <row r="185" spans="1:14" x14ac:dyDescent="0.25">
      <c r="A185" s="29"/>
      <c r="B185" s="99"/>
      <c r="C185" s="116"/>
      <c r="D185" s="31" t="str">
        <f>IFERROR(IF(C185="No CAS","",INDEX('DEQ Pollutant List'!$C$7:$C$611,MATCH('5. Pollutant Emissions - MB'!C185,'DEQ Pollutant List'!$B$7:$B$611,0))),"")</f>
        <v/>
      </c>
      <c r="E185" s="17" t="str">
        <f>IFERROR(IF(OR($C185="",$C185="No CAS"),INDEX('DEQ Pollutant List'!$A$7:$A$611,MATCH($D185,'DEQ Pollutant List'!$C$7:$C$611,0)),INDEX('DEQ Pollutant List'!$A$7:$A$611,MATCH($C185,'DEQ Pollutant List'!$B$7:$B$611,0))),"")</f>
        <v/>
      </c>
      <c r="F185" s="117"/>
      <c r="G185" s="118"/>
      <c r="H185" s="79"/>
      <c r="I185" s="78"/>
      <c r="J185" s="80"/>
      <c r="K185" s="33"/>
      <c r="L185" s="78"/>
      <c r="M185" s="80"/>
      <c r="N185" s="33"/>
    </row>
    <row r="186" spans="1:14" x14ac:dyDescent="0.25">
      <c r="A186" s="29"/>
      <c r="B186" s="99"/>
      <c r="C186" s="116"/>
      <c r="D186" s="31" t="str">
        <f>IFERROR(IF(C186="No CAS","",INDEX('DEQ Pollutant List'!$C$7:$C$611,MATCH('5. Pollutant Emissions - MB'!C186,'DEQ Pollutant List'!$B$7:$B$611,0))),"")</f>
        <v/>
      </c>
      <c r="E186" s="17" t="str">
        <f>IFERROR(IF(OR($C186="",$C186="No CAS"),INDEX('DEQ Pollutant List'!$A$7:$A$611,MATCH($D186,'DEQ Pollutant List'!$C$7:$C$611,0)),INDEX('DEQ Pollutant List'!$A$7:$A$611,MATCH($C186,'DEQ Pollutant List'!$B$7:$B$611,0))),"")</f>
        <v/>
      </c>
      <c r="F186" s="117"/>
      <c r="G186" s="118"/>
      <c r="H186" s="79"/>
      <c r="I186" s="78"/>
      <c r="J186" s="80"/>
      <c r="K186" s="33"/>
      <c r="L186" s="78"/>
      <c r="M186" s="80"/>
      <c r="N186" s="33"/>
    </row>
    <row r="187" spans="1:14" x14ac:dyDescent="0.25">
      <c r="A187" s="29"/>
      <c r="B187" s="99"/>
      <c r="C187" s="116"/>
      <c r="D187" s="31" t="str">
        <f>IFERROR(IF(C187="No CAS","",INDEX('DEQ Pollutant List'!$C$7:$C$611,MATCH('5. Pollutant Emissions - MB'!C187,'DEQ Pollutant List'!$B$7:$B$611,0))),"")</f>
        <v/>
      </c>
      <c r="E187" s="17" t="str">
        <f>IFERROR(IF(OR($C187="",$C187="No CAS"),INDEX('DEQ Pollutant List'!$A$7:$A$611,MATCH($D187,'DEQ Pollutant List'!$C$7:$C$611,0)),INDEX('DEQ Pollutant List'!$A$7:$A$611,MATCH($C187,'DEQ Pollutant List'!$B$7:$B$611,0))),"")</f>
        <v/>
      </c>
      <c r="F187" s="117"/>
      <c r="G187" s="118"/>
      <c r="H187" s="79"/>
      <c r="I187" s="78"/>
      <c r="J187" s="80"/>
      <c r="K187" s="33"/>
      <c r="L187" s="78"/>
      <c r="M187" s="80"/>
      <c r="N187" s="33"/>
    </row>
    <row r="188" spans="1:14" x14ac:dyDescent="0.25">
      <c r="A188" s="29"/>
      <c r="B188" s="99"/>
      <c r="C188" s="116"/>
      <c r="D188" s="31" t="str">
        <f>IFERROR(IF(C188="No CAS","",INDEX('DEQ Pollutant List'!$C$7:$C$611,MATCH('5. Pollutant Emissions - MB'!C188,'DEQ Pollutant List'!$B$7:$B$611,0))),"")</f>
        <v/>
      </c>
      <c r="E188" s="17" t="str">
        <f>IFERROR(IF(OR($C188="",$C188="No CAS"),INDEX('DEQ Pollutant List'!$A$7:$A$611,MATCH($D188,'DEQ Pollutant List'!$C$7:$C$611,0)),INDEX('DEQ Pollutant List'!$A$7:$A$611,MATCH($C188,'DEQ Pollutant List'!$B$7:$B$611,0))),"")</f>
        <v/>
      </c>
      <c r="F188" s="117"/>
      <c r="G188" s="118"/>
      <c r="H188" s="79"/>
      <c r="I188" s="78"/>
      <c r="J188" s="80"/>
      <c r="K188" s="33"/>
      <c r="L188" s="78"/>
      <c r="M188" s="80"/>
      <c r="N188" s="33"/>
    </row>
    <row r="189" spans="1:14" x14ac:dyDescent="0.25">
      <c r="A189" s="29"/>
      <c r="B189" s="99"/>
      <c r="C189" s="116"/>
      <c r="D189" s="31" t="str">
        <f>IFERROR(IF(C189="No CAS","",INDEX('DEQ Pollutant List'!$C$7:$C$611,MATCH('5. Pollutant Emissions - MB'!C189,'DEQ Pollutant List'!$B$7:$B$611,0))),"")</f>
        <v/>
      </c>
      <c r="E189" s="17" t="str">
        <f>IFERROR(IF(OR($C189="",$C189="No CAS"),INDEX('DEQ Pollutant List'!$A$7:$A$611,MATCH($D189,'DEQ Pollutant List'!$C$7:$C$611,0)),INDEX('DEQ Pollutant List'!$A$7:$A$611,MATCH($C189,'DEQ Pollutant List'!$B$7:$B$611,0))),"")</f>
        <v/>
      </c>
      <c r="F189" s="117"/>
      <c r="G189" s="118"/>
      <c r="H189" s="79"/>
      <c r="I189" s="78"/>
      <c r="J189" s="80"/>
      <c r="K189" s="33"/>
      <c r="L189" s="78"/>
      <c r="M189" s="80"/>
      <c r="N189" s="33"/>
    </row>
    <row r="190" spans="1:14" x14ac:dyDescent="0.25">
      <c r="A190" s="29"/>
      <c r="B190" s="99"/>
      <c r="C190" s="116"/>
      <c r="D190" s="31" t="str">
        <f>IFERROR(IF(C190="No CAS","",INDEX('DEQ Pollutant List'!$C$7:$C$611,MATCH('5. Pollutant Emissions - MB'!C190,'DEQ Pollutant List'!$B$7:$B$611,0))),"")</f>
        <v/>
      </c>
      <c r="E190" s="17" t="str">
        <f>IFERROR(IF(OR($C190="",$C190="No CAS"),INDEX('DEQ Pollutant List'!$A$7:$A$611,MATCH($D190,'DEQ Pollutant List'!$C$7:$C$611,0)),INDEX('DEQ Pollutant List'!$A$7:$A$611,MATCH($C190,'DEQ Pollutant List'!$B$7:$B$611,0))),"")</f>
        <v/>
      </c>
      <c r="F190" s="117"/>
      <c r="G190" s="118"/>
      <c r="H190" s="79"/>
      <c r="I190" s="78"/>
      <c r="J190" s="80"/>
      <c r="K190" s="33"/>
      <c r="L190" s="78"/>
      <c r="M190" s="80"/>
      <c r="N190" s="33"/>
    </row>
    <row r="191" spans="1:14" x14ac:dyDescent="0.25">
      <c r="A191" s="29"/>
      <c r="B191" s="99"/>
      <c r="C191" s="116"/>
      <c r="D191" s="31" t="str">
        <f>IFERROR(IF(C191="No CAS","",INDEX('DEQ Pollutant List'!$C$7:$C$611,MATCH('5. Pollutant Emissions - MB'!C191,'DEQ Pollutant List'!$B$7:$B$611,0))),"")</f>
        <v/>
      </c>
      <c r="E191" s="17" t="str">
        <f>IFERROR(IF(OR($C191="",$C191="No CAS"),INDEX('DEQ Pollutant List'!$A$7:$A$611,MATCH($D191,'DEQ Pollutant List'!$C$7:$C$611,0)),INDEX('DEQ Pollutant List'!$A$7:$A$611,MATCH($C191,'DEQ Pollutant List'!$B$7:$B$611,0))),"")</f>
        <v/>
      </c>
      <c r="F191" s="117"/>
      <c r="G191" s="118"/>
      <c r="H191" s="79"/>
      <c r="I191" s="78"/>
      <c r="J191" s="80"/>
      <c r="K191" s="33"/>
      <c r="L191" s="78"/>
      <c r="M191" s="80"/>
      <c r="N191" s="33"/>
    </row>
    <row r="192" spans="1:14" x14ac:dyDescent="0.25">
      <c r="A192" s="29"/>
      <c r="B192" s="99"/>
      <c r="C192" s="116"/>
      <c r="D192" s="31" t="str">
        <f>IFERROR(IF(C192="No CAS","",INDEX('DEQ Pollutant List'!$C$7:$C$611,MATCH('5. Pollutant Emissions - MB'!C192,'DEQ Pollutant List'!$B$7:$B$611,0))),"")</f>
        <v/>
      </c>
      <c r="E192" s="17" t="str">
        <f>IFERROR(IF(OR($C192="",$C192="No CAS"),INDEX('DEQ Pollutant List'!$A$7:$A$611,MATCH($D192,'DEQ Pollutant List'!$C$7:$C$611,0)),INDEX('DEQ Pollutant List'!$A$7:$A$611,MATCH($C192,'DEQ Pollutant List'!$B$7:$B$611,0))),"")</f>
        <v/>
      </c>
      <c r="F192" s="117"/>
      <c r="G192" s="118"/>
      <c r="H192" s="79"/>
      <c r="I192" s="78"/>
      <c r="J192" s="80"/>
      <c r="K192" s="33"/>
      <c r="L192" s="78"/>
      <c r="M192" s="80"/>
      <c r="N192" s="33"/>
    </row>
    <row r="193" spans="1:14" x14ac:dyDescent="0.25">
      <c r="A193" s="29"/>
      <c r="B193" s="99"/>
      <c r="C193" s="116"/>
      <c r="D193" s="31" t="str">
        <f>IFERROR(IF(C193="No CAS","",INDEX('DEQ Pollutant List'!$C$7:$C$611,MATCH('5. Pollutant Emissions - MB'!C193,'DEQ Pollutant List'!$B$7:$B$611,0))),"")</f>
        <v/>
      </c>
      <c r="E193" s="17" t="str">
        <f>IFERROR(IF(OR($C193="",$C193="No CAS"),INDEX('DEQ Pollutant List'!$A$7:$A$611,MATCH($D193,'DEQ Pollutant List'!$C$7:$C$611,0)),INDEX('DEQ Pollutant List'!$A$7:$A$611,MATCH($C193,'DEQ Pollutant List'!$B$7:$B$611,0))),"")</f>
        <v/>
      </c>
      <c r="F193" s="117"/>
      <c r="G193" s="118"/>
      <c r="H193" s="79"/>
      <c r="I193" s="78"/>
      <c r="J193" s="80"/>
      <c r="K193" s="33"/>
      <c r="L193" s="78"/>
      <c r="M193" s="80"/>
      <c r="N193" s="33"/>
    </row>
    <row r="194" spans="1:14" x14ac:dyDescent="0.25">
      <c r="A194" s="29"/>
      <c r="B194" s="99"/>
      <c r="C194" s="116"/>
      <c r="D194" s="31" t="str">
        <f>IFERROR(IF(C194="No CAS","",INDEX('DEQ Pollutant List'!$C$7:$C$611,MATCH('5. Pollutant Emissions - MB'!C194,'DEQ Pollutant List'!$B$7:$B$611,0))),"")</f>
        <v/>
      </c>
      <c r="E194" s="17" t="str">
        <f>IFERROR(IF(OR($C194="",$C194="No CAS"),INDEX('DEQ Pollutant List'!$A$7:$A$611,MATCH($D194,'DEQ Pollutant List'!$C$7:$C$611,0)),INDEX('DEQ Pollutant List'!$A$7:$A$611,MATCH($C194,'DEQ Pollutant List'!$B$7:$B$611,0))),"")</f>
        <v/>
      </c>
      <c r="F194" s="117"/>
      <c r="G194" s="118"/>
      <c r="H194" s="79"/>
      <c r="I194" s="78"/>
      <c r="J194" s="80"/>
      <c r="K194" s="33"/>
      <c r="L194" s="78"/>
      <c r="M194" s="80"/>
      <c r="N194" s="33"/>
    </row>
    <row r="195" spans="1:14" x14ac:dyDescent="0.25">
      <c r="A195" s="29"/>
      <c r="B195" s="99"/>
      <c r="C195" s="116"/>
      <c r="D195" s="31" t="str">
        <f>IFERROR(IF(C195="No CAS","",INDEX('DEQ Pollutant List'!$C$7:$C$611,MATCH('5. Pollutant Emissions - MB'!C195,'DEQ Pollutant List'!$B$7:$B$611,0))),"")</f>
        <v/>
      </c>
      <c r="E195" s="17" t="str">
        <f>IFERROR(IF(OR($C195="",$C195="No CAS"),INDEX('DEQ Pollutant List'!$A$7:$A$611,MATCH($D195,'DEQ Pollutant List'!$C$7:$C$611,0)),INDEX('DEQ Pollutant List'!$A$7:$A$611,MATCH($C195,'DEQ Pollutant List'!$B$7:$B$611,0))),"")</f>
        <v/>
      </c>
      <c r="F195" s="117"/>
      <c r="G195" s="118"/>
      <c r="H195" s="79"/>
      <c r="I195" s="78"/>
      <c r="J195" s="80"/>
      <c r="K195" s="33"/>
      <c r="L195" s="78"/>
      <c r="M195" s="80"/>
      <c r="N195" s="33"/>
    </row>
    <row r="196" spans="1:14" x14ac:dyDescent="0.25">
      <c r="A196" s="29"/>
      <c r="B196" s="99"/>
      <c r="C196" s="116"/>
      <c r="D196" s="31" t="str">
        <f>IFERROR(IF(C196="No CAS","",INDEX('DEQ Pollutant List'!$C$7:$C$611,MATCH('5. Pollutant Emissions - MB'!C196,'DEQ Pollutant List'!$B$7:$B$611,0))),"")</f>
        <v/>
      </c>
      <c r="E196" s="17" t="str">
        <f>IFERROR(IF(OR($C196="",$C196="No CAS"),INDEX('DEQ Pollutant List'!$A$7:$A$611,MATCH($D196,'DEQ Pollutant List'!$C$7:$C$611,0)),INDEX('DEQ Pollutant List'!$A$7:$A$611,MATCH($C196,'DEQ Pollutant List'!$B$7:$B$611,0))),"")</f>
        <v/>
      </c>
      <c r="F196" s="117"/>
      <c r="G196" s="118"/>
      <c r="H196" s="79"/>
      <c r="I196" s="78"/>
      <c r="J196" s="80"/>
      <c r="K196" s="33"/>
      <c r="L196" s="78"/>
      <c r="M196" s="80"/>
      <c r="N196" s="33"/>
    </row>
    <row r="197" spans="1:14" x14ac:dyDescent="0.25">
      <c r="A197" s="29"/>
      <c r="B197" s="99"/>
      <c r="C197" s="116"/>
      <c r="D197" s="31" t="str">
        <f>IFERROR(IF(C197="No CAS","",INDEX('DEQ Pollutant List'!$C$7:$C$611,MATCH('5. Pollutant Emissions - MB'!C197,'DEQ Pollutant List'!$B$7:$B$611,0))),"")</f>
        <v/>
      </c>
      <c r="E197" s="17" t="str">
        <f>IFERROR(IF(OR($C197="",$C197="No CAS"),INDEX('DEQ Pollutant List'!$A$7:$A$611,MATCH($D197,'DEQ Pollutant List'!$C$7:$C$611,0)),INDEX('DEQ Pollutant List'!$A$7:$A$611,MATCH($C197,'DEQ Pollutant List'!$B$7:$B$611,0))),"")</f>
        <v/>
      </c>
      <c r="F197" s="117"/>
      <c r="G197" s="118"/>
      <c r="H197" s="79"/>
      <c r="I197" s="78"/>
      <c r="J197" s="80"/>
      <c r="K197" s="33"/>
      <c r="L197" s="78"/>
      <c r="M197" s="80"/>
      <c r="N197" s="33"/>
    </row>
    <row r="198" spans="1:14" x14ac:dyDescent="0.25">
      <c r="A198" s="29"/>
      <c r="B198" s="99"/>
      <c r="C198" s="116"/>
      <c r="D198" s="31" t="str">
        <f>IFERROR(IF(C198="No CAS","",INDEX('DEQ Pollutant List'!$C$7:$C$611,MATCH('5. Pollutant Emissions - MB'!C198,'DEQ Pollutant List'!$B$7:$B$611,0))),"")</f>
        <v/>
      </c>
      <c r="E198" s="17" t="str">
        <f>IFERROR(IF(OR($C198="",$C198="No CAS"),INDEX('DEQ Pollutant List'!$A$7:$A$611,MATCH($D198,'DEQ Pollutant List'!$C$7:$C$611,0)),INDEX('DEQ Pollutant List'!$A$7:$A$611,MATCH($C198,'DEQ Pollutant List'!$B$7:$B$611,0))),"")</f>
        <v/>
      </c>
      <c r="F198" s="117"/>
      <c r="G198" s="118"/>
      <c r="H198" s="79"/>
      <c r="I198" s="78"/>
      <c r="J198" s="80"/>
      <c r="K198" s="33"/>
      <c r="L198" s="78"/>
      <c r="M198" s="80"/>
      <c r="N198" s="33"/>
    </row>
    <row r="199" spans="1:14" x14ac:dyDescent="0.25">
      <c r="A199" s="29"/>
      <c r="B199" s="99"/>
      <c r="C199" s="116"/>
      <c r="D199" s="31" t="str">
        <f>IFERROR(IF(C199="No CAS","",INDEX('DEQ Pollutant List'!$C$7:$C$611,MATCH('5. Pollutant Emissions - MB'!C199,'DEQ Pollutant List'!$B$7:$B$611,0))),"")</f>
        <v/>
      </c>
      <c r="E199" s="17" t="str">
        <f>IFERROR(IF(OR($C199="",$C199="No CAS"),INDEX('DEQ Pollutant List'!$A$7:$A$611,MATCH($D199,'DEQ Pollutant List'!$C$7:$C$611,0)),INDEX('DEQ Pollutant List'!$A$7:$A$611,MATCH($C199,'DEQ Pollutant List'!$B$7:$B$611,0))),"")</f>
        <v/>
      </c>
      <c r="F199" s="117"/>
      <c r="G199" s="118"/>
      <c r="H199" s="79"/>
      <c r="I199" s="78"/>
      <c r="J199" s="80"/>
      <c r="K199" s="33"/>
      <c r="L199" s="78"/>
      <c r="M199" s="80"/>
      <c r="N199" s="33"/>
    </row>
    <row r="200" spans="1:14" x14ac:dyDescent="0.25">
      <c r="A200" s="29"/>
      <c r="B200" s="99"/>
      <c r="C200" s="116"/>
      <c r="D200" s="31" t="str">
        <f>IFERROR(IF(C200="No CAS","",INDEX('DEQ Pollutant List'!$C$7:$C$611,MATCH('5. Pollutant Emissions - MB'!C200,'DEQ Pollutant List'!$B$7:$B$611,0))),"")</f>
        <v/>
      </c>
      <c r="E200" s="17" t="str">
        <f>IFERROR(IF(OR($C200="",$C200="No CAS"),INDEX('DEQ Pollutant List'!$A$7:$A$611,MATCH($D200,'DEQ Pollutant List'!$C$7:$C$611,0)),INDEX('DEQ Pollutant List'!$A$7:$A$611,MATCH($C200,'DEQ Pollutant List'!$B$7:$B$611,0))),"")</f>
        <v/>
      </c>
      <c r="F200" s="117"/>
      <c r="G200" s="118"/>
      <c r="H200" s="79"/>
      <c r="I200" s="78"/>
      <c r="J200" s="80"/>
      <c r="K200" s="33"/>
      <c r="L200" s="78"/>
      <c r="M200" s="80"/>
      <c r="N200" s="33"/>
    </row>
    <row r="201" spans="1:14" x14ac:dyDescent="0.25">
      <c r="A201" s="29"/>
      <c r="B201" s="99"/>
      <c r="C201" s="116"/>
      <c r="D201" s="31" t="str">
        <f>IFERROR(IF(C201="No CAS","",INDEX('DEQ Pollutant List'!$C$7:$C$611,MATCH('5. Pollutant Emissions - MB'!C201,'DEQ Pollutant List'!$B$7:$B$611,0))),"")</f>
        <v/>
      </c>
      <c r="E201" s="17" t="str">
        <f>IFERROR(IF(OR($C201="",$C201="No CAS"),INDEX('DEQ Pollutant List'!$A$7:$A$611,MATCH($D201,'DEQ Pollutant List'!$C$7:$C$611,0)),INDEX('DEQ Pollutant List'!$A$7:$A$611,MATCH($C201,'DEQ Pollutant List'!$B$7:$B$611,0))),"")</f>
        <v/>
      </c>
      <c r="F201" s="117"/>
      <c r="G201" s="118"/>
      <c r="H201" s="79"/>
      <c r="I201" s="78"/>
      <c r="J201" s="80"/>
      <c r="K201" s="33"/>
      <c r="L201" s="78"/>
      <c r="M201" s="80"/>
      <c r="N201" s="33"/>
    </row>
    <row r="202" spans="1:14" x14ac:dyDescent="0.25">
      <c r="A202" s="29"/>
      <c r="B202" s="99"/>
      <c r="C202" s="116"/>
      <c r="D202" s="31" t="str">
        <f>IFERROR(IF(C202="No CAS","",INDEX('DEQ Pollutant List'!$C$7:$C$611,MATCH('5. Pollutant Emissions - MB'!C202,'DEQ Pollutant List'!$B$7:$B$611,0))),"")</f>
        <v/>
      </c>
      <c r="E202" s="17" t="str">
        <f>IFERROR(IF(OR($C202="",$C202="No CAS"),INDEX('DEQ Pollutant List'!$A$7:$A$611,MATCH($D202,'DEQ Pollutant List'!$C$7:$C$611,0)),INDEX('DEQ Pollutant List'!$A$7:$A$611,MATCH($C202,'DEQ Pollutant List'!$B$7:$B$611,0))),"")</f>
        <v/>
      </c>
      <c r="F202" s="117"/>
      <c r="G202" s="118"/>
      <c r="H202" s="79"/>
      <c r="I202" s="78"/>
      <c r="J202" s="80"/>
      <c r="K202" s="33"/>
      <c r="L202" s="78"/>
      <c r="M202" s="80"/>
      <c r="N202" s="33"/>
    </row>
    <row r="203" spans="1:14" x14ac:dyDescent="0.25">
      <c r="A203" s="29"/>
      <c r="B203" s="99"/>
      <c r="C203" s="116"/>
      <c r="D203" s="31" t="str">
        <f>IFERROR(IF(C203="No CAS","",INDEX('DEQ Pollutant List'!$C$7:$C$611,MATCH('5. Pollutant Emissions - MB'!C203,'DEQ Pollutant List'!$B$7:$B$611,0))),"")</f>
        <v/>
      </c>
      <c r="E203" s="17" t="str">
        <f>IFERROR(IF(OR($C203="",$C203="No CAS"),INDEX('DEQ Pollutant List'!$A$7:$A$611,MATCH($D203,'DEQ Pollutant List'!$C$7:$C$611,0)),INDEX('DEQ Pollutant List'!$A$7:$A$611,MATCH($C203,'DEQ Pollutant List'!$B$7:$B$611,0))),"")</f>
        <v/>
      </c>
      <c r="F203" s="117"/>
      <c r="G203" s="118"/>
      <c r="H203" s="79"/>
      <c r="I203" s="78"/>
      <c r="J203" s="80"/>
      <c r="K203" s="33"/>
      <c r="L203" s="78"/>
      <c r="M203" s="80"/>
      <c r="N203" s="33"/>
    </row>
    <row r="204" spans="1:14" x14ac:dyDescent="0.25">
      <c r="A204" s="29"/>
      <c r="B204" s="99"/>
      <c r="C204" s="116"/>
      <c r="D204" s="31" t="str">
        <f>IFERROR(IF(C204="No CAS","",INDEX('DEQ Pollutant List'!$C$7:$C$611,MATCH('5. Pollutant Emissions - MB'!C204,'DEQ Pollutant List'!$B$7:$B$611,0))),"")</f>
        <v/>
      </c>
      <c r="E204" s="17" t="str">
        <f>IFERROR(IF(OR($C204="",$C204="No CAS"),INDEX('DEQ Pollutant List'!$A$7:$A$611,MATCH($D204,'DEQ Pollutant List'!$C$7:$C$611,0)),INDEX('DEQ Pollutant List'!$A$7:$A$611,MATCH($C204,'DEQ Pollutant List'!$B$7:$B$611,0))),"")</f>
        <v/>
      </c>
      <c r="F204" s="117"/>
      <c r="G204" s="118"/>
      <c r="H204" s="79"/>
      <c r="I204" s="78"/>
      <c r="J204" s="80"/>
      <c r="K204" s="33"/>
      <c r="L204" s="78"/>
      <c r="M204" s="80"/>
      <c r="N204" s="33"/>
    </row>
    <row r="205" spans="1:14" x14ac:dyDescent="0.25">
      <c r="A205" s="29"/>
      <c r="B205" s="99"/>
      <c r="C205" s="116"/>
      <c r="D205" s="31" t="str">
        <f>IFERROR(IF(C205="No CAS","",INDEX('DEQ Pollutant List'!$C$7:$C$611,MATCH('5. Pollutant Emissions - MB'!C205,'DEQ Pollutant List'!$B$7:$B$611,0))),"")</f>
        <v/>
      </c>
      <c r="E205" s="17" t="str">
        <f>IFERROR(IF(OR($C205="",$C205="No CAS"),INDEX('DEQ Pollutant List'!$A$7:$A$611,MATCH($D205,'DEQ Pollutant List'!$C$7:$C$611,0)),INDEX('DEQ Pollutant List'!$A$7:$A$611,MATCH($C205,'DEQ Pollutant List'!$B$7:$B$611,0))),"")</f>
        <v/>
      </c>
      <c r="F205" s="117"/>
      <c r="G205" s="118"/>
      <c r="H205" s="79"/>
      <c r="I205" s="78"/>
      <c r="J205" s="80"/>
      <c r="K205" s="33"/>
      <c r="L205" s="78"/>
      <c r="M205" s="80"/>
      <c r="N205" s="33"/>
    </row>
    <row r="206" spans="1:14" x14ac:dyDescent="0.25">
      <c r="A206" s="29"/>
      <c r="B206" s="99"/>
      <c r="C206" s="116"/>
      <c r="D206" s="31" t="str">
        <f>IFERROR(IF(C206="No CAS","",INDEX('DEQ Pollutant List'!$C$7:$C$611,MATCH('5. Pollutant Emissions - MB'!C206,'DEQ Pollutant List'!$B$7:$B$611,0))),"")</f>
        <v/>
      </c>
      <c r="E206" s="17" t="str">
        <f>IFERROR(IF(OR($C206="",$C206="No CAS"),INDEX('DEQ Pollutant List'!$A$7:$A$611,MATCH($D206,'DEQ Pollutant List'!$C$7:$C$611,0)),INDEX('DEQ Pollutant List'!$A$7:$A$611,MATCH($C206,'DEQ Pollutant List'!$B$7:$B$611,0))),"")</f>
        <v/>
      </c>
      <c r="F206" s="117"/>
      <c r="G206" s="118"/>
      <c r="H206" s="79"/>
      <c r="I206" s="78"/>
      <c r="J206" s="80"/>
      <c r="K206" s="33"/>
      <c r="L206" s="78"/>
      <c r="M206" s="80"/>
      <c r="N206" s="33"/>
    </row>
    <row r="207" spans="1:14" x14ac:dyDescent="0.25">
      <c r="A207" s="29"/>
      <c r="B207" s="99"/>
      <c r="C207" s="116"/>
      <c r="D207" s="31" t="str">
        <f>IFERROR(IF(C207="No CAS","",INDEX('DEQ Pollutant List'!$C$7:$C$611,MATCH('5. Pollutant Emissions - MB'!C207,'DEQ Pollutant List'!$B$7:$B$611,0))),"")</f>
        <v/>
      </c>
      <c r="E207" s="17" t="str">
        <f>IFERROR(IF(OR($C207="",$C207="No CAS"),INDEX('DEQ Pollutant List'!$A$7:$A$611,MATCH($D207,'DEQ Pollutant List'!$C$7:$C$611,0)),INDEX('DEQ Pollutant List'!$A$7:$A$611,MATCH($C207,'DEQ Pollutant List'!$B$7:$B$611,0))),"")</f>
        <v/>
      </c>
      <c r="F207" s="117"/>
      <c r="G207" s="118"/>
      <c r="H207" s="79"/>
      <c r="I207" s="78"/>
      <c r="J207" s="80"/>
      <c r="K207" s="33"/>
      <c r="L207" s="78"/>
      <c r="M207" s="80"/>
      <c r="N207" s="33"/>
    </row>
    <row r="208" spans="1:14" x14ac:dyDescent="0.25">
      <c r="A208" s="29"/>
      <c r="B208" s="99"/>
      <c r="C208" s="116"/>
      <c r="D208" s="31" t="str">
        <f>IFERROR(IF(C208="No CAS","",INDEX('DEQ Pollutant List'!$C$7:$C$611,MATCH('5. Pollutant Emissions - MB'!C208,'DEQ Pollutant List'!$B$7:$B$611,0))),"")</f>
        <v/>
      </c>
      <c r="E208" s="17" t="str">
        <f>IFERROR(IF(OR($C208="",$C208="No CAS"),INDEX('DEQ Pollutant List'!$A$7:$A$611,MATCH($D208,'DEQ Pollutant List'!$C$7:$C$611,0)),INDEX('DEQ Pollutant List'!$A$7:$A$611,MATCH($C208,'DEQ Pollutant List'!$B$7:$B$611,0))),"")</f>
        <v/>
      </c>
      <c r="F208" s="117"/>
      <c r="G208" s="118"/>
      <c r="H208" s="79"/>
      <c r="I208" s="78"/>
      <c r="J208" s="80"/>
      <c r="K208" s="33"/>
      <c r="L208" s="78"/>
      <c r="M208" s="80"/>
      <c r="N208" s="33"/>
    </row>
    <row r="209" spans="1:14" x14ac:dyDescent="0.25">
      <c r="A209" s="29"/>
      <c r="B209" s="99"/>
      <c r="C209" s="116"/>
      <c r="D209" s="31" t="str">
        <f>IFERROR(IF(C209="No CAS","",INDEX('DEQ Pollutant List'!$C$7:$C$611,MATCH('5. Pollutant Emissions - MB'!C209,'DEQ Pollutant List'!$B$7:$B$611,0))),"")</f>
        <v/>
      </c>
      <c r="E209" s="17" t="str">
        <f>IFERROR(IF(OR($C209="",$C209="No CAS"),INDEX('DEQ Pollutant List'!$A$7:$A$611,MATCH($D209,'DEQ Pollutant List'!$C$7:$C$611,0)),INDEX('DEQ Pollutant List'!$A$7:$A$611,MATCH($C209,'DEQ Pollutant List'!$B$7:$B$611,0))),"")</f>
        <v/>
      </c>
      <c r="F209" s="117"/>
      <c r="G209" s="118"/>
      <c r="H209" s="79"/>
      <c r="I209" s="78"/>
      <c r="J209" s="80"/>
      <c r="K209" s="33"/>
      <c r="L209" s="78"/>
      <c r="M209" s="80"/>
      <c r="N209" s="33"/>
    </row>
    <row r="210" spans="1:14" x14ac:dyDescent="0.25">
      <c r="A210" s="29"/>
      <c r="B210" s="99"/>
      <c r="C210" s="116"/>
      <c r="D210" s="31" t="str">
        <f>IFERROR(IF(C210="No CAS","",INDEX('DEQ Pollutant List'!$C$7:$C$611,MATCH('5. Pollutant Emissions - MB'!C210,'DEQ Pollutant List'!$B$7:$B$611,0))),"")</f>
        <v/>
      </c>
      <c r="E210" s="17" t="str">
        <f>IFERROR(IF(OR($C210="",$C210="No CAS"),INDEX('DEQ Pollutant List'!$A$7:$A$611,MATCH($D210,'DEQ Pollutant List'!$C$7:$C$611,0)),INDEX('DEQ Pollutant List'!$A$7:$A$611,MATCH($C210,'DEQ Pollutant List'!$B$7:$B$611,0))),"")</f>
        <v/>
      </c>
      <c r="F210" s="117"/>
      <c r="G210" s="118"/>
      <c r="H210" s="79"/>
      <c r="I210" s="78"/>
      <c r="J210" s="80"/>
      <c r="K210" s="33"/>
      <c r="L210" s="78"/>
      <c r="M210" s="80"/>
      <c r="N210" s="33"/>
    </row>
    <row r="211" spans="1:14" x14ac:dyDescent="0.25">
      <c r="A211" s="29"/>
      <c r="B211" s="99"/>
      <c r="C211" s="116"/>
      <c r="D211" s="31" t="str">
        <f>IFERROR(IF(C211="No CAS","",INDEX('DEQ Pollutant List'!$C$7:$C$611,MATCH('5. Pollutant Emissions - MB'!C211,'DEQ Pollutant List'!$B$7:$B$611,0))),"")</f>
        <v/>
      </c>
      <c r="E211" s="17" t="str">
        <f>IFERROR(IF(OR($C211="",$C211="No CAS"),INDEX('DEQ Pollutant List'!$A$7:$A$611,MATCH($D211,'DEQ Pollutant List'!$C$7:$C$611,0)),INDEX('DEQ Pollutant List'!$A$7:$A$611,MATCH($C211,'DEQ Pollutant List'!$B$7:$B$611,0))),"")</f>
        <v/>
      </c>
      <c r="F211" s="117"/>
      <c r="G211" s="118"/>
      <c r="H211" s="79"/>
      <c r="I211" s="78"/>
      <c r="J211" s="80"/>
      <c r="K211" s="33"/>
      <c r="L211" s="78"/>
      <c r="M211" s="80"/>
      <c r="N211" s="33"/>
    </row>
    <row r="212" spans="1:14" x14ac:dyDescent="0.25">
      <c r="A212" s="29"/>
      <c r="B212" s="99"/>
      <c r="C212" s="116"/>
      <c r="D212" s="31" t="str">
        <f>IFERROR(IF(C212="No CAS","",INDEX('DEQ Pollutant List'!$C$7:$C$611,MATCH('5. Pollutant Emissions - MB'!C212,'DEQ Pollutant List'!$B$7:$B$611,0))),"")</f>
        <v/>
      </c>
      <c r="E212" s="17" t="str">
        <f>IFERROR(IF(OR($C212="",$C212="No CAS"),INDEX('DEQ Pollutant List'!$A$7:$A$611,MATCH($D212,'DEQ Pollutant List'!$C$7:$C$611,0)),INDEX('DEQ Pollutant List'!$A$7:$A$611,MATCH($C212,'DEQ Pollutant List'!$B$7:$B$611,0))),"")</f>
        <v/>
      </c>
      <c r="F212" s="117"/>
      <c r="G212" s="118"/>
      <c r="H212" s="79"/>
      <c r="I212" s="78"/>
      <c r="J212" s="80"/>
      <c r="K212" s="33"/>
      <c r="L212" s="78"/>
      <c r="M212" s="80"/>
      <c r="N212" s="33"/>
    </row>
    <row r="213" spans="1:14" x14ac:dyDescent="0.25">
      <c r="A213" s="29"/>
      <c r="B213" s="99"/>
      <c r="C213" s="116"/>
      <c r="D213" s="31" t="str">
        <f>IFERROR(IF(C213="No CAS","",INDEX('DEQ Pollutant List'!$C$7:$C$611,MATCH('5. Pollutant Emissions - MB'!C213,'DEQ Pollutant List'!$B$7:$B$611,0))),"")</f>
        <v/>
      </c>
      <c r="E213" s="17" t="str">
        <f>IFERROR(IF(OR($C213="",$C213="No CAS"),INDEX('DEQ Pollutant List'!$A$7:$A$611,MATCH($D213,'DEQ Pollutant List'!$C$7:$C$611,0)),INDEX('DEQ Pollutant List'!$A$7:$A$611,MATCH($C213,'DEQ Pollutant List'!$B$7:$B$611,0))),"")</f>
        <v/>
      </c>
      <c r="F213" s="117"/>
      <c r="G213" s="118"/>
      <c r="H213" s="79"/>
      <c r="I213" s="78"/>
      <c r="J213" s="80"/>
      <c r="K213" s="33"/>
      <c r="L213" s="78"/>
      <c r="M213" s="80"/>
      <c r="N213" s="33"/>
    </row>
    <row r="214" spans="1:14" x14ac:dyDescent="0.25">
      <c r="A214" s="29"/>
      <c r="B214" s="99"/>
      <c r="C214" s="116"/>
      <c r="D214" s="31" t="str">
        <f>IFERROR(IF(C214="No CAS","",INDEX('DEQ Pollutant List'!$C$7:$C$611,MATCH('5. Pollutant Emissions - MB'!C214,'DEQ Pollutant List'!$B$7:$B$611,0))),"")</f>
        <v/>
      </c>
      <c r="E214" s="17" t="str">
        <f>IFERROR(IF(OR($C214="",$C214="No CAS"),INDEX('DEQ Pollutant List'!$A$7:$A$611,MATCH($D214,'DEQ Pollutant List'!$C$7:$C$611,0)),INDEX('DEQ Pollutant List'!$A$7:$A$611,MATCH($C214,'DEQ Pollutant List'!$B$7:$B$611,0))),"")</f>
        <v/>
      </c>
      <c r="F214" s="117"/>
      <c r="G214" s="118"/>
      <c r="H214" s="79"/>
      <c r="I214" s="78"/>
      <c r="J214" s="80"/>
      <c r="K214" s="33"/>
      <c r="L214" s="78"/>
      <c r="M214" s="80"/>
      <c r="N214" s="33"/>
    </row>
    <row r="215" spans="1:14" x14ac:dyDescent="0.25">
      <c r="A215" s="29"/>
      <c r="B215" s="99"/>
      <c r="C215" s="116"/>
      <c r="D215" s="31" t="str">
        <f>IFERROR(IF(C215="No CAS","",INDEX('DEQ Pollutant List'!$C$7:$C$611,MATCH('5. Pollutant Emissions - MB'!C215,'DEQ Pollutant List'!$B$7:$B$611,0))),"")</f>
        <v/>
      </c>
      <c r="E215" s="17" t="str">
        <f>IFERROR(IF(OR($C215="",$C215="No CAS"),INDEX('DEQ Pollutant List'!$A$7:$A$611,MATCH($D215,'DEQ Pollutant List'!$C$7:$C$611,0)),INDEX('DEQ Pollutant List'!$A$7:$A$611,MATCH($C215,'DEQ Pollutant List'!$B$7:$B$611,0))),"")</f>
        <v/>
      </c>
      <c r="F215" s="117"/>
      <c r="G215" s="118"/>
      <c r="H215" s="79"/>
      <c r="I215" s="78"/>
      <c r="J215" s="80"/>
      <c r="K215" s="33"/>
      <c r="L215" s="78"/>
      <c r="M215" s="80"/>
      <c r="N215" s="33"/>
    </row>
    <row r="216" spans="1:14" x14ac:dyDescent="0.25">
      <c r="A216" s="29"/>
      <c r="B216" s="99"/>
      <c r="C216" s="116"/>
      <c r="D216" s="31" t="str">
        <f>IFERROR(IF(C216="No CAS","",INDEX('DEQ Pollutant List'!$C$7:$C$611,MATCH('5. Pollutant Emissions - MB'!C216,'DEQ Pollutant List'!$B$7:$B$611,0))),"")</f>
        <v/>
      </c>
      <c r="E216" s="17" t="str">
        <f>IFERROR(IF(OR($C216="",$C216="No CAS"),INDEX('DEQ Pollutant List'!$A$7:$A$611,MATCH($D216,'DEQ Pollutant List'!$C$7:$C$611,0)),INDEX('DEQ Pollutant List'!$A$7:$A$611,MATCH($C216,'DEQ Pollutant List'!$B$7:$B$611,0))),"")</f>
        <v/>
      </c>
      <c r="F216" s="117"/>
      <c r="G216" s="118"/>
      <c r="H216" s="79"/>
      <c r="I216" s="78"/>
      <c r="J216" s="80"/>
      <c r="K216" s="33"/>
      <c r="L216" s="78"/>
      <c r="M216" s="80"/>
      <c r="N216" s="33"/>
    </row>
    <row r="217" spans="1:14" x14ac:dyDescent="0.25">
      <c r="A217" s="29"/>
      <c r="B217" s="99"/>
      <c r="C217" s="116"/>
      <c r="D217" s="31" t="str">
        <f>IFERROR(IF(C217="No CAS","",INDEX('DEQ Pollutant List'!$C$7:$C$611,MATCH('5. Pollutant Emissions - MB'!C217,'DEQ Pollutant List'!$B$7:$B$611,0))),"")</f>
        <v/>
      </c>
      <c r="E217" s="17" t="str">
        <f>IFERROR(IF(OR($C217="",$C217="No CAS"),INDEX('DEQ Pollutant List'!$A$7:$A$611,MATCH($D217,'DEQ Pollutant List'!$C$7:$C$611,0)),INDEX('DEQ Pollutant List'!$A$7:$A$611,MATCH($C217,'DEQ Pollutant List'!$B$7:$B$611,0))),"")</f>
        <v/>
      </c>
      <c r="F217" s="117"/>
      <c r="G217" s="118"/>
      <c r="H217" s="79"/>
      <c r="I217" s="78"/>
      <c r="J217" s="80"/>
      <c r="K217" s="33"/>
      <c r="L217" s="78"/>
      <c r="M217" s="80"/>
      <c r="N217" s="33"/>
    </row>
    <row r="218" spans="1:14" x14ac:dyDescent="0.25">
      <c r="A218" s="29"/>
      <c r="B218" s="99"/>
      <c r="C218" s="116"/>
      <c r="D218" s="31" t="str">
        <f>IFERROR(IF(C218="No CAS","",INDEX('DEQ Pollutant List'!$C$7:$C$611,MATCH('5. Pollutant Emissions - MB'!C218,'DEQ Pollutant List'!$B$7:$B$611,0))),"")</f>
        <v/>
      </c>
      <c r="E218" s="17" t="str">
        <f>IFERROR(IF(OR($C218="",$C218="No CAS"),INDEX('DEQ Pollutant List'!$A$7:$A$611,MATCH($D218,'DEQ Pollutant List'!$C$7:$C$611,0)),INDEX('DEQ Pollutant List'!$A$7:$A$611,MATCH($C218,'DEQ Pollutant List'!$B$7:$B$611,0))),"")</f>
        <v/>
      </c>
      <c r="F218" s="117"/>
      <c r="G218" s="118"/>
      <c r="H218" s="79"/>
      <c r="I218" s="78"/>
      <c r="J218" s="80"/>
      <c r="K218" s="33"/>
      <c r="L218" s="78"/>
      <c r="M218" s="80"/>
      <c r="N218" s="33"/>
    </row>
    <row r="219" spans="1:14" x14ac:dyDescent="0.25">
      <c r="A219" s="29"/>
      <c r="B219" s="99"/>
      <c r="C219" s="116"/>
      <c r="D219" s="31" t="str">
        <f>IFERROR(IF(C219="No CAS","",INDEX('DEQ Pollutant List'!$C$7:$C$611,MATCH('5. Pollutant Emissions - MB'!C219,'DEQ Pollutant List'!$B$7:$B$611,0))),"")</f>
        <v/>
      </c>
      <c r="E219" s="17" t="str">
        <f>IFERROR(IF(OR($C219="",$C219="No CAS"),INDEX('DEQ Pollutant List'!$A$7:$A$611,MATCH($D219,'DEQ Pollutant List'!$C$7:$C$611,0)),INDEX('DEQ Pollutant List'!$A$7:$A$611,MATCH($C219,'DEQ Pollutant List'!$B$7:$B$611,0))),"")</f>
        <v/>
      </c>
      <c r="F219" s="117"/>
      <c r="G219" s="118"/>
      <c r="H219" s="79"/>
      <c r="I219" s="78"/>
      <c r="J219" s="80"/>
      <c r="K219" s="33"/>
      <c r="L219" s="78"/>
      <c r="M219" s="80"/>
      <c r="N219" s="33"/>
    </row>
    <row r="220" spans="1:14" x14ac:dyDescent="0.25">
      <c r="A220" s="29"/>
      <c r="B220" s="99"/>
      <c r="C220" s="116"/>
      <c r="D220" s="31" t="str">
        <f>IFERROR(IF(C220="No CAS","",INDEX('DEQ Pollutant List'!$C$7:$C$611,MATCH('5. Pollutant Emissions - MB'!C220,'DEQ Pollutant List'!$B$7:$B$611,0))),"")</f>
        <v/>
      </c>
      <c r="E220" s="17" t="str">
        <f>IFERROR(IF(OR($C220="",$C220="No CAS"),INDEX('DEQ Pollutant List'!$A$7:$A$611,MATCH($D220,'DEQ Pollutant List'!$C$7:$C$611,0)),INDEX('DEQ Pollutant List'!$A$7:$A$611,MATCH($C220,'DEQ Pollutant List'!$B$7:$B$611,0))),"")</f>
        <v/>
      </c>
      <c r="F220" s="117"/>
      <c r="G220" s="118"/>
      <c r="H220" s="79"/>
      <c r="I220" s="78"/>
      <c r="J220" s="80"/>
      <c r="K220" s="33"/>
      <c r="L220" s="78"/>
      <c r="M220" s="80"/>
      <c r="N220" s="33"/>
    </row>
    <row r="221" spans="1:14" x14ac:dyDescent="0.25">
      <c r="A221" s="29"/>
      <c r="B221" s="99"/>
      <c r="C221" s="116"/>
      <c r="D221" s="31" t="str">
        <f>IFERROR(IF(C221="No CAS","",INDEX('DEQ Pollutant List'!$C$7:$C$611,MATCH('5. Pollutant Emissions - MB'!C221,'DEQ Pollutant List'!$B$7:$B$611,0))),"")</f>
        <v/>
      </c>
      <c r="E221" s="17" t="str">
        <f>IFERROR(IF(OR($C221="",$C221="No CAS"),INDEX('DEQ Pollutant List'!$A$7:$A$611,MATCH($D221,'DEQ Pollutant List'!$C$7:$C$611,0)),INDEX('DEQ Pollutant List'!$A$7:$A$611,MATCH($C221,'DEQ Pollutant List'!$B$7:$B$611,0))),"")</f>
        <v/>
      </c>
      <c r="F221" s="117"/>
      <c r="G221" s="118"/>
      <c r="H221" s="79"/>
      <c r="I221" s="78"/>
      <c r="J221" s="80"/>
      <c r="K221" s="33"/>
      <c r="L221" s="78"/>
      <c r="M221" s="80"/>
      <c r="N221" s="33"/>
    </row>
    <row r="222" spans="1:14" x14ac:dyDescent="0.25">
      <c r="A222" s="29"/>
      <c r="B222" s="99"/>
      <c r="C222" s="116"/>
      <c r="D222" s="31" t="str">
        <f>IFERROR(IF(C222="No CAS","",INDEX('DEQ Pollutant List'!$C$7:$C$611,MATCH('5. Pollutant Emissions - MB'!C222,'DEQ Pollutant List'!$B$7:$B$611,0))),"")</f>
        <v/>
      </c>
      <c r="E222" s="17" t="str">
        <f>IFERROR(IF(OR($C222="",$C222="No CAS"),INDEX('DEQ Pollutant List'!$A$7:$A$611,MATCH($D222,'DEQ Pollutant List'!$C$7:$C$611,0)),INDEX('DEQ Pollutant List'!$A$7:$A$611,MATCH($C222,'DEQ Pollutant List'!$B$7:$B$611,0))),"")</f>
        <v/>
      </c>
      <c r="F222" s="117"/>
      <c r="G222" s="118"/>
      <c r="H222" s="79"/>
      <c r="I222" s="78"/>
      <c r="J222" s="80"/>
      <c r="K222" s="33"/>
      <c r="L222" s="78"/>
      <c r="M222" s="80"/>
      <c r="N222" s="33"/>
    </row>
    <row r="223" spans="1:14" x14ac:dyDescent="0.25">
      <c r="A223" s="29"/>
      <c r="B223" s="99"/>
      <c r="C223" s="116"/>
      <c r="D223" s="31" t="str">
        <f>IFERROR(IF(C223="No CAS","",INDEX('DEQ Pollutant List'!$C$7:$C$611,MATCH('5. Pollutant Emissions - MB'!C223,'DEQ Pollutant List'!$B$7:$B$611,0))),"")</f>
        <v/>
      </c>
      <c r="E223" s="17" t="str">
        <f>IFERROR(IF(OR($C223="",$C223="No CAS"),INDEX('DEQ Pollutant List'!$A$7:$A$611,MATCH($D223,'DEQ Pollutant List'!$C$7:$C$611,0)),INDEX('DEQ Pollutant List'!$A$7:$A$611,MATCH($C223,'DEQ Pollutant List'!$B$7:$B$611,0))),"")</f>
        <v/>
      </c>
      <c r="F223" s="117"/>
      <c r="G223" s="118"/>
      <c r="H223" s="79"/>
      <c r="I223" s="78"/>
      <c r="J223" s="80"/>
      <c r="K223" s="33"/>
      <c r="L223" s="78"/>
      <c r="M223" s="80"/>
      <c r="N223" s="33"/>
    </row>
    <row r="224" spans="1:14" x14ac:dyDescent="0.25">
      <c r="A224" s="29"/>
      <c r="B224" s="99"/>
      <c r="C224" s="116"/>
      <c r="D224" s="31" t="str">
        <f>IFERROR(IF(C224="No CAS","",INDEX('DEQ Pollutant List'!$C$7:$C$611,MATCH('5. Pollutant Emissions - MB'!C224,'DEQ Pollutant List'!$B$7:$B$611,0))),"")</f>
        <v/>
      </c>
      <c r="E224" s="17" t="str">
        <f>IFERROR(IF(OR($C224="",$C224="No CAS"),INDEX('DEQ Pollutant List'!$A$7:$A$611,MATCH($D224,'DEQ Pollutant List'!$C$7:$C$611,0)),INDEX('DEQ Pollutant List'!$A$7:$A$611,MATCH($C224,'DEQ Pollutant List'!$B$7:$B$611,0))),"")</f>
        <v/>
      </c>
      <c r="F224" s="117"/>
      <c r="G224" s="118"/>
      <c r="H224" s="79"/>
      <c r="I224" s="78"/>
      <c r="J224" s="80"/>
      <c r="K224" s="33"/>
      <c r="L224" s="78"/>
      <c r="M224" s="80"/>
      <c r="N224" s="33"/>
    </row>
    <row r="225" spans="1:14" x14ac:dyDescent="0.25">
      <c r="A225" s="29"/>
      <c r="B225" s="99"/>
      <c r="C225" s="116"/>
      <c r="D225" s="31" t="str">
        <f>IFERROR(IF(C225="No CAS","",INDEX('DEQ Pollutant List'!$C$7:$C$611,MATCH('5. Pollutant Emissions - MB'!C225,'DEQ Pollutant List'!$B$7:$B$611,0))),"")</f>
        <v/>
      </c>
      <c r="E225" s="17" t="str">
        <f>IFERROR(IF(OR($C225="",$C225="No CAS"),INDEX('DEQ Pollutant List'!$A$7:$A$611,MATCH($D225,'DEQ Pollutant List'!$C$7:$C$611,0)),INDEX('DEQ Pollutant List'!$A$7:$A$611,MATCH($C225,'DEQ Pollutant List'!$B$7:$B$611,0))),"")</f>
        <v/>
      </c>
      <c r="F225" s="117"/>
      <c r="G225" s="118"/>
      <c r="H225" s="79"/>
      <c r="I225" s="78"/>
      <c r="J225" s="80"/>
      <c r="K225" s="33"/>
      <c r="L225" s="78"/>
      <c r="M225" s="80"/>
      <c r="N225" s="33"/>
    </row>
    <row r="226" spans="1:14" x14ac:dyDescent="0.25">
      <c r="A226" s="29"/>
      <c r="B226" s="99"/>
      <c r="C226" s="116"/>
      <c r="D226" s="31" t="str">
        <f>IFERROR(IF(C226="No CAS","",INDEX('DEQ Pollutant List'!$C$7:$C$611,MATCH('5. Pollutant Emissions - MB'!C226,'DEQ Pollutant List'!$B$7:$B$611,0))),"")</f>
        <v/>
      </c>
      <c r="E226" s="17" t="str">
        <f>IFERROR(IF(OR($C226="",$C226="No CAS"),INDEX('DEQ Pollutant List'!$A$7:$A$611,MATCH($D226,'DEQ Pollutant List'!$C$7:$C$611,0)),INDEX('DEQ Pollutant List'!$A$7:$A$611,MATCH($C226,'DEQ Pollutant List'!$B$7:$B$611,0))),"")</f>
        <v/>
      </c>
      <c r="F226" s="117"/>
      <c r="G226" s="118"/>
      <c r="H226" s="79"/>
      <c r="I226" s="78"/>
      <c r="J226" s="80"/>
      <c r="K226" s="33"/>
      <c r="L226" s="78"/>
      <c r="M226" s="80"/>
      <c r="N226" s="33"/>
    </row>
    <row r="227" spans="1:14" x14ac:dyDescent="0.25">
      <c r="A227" s="29"/>
      <c r="B227" s="99"/>
      <c r="C227" s="116"/>
      <c r="D227" s="31" t="str">
        <f>IFERROR(IF(C227="No CAS","",INDEX('DEQ Pollutant List'!$C$7:$C$611,MATCH('5. Pollutant Emissions - MB'!C227,'DEQ Pollutant List'!$B$7:$B$611,0))),"")</f>
        <v/>
      </c>
      <c r="E227" s="17" t="str">
        <f>IFERROR(IF(OR($C227="",$C227="No CAS"),INDEX('DEQ Pollutant List'!$A$7:$A$611,MATCH($D227,'DEQ Pollutant List'!$C$7:$C$611,0)),INDEX('DEQ Pollutant List'!$A$7:$A$611,MATCH($C227,'DEQ Pollutant List'!$B$7:$B$611,0))),"")</f>
        <v/>
      </c>
      <c r="F227" s="117"/>
      <c r="G227" s="118"/>
      <c r="H227" s="79"/>
      <c r="I227" s="78"/>
      <c r="J227" s="80"/>
      <c r="K227" s="33"/>
      <c r="L227" s="78"/>
      <c r="M227" s="80"/>
      <c r="N227" s="33"/>
    </row>
    <row r="228" spans="1:14" x14ac:dyDescent="0.25">
      <c r="A228" s="29"/>
      <c r="B228" s="99"/>
      <c r="C228" s="116"/>
      <c r="D228" s="31" t="str">
        <f>IFERROR(IF(C228="No CAS","",INDEX('DEQ Pollutant List'!$C$7:$C$611,MATCH('5. Pollutant Emissions - MB'!C228,'DEQ Pollutant List'!$B$7:$B$611,0))),"")</f>
        <v/>
      </c>
      <c r="E228" s="17" t="str">
        <f>IFERROR(IF(OR($C228="",$C228="No CAS"),INDEX('DEQ Pollutant List'!$A$7:$A$611,MATCH($D228,'DEQ Pollutant List'!$C$7:$C$611,0)),INDEX('DEQ Pollutant List'!$A$7:$A$611,MATCH($C228,'DEQ Pollutant List'!$B$7:$B$611,0))),"")</f>
        <v/>
      </c>
      <c r="F228" s="117"/>
      <c r="G228" s="118"/>
      <c r="H228" s="79"/>
      <c r="I228" s="78"/>
      <c r="J228" s="80"/>
      <c r="K228" s="33"/>
      <c r="L228" s="78"/>
      <c r="M228" s="80"/>
      <c r="N228" s="33"/>
    </row>
    <row r="229" spans="1:14" x14ac:dyDescent="0.25">
      <c r="A229" s="29"/>
      <c r="B229" s="99"/>
      <c r="C229" s="116"/>
      <c r="D229" s="31" t="str">
        <f>IFERROR(IF(C229="No CAS","",INDEX('DEQ Pollutant List'!$C$7:$C$611,MATCH('5. Pollutant Emissions - MB'!C229,'DEQ Pollutant List'!$B$7:$B$611,0))),"")</f>
        <v/>
      </c>
      <c r="E229" s="17" t="str">
        <f>IFERROR(IF(OR($C229="",$C229="No CAS"),INDEX('DEQ Pollutant List'!$A$7:$A$611,MATCH($D229,'DEQ Pollutant List'!$C$7:$C$611,0)),INDEX('DEQ Pollutant List'!$A$7:$A$611,MATCH($C229,'DEQ Pollutant List'!$B$7:$B$611,0))),"")</f>
        <v/>
      </c>
      <c r="F229" s="117"/>
      <c r="G229" s="118"/>
      <c r="H229" s="79"/>
      <c r="I229" s="78"/>
      <c r="J229" s="80"/>
      <c r="K229" s="33"/>
      <c r="L229" s="78"/>
      <c r="M229" s="80"/>
      <c r="N229" s="33"/>
    </row>
    <row r="230" spans="1:14" x14ac:dyDescent="0.25">
      <c r="A230" s="29"/>
      <c r="B230" s="99"/>
      <c r="C230" s="116"/>
      <c r="D230" s="31" t="str">
        <f>IFERROR(IF(C230="No CAS","",INDEX('DEQ Pollutant List'!$C$7:$C$611,MATCH('5. Pollutant Emissions - MB'!C230,'DEQ Pollutant List'!$B$7:$B$611,0))),"")</f>
        <v/>
      </c>
      <c r="E230" s="17" t="str">
        <f>IFERROR(IF(OR($C230="",$C230="No CAS"),INDEX('DEQ Pollutant List'!$A$7:$A$611,MATCH($D230,'DEQ Pollutant List'!$C$7:$C$611,0)),INDEX('DEQ Pollutant List'!$A$7:$A$611,MATCH($C230,'DEQ Pollutant List'!$B$7:$B$611,0))),"")</f>
        <v/>
      </c>
      <c r="F230" s="117"/>
      <c r="G230" s="118"/>
      <c r="H230" s="79"/>
      <c r="I230" s="78"/>
      <c r="J230" s="80"/>
      <c r="K230" s="33"/>
      <c r="L230" s="78"/>
      <c r="M230" s="80"/>
      <c r="N230" s="33"/>
    </row>
    <row r="231" spans="1:14" x14ac:dyDescent="0.25">
      <c r="A231" s="29"/>
      <c r="B231" s="99"/>
      <c r="C231" s="116"/>
      <c r="D231" s="31" t="str">
        <f>IFERROR(IF(C231="No CAS","",INDEX('DEQ Pollutant List'!$C$7:$C$611,MATCH('5. Pollutant Emissions - MB'!C231,'DEQ Pollutant List'!$B$7:$B$611,0))),"")</f>
        <v/>
      </c>
      <c r="E231" s="17" t="str">
        <f>IFERROR(IF(OR($C231="",$C231="No CAS"),INDEX('DEQ Pollutant List'!$A$7:$A$611,MATCH($D231,'DEQ Pollutant List'!$C$7:$C$611,0)),INDEX('DEQ Pollutant List'!$A$7:$A$611,MATCH($C231,'DEQ Pollutant List'!$B$7:$B$611,0))),"")</f>
        <v/>
      </c>
      <c r="F231" s="117"/>
      <c r="G231" s="118"/>
      <c r="H231" s="79"/>
      <c r="I231" s="78"/>
      <c r="J231" s="80"/>
      <c r="K231" s="33"/>
      <c r="L231" s="78"/>
      <c r="M231" s="80"/>
      <c r="N231" s="33"/>
    </row>
    <row r="232" spans="1:14" x14ac:dyDescent="0.25">
      <c r="A232" s="29"/>
      <c r="B232" s="99"/>
      <c r="C232" s="116"/>
      <c r="D232" s="31" t="str">
        <f>IFERROR(IF(C232="No CAS","",INDEX('DEQ Pollutant List'!$C$7:$C$611,MATCH('5. Pollutant Emissions - MB'!C232,'DEQ Pollutant List'!$B$7:$B$611,0))),"")</f>
        <v/>
      </c>
      <c r="E232" s="17" t="str">
        <f>IFERROR(IF(OR($C232="",$C232="No CAS"),INDEX('DEQ Pollutant List'!$A$7:$A$611,MATCH($D232,'DEQ Pollutant List'!$C$7:$C$611,0)),INDEX('DEQ Pollutant List'!$A$7:$A$611,MATCH($C232,'DEQ Pollutant List'!$B$7:$B$611,0))),"")</f>
        <v/>
      </c>
      <c r="F232" s="117"/>
      <c r="G232" s="118"/>
      <c r="H232" s="79"/>
      <c r="I232" s="78"/>
      <c r="J232" s="80"/>
      <c r="K232" s="33"/>
      <c r="L232" s="78"/>
      <c r="M232" s="80"/>
      <c r="N232" s="33"/>
    </row>
    <row r="233" spans="1:14" x14ac:dyDescent="0.25">
      <c r="A233" s="29"/>
      <c r="B233" s="99"/>
      <c r="C233" s="116"/>
      <c r="D233" s="31" t="str">
        <f>IFERROR(IF(C233="No CAS","",INDEX('DEQ Pollutant List'!$C$7:$C$611,MATCH('5. Pollutant Emissions - MB'!C233,'DEQ Pollutant List'!$B$7:$B$611,0))),"")</f>
        <v/>
      </c>
      <c r="E233" s="17" t="str">
        <f>IFERROR(IF(OR($C233="",$C233="No CAS"),INDEX('DEQ Pollutant List'!$A$7:$A$611,MATCH($D233,'DEQ Pollutant List'!$C$7:$C$611,0)),INDEX('DEQ Pollutant List'!$A$7:$A$611,MATCH($C233,'DEQ Pollutant List'!$B$7:$B$611,0))),"")</f>
        <v/>
      </c>
      <c r="F233" s="117"/>
      <c r="G233" s="118"/>
      <c r="H233" s="79"/>
      <c r="I233" s="78"/>
      <c r="J233" s="80"/>
      <c r="K233" s="33"/>
      <c r="L233" s="78"/>
      <c r="M233" s="80"/>
      <c r="N233" s="33"/>
    </row>
    <row r="234" spans="1:14" x14ac:dyDescent="0.25">
      <c r="A234" s="29"/>
      <c r="B234" s="99"/>
      <c r="C234" s="116"/>
      <c r="D234" s="31" t="str">
        <f>IFERROR(IF(C234="No CAS","",INDEX('DEQ Pollutant List'!$C$7:$C$611,MATCH('5. Pollutant Emissions - MB'!C234,'DEQ Pollutant List'!$B$7:$B$611,0))),"")</f>
        <v/>
      </c>
      <c r="E234" s="17" t="str">
        <f>IFERROR(IF(OR($C234="",$C234="No CAS"),INDEX('DEQ Pollutant List'!$A$7:$A$611,MATCH($D234,'DEQ Pollutant List'!$C$7:$C$611,0)),INDEX('DEQ Pollutant List'!$A$7:$A$611,MATCH($C234,'DEQ Pollutant List'!$B$7:$B$611,0))),"")</f>
        <v/>
      </c>
      <c r="F234" s="117"/>
      <c r="G234" s="118"/>
      <c r="H234" s="79"/>
      <c r="I234" s="78"/>
      <c r="J234" s="80"/>
      <c r="K234" s="33"/>
      <c r="L234" s="78"/>
      <c r="M234" s="80"/>
      <c r="N234" s="33"/>
    </row>
    <row r="235" spans="1:14" x14ac:dyDescent="0.25">
      <c r="A235" s="29"/>
      <c r="B235" s="99"/>
      <c r="C235" s="116"/>
      <c r="D235" s="31" t="str">
        <f>IFERROR(IF(C235="No CAS","",INDEX('DEQ Pollutant List'!$C$7:$C$611,MATCH('5. Pollutant Emissions - MB'!C235,'DEQ Pollutant List'!$B$7:$B$611,0))),"")</f>
        <v/>
      </c>
      <c r="E235" s="17" t="str">
        <f>IFERROR(IF(OR($C235="",$C235="No CAS"),INDEX('DEQ Pollutant List'!$A$7:$A$611,MATCH($D235,'DEQ Pollutant List'!$C$7:$C$611,0)),INDEX('DEQ Pollutant List'!$A$7:$A$611,MATCH($C235,'DEQ Pollutant List'!$B$7:$B$611,0))),"")</f>
        <v/>
      </c>
      <c r="F235" s="117"/>
      <c r="G235" s="118"/>
      <c r="H235" s="79"/>
      <c r="I235" s="78"/>
      <c r="J235" s="80"/>
      <c r="K235" s="33"/>
      <c r="L235" s="78"/>
      <c r="M235" s="80"/>
      <c r="N235" s="33"/>
    </row>
    <row r="236" spans="1:14" x14ac:dyDescent="0.25">
      <c r="A236" s="29"/>
      <c r="B236" s="99"/>
      <c r="C236" s="116"/>
      <c r="D236" s="31" t="str">
        <f>IFERROR(IF(C236="No CAS","",INDEX('DEQ Pollutant List'!$C$7:$C$611,MATCH('5. Pollutant Emissions - MB'!C236,'DEQ Pollutant List'!$B$7:$B$611,0))),"")</f>
        <v/>
      </c>
      <c r="E236" s="17" t="str">
        <f>IFERROR(IF(OR($C236="",$C236="No CAS"),INDEX('DEQ Pollutant List'!$A$7:$A$611,MATCH($D236,'DEQ Pollutant List'!$C$7:$C$611,0)),INDEX('DEQ Pollutant List'!$A$7:$A$611,MATCH($C236,'DEQ Pollutant List'!$B$7:$B$611,0))),"")</f>
        <v/>
      </c>
      <c r="F236" s="117"/>
      <c r="G236" s="118"/>
      <c r="H236" s="79"/>
      <c r="I236" s="78"/>
      <c r="J236" s="80"/>
      <c r="K236" s="33"/>
      <c r="L236" s="78"/>
      <c r="M236" s="80"/>
      <c r="N236" s="33"/>
    </row>
    <row r="237" spans="1:14" x14ac:dyDescent="0.25">
      <c r="A237" s="29"/>
      <c r="B237" s="99"/>
      <c r="C237" s="116"/>
      <c r="D237" s="31" t="str">
        <f>IFERROR(IF(C237="No CAS","",INDEX('DEQ Pollutant List'!$C$7:$C$611,MATCH('5. Pollutant Emissions - MB'!C237,'DEQ Pollutant List'!$B$7:$B$611,0))),"")</f>
        <v/>
      </c>
      <c r="E237" s="17" t="str">
        <f>IFERROR(IF(OR($C237="",$C237="No CAS"),INDEX('DEQ Pollutant List'!$A$7:$A$611,MATCH($D237,'DEQ Pollutant List'!$C$7:$C$611,0)),INDEX('DEQ Pollutant List'!$A$7:$A$611,MATCH($C237,'DEQ Pollutant List'!$B$7:$B$611,0))),"")</f>
        <v/>
      </c>
      <c r="F237" s="117"/>
      <c r="G237" s="118"/>
      <c r="H237" s="79"/>
      <c r="I237" s="78"/>
      <c r="J237" s="80"/>
      <c r="K237" s="33"/>
      <c r="L237" s="78"/>
      <c r="M237" s="80"/>
      <c r="N237" s="33"/>
    </row>
    <row r="238" spans="1:14" x14ac:dyDescent="0.25">
      <c r="A238" s="29"/>
      <c r="B238" s="99"/>
      <c r="C238" s="116"/>
      <c r="D238" s="31" t="str">
        <f>IFERROR(IF(C238="No CAS","",INDEX('DEQ Pollutant List'!$C$7:$C$611,MATCH('5. Pollutant Emissions - MB'!C238,'DEQ Pollutant List'!$B$7:$B$611,0))),"")</f>
        <v/>
      </c>
      <c r="E238" s="17" t="str">
        <f>IFERROR(IF(OR($C238="",$C238="No CAS"),INDEX('DEQ Pollutant List'!$A$7:$A$611,MATCH($D238,'DEQ Pollutant List'!$C$7:$C$611,0)),INDEX('DEQ Pollutant List'!$A$7:$A$611,MATCH($C238,'DEQ Pollutant List'!$B$7:$B$611,0))),"")</f>
        <v/>
      </c>
      <c r="F238" s="117"/>
      <c r="G238" s="118"/>
      <c r="H238" s="79"/>
      <c r="I238" s="78"/>
      <c r="J238" s="80"/>
      <c r="K238" s="33"/>
      <c r="L238" s="78"/>
      <c r="M238" s="80"/>
      <c r="N238" s="33"/>
    </row>
    <row r="239" spans="1:14" x14ac:dyDescent="0.25">
      <c r="A239" s="29"/>
      <c r="B239" s="99"/>
      <c r="C239" s="116"/>
      <c r="D239" s="31" t="str">
        <f>IFERROR(IF(C239="No CAS","",INDEX('DEQ Pollutant List'!$C$7:$C$611,MATCH('5. Pollutant Emissions - MB'!C239,'DEQ Pollutant List'!$B$7:$B$611,0))),"")</f>
        <v/>
      </c>
      <c r="E239" s="17" t="str">
        <f>IFERROR(IF(OR($C239="",$C239="No CAS"),INDEX('DEQ Pollutant List'!$A$7:$A$611,MATCH($D239,'DEQ Pollutant List'!$C$7:$C$611,0)),INDEX('DEQ Pollutant List'!$A$7:$A$611,MATCH($C239,'DEQ Pollutant List'!$B$7:$B$611,0))),"")</f>
        <v/>
      </c>
      <c r="F239" s="117"/>
      <c r="G239" s="118"/>
      <c r="H239" s="79"/>
      <c r="I239" s="78"/>
      <c r="J239" s="80"/>
      <c r="K239" s="33"/>
      <c r="L239" s="78"/>
      <c r="M239" s="80"/>
      <c r="N239" s="33"/>
    </row>
    <row r="240" spans="1:14" x14ac:dyDescent="0.25">
      <c r="A240" s="29"/>
      <c r="B240" s="99"/>
      <c r="C240" s="116"/>
      <c r="D240" s="31" t="str">
        <f>IFERROR(IF(C240="No CAS","",INDEX('DEQ Pollutant List'!$C$7:$C$611,MATCH('5. Pollutant Emissions - MB'!C240,'DEQ Pollutant List'!$B$7:$B$611,0))),"")</f>
        <v/>
      </c>
      <c r="E240" s="17" t="str">
        <f>IFERROR(IF(OR($C240="",$C240="No CAS"),INDEX('DEQ Pollutant List'!$A$7:$A$611,MATCH($D240,'DEQ Pollutant List'!$C$7:$C$611,0)),INDEX('DEQ Pollutant List'!$A$7:$A$611,MATCH($C240,'DEQ Pollutant List'!$B$7:$B$611,0))),"")</f>
        <v/>
      </c>
      <c r="F240" s="117"/>
      <c r="G240" s="118"/>
      <c r="H240" s="79"/>
      <c r="I240" s="78"/>
      <c r="J240" s="80"/>
      <c r="K240" s="33"/>
      <c r="L240" s="78"/>
      <c r="M240" s="80"/>
      <c r="N240" s="33"/>
    </row>
    <row r="241" spans="1:14" x14ac:dyDescent="0.25">
      <c r="A241" s="29"/>
      <c r="B241" s="99"/>
      <c r="C241" s="116"/>
      <c r="D241" s="31" t="str">
        <f>IFERROR(IF(C241="No CAS","",INDEX('DEQ Pollutant List'!$C$7:$C$611,MATCH('5. Pollutant Emissions - MB'!C241,'DEQ Pollutant List'!$B$7:$B$611,0))),"")</f>
        <v/>
      </c>
      <c r="E241" s="17" t="str">
        <f>IFERROR(IF(OR($C241="",$C241="No CAS"),INDEX('DEQ Pollutant List'!$A$7:$A$611,MATCH($D241,'DEQ Pollutant List'!$C$7:$C$611,0)),INDEX('DEQ Pollutant List'!$A$7:$A$611,MATCH($C241,'DEQ Pollutant List'!$B$7:$B$611,0))),"")</f>
        <v/>
      </c>
      <c r="F241" s="117"/>
      <c r="G241" s="118"/>
      <c r="H241" s="79"/>
      <c r="I241" s="78"/>
      <c r="J241" s="80"/>
      <c r="K241" s="33"/>
      <c r="L241" s="78"/>
      <c r="M241" s="80"/>
      <c r="N241" s="33"/>
    </row>
    <row r="242" spans="1:14" x14ac:dyDescent="0.25">
      <c r="A242" s="29"/>
      <c r="B242" s="99"/>
      <c r="C242" s="116"/>
      <c r="D242" s="31" t="str">
        <f>IFERROR(IF(C242="No CAS","",INDEX('DEQ Pollutant List'!$C$7:$C$611,MATCH('5. Pollutant Emissions - MB'!C242,'DEQ Pollutant List'!$B$7:$B$611,0))),"")</f>
        <v/>
      </c>
      <c r="E242" s="17" t="str">
        <f>IFERROR(IF(OR($C242="",$C242="No CAS"),INDEX('DEQ Pollutant List'!$A$7:$A$611,MATCH($D242,'DEQ Pollutant List'!$C$7:$C$611,0)),INDEX('DEQ Pollutant List'!$A$7:$A$611,MATCH($C242,'DEQ Pollutant List'!$B$7:$B$611,0))),"")</f>
        <v/>
      </c>
      <c r="F242" s="117"/>
      <c r="G242" s="118"/>
      <c r="H242" s="79"/>
      <c r="I242" s="78"/>
      <c r="J242" s="80"/>
      <c r="K242" s="33"/>
      <c r="L242" s="78"/>
      <c r="M242" s="80"/>
      <c r="N242" s="33"/>
    </row>
    <row r="243" spans="1:14" x14ac:dyDescent="0.25">
      <c r="A243" s="29"/>
      <c r="B243" s="99"/>
      <c r="C243" s="116"/>
      <c r="D243" s="31" t="str">
        <f>IFERROR(IF(C243="No CAS","",INDEX('DEQ Pollutant List'!$C$7:$C$611,MATCH('5. Pollutant Emissions - MB'!C243,'DEQ Pollutant List'!$B$7:$B$611,0))),"")</f>
        <v/>
      </c>
      <c r="E243" s="17" t="str">
        <f>IFERROR(IF(OR($C243="",$C243="No CAS"),INDEX('DEQ Pollutant List'!$A$7:$A$611,MATCH($D243,'DEQ Pollutant List'!$C$7:$C$611,0)),INDEX('DEQ Pollutant List'!$A$7:$A$611,MATCH($C243,'DEQ Pollutant List'!$B$7:$B$611,0))),"")</f>
        <v/>
      </c>
      <c r="F243" s="117"/>
      <c r="G243" s="118"/>
      <c r="H243" s="79"/>
      <c r="I243" s="78"/>
      <c r="J243" s="80"/>
      <c r="K243" s="33"/>
      <c r="L243" s="78"/>
      <c r="M243" s="80"/>
      <c r="N243" s="33"/>
    </row>
    <row r="244" spans="1:14" x14ac:dyDescent="0.25">
      <c r="A244" s="29"/>
      <c r="B244" s="99"/>
      <c r="C244" s="116"/>
      <c r="D244" s="31" t="str">
        <f>IFERROR(IF(C244="No CAS","",INDEX('DEQ Pollutant List'!$C$7:$C$611,MATCH('5. Pollutant Emissions - MB'!C244,'DEQ Pollutant List'!$B$7:$B$611,0))),"")</f>
        <v/>
      </c>
      <c r="E244" s="17" t="str">
        <f>IFERROR(IF(OR($C244="",$C244="No CAS"),INDEX('DEQ Pollutant List'!$A$7:$A$611,MATCH($D244,'DEQ Pollutant List'!$C$7:$C$611,0)),INDEX('DEQ Pollutant List'!$A$7:$A$611,MATCH($C244,'DEQ Pollutant List'!$B$7:$B$611,0))),"")</f>
        <v/>
      </c>
      <c r="F244" s="117"/>
      <c r="G244" s="118"/>
      <c r="H244" s="79"/>
      <c r="I244" s="78"/>
      <c r="J244" s="80"/>
      <c r="K244" s="33"/>
      <c r="L244" s="78"/>
      <c r="M244" s="80"/>
      <c r="N244" s="33"/>
    </row>
    <row r="245" spans="1:14" x14ac:dyDescent="0.25">
      <c r="A245" s="29"/>
      <c r="B245" s="99"/>
      <c r="C245" s="116"/>
      <c r="D245" s="31" t="str">
        <f>IFERROR(IF(C245="No CAS","",INDEX('DEQ Pollutant List'!$C$7:$C$611,MATCH('5. Pollutant Emissions - MB'!C245,'DEQ Pollutant List'!$B$7:$B$611,0))),"")</f>
        <v/>
      </c>
      <c r="E245" s="17" t="str">
        <f>IFERROR(IF(OR($C245="",$C245="No CAS"),INDEX('DEQ Pollutant List'!$A$7:$A$611,MATCH($D245,'DEQ Pollutant List'!$C$7:$C$611,0)),INDEX('DEQ Pollutant List'!$A$7:$A$611,MATCH($C245,'DEQ Pollutant List'!$B$7:$B$611,0))),"")</f>
        <v/>
      </c>
      <c r="F245" s="117"/>
      <c r="G245" s="118"/>
      <c r="H245" s="79"/>
      <c r="I245" s="78"/>
      <c r="J245" s="80"/>
      <c r="K245" s="33"/>
      <c r="L245" s="78"/>
      <c r="M245" s="80"/>
      <c r="N245" s="33"/>
    </row>
    <row r="246" spans="1:14" x14ac:dyDescent="0.25">
      <c r="A246" s="29"/>
      <c r="B246" s="99"/>
      <c r="C246" s="116"/>
      <c r="D246" s="31" t="str">
        <f>IFERROR(IF(C246="No CAS","",INDEX('DEQ Pollutant List'!$C$7:$C$611,MATCH('5. Pollutant Emissions - MB'!C246,'DEQ Pollutant List'!$B$7:$B$611,0))),"")</f>
        <v/>
      </c>
      <c r="E246" s="17" t="str">
        <f>IFERROR(IF(OR($C246="",$C246="No CAS"),INDEX('DEQ Pollutant List'!$A$7:$A$611,MATCH($D246,'DEQ Pollutant List'!$C$7:$C$611,0)),INDEX('DEQ Pollutant List'!$A$7:$A$611,MATCH($C246,'DEQ Pollutant List'!$B$7:$B$611,0))),"")</f>
        <v/>
      </c>
      <c r="F246" s="117"/>
      <c r="G246" s="118"/>
      <c r="H246" s="79"/>
      <c r="I246" s="78"/>
      <c r="J246" s="80"/>
      <c r="K246" s="33"/>
      <c r="L246" s="78"/>
      <c r="M246" s="80"/>
      <c r="N246" s="33"/>
    </row>
    <row r="247" spans="1:14" x14ac:dyDescent="0.25">
      <c r="A247" s="29"/>
      <c r="B247" s="99"/>
      <c r="C247" s="116"/>
      <c r="D247" s="31" t="str">
        <f>IFERROR(IF(C247="No CAS","",INDEX('DEQ Pollutant List'!$C$7:$C$611,MATCH('5. Pollutant Emissions - MB'!C247,'DEQ Pollutant List'!$B$7:$B$611,0))),"")</f>
        <v/>
      </c>
      <c r="E247" s="17" t="str">
        <f>IFERROR(IF(OR($C247="",$C247="No CAS"),INDEX('DEQ Pollutant List'!$A$7:$A$611,MATCH($D247,'DEQ Pollutant List'!$C$7:$C$611,0)),INDEX('DEQ Pollutant List'!$A$7:$A$611,MATCH($C247,'DEQ Pollutant List'!$B$7:$B$611,0))),"")</f>
        <v/>
      </c>
      <c r="F247" s="117"/>
      <c r="G247" s="118"/>
      <c r="H247" s="79"/>
      <c r="I247" s="78"/>
      <c r="J247" s="80"/>
      <c r="K247" s="33"/>
      <c r="L247" s="78"/>
      <c r="M247" s="80"/>
      <c r="N247" s="33"/>
    </row>
    <row r="248" spans="1:14" x14ac:dyDescent="0.25">
      <c r="A248" s="29"/>
      <c r="B248" s="99"/>
      <c r="C248" s="116"/>
      <c r="D248" s="31" t="str">
        <f>IFERROR(IF(C248="No CAS","",INDEX('DEQ Pollutant List'!$C$7:$C$611,MATCH('5. Pollutant Emissions - MB'!C248,'DEQ Pollutant List'!$B$7:$B$611,0))),"")</f>
        <v/>
      </c>
      <c r="E248" s="17" t="str">
        <f>IFERROR(IF(OR($C248="",$C248="No CAS"),INDEX('DEQ Pollutant List'!$A$7:$A$611,MATCH($D248,'DEQ Pollutant List'!$C$7:$C$611,0)),INDEX('DEQ Pollutant List'!$A$7:$A$611,MATCH($C248,'DEQ Pollutant List'!$B$7:$B$611,0))),"")</f>
        <v/>
      </c>
      <c r="F248" s="117"/>
      <c r="G248" s="118"/>
      <c r="H248" s="79"/>
      <c r="I248" s="78"/>
      <c r="J248" s="80"/>
      <c r="K248" s="33"/>
      <c r="L248" s="78"/>
      <c r="M248" s="80"/>
      <c r="N248" s="33"/>
    </row>
    <row r="249" spans="1:14" x14ac:dyDescent="0.25">
      <c r="A249" s="29"/>
      <c r="B249" s="99"/>
      <c r="C249" s="116"/>
      <c r="D249" s="31" t="str">
        <f>IFERROR(IF(C249="No CAS","",INDEX('DEQ Pollutant List'!$C$7:$C$611,MATCH('5. Pollutant Emissions - MB'!C249,'DEQ Pollutant List'!$B$7:$B$611,0))),"")</f>
        <v/>
      </c>
      <c r="E249" s="17" t="str">
        <f>IFERROR(IF(OR($C249="",$C249="No CAS"),INDEX('DEQ Pollutant List'!$A$7:$A$611,MATCH($D249,'DEQ Pollutant List'!$C$7:$C$611,0)),INDEX('DEQ Pollutant List'!$A$7:$A$611,MATCH($C249,'DEQ Pollutant List'!$B$7:$B$611,0))),"")</f>
        <v/>
      </c>
      <c r="F249" s="117"/>
      <c r="G249" s="118"/>
      <c r="H249" s="79"/>
      <c r="I249" s="78"/>
      <c r="J249" s="80"/>
      <c r="K249" s="33"/>
      <c r="L249" s="78"/>
      <c r="M249" s="80"/>
      <c r="N249" s="33"/>
    </row>
    <row r="250" spans="1:14" x14ac:dyDescent="0.25">
      <c r="A250" s="29"/>
      <c r="B250" s="99"/>
      <c r="C250" s="116"/>
      <c r="D250" s="31" t="str">
        <f>IFERROR(IF(C250="No CAS","",INDEX('DEQ Pollutant List'!$C$7:$C$611,MATCH('5. Pollutant Emissions - MB'!C250,'DEQ Pollutant List'!$B$7:$B$611,0))),"")</f>
        <v/>
      </c>
      <c r="E250" s="17" t="str">
        <f>IFERROR(IF(OR($C250="",$C250="No CAS"),INDEX('DEQ Pollutant List'!$A$7:$A$611,MATCH($D250,'DEQ Pollutant List'!$C$7:$C$611,0)),INDEX('DEQ Pollutant List'!$A$7:$A$611,MATCH($C250,'DEQ Pollutant List'!$B$7:$B$611,0))),"")</f>
        <v/>
      </c>
      <c r="F250" s="117"/>
      <c r="G250" s="118"/>
      <c r="H250" s="79"/>
      <c r="I250" s="78"/>
      <c r="J250" s="80"/>
      <c r="K250" s="33"/>
      <c r="L250" s="78"/>
      <c r="M250" s="80"/>
      <c r="N250" s="33"/>
    </row>
    <row r="251" spans="1:14" x14ac:dyDescent="0.25">
      <c r="A251" s="29"/>
      <c r="B251" s="99"/>
      <c r="C251" s="116"/>
      <c r="D251" s="31" t="str">
        <f>IFERROR(IF(C251="No CAS","",INDEX('DEQ Pollutant List'!$C$7:$C$611,MATCH('5. Pollutant Emissions - MB'!C251,'DEQ Pollutant List'!$B$7:$B$611,0))),"")</f>
        <v/>
      </c>
      <c r="E251" s="17" t="str">
        <f>IFERROR(IF(OR($C251="",$C251="No CAS"),INDEX('DEQ Pollutant List'!$A$7:$A$611,MATCH($D251,'DEQ Pollutant List'!$C$7:$C$611,0)),INDEX('DEQ Pollutant List'!$A$7:$A$611,MATCH($C251,'DEQ Pollutant List'!$B$7:$B$611,0))),"")</f>
        <v/>
      </c>
      <c r="F251" s="117"/>
      <c r="G251" s="118"/>
      <c r="H251" s="79"/>
      <c r="I251" s="78"/>
      <c r="J251" s="80"/>
      <c r="K251" s="33"/>
      <c r="L251" s="78"/>
      <c r="M251" s="80"/>
      <c r="N251" s="33"/>
    </row>
    <row r="252" spans="1:14" x14ac:dyDescent="0.25">
      <c r="A252" s="29"/>
      <c r="B252" s="99"/>
      <c r="C252" s="116"/>
      <c r="D252" s="31" t="str">
        <f>IFERROR(IF(C252="No CAS","",INDEX('DEQ Pollutant List'!$C$7:$C$611,MATCH('5. Pollutant Emissions - MB'!C252,'DEQ Pollutant List'!$B$7:$B$611,0))),"")</f>
        <v/>
      </c>
      <c r="E252" s="17" t="str">
        <f>IFERROR(IF(OR($C252="",$C252="No CAS"),INDEX('DEQ Pollutant List'!$A$7:$A$611,MATCH($D252,'DEQ Pollutant List'!$C$7:$C$611,0)),INDEX('DEQ Pollutant List'!$A$7:$A$611,MATCH($C252,'DEQ Pollutant List'!$B$7:$B$611,0))),"")</f>
        <v/>
      </c>
      <c r="F252" s="117"/>
      <c r="G252" s="118"/>
      <c r="H252" s="79"/>
      <c r="I252" s="78"/>
      <c r="J252" s="80"/>
      <c r="K252" s="33"/>
      <c r="L252" s="78"/>
      <c r="M252" s="80"/>
      <c r="N252" s="33"/>
    </row>
    <row r="253" spans="1:14" x14ac:dyDescent="0.25">
      <c r="A253" s="29"/>
      <c r="B253" s="99"/>
      <c r="C253" s="116"/>
      <c r="D253" s="31" t="str">
        <f>IFERROR(IF(C253="No CAS","",INDEX('DEQ Pollutant List'!$C$7:$C$611,MATCH('5. Pollutant Emissions - MB'!C253,'DEQ Pollutant List'!$B$7:$B$611,0))),"")</f>
        <v/>
      </c>
      <c r="E253" s="17" t="str">
        <f>IFERROR(IF(OR($C253="",$C253="No CAS"),INDEX('DEQ Pollutant List'!$A$7:$A$611,MATCH($D253,'DEQ Pollutant List'!$C$7:$C$611,0)),INDEX('DEQ Pollutant List'!$A$7:$A$611,MATCH($C253,'DEQ Pollutant List'!$B$7:$B$611,0))),"")</f>
        <v/>
      </c>
      <c r="F253" s="117"/>
      <c r="G253" s="118"/>
      <c r="H253" s="79"/>
      <c r="I253" s="78"/>
      <c r="J253" s="80"/>
      <c r="K253" s="33"/>
      <c r="L253" s="78"/>
      <c r="M253" s="80"/>
      <c r="N253" s="33"/>
    </row>
    <row r="254" spans="1:14" x14ac:dyDescent="0.25">
      <c r="A254" s="29"/>
      <c r="B254" s="99"/>
      <c r="C254" s="116"/>
      <c r="D254" s="31" t="str">
        <f>IFERROR(IF(C254="No CAS","",INDEX('DEQ Pollutant List'!$C$7:$C$611,MATCH('5. Pollutant Emissions - MB'!C254,'DEQ Pollutant List'!$B$7:$B$611,0))),"")</f>
        <v/>
      </c>
      <c r="E254" s="17" t="str">
        <f>IFERROR(IF(OR($C254="",$C254="No CAS"),INDEX('DEQ Pollutant List'!$A$7:$A$611,MATCH($D254,'DEQ Pollutant List'!$C$7:$C$611,0)),INDEX('DEQ Pollutant List'!$A$7:$A$611,MATCH($C254,'DEQ Pollutant List'!$B$7:$B$611,0))),"")</f>
        <v/>
      </c>
      <c r="F254" s="117"/>
      <c r="G254" s="118"/>
      <c r="H254" s="79"/>
      <c r="I254" s="78"/>
      <c r="J254" s="80"/>
      <c r="K254" s="33"/>
      <c r="L254" s="78"/>
      <c r="M254" s="80"/>
      <c r="N254" s="33"/>
    </row>
    <row r="255" spans="1:14" x14ac:dyDescent="0.25">
      <c r="A255" s="29"/>
      <c r="B255" s="99"/>
      <c r="C255" s="116"/>
      <c r="D255" s="31" t="str">
        <f>IFERROR(IF(C255="No CAS","",INDEX('DEQ Pollutant List'!$C$7:$C$611,MATCH('5. Pollutant Emissions - MB'!C255,'DEQ Pollutant List'!$B$7:$B$611,0))),"")</f>
        <v/>
      </c>
      <c r="E255" s="17" t="str">
        <f>IFERROR(IF(OR($C255="",$C255="No CAS"),INDEX('DEQ Pollutant List'!$A$7:$A$611,MATCH($D255,'DEQ Pollutant List'!$C$7:$C$611,0)),INDEX('DEQ Pollutant List'!$A$7:$A$611,MATCH($C255,'DEQ Pollutant List'!$B$7:$B$611,0))),"")</f>
        <v/>
      </c>
      <c r="F255" s="117"/>
      <c r="G255" s="118"/>
      <c r="H255" s="79"/>
      <c r="I255" s="78"/>
      <c r="J255" s="80"/>
      <c r="K255" s="33"/>
      <c r="L255" s="78"/>
      <c r="M255" s="80"/>
      <c r="N255" s="33"/>
    </row>
    <row r="256" spans="1:14" x14ac:dyDescent="0.25">
      <c r="A256" s="29"/>
      <c r="B256" s="99"/>
      <c r="C256" s="116"/>
      <c r="D256" s="31" t="str">
        <f>IFERROR(IF(C256="No CAS","",INDEX('DEQ Pollutant List'!$C$7:$C$611,MATCH('5. Pollutant Emissions - MB'!C256,'DEQ Pollutant List'!$B$7:$B$611,0))),"")</f>
        <v/>
      </c>
      <c r="E256" s="17" t="str">
        <f>IFERROR(IF(OR($C256="",$C256="No CAS"),INDEX('DEQ Pollutant List'!$A$7:$A$611,MATCH($D256,'DEQ Pollutant List'!$C$7:$C$611,0)),INDEX('DEQ Pollutant List'!$A$7:$A$611,MATCH($C256,'DEQ Pollutant List'!$B$7:$B$611,0))),"")</f>
        <v/>
      </c>
      <c r="F256" s="117"/>
      <c r="G256" s="118"/>
      <c r="H256" s="79"/>
      <c r="I256" s="78"/>
      <c r="J256" s="80"/>
      <c r="K256" s="33"/>
      <c r="L256" s="78"/>
      <c r="M256" s="80"/>
      <c r="N256" s="33"/>
    </row>
    <row r="257" spans="1:14" x14ac:dyDescent="0.25">
      <c r="A257" s="29"/>
      <c r="B257" s="99"/>
      <c r="C257" s="116"/>
      <c r="D257" s="31" t="str">
        <f>IFERROR(IF(C257="No CAS","",INDEX('DEQ Pollutant List'!$C$7:$C$611,MATCH('5. Pollutant Emissions - MB'!C257,'DEQ Pollutant List'!$B$7:$B$611,0))),"")</f>
        <v/>
      </c>
      <c r="E257" s="17" t="str">
        <f>IFERROR(IF(OR($C257="",$C257="No CAS"),INDEX('DEQ Pollutant List'!$A$7:$A$611,MATCH($D257,'DEQ Pollutant List'!$C$7:$C$611,0)),INDEX('DEQ Pollutant List'!$A$7:$A$611,MATCH($C257,'DEQ Pollutant List'!$B$7:$B$611,0))),"")</f>
        <v/>
      </c>
      <c r="F257" s="117"/>
      <c r="G257" s="118"/>
      <c r="H257" s="79"/>
      <c r="I257" s="78"/>
      <c r="J257" s="80"/>
      <c r="K257" s="33"/>
      <c r="L257" s="78"/>
      <c r="M257" s="80"/>
      <c r="N257" s="33"/>
    </row>
    <row r="258" spans="1:14" x14ac:dyDescent="0.25">
      <c r="A258" s="29"/>
      <c r="B258" s="99"/>
      <c r="C258" s="116"/>
      <c r="D258" s="31" t="str">
        <f>IFERROR(IF(C258="No CAS","",INDEX('DEQ Pollutant List'!$C$7:$C$611,MATCH('5. Pollutant Emissions - MB'!C258,'DEQ Pollutant List'!$B$7:$B$611,0))),"")</f>
        <v/>
      </c>
      <c r="E258" s="17" t="str">
        <f>IFERROR(IF(OR($C258="",$C258="No CAS"),INDEX('DEQ Pollutant List'!$A$7:$A$611,MATCH($D258,'DEQ Pollutant List'!$C$7:$C$611,0)),INDEX('DEQ Pollutant List'!$A$7:$A$611,MATCH($C258,'DEQ Pollutant List'!$B$7:$B$611,0))),"")</f>
        <v/>
      </c>
      <c r="F258" s="117"/>
      <c r="G258" s="118"/>
      <c r="H258" s="79"/>
      <c r="I258" s="78"/>
      <c r="J258" s="80"/>
      <c r="K258" s="33"/>
      <c r="L258" s="78"/>
      <c r="M258" s="80"/>
      <c r="N258" s="33"/>
    </row>
    <row r="259" spans="1:14" x14ac:dyDescent="0.25">
      <c r="A259" s="29"/>
      <c r="B259" s="99"/>
      <c r="C259" s="116"/>
      <c r="D259" s="31" t="str">
        <f>IFERROR(IF(C259="No CAS","",INDEX('DEQ Pollutant List'!$C$7:$C$611,MATCH('5. Pollutant Emissions - MB'!C259,'DEQ Pollutant List'!$B$7:$B$611,0))),"")</f>
        <v/>
      </c>
      <c r="E259" s="17" t="str">
        <f>IFERROR(IF(OR($C259="",$C259="No CAS"),INDEX('DEQ Pollutant List'!$A$7:$A$611,MATCH($D259,'DEQ Pollutant List'!$C$7:$C$611,0)),INDEX('DEQ Pollutant List'!$A$7:$A$611,MATCH($C259,'DEQ Pollutant List'!$B$7:$B$611,0))),"")</f>
        <v/>
      </c>
      <c r="F259" s="117"/>
      <c r="G259" s="118"/>
      <c r="H259" s="79"/>
      <c r="I259" s="78"/>
      <c r="J259" s="80"/>
      <c r="K259" s="33"/>
      <c r="L259" s="78"/>
      <c r="M259" s="80"/>
      <c r="N259" s="33"/>
    </row>
    <row r="260" spans="1:14" x14ac:dyDescent="0.25">
      <c r="A260" s="29"/>
      <c r="B260" s="99"/>
      <c r="C260" s="116"/>
      <c r="D260" s="31" t="str">
        <f>IFERROR(IF(C260="No CAS","",INDEX('DEQ Pollutant List'!$C$7:$C$611,MATCH('5. Pollutant Emissions - MB'!C260,'DEQ Pollutant List'!$B$7:$B$611,0))),"")</f>
        <v/>
      </c>
      <c r="E260" s="17" t="str">
        <f>IFERROR(IF(OR($C260="",$C260="No CAS"),INDEX('DEQ Pollutant List'!$A$7:$A$611,MATCH($D260,'DEQ Pollutant List'!$C$7:$C$611,0)),INDEX('DEQ Pollutant List'!$A$7:$A$611,MATCH($C260,'DEQ Pollutant List'!$B$7:$B$611,0))),"")</f>
        <v/>
      </c>
      <c r="F260" s="117"/>
      <c r="G260" s="118"/>
      <c r="H260" s="79"/>
      <c r="I260" s="78"/>
      <c r="J260" s="80"/>
      <c r="K260" s="33"/>
      <c r="L260" s="78"/>
      <c r="M260" s="80"/>
      <c r="N260" s="33"/>
    </row>
    <row r="261" spans="1:14" x14ac:dyDescent="0.25">
      <c r="A261" s="29"/>
      <c r="B261" s="99"/>
      <c r="C261" s="116"/>
      <c r="D261" s="31" t="str">
        <f>IFERROR(IF(C261="No CAS","",INDEX('DEQ Pollutant List'!$C$7:$C$611,MATCH('5. Pollutant Emissions - MB'!C261,'DEQ Pollutant List'!$B$7:$B$611,0))),"")</f>
        <v/>
      </c>
      <c r="E261" s="17" t="str">
        <f>IFERROR(IF(OR($C261="",$C261="No CAS"),INDEX('DEQ Pollutant List'!$A$7:$A$611,MATCH($D261,'DEQ Pollutant List'!$C$7:$C$611,0)),INDEX('DEQ Pollutant List'!$A$7:$A$611,MATCH($C261,'DEQ Pollutant List'!$B$7:$B$611,0))),"")</f>
        <v/>
      </c>
      <c r="F261" s="117"/>
      <c r="G261" s="118"/>
      <c r="H261" s="79"/>
      <c r="I261" s="78"/>
      <c r="J261" s="80"/>
      <c r="K261" s="33"/>
      <c r="L261" s="78"/>
      <c r="M261" s="80"/>
      <c r="N261" s="33"/>
    </row>
    <row r="262" spans="1:14" x14ac:dyDescent="0.25">
      <c r="A262" s="29"/>
      <c r="B262" s="99"/>
      <c r="C262" s="116"/>
      <c r="D262" s="31" t="str">
        <f>IFERROR(IF(C262="No CAS","",INDEX('DEQ Pollutant List'!$C$7:$C$611,MATCH('5. Pollutant Emissions - MB'!C262,'DEQ Pollutant List'!$B$7:$B$611,0))),"")</f>
        <v/>
      </c>
      <c r="E262" s="17" t="str">
        <f>IFERROR(IF(OR($C262="",$C262="No CAS"),INDEX('DEQ Pollutant List'!$A$7:$A$611,MATCH($D262,'DEQ Pollutant List'!$C$7:$C$611,0)),INDEX('DEQ Pollutant List'!$A$7:$A$611,MATCH($C262,'DEQ Pollutant List'!$B$7:$B$611,0))),"")</f>
        <v/>
      </c>
      <c r="F262" s="117"/>
      <c r="G262" s="118"/>
      <c r="H262" s="79"/>
      <c r="I262" s="78"/>
      <c r="J262" s="80"/>
      <c r="K262" s="33"/>
      <c r="L262" s="78"/>
      <c r="M262" s="80"/>
      <c r="N262" s="33"/>
    </row>
    <row r="263" spans="1:14" x14ac:dyDescent="0.25">
      <c r="A263" s="29"/>
      <c r="B263" s="99"/>
      <c r="C263" s="116"/>
      <c r="D263" s="31" t="str">
        <f>IFERROR(IF(C263="No CAS","",INDEX('DEQ Pollutant List'!$C$7:$C$611,MATCH('5. Pollutant Emissions - MB'!C263,'DEQ Pollutant List'!$B$7:$B$611,0))),"")</f>
        <v/>
      </c>
      <c r="E263" s="17" t="str">
        <f>IFERROR(IF(OR($C263="",$C263="No CAS"),INDEX('DEQ Pollutant List'!$A$7:$A$611,MATCH($D263,'DEQ Pollutant List'!$C$7:$C$611,0)),INDEX('DEQ Pollutant List'!$A$7:$A$611,MATCH($C263,'DEQ Pollutant List'!$B$7:$B$611,0))),"")</f>
        <v/>
      </c>
      <c r="F263" s="117"/>
      <c r="G263" s="118"/>
      <c r="H263" s="79"/>
      <c r="I263" s="78"/>
      <c r="J263" s="80"/>
      <c r="K263" s="33"/>
      <c r="L263" s="78"/>
      <c r="M263" s="80"/>
      <c r="N263" s="33"/>
    </row>
    <row r="264" spans="1:14" x14ac:dyDescent="0.25">
      <c r="A264" s="29"/>
      <c r="B264" s="99"/>
      <c r="C264" s="116"/>
      <c r="D264" s="31" t="str">
        <f>IFERROR(IF(C264="No CAS","",INDEX('DEQ Pollutant List'!$C$7:$C$611,MATCH('5. Pollutant Emissions - MB'!C264,'DEQ Pollutant List'!$B$7:$B$611,0))),"")</f>
        <v/>
      </c>
      <c r="E264" s="17" t="str">
        <f>IFERROR(IF(OR($C264="",$C264="No CAS"),INDEX('DEQ Pollutant List'!$A$7:$A$611,MATCH($D264,'DEQ Pollutant List'!$C$7:$C$611,0)),INDEX('DEQ Pollutant List'!$A$7:$A$611,MATCH($C264,'DEQ Pollutant List'!$B$7:$B$611,0))),"")</f>
        <v/>
      </c>
      <c r="F264" s="117"/>
      <c r="G264" s="118"/>
      <c r="H264" s="79"/>
      <c r="I264" s="78"/>
      <c r="J264" s="80"/>
      <c r="K264" s="33"/>
      <c r="L264" s="78"/>
      <c r="M264" s="80"/>
      <c r="N264" s="33"/>
    </row>
    <row r="265" spans="1:14" x14ac:dyDescent="0.25">
      <c r="A265" s="29"/>
      <c r="B265" s="99"/>
      <c r="C265" s="116"/>
      <c r="D265" s="31" t="str">
        <f>IFERROR(IF(C265="No CAS","",INDEX('DEQ Pollutant List'!$C$7:$C$611,MATCH('5. Pollutant Emissions - MB'!C265,'DEQ Pollutant List'!$B$7:$B$611,0))),"")</f>
        <v/>
      </c>
      <c r="E265" s="17" t="str">
        <f>IFERROR(IF(OR($C265="",$C265="No CAS"),INDEX('DEQ Pollutant List'!$A$7:$A$611,MATCH($D265,'DEQ Pollutant List'!$C$7:$C$611,0)),INDEX('DEQ Pollutant List'!$A$7:$A$611,MATCH($C265,'DEQ Pollutant List'!$B$7:$B$611,0))),"")</f>
        <v/>
      </c>
      <c r="F265" s="117"/>
      <c r="G265" s="118"/>
      <c r="H265" s="79"/>
      <c r="I265" s="78"/>
      <c r="J265" s="80"/>
      <c r="K265" s="33"/>
      <c r="L265" s="78"/>
      <c r="M265" s="80"/>
      <c r="N265" s="33"/>
    </row>
    <row r="266" spans="1:14" x14ac:dyDescent="0.25">
      <c r="A266" s="29"/>
      <c r="B266" s="99"/>
      <c r="C266" s="116"/>
      <c r="D266" s="31" t="str">
        <f>IFERROR(IF(C266="No CAS","",INDEX('DEQ Pollutant List'!$C$7:$C$611,MATCH('5. Pollutant Emissions - MB'!C266,'DEQ Pollutant List'!$B$7:$B$611,0))),"")</f>
        <v/>
      </c>
      <c r="E266" s="17" t="str">
        <f>IFERROR(IF(OR($C266="",$C266="No CAS"),INDEX('DEQ Pollutant List'!$A$7:$A$611,MATCH($D266,'DEQ Pollutant List'!$C$7:$C$611,0)),INDEX('DEQ Pollutant List'!$A$7:$A$611,MATCH($C266,'DEQ Pollutant List'!$B$7:$B$611,0))),"")</f>
        <v/>
      </c>
      <c r="F266" s="117"/>
      <c r="G266" s="118"/>
      <c r="H266" s="79"/>
      <c r="I266" s="78"/>
      <c r="J266" s="80"/>
      <c r="K266" s="33"/>
      <c r="L266" s="78"/>
      <c r="M266" s="80"/>
      <c r="N266" s="33"/>
    </row>
    <row r="267" spans="1:14" x14ac:dyDescent="0.25">
      <c r="A267" s="29"/>
      <c r="B267" s="99"/>
      <c r="C267" s="116"/>
      <c r="D267" s="31" t="str">
        <f>IFERROR(IF(C267="No CAS","",INDEX('DEQ Pollutant List'!$C$7:$C$611,MATCH('5. Pollutant Emissions - MB'!C267,'DEQ Pollutant List'!$B$7:$B$611,0))),"")</f>
        <v/>
      </c>
      <c r="E267" s="17" t="str">
        <f>IFERROR(IF(OR($C267="",$C267="No CAS"),INDEX('DEQ Pollutant List'!$A$7:$A$611,MATCH($D267,'DEQ Pollutant List'!$C$7:$C$611,0)),INDEX('DEQ Pollutant List'!$A$7:$A$611,MATCH($C267,'DEQ Pollutant List'!$B$7:$B$611,0))),"")</f>
        <v/>
      </c>
      <c r="F267" s="117"/>
      <c r="G267" s="118"/>
      <c r="H267" s="79"/>
      <c r="I267" s="78"/>
      <c r="J267" s="80"/>
      <c r="K267" s="33"/>
      <c r="L267" s="78"/>
      <c r="M267" s="80"/>
      <c r="N267" s="33"/>
    </row>
    <row r="268" spans="1:14" x14ac:dyDescent="0.25">
      <c r="A268" s="29"/>
      <c r="B268" s="99"/>
      <c r="C268" s="116"/>
      <c r="D268" s="31" t="str">
        <f>IFERROR(IF(C268="No CAS","",INDEX('DEQ Pollutant List'!$C$7:$C$611,MATCH('5. Pollutant Emissions - MB'!C268,'DEQ Pollutant List'!$B$7:$B$611,0))),"")</f>
        <v/>
      </c>
      <c r="E268" s="17" t="str">
        <f>IFERROR(IF(OR($C268="",$C268="No CAS"),INDEX('DEQ Pollutant List'!$A$7:$A$611,MATCH($D268,'DEQ Pollutant List'!$C$7:$C$611,0)),INDEX('DEQ Pollutant List'!$A$7:$A$611,MATCH($C268,'DEQ Pollutant List'!$B$7:$B$611,0))),"")</f>
        <v/>
      </c>
      <c r="F268" s="117"/>
      <c r="G268" s="118"/>
      <c r="H268" s="79"/>
      <c r="I268" s="78"/>
      <c r="J268" s="80"/>
      <c r="K268" s="33"/>
      <c r="L268" s="78"/>
      <c r="M268" s="80"/>
      <c r="N268" s="33"/>
    </row>
    <row r="269" spans="1:14" x14ac:dyDescent="0.25">
      <c r="A269" s="29"/>
      <c r="B269" s="99"/>
      <c r="C269" s="116"/>
      <c r="D269" s="31" t="str">
        <f>IFERROR(IF(C269="No CAS","",INDEX('DEQ Pollutant List'!$C$7:$C$611,MATCH('5. Pollutant Emissions - MB'!C269,'DEQ Pollutant List'!$B$7:$B$611,0))),"")</f>
        <v/>
      </c>
      <c r="E269" s="17" t="str">
        <f>IFERROR(IF(OR($C269="",$C269="No CAS"),INDEX('DEQ Pollutant List'!$A$7:$A$611,MATCH($D269,'DEQ Pollutant List'!$C$7:$C$611,0)),INDEX('DEQ Pollutant List'!$A$7:$A$611,MATCH($C269,'DEQ Pollutant List'!$B$7:$B$611,0))),"")</f>
        <v/>
      </c>
      <c r="F269" s="117"/>
      <c r="G269" s="118"/>
      <c r="H269" s="79"/>
      <c r="I269" s="78"/>
      <c r="J269" s="80"/>
      <c r="K269" s="33"/>
      <c r="L269" s="78"/>
      <c r="M269" s="80"/>
      <c r="N269" s="33"/>
    </row>
    <row r="270" spans="1:14" x14ac:dyDescent="0.25">
      <c r="A270" s="29"/>
      <c r="B270" s="99"/>
      <c r="C270" s="116"/>
      <c r="D270" s="31" t="str">
        <f>IFERROR(IF(C270="No CAS","",INDEX('DEQ Pollutant List'!$C$7:$C$611,MATCH('5. Pollutant Emissions - MB'!C270,'DEQ Pollutant List'!$B$7:$B$611,0))),"")</f>
        <v/>
      </c>
      <c r="E270" s="17" t="str">
        <f>IFERROR(IF(OR($C270="",$C270="No CAS"),INDEX('DEQ Pollutant List'!$A$7:$A$611,MATCH($D270,'DEQ Pollutant List'!$C$7:$C$611,0)),INDEX('DEQ Pollutant List'!$A$7:$A$611,MATCH($C270,'DEQ Pollutant List'!$B$7:$B$611,0))),"")</f>
        <v/>
      </c>
      <c r="F270" s="117"/>
      <c r="G270" s="118"/>
      <c r="H270" s="79"/>
      <c r="I270" s="78"/>
      <c r="J270" s="80"/>
      <c r="K270" s="33"/>
      <c r="L270" s="78"/>
      <c r="M270" s="80"/>
      <c r="N270" s="33"/>
    </row>
    <row r="271" spans="1:14" x14ac:dyDescent="0.25">
      <c r="A271" s="29"/>
      <c r="B271" s="99"/>
      <c r="C271" s="116"/>
      <c r="D271" s="31" t="str">
        <f>IFERROR(IF(C271="No CAS","",INDEX('DEQ Pollutant List'!$C$7:$C$611,MATCH('5. Pollutant Emissions - MB'!C271,'DEQ Pollutant List'!$B$7:$B$611,0))),"")</f>
        <v/>
      </c>
      <c r="E271" s="17" t="str">
        <f>IFERROR(IF(OR($C271="",$C271="No CAS"),INDEX('DEQ Pollutant List'!$A$7:$A$611,MATCH($D271,'DEQ Pollutant List'!$C$7:$C$611,0)),INDEX('DEQ Pollutant List'!$A$7:$A$611,MATCH($C271,'DEQ Pollutant List'!$B$7:$B$611,0))),"")</f>
        <v/>
      </c>
      <c r="F271" s="117"/>
      <c r="G271" s="118"/>
      <c r="H271" s="79"/>
      <c r="I271" s="78"/>
      <c r="J271" s="80"/>
      <c r="K271" s="33"/>
      <c r="L271" s="78"/>
      <c r="M271" s="80"/>
      <c r="N271" s="33"/>
    </row>
    <row r="272" spans="1:14" x14ac:dyDescent="0.25">
      <c r="A272" s="29"/>
      <c r="B272" s="99"/>
      <c r="C272" s="116"/>
      <c r="D272" s="31" t="str">
        <f>IFERROR(IF(C272="No CAS","",INDEX('DEQ Pollutant List'!$C$7:$C$611,MATCH('5. Pollutant Emissions - MB'!C272,'DEQ Pollutant List'!$B$7:$B$611,0))),"")</f>
        <v/>
      </c>
      <c r="E272" s="17" t="str">
        <f>IFERROR(IF(OR($C272="",$C272="No CAS"),INDEX('DEQ Pollutant List'!$A$7:$A$611,MATCH($D272,'DEQ Pollutant List'!$C$7:$C$611,0)),INDEX('DEQ Pollutant List'!$A$7:$A$611,MATCH($C272,'DEQ Pollutant List'!$B$7:$B$611,0))),"")</f>
        <v/>
      </c>
      <c r="F272" s="117"/>
      <c r="G272" s="118"/>
      <c r="H272" s="79"/>
      <c r="I272" s="78"/>
      <c r="J272" s="80"/>
      <c r="K272" s="33"/>
      <c r="L272" s="78"/>
      <c r="M272" s="80"/>
      <c r="N272" s="33"/>
    </row>
    <row r="273" spans="1:14" x14ac:dyDescent="0.25">
      <c r="A273" s="29"/>
      <c r="B273" s="99"/>
      <c r="C273" s="116"/>
      <c r="D273" s="31" t="str">
        <f>IFERROR(IF(C273="No CAS","",INDEX('DEQ Pollutant List'!$C$7:$C$611,MATCH('5. Pollutant Emissions - MB'!C273,'DEQ Pollutant List'!$B$7:$B$611,0))),"")</f>
        <v/>
      </c>
      <c r="E273" s="17" t="str">
        <f>IFERROR(IF(OR($C273="",$C273="No CAS"),INDEX('DEQ Pollutant List'!$A$7:$A$611,MATCH($D273,'DEQ Pollutant List'!$C$7:$C$611,0)),INDEX('DEQ Pollutant List'!$A$7:$A$611,MATCH($C273,'DEQ Pollutant List'!$B$7:$B$611,0))),"")</f>
        <v/>
      </c>
      <c r="F273" s="117"/>
      <c r="G273" s="118"/>
      <c r="H273" s="79"/>
      <c r="I273" s="78"/>
      <c r="J273" s="80"/>
      <c r="K273" s="33"/>
      <c r="L273" s="78"/>
      <c r="M273" s="80"/>
      <c r="N273" s="33"/>
    </row>
    <row r="274" spans="1:14" x14ac:dyDescent="0.25">
      <c r="A274" s="29"/>
      <c r="B274" s="99"/>
      <c r="C274" s="116"/>
      <c r="D274" s="31" t="str">
        <f>IFERROR(IF(C274="No CAS","",INDEX('DEQ Pollutant List'!$C$7:$C$611,MATCH('5. Pollutant Emissions - MB'!C274,'DEQ Pollutant List'!$B$7:$B$611,0))),"")</f>
        <v/>
      </c>
      <c r="E274" s="17" t="str">
        <f>IFERROR(IF(OR($C274="",$C274="No CAS"),INDEX('DEQ Pollutant List'!$A$7:$A$611,MATCH($D274,'DEQ Pollutant List'!$C$7:$C$611,0)),INDEX('DEQ Pollutant List'!$A$7:$A$611,MATCH($C274,'DEQ Pollutant List'!$B$7:$B$611,0))),"")</f>
        <v/>
      </c>
      <c r="F274" s="117"/>
      <c r="G274" s="118"/>
      <c r="H274" s="79"/>
      <c r="I274" s="78"/>
      <c r="J274" s="80"/>
      <c r="K274" s="33"/>
      <c r="L274" s="78"/>
      <c r="M274" s="80"/>
      <c r="N274" s="33"/>
    </row>
    <row r="275" spans="1:14" x14ac:dyDescent="0.25">
      <c r="A275" s="29"/>
      <c r="B275" s="99"/>
      <c r="C275" s="116"/>
      <c r="D275" s="31" t="str">
        <f>IFERROR(IF(C275="No CAS","",INDEX('DEQ Pollutant List'!$C$7:$C$611,MATCH('5. Pollutant Emissions - MB'!C275,'DEQ Pollutant List'!$B$7:$B$611,0))),"")</f>
        <v/>
      </c>
      <c r="E275" s="17" t="str">
        <f>IFERROR(IF(OR($C275="",$C275="No CAS"),INDEX('DEQ Pollutant List'!$A$7:$A$611,MATCH($D275,'DEQ Pollutant List'!$C$7:$C$611,0)),INDEX('DEQ Pollutant List'!$A$7:$A$611,MATCH($C275,'DEQ Pollutant List'!$B$7:$B$611,0))),"")</f>
        <v/>
      </c>
      <c r="F275" s="117"/>
      <c r="G275" s="118"/>
      <c r="H275" s="79"/>
      <c r="I275" s="78"/>
      <c r="J275" s="80"/>
      <c r="K275" s="33"/>
      <c r="L275" s="78"/>
      <c r="M275" s="80"/>
      <c r="N275" s="33"/>
    </row>
    <row r="276" spans="1:14" x14ac:dyDescent="0.25">
      <c r="A276" s="29"/>
      <c r="B276" s="99"/>
      <c r="C276" s="116"/>
      <c r="D276" s="31" t="str">
        <f>IFERROR(IF(C276="No CAS","",INDEX('DEQ Pollutant List'!$C$7:$C$611,MATCH('5. Pollutant Emissions - MB'!C276,'DEQ Pollutant List'!$B$7:$B$611,0))),"")</f>
        <v/>
      </c>
      <c r="E276" s="17" t="str">
        <f>IFERROR(IF(OR($C276="",$C276="No CAS"),INDEX('DEQ Pollutant List'!$A$7:$A$611,MATCH($D276,'DEQ Pollutant List'!$C$7:$C$611,0)),INDEX('DEQ Pollutant List'!$A$7:$A$611,MATCH($C276,'DEQ Pollutant List'!$B$7:$B$611,0))),"")</f>
        <v/>
      </c>
      <c r="F276" s="117"/>
      <c r="G276" s="118"/>
      <c r="H276" s="79"/>
      <c r="I276" s="78"/>
      <c r="J276" s="80"/>
      <c r="K276" s="33"/>
      <c r="L276" s="78"/>
      <c r="M276" s="80"/>
      <c r="N276" s="33"/>
    </row>
    <row r="277" spans="1:14" x14ac:dyDescent="0.25">
      <c r="A277" s="29"/>
      <c r="B277" s="99"/>
      <c r="C277" s="116"/>
      <c r="D277" s="31" t="str">
        <f>IFERROR(IF(C277="No CAS","",INDEX('DEQ Pollutant List'!$C$7:$C$611,MATCH('5. Pollutant Emissions - MB'!C277,'DEQ Pollutant List'!$B$7:$B$611,0))),"")</f>
        <v/>
      </c>
      <c r="E277" s="17" t="str">
        <f>IFERROR(IF(OR($C277="",$C277="No CAS"),INDEX('DEQ Pollutant List'!$A$7:$A$611,MATCH($D277,'DEQ Pollutant List'!$C$7:$C$611,0)),INDEX('DEQ Pollutant List'!$A$7:$A$611,MATCH($C277,'DEQ Pollutant List'!$B$7:$B$611,0))),"")</f>
        <v/>
      </c>
      <c r="F277" s="117"/>
      <c r="G277" s="118"/>
      <c r="H277" s="79"/>
      <c r="I277" s="78"/>
      <c r="J277" s="80"/>
      <c r="K277" s="33"/>
      <c r="L277" s="78"/>
      <c r="M277" s="80"/>
      <c r="N277" s="33"/>
    </row>
    <row r="278" spans="1:14" x14ac:dyDescent="0.25">
      <c r="A278" s="29"/>
      <c r="B278" s="99"/>
      <c r="C278" s="116"/>
      <c r="D278" s="31" t="str">
        <f>IFERROR(IF(C278="No CAS","",INDEX('DEQ Pollutant List'!$C$7:$C$611,MATCH('5. Pollutant Emissions - MB'!C278,'DEQ Pollutant List'!$B$7:$B$611,0))),"")</f>
        <v/>
      </c>
      <c r="E278" s="17" t="str">
        <f>IFERROR(IF(OR($C278="",$C278="No CAS"),INDEX('DEQ Pollutant List'!$A$7:$A$611,MATCH($D278,'DEQ Pollutant List'!$C$7:$C$611,0)),INDEX('DEQ Pollutant List'!$A$7:$A$611,MATCH($C278,'DEQ Pollutant List'!$B$7:$B$611,0))),"")</f>
        <v/>
      </c>
      <c r="F278" s="117"/>
      <c r="G278" s="118"/>
      <c r="H278" s="79"/>
      <c r="I278" s="78"/>
      <c r="J278" s="80"/>
      <c r="K278" s="33"/>
      <c r="L278" s="78"/>
      <c r="M278" s="80"/>
      <c r="N278" s="33"/>
    </row>
    <row r="279" spans="1:14" x14ac:dyDescent="0.25">
      <c r="A279" s="29"/>
      <c r="B279" s="99"/>
      <c r="C279" s="116"/>
      <c r="D279" s="31" t="str">
        <f>IFERROR(IF(C279="No CAS","",INDEX('DEQ Pollutant List'!$C$7:$C$611,MATCH('5. Pollutant Emissions - MB'!C279,'DEQ Pollutant List'!$B$7:$B$611,0))),"")</f>
        <v/>
      </c>
      <c r="E279" s="17" t="str">
        <f>IFERROR(IF(OR($C279="",$C279="No CAS"),INDEX('DEQ Pollutant List'!$A$7:$A$611,MATCH($D279,'DEQ Pollutant List'!$C$7:$C$611,0)),INDEX('DEQ Pollutant List'!$A$7:$A$611,MATCH($C279,'DEQ Pollutant List'!$B$7:$B$611,0))),"")</f>
        <v/>
      </c>
      <c r="F279" s="117"/>
      <c r="G279" s="118"/>
      <c r="H279" s="79"/>
      <c r="I279" s="78"/>
      <c r="J279" s="80"/>
      <c r="K279" s="33"/>
      <c r="L279" s="78"/>
      <c r="M279" s="80"/>
      <c r="N279" s="33"/>
    </row>
    <row r="280" spans="1:14" x14ac:dyDescent="0.25">
      <c r="A280" s="29"/>
      <c r="B280" s="99"/>
      <c r="C280" s="116"/>
      <c r="D280" s="31" t="str">
        <f>IFERROR(IF(C280="No CAS","",INDEX('DEQ Pollutant List'!$C$7:$C$611,MATCH('5. Pollutant Emissions - MB'!C280,'DEQ Pollutant List'!$B$7:$B$611,0))),"")</f>
        <v/>
      </c>
      <c r="E280" s="17" t="str">
        <f>IFERROR(IF(OR($C280="",$C280="No CAS"),INDEX('DEQ Pollutant List'!$A$7:$A$611,MATCH($D280,'DEQ Pollutant List'!$C$7:$C$611,0)),INDEX('DEQ Pollutant List'!$A$7:$A$611,MATCH($C280,'DEQ Pollutant List'!$B$7:$B$611,0))),"")</f>
        <v/>
      </c>
      <c r="F280" s="117"/>
      <c r="G280" s="118"/>
      <c r="H280" s="79"/>
      <c r="I280" s="78"/>
      <c r="J280" s="80"/>
      <c r="K280" s="33"/>
      <c r="L280" s="78"/>
      <c r="M280" s="80"/>
      <c r="N280" s="33"/>
    </row>
    <row r="281" spans="1:14" x14ac:dyDescent="0.25">
      <c r="A281" s="29"/>
      <c r="B281" s="99"/>
      <c r="C281" s="116"/>
      <c r="D281" s="31" t="str">
        <f>IFERROR(IF(C281="No CAS","",INDEX('DEQ Pollutant List'!$C$7:$C$611,MATCH('5. Pollutant Emissions - MB'!C281,'DEQ Pollutant List'!$B$7:$B$611,0))),"")</f>
        <v/>
      </c>
      <c r="E281" s="17" t="str">
        <f>IFERROR(IF(OR($C281="",$C281="No CAS"),INDEX('DEQ Pollutant List'!$A$7:$A$611,MATCH($D281,'DEQ Pollutant List'!$C$7:$C$611,0)),INDEX('DEQ Pollutant List'!$A$7:$A$611,MATCH($C281,'DEQ Pollutant List'!$B$7:$B$611,0))),"")</f>
        <v/>
      </c>
      <c r="F281" s="117"/>
      <c r="G281" s="118"/>
      <c r="H281" s="79"/>
      <c r="I281" s="78"/>
      <c r="J281" s="80"/>
      <c r="K281" s="33"/>
      <c r="L281" s="78"/>
      <c r="M281" s="80"/>
      <c r="N281" s="33"/>
    </row>
    <row r="282" spans="1:14" x14ac:dyDescent="0.25">
      <c r="A282" s="29"/>
      <c r="B282" s="99"/>
      <c r="C282" s="116"/>
      <c r="D282" s="31" t="str">
        <f>IFERROR(IF(C282="No CAS","",INDEX('DEQ Pollutant List'!$C$7:$C$611,MATCH('5. Pollutant Emissions - MB'!C282,'DEQ Pollutant List'!$B$7:$B$611,0))),"")</f>
        <v/>
      </c>
      <c r="E282" s="17" t="str">
        <f>IFERROR(IF(OR($C282="",$C282="No CAS"),INDEX('DEQ Pollutant List'!$A$7:$A$611,MATCH($D282,'DEQ Pollutant List'!$C$7:$C$611,0)),INDEX('DEQ Pollutant List'!$A$7:$A$611,MATCH($C282,'DEQ Pollutant List'!$B$7:$B$611,0))),"")</f>
        <v/>
      </c>
      <c r="F282" s="117"/>
      <c r="G282" s="118"/>
      <c r="H282" s="79"/>
      <c r="I282" s="78"/>
      <c r="J282" s="80"/>
      <c r="K282" s="33"/>
      <c r="L282" s="78"/>
      <c r="M282" s="80"/>
      <c r="N282" s="33"/>
    </row>
    <row r="283" spans="1:14" x14ac:dyDescent="0.25">
      <c r="A283" s="29"/>
      <c r="B283" s="99"/>
      <c r="C283" s="116"/>
      <c r="D283" s="31" t="str">
        <f>IFERROR(IF(C283="No CAS","",INDEX('DEQ Pollutant List'!$C$7:$C$611,MATCH('5. Pollutant Emissions - MB'!C283,'DEQ Pollutant List'!$B$7:$B$611,0))),"")</f>
        <v/>
      </c>
      <c r="E283" s="17" t="str">
        <f>IFERROR(IF(OR($C283="",$C283="No CAS"),INDEX('DEQ Pollutant List'!$A$7:$A$611,MATCH($D283,'DEQ Pollutant List'!$C$7:$C$611,0)),INDEX('DEQ Pollutant List'!$A$7:$A$611,MATCH($C283,'DEQ Pollutant List'!$B$7:$B$611,0))),"")</f>
        <v/>
      </c>
      <c r="F283" s="117"/>
      <c r="G283" s="118"/>
      <c r="H283" s="79"/>
      <c r="I283" s="78"/>
      <c r="J283" s="80"/>
      <c r="K283" s="33"/>
      <c r="L283" s="78"/>
      <c r="M283" s="80"/>
      <c r="N283" s="33"/>
    </row>
    <row r="284" spans="1:14" x14ac:dyDescent="0.25">
      <c r="A284" s="29"/>
      <c r="B284" s="99"/>
      <c r="C284" s="116"/>
      <c r="D284" s="31" t="str">
        <f>IFERROR(IF(C284="No CAS","",INDEX('DEQ Pollutant List'!$C$7:$C$611,MATCH('5. Pollutant Emissions - MB'!C284,'DEQ Pollutant List'!$B$7:$B$611,0))),"")</f>
        <v/>
      </c>
      <c r="E284" s="17" t="str">
        <f>IFERROR(IF(OR($C284="",$C284="No CAS"),INDEX('DEQ Pollutant List'!$A$7:$A$611,MATCH($D284,'DEQ Pollutant List'!$C$7:$C$611,0)),INDEX('DEQ Pollutant List'!$A$7:$A$611,MATCH($C284,'DEQ Pollutant List'!$B$7:$B$611,0))),"")</f>
        <v/>
      </c>
      <c r="F284" s="117"/>
      <c r="G284" s="118"/>
      <c r="H284" s="79"/>
      <c r="I284" s="78"/>
      <c r="J284" s="80"/>
      <c r="K284" s="33"/>
      <c r="L284" s="78"/>
      <c r="M284" s="80"/>
      <c r="N284" s="33"/>
    </row>
    <row r="285" spans="1:14" x14ac:dyDescent="0.25">
      <c r="A285" s="29"/>
      <c r="B285" s="99"/>
      <c r="C285" s="116"/>
      <c r="D285" s="31" t="str">
        <f>IFERROR(IF(C285="No CAS","",INDEX('DEQ Pollutant List'!$C$7:$C$611,MATCH('5. Pollutant Emissions - MB'!C285,'DEQ Pollutant List'!$B$7:$B$611,0))),"")</f>
        <v/>
      </c>
      <c r="E285" s="17" t="str">
        <f>IFERROR(IF(OR($C285="",$C285="No CAS"),INDEX('DEQ Pollutant List'!$A$7:$A$611,MATCH($D285,'DEQ Pollutant List'!$C$7:$C$611,0)),INDEX('DEQ Pollutant List'!$A$7:$A$611,MATCH($C285,'DEQ Pollutant List'!$B$7:$B$611,0))),"")</f>
        <v/>
      </c>
      <c r="F285" s="117"/>
      <c r="G285" s="118"/>
      <c r="H285" s="79"/>
      <c r="I285" s="78"/>
      <c r="J285" s="80"/>
      <c r="K285" s="33"/>
      <c r="L285" s="78"/>
      <c r="M285" s="80"/>
      <c r="N285" s="33"/>
    </row>
    <row r="286" spans="1:14" x14ac:dyDescent="0.25">
      <c r="A286" s="29"/>
      <c r="B286" s="99"/>
      <c r="C286" s="116"/>
      <c r="D286" s="31" t="str">
        <f>IFERROR(IF(C286="No CAS","",INDEX('DEQ Pollutant List'!$C$7:$C$611,MATCH('5. Pollutant Emissions - MB'!C286,'DEQ Pollutant List'!$B$7:$B$611,0))),"")</f>
        <v/>
      </c>
      <c r="E286" s="17" t="str">
        <f>IFERROR(IF(OR($C286="",$C286="No CAS"),INDEX('DEQ Pollutant List'!$A$7:$A$611,MATCH($D286,'DEQ Pollutant List'!$C$7:$C$611,0)),INDEX('DEQ Pollutant List'!$A$7:$A$611,MATCH($C286,'DEQ Pollutant List'!$B$7:$B$611,0))),"")</f>
        <v/>
      </c>
      <c r="F286" s="117"/>
      <c r="G286" s="118"/>
      <c r="H286" s="79"/>
      <c r="I286" s="78"/>
      <c r="J286" s="80"/>
      <c r="K286" s="33"/>
      <c r="L286" s="78"/>
      <c r="M286" s="80"/>
      <c r="N286" s="33"/>
    </row>
    <row r="287" spans="1:14" x14ac:dyDescent="0.25">
      <c r="A287" s="29"/>
      <c r="B287" s="99"/>
      <c r="C287" s="116"/>
      <c r="D287" s="31" t="str">
        <f>IFERROR(IF(C287="No CAS","",INDEX('DEQ Pollutant List'!$C$7:$C$611,MATCH('5. Pollutant Emissions - MB'!C287,'DEQ Pollutant List'!$B$7:$B$611,0))),"")</f>
        <v/>
      </c>
      <c r="E287" s="17" t="str">
        <f>IFERROR(IF(OR($C287="",$C287="No CAS"),INDEX('DEQ Pollutant List'!$A$7:$A$611,MATCH($D287,'DEQ Pollutant List'!$C$7:$C$611,0)),INDEX('DEQ Pollutant List'!$A$7:$A$611,MATCH($C287,'DEQ Pollutant List'!$B$7:$B$611,0))),"")</f>
        <v/>
      </c>
      <c r="F287" s="117"/>
      <c r="G287" s="118"/>
      <c r="H287" s="79"/>
      <c r="I287" s="78"/>
      <c r="J287" s="80"/>
      <c r="K287" s="33"/>
      <c r="L287" s="78"/>
      <c r="M287" s="80"/>
      <c r="N287" s="33"/>
    </row>
    <row r="288" spans="1:14" x14ac:dyDescent="0.25">
      <c r="A288" s="29"/>
      <c r="B288" s="99"/>
      <c r="C288" s="116"/>
      <c r="D288" s="31" t="str">
        <f>IFERROR(IF(C288="No CAS","",INDEX('DEQ Pollutant List'!$C$7:$C$611,MATCH('5. Pollutant Emissions - MB'!C288,'DEQ Pollutant List'!$B$7:$B$611,0))),"")</f>
        <v/>
      </c>
      <c r="E288" s="17" t="str">
        <f>IFERROR(IF(OR($C288="",$C288="No CAS"),INDEX('DEQ Pollutant List'!$A$7:$A$611,MATCH($D288,'DEQ Pollutant List'!$C$7:$C$611,0)),INDEX('DEQ Pollutant List'!$A$7:$A$611,MATCH($C288,'DEQ Pollutant List'!$B$7:$B$611,0))),"")</f>
        <v/>
      </c>
      <c r="F288" s="117"/>
      <c r="G288" s="118"/>
      <c r="H288" s="79"/>
      <c r="I288" s="78"/>
      <c r="J288" s="80"/>
      <c r="K288" s="33"/>
      <c r="L288" s="78"/>
      <c r="M288" s="80"/>
      <c r="N288" s="33"/>
    </row>
    <row r="289" spans="1:14" x14ac:dyDescent="0.25">
      <c r="A289" s="29"/>
      <c r="B289" s="99"/>
      <c r="C289" s="116"/>
      <c r="D289" s="31" t="str">
        <f>IFERROR(IF(C289="No CAS","",INDEX('DEQ Pollutant List'!$C$7:$C$611,MATCH('5. Pollutant Emissions - MB'!C289,'DEQ Pollutant List'!$B$7:$B$611,0))),"")</f>
        <v/>
      </c>
      <c r="E289" s="17" t="str">
        <f>IFERROR(IF(OR($C289="",$C289="No CAS"),INDEX('DEQ Pollutant List'!$A$7:$A$611,MATCH($D289,'DEQ Pollutant List'!$C$7:$C$611,0)),INDEX('DEQ Pollutant List'!$A$7:$A$611,MATCH($C289,'DEQ Pollutant List'!$B$7:$B$611,0))),"")</f>
        <v/>
      </c>
      <c r="F289" s="117"/>
      <c r="G289" s="118"/>
      <c r="H289" s="79"/>
      <c r="I289" s="78"/>
      <c r="J289" s="80"/>
      <c r="K289" s="33"/>
      <c r="L289" s="78"/>
      <c r="M289" s="80"/>
      <c r="N289" s="33"/>
    </row>
    <row r="290" spans="1:14" x14ac:dyDescent="0.25">
      <c r="A290" s="29"/>
      <c r="B290" s="99"/>
      <c r="C290" s="116"/>
      <c r="D290" s="31" t="str">
        <f>IFERROR(IF(C290="No CAS","",INDEX('DEQ Pollutant List'!$C$7:$C$611,MATCH('5. Pollutant Emissions - MB'!C290,'DEQ Pollutant List'!$B$7:$B$611,0))),"")</f>
        <v/>
      </c>
      <c r="E290" s="17" t="str">
        <f>IFERROR(IF(OR($C290="",$C290="No CAS"),INDEX('DEQ Pollutant List'!$A$7:$A$611,MATCH($D290,'DEQ Pollutant List'!$C$7:$C$611,0)),INDEX('DEQ Pollutant List'!$A$7:$A$611,MATCH($C290,'DEQ Pollutant List'!$B$7:$B$611,0))),"")</f>
        <v/>
      </c>
      <c r="F290" s="117"/>
      <c r="G290" s="118"/>
      <c r="H290" s="79"/>
      <c r="I290" s="78"/>
      <c r="J290" s="80"/>
      <c r="K290" s="33"/>
      <c r="L290" s="78"/>
      <c r="M290" s="80"/>
      <c r="N290" s="33"/>
    </row>
    <row r="291" spans="1:14" x14ac:dyDescent="0.25">
      <c r="A291" s="29"/>
      <c r="B291" s="99"/>
      <c r="C291" s="116"/>
      <c r="D291" s="31" t="str">
        <f>IFERROR(IF(C291="No CAS","",INDEX('DEQ Pollutant List'!$C$7:$C$611,MATCH('5. Pollutant Emissions - MB'!C291,'DEQ Pollutant List'!$B$7:$B$611,0))),"")</f>
        <v/>
      </c>
      <c r="E291" s="17" t="str">
        <f>IFERROR(IF(OR($C291="",$C291="No CAS"),INDEX('DEQ Pollutant List'!$A$7:$A$611,MATCH($D291,'DEQ Pollutant List'!$C$7:$C$611,0)),INDEX('DEQ Pollutant List'!$A$7:$A$611,MATCH($C291,'DEQ Pollutant List'!$B$7:$B$611,0))),"")</f>
        <v/>
      </c>
      <c r="F291" s="117"/>
      <c r="G291" s="118"/>
      <c r="H291" s="79"/>
      <c r="I291" s="78"/>
      <c r="J291" s="80"/>
      <c r="K291" s="33"/>
      <c r="L291" s="78"/>
      <c r="M291" s="80"/>
      <c r="N291" s="33"/>
    </row>
    <row r="292" spans="1:14" x14ac:dyDescent="0.25">
      <c r="A292" s="29"/>
      <c r="B292" s="99"/>
      <c r="C292" s="116"/>
      <c r="D292" s="31" t="str">
        <f>IFERROR(IF(C292="No CAS","",INDEX('DEQ Pollutant List'!$C$7:$C$611,MATCH('5. Pollutant Emissions - MB'!C292,'DEQ Pollutant List'!$B$7:$B$611,0))),"")</f>
        <v/>
      </c>
      <c r="E292" s="17" t="str">
        <f>IFERROR(IF(OR($C292="",$C292="No CAS"),INDEX('DEQ Pollutant List'!$A$7:$A$611,MATCH($D292,'DEQ Pollutant List'!$C$7:$C$611,0)),INDEX('DEQ Pollutant List'!$A$7:$A$611,MATCH($C292,'DEQ Pollutant List'!$B$7:$B$611,0))),"")</f>
        <v/>
      </c>
      <c r="F292" s="117"/>
      <c r="G292" s="118"/>
      <c r="H292" s="79"/>
      <c r="I292" s="78"/>
      <c r="J292" s="80"/>
      <c r="K292" s="33"/>
      <c r="L292" s="78"/>
      <c r="M292" s="80"/>
      <c r="N292" s="33"/>
    </row>
    <row r="293" spans="1:14" x14ac:dyDescent="0.25">
      <c r="A293" s="29"/>
      <c r="B293" s="99"/>
      <c r="C293" s="116"/>
      <c r="D293" s="31" t="str">
        <f>IFERROR(IF(C293="No CAS","",INDEX('DEQ Pollutant List'!$C$7:$C$611,MATCH('5. Pollutant Emissions - MB'!C293,'DEQ Pollutant List'!$B$7:$B$611,0))),"")</f>
        <v/>
      </c>
      <c r="E293" s="17" t="str">
        <f>IFERROR(IF(OR($C293="",$C293="No CAS"),INDEX('DEQ Pollutant List'!$A$7:$A$611,MATCH($D293,'DEQ Pollutant List'!$C$7:$C$611,0)),INDEX('DEQ Pollutant List'!$A$7:$A$611,MATCH($C293,'DEQ Pollutant List'!$B$7:$B$611,0))),"")</f>
        <v/>
      </c>
      <c r="F293" s="117"/>
      <c r="G293" s="118"/>
      <c r="H293" s="79"/>
      <c r="I293" s="78"/>
      <c r="J293" s="80"/>
      <c r="K293" s="33"/>
      <c r="L293" s="78"/>
      <c r="M293" s="80"/>
      <c r="N293" s="33"/>
    </row>
    <row r="294" spans="1:14" x14ac:dyDescent="0.25">
      <c r="A294" s="29"/>
      <c r="B294" s="99"/>
      <c r="C294" s="116"/>
      <c r="D294" s="31" t="str">
        <f>IFERROR(IF(C294="No CAS","",INDEX('DEQ Pollutant List'!$C$7:$C$611,MATCH('5. Pollutant Emissions - MB'!C294,'DEQ Pollutant List'!$B$7:$B$611,0))),"")</f>
        <v/>
      </c>
      <c r="E294" s="17" t="str">
        <f>IFERROR(IF(OR($C294="",$C294="No CAS"),INDEX('DEQ Pollutant List'!$A$7:$A$611,MATCH($D294,'DEQ Pollutant List'!$C$7:$C$611,0)),INDEX('DEQ Pollutant List'!$A$7:$A$611,MATCH($C294,'DEQ Pollutant List'!$B$7:$B$611,0))),"")</f>
        <v/>
      </c>
      <c r="F294" s="117"/>
      <c r="G294" s="118"/>
      <c r="H294" s="79"/>
      <c r="I294" s="78"/>
      <c r="J294" s="80"/>
      <c r="K294" s="33"/>
      <c r="L294" s="78"/>
      <c r="M294" s="80"/>
      <c r="N294" s="33"/>
    </row>
    <row r="295" spans="1:14" x14ac:dyDescent="0.25">
      <c r="A295" s="29"/>
      <c r="B295" s="99"/>
      <c r="C295" s="116"/>
      <c r="D295" s="31" t="str">
        <f>IFERROR(IF(C295="No CAS","",INDEX('DEQ Pollutant List'!$C$7:$C$611,MATCH('5. Pollutant Emissions - MB'!C295,'DEQ Pollutant List'!$B$7:$B$611,0))),"")</f>
        <v/>
      </c>
      <c r="E295" s="17" t="str">
        <f>IFERROR(IF(OR($C295="",$C295="No CAS"),INDEX('DEQ Pollutant List'!$A$7:$A$611,MATCH($D295,'DEQ Pollutant List'!$C$7:$C$611,0)),INDEX('DEQ Pollutant List'!$A$7:$A$611,MATCH($C295,'DEQ Pollutant List'!$B$7:$B$611,0))),"")</f>
        <v/>
      </c>
      <c r="F295" s="117"/>
      <c r="G295" s="118"/>
      <c r="H295" s="79"/>
      <c r="I295" s="78"/>
      <c r="J295" s="80"/>
      <c r="K295" s="33"/>
      <c r="L295" s="78"/>
      <c r="M295" s="80"/>
      <c r="N295" s="33"/>
    </row>
    <row r="296" spans="1:14" x14ac:dyDescent="0.25">
      <c r="A296" s="29"/>
      <c r="B296" s="99"/>
      <c r="C296" s="116"/>
      <c r="D296" s="31" t="str">
        <f>IFERROR(IF(C296="No CAS","",INDEX('DEQ Pollutant List'!$C$7:$C$611,MATCH('5. Pollutant Emissions - MB'!C296,'DEQ Pollutant List'!$B$7:$B$611,0))),"")</f>
        <v/>
      </c>
      <c r="E296" s="17" t="str">
        <f>IFERROR(IF(OR($C296="",$C296="No CAS"),INDEX('DEQ Pollutant List'!$A$7:$A$611,MATCH($D296,'DEQ Pollutant List'!$C$7:$C$611,0)),INDEX('DEQ Pollutant List'!$A$7:$A$611,MATCH($C296,'DEQ Pollutant List'!$B$7:$B$611,0))),"")</f>
        <v/>
      </c>
      <c r="F296" s="117"/>
      <c r="G296" s="118"/>
      <c r="H296" s="79"/>
      <c r="I296" s="78"/>
      <c r="J296" s="80"/>
      <c r="K296" s="33"/>
      <c r="L296" s="78"/>
      <c r="M296" s="80"/>
      <c r="N296" s="33"/>
    </row>
    <row r="297" spans="1:14" x14ac:dyDescent="0.25">
      <c r="A297" s="29"/>
      <c r="B297" s="99"/>
      <c r="C297" s="116"/>
      <c r="D297" s="31" t="str">
        <f>IFERROR(IF(C297="No CAS","",INDEX('DEQ Pollutant List'!$C$7:$C$611,MATCH('5. Pollutant Emissions - MB'!C297,'DEQ Pollutant List'!$B$7:$B$611,0))),"")</f>
        <v/>
      </c>
      <c r="E297" s="17" t="str">
        <f>IFERROR(IF(OR($C297="",$C297="No CAS"),INDEX('DEQ Pollutant List'!$A$7:$A$611,MATCH($D297,'DEQ Pollutant List'!$C$7:$C$611,0)),INDEX('DEQ Pollutant List'!$A$7:$A$611,MATCH($C297,'DEQ Pollutant List'!$B$7:$B$611,0))),"")</f>
        <v/>
      </c>
      <c r="F297" s="117"/>
      <c r="G297" s="118"/>
      <c r="H297" s="79"/>
      <c r="I297" s="78"/>
      <c r="J297" s="80"/>
      <c r="K297" s="33"/>
      <c r="L297" s="78"/>
      <c r="M297" s="80"/>
      <c r="N297" s="33"/>
    </row>
    <row r="298" spans="1:14" x14ac:dyDescent="0.25">
      <c r="A298" s="29"/>
      <c r="B298" s="99"/>
      <c r="C298" s="116"/>
      <c r="D298" s="31" t="str">
        <f>IFERROR(IF(C298="No CAS","",INDEX('DEQ Pollutant List'!$C$7:$C$611,MATCH('5. Pollutant Emissions - MB'!C298,'DEQ Pollutant List'!$B$7:$B$611,0))),"")</f>
        <v/>
      </c>
      <c r="E298" s="17" t="str">
        <f>IFERROR(IF(OR($C298="",$C298="No CAS"),INDEX('DEQ Pollutant List'!$A$7:$A$611,MATCH($D298,'DEQ Pollutant List'!$C$7:$C$611,0)),INDEX('DEQ Pollutant List'!$A$7:$A$611,MATCH($C298,'DEQ Pollutant List'!$B$7:$B$611,0))),"")</f>
        <v/>
      </c>
      <c r="F298" s="117"/>
      <c r="G298" s="118"/>
      <c r="H298" s="79"/>
      <c r="I298" s="78"/>
      <c r="J298" s="80"/>
      <c r="K298" s="33"/>
      <c r="L298" s="78"/>
      <c r="M298" s="80"/>
      <c r="N298" s="33"/>
    </row>
    <row r="299" spans="1:14" x14ac:dyDescent="0.25">
      <c r="A299" s="29"/>
      <c r="B299" s="99"/>
      <c r="C299" s="116"/>
      <c r="D299" s="31" t="str">
        <f>IFERROR(IF(C299="No CAS","",INDEX('DEQ Pollutant List'!$C$7:$C$611,MATCH('5. Pollutant Emissions - MB'!C299,'DEQ Pollutant List'!$B$7:$B$611,0))),"")</f>
        <v/>
      </c>
      <c r="E299" s="17" t="str">
        <f>IFERROR(IF(OR($C299="",$C299="No CAS"),INDEX('DEQ Pollutant List'!$A$7:$A$611,MATCH($D299,'DEQ Pollutant List'!$C$7:$C$611,0)),INDEX('DEQ Pollutant List'!$A$7:$A$611,MATCH($C299,'DEQ Pollutant List'!$B$7:$B$611,0))),"")</f>
        <v/>
      </c>
      <c r="F299" s="117"/>
      <c r="G299" s="118"/>
      <c r="H299" s="79"/>
      <c r="I299" s="78"/>
      <c r="J299" s="80"/>
      <c r="K299" s="33"/>
      <c r="L299" s="78"/>
      <c r="M299" s="80"/>
      <c r="N299" s="33"/>
    </row>
    <row r="300" spans="1:14" x14ac:dyDescent="0.25">
      <c r="A300" s="29"/>
      <c r="B300" s="99"/>
      <c r="C300" s="116"/>
      <c r="D300" s="31" t="str">
        <f>IFERROR(IF(C300="No CAS","",INDEX('DEQ Pollutant List'!$C$7:$C$611,MATCH('5. Pollutant Emissions - MB'!C300,'DEQ Pollutant List'!$B$7:$B$611,0))),"")</f>
        <v/>
      </c>
      <c r="E300" s="17" t="str">
        <f>IFERROR(IF(OR($C300="",$C300="No CAS"),INDEX('DEQ Pollutant List'!$A$7:$A$611,MATCH($D300,'DEQ Pollutant List'!$C$7:$C$611,0)),INDEX('DEQ Pollutant List'!$A$7:$A$611,MATCH($C300,'DEQ Pollutant List'!$B$7:$B$611,0))),"")</f>
        <v/>
      </c>
      <c r="F300" s="117"/>
      <c r="G300" s="118"/>
      <c r="H300" s="79"/>
      <c r="I300" s="78"/>
      <c r="J300" s="80"/>
      <c r="K300" s="33"/>
      <c r="L300" s="78"/>
      <c r="M300" s="80"/>
      <c r="N300" s="33"/>
    </row>
    <row r="301" spans="1:14" x14ac:dyDescent="0.25">
      <c r="A301" s="29"/>
      <c r="B301" s="99"/>
      <c r="C301" s="116"/>
      <c r="D301" s="31" t="str">
        <f>IFERROR(IF(C301="No CAS","",INDEX('DEQ Pollutant List'!$C$7:$C$611,MATCH('5. Pollutant Emissions - MB'!C301,'DEQ Pollutant List'!$B$7:$B$611,0))),"")</f>
        <v/>
      </c>
      <c r="E301" s="17" t="str">
        <f>IFERROR(IF(OR($C301="",$C301="No CAS"),INDEX('DEQ Pollutant List'!$A$7:$A$611,MATCH($D301,'DEQ Pollutant List'!$C$7:$C$611,0)),INDEX('DEQ Pollutant List'!$A$7:$A$611,MATCH($C301,'DEQ Pollutant List'!$B$7:$B$611,0))),"")</f>
        <v/>
      </c>
      <c r="F301" s="117"/>
      <c r="G301" s="118"/>
      <c r="H301" s="79"/>
      <c r="I301" s="78"/>
      <c r="J301" s="80"/>
      <c r="K301" s="33"/>
      <c r="L301" s="78"/>
      <c r="M301" s="80"/>
      <c r="N301" s="33"/>
    </row>
    <row r="302" spans="1:14" x14ac:dyDescent="0.25">
      <c r="A302" s="29"/>
      <c r="B302" s="99"/>
      <c r="C302" s="116"/>
      <c r="D302" s="31" t="str">
        <f>IFERROR(IF(C302="No CAS","",INDEX('DEQ Pollutant List'!$C$7:$C$611,MATCH('5. Pollutant Emissions - MB'!C302,'DEQ Pollutant List'!$B$7:$B$611,0))),"")</f>
        <v/>
      </c>
      <c r="E302" s="17" t="str">
        <f>IFERROR(IF(OR($C302="",$C302="No CAS"),INDEX('DEQ Pollutant List'!$A$7:$A$611,MATCH($D302,'DEQ Pollutant List'!$C$7:$C$611,0)),INDEX('DEQ Pollutant List'!$A$7:$A$611,MATCH($C302,'DEQ Pollutant List'!$B$7:$B$611,0))),"")</f>
        <v/>
      </c>
      <c r="F302" s="117"/>
      <c r="G302" s="118"/>
      <c r="H302" s="79"/>
      <c r="I302" s="78"/>
      <c r="J302" s="80"/>
      <c r="K302" s="33"/>
      <c r="L302" s="78"/>
      <c r="M302" s="80"/>
      <c r="N302" s="33"/>
    </row>
    <row r="303" spans="1:14" x14ac:dyDescent="0.25">
      <c r="A303" s="29"/>
      <c r="B303" s="99"/>
      <c r="C303" s="116"/>
      <c r="D303" s="31" t="str">
        <f>IFERROR(IF(C303="No CAS","",INDEX('DEQ Pollutant List'!$C$7:$C$611,MATCH('5. Pollutant Emissions - MB'!C303,'DEQ Pollutant List'!$B$7:$B$611,0))),"")</f>
        <v/>
      </c>
      <c r="E303" s="17" t="str">
        <f>IFERROR(IF(OR($C303="",$C303="No CAS"),INDEX('DEQ Pollutant List'!$A$7:$A$611,MATCH($D303,'DEQ Pollutant List'!$C$7:$C$611,0)),INDEX('DEQ Pollutant List'!$A$7:$A$611,MATCH($C303,'DEQ Pollutant List'!$B$7:$B$611,0))),"")</f>
        <v/>
      </c>
      <c r="F303" s="117"/>
      <c r="G303" s="118"/>
      <c r="H303" s="79"/>
      <c r="I303" s="78"/>
      <c r="J303" s="80"/>
      <c r="K303" s="33"/>
      <c r="L303" s="78"/>
      <c r="M303" s="80"/>
      <c r="N303" s="33"/>
    </row>
    <row r="304" spans="1:14" x14ac:dyDescent="0.25">
      <c r="A304" s="29"/>
      <c r="B304" s="99"/>
      <c r="C304" s="116"/>
      <c r="D304" s="31" t="str">
        <f>IFERROR(IF(C304="No CAS","",INDEX('DEQ Pollutant List'!$C$7:$C$611,MATCH('5. Pollutant Emissions - MB'!C304,'DEQ Pollutant List'!$B$7:$B$611,0))),"")</f>
        <v/>
      </c>
      <c r="E304" s="17" t="str">
        <f>IFERROR(IF(OR($C304="",$C304="No CAS"),INDEX('DEQ Pollutant List'!$A$7:$A$611,MATCH($D304,'DEQ Pollutant List'!$C$7:$C$611,0)),INDEX('DEQ Pollutant List'!$A$7:$A$611,MATCH($C304,'DEQ Pollutant List'!$B$7:$B$611,0))),"")</f>
        <v/>
      </c>
      <c r="F304" s="117"/>
      <c r="G304" s="118"/>
      <c r="H304" s="79"/>
      <c r="I304" s="78"/>
      <c r="J304" s="80"/>
      <c r="K304" s="33"/>
      <c r="L304" s="78"/>
      <c r="M304" s="80"/>
      <c r="N304" s="33"/>
    </row>
    <row r="305" spans="1:14" x14ac:dyDescent="0.25">
      <c r="A305" s="29"/>
      <c r="B305" s="99"/>
      <c r="C305" s="116"/>
      <c r="D305" s="31" t="str">
        <f>IFERROR(IF(C305="No CAS","",INDEX('DEQ Pollutant List'!$C$7:$C$611,MATCH('5. Pollutant Emissions - MB'!C305,'DEQ Pollutant List'!$B$7:$B$611,0))),"")</f>
        <v/>
      </c>
      <c r="E305" s="17" t="str">
        <f>IFERROR(IF(OR($C305="",$C305="No CAS"),INDEX('DEQ Pollutant List'!$A$7:$A$611,MATCH($D305,'DEQ Pollutant List'!$C$7:$C$611,0)),INDEX('DEQ Pollutant List'!$A$7:$A$611,MATCH($C305,'DEQ Pollutant List'!$B$7:$B$611,0))),"")</f>
        <v/>
      </c>
      <c r="F305" s="117"/>
      <c r="G305" s="118"/>
      <c r="H305" s="79"/>
      <c r="I305" s="78"/>
      <c r="J305" s="80"/>
      <c r="K305" s="33"/>
      <c r="L305" s="78"/>
      <c r="M305" s="80"/>
      <c r="N305" s="33"/>
    </row>
    <row r="306" spans="1:14" x14ac:dyDescent="0.25">
      <c r="A306" s="29"/>
      <c r="B306" s="99"/>
      <c r="C306" s="116"/>
      <c r="D306" s="31" t="str">
        <f>IFERROR(IF(C306="No CAS","",INDEX('DEQ Pollutant List'!$C$7:$C$611,MATCH('5. Pollutant Emissions - MB'!C306,'DEQ Pollutant List'!$B$7:$B$611,0))),"")</f>
        <v/>
      </c>
      <c r="E306" s="17" t="str">
        <f>IFERROR(IF(OR($C306="",$C306="No CAS"),INDEX('DEQ Pollutant List'!$A$7:$A$611,MATCH($D306,'DEQ Pollutant List'!$C$7:$C$611,0)),INDEX('DEQ Pollutant List'!$A$7:$A$611,MATCH($C306,'DEQ Pollutant List'!$B$7:$B$611,0))),"")</f>
        <v/>
      </c>
      <c r="F306" s="117"/>
      <c r="G306" s="118"/>
      <c r="H306" s="79"/>
      <c r="I306" s="78"/>
      <c r="J306" s="80"/>
      <c r="K306" s="33"/>
      <c r="L306" s="78"/>
      <c r="M306" s="80"/>
      <c r="N306" s="33"/>
    </row>
    <row r="307" spans="1:14" x14ac:dyDescent="0.25">
      <c r="A307" s="29"/>
      <c r="B307" s="99"/>
      <c r="C307" s="116"/>
      <c r="D307" s="31" t="str">
        <f>IFERROR(IF(C307="No CAS","",INDEX('DEQ Pollutant List'!$C$7:$C$611,MATCH('5. Pollutant Emissions - MB'!C307,'DEQ Pollutant List'!$B$7:$B$611,0))),"")</f>
        <v/>
      </c>
      <c r="E307" s="17" t="str">
        <f>IFERROR(IF(OR($C307="",$C307="No CAS"),INDEX('DEQ Pollutant List'!$A$7:$A$611,MATCH($D307,'DEQ Pollutant List'!$C$7:$C$611,0)),INDEX('DEQ Pollutant List'!$A$7:$A$611,MATCH($C307,'DEQ Pollutant List'!$B$7:$B$611,0))),"")</f>
        <v/>
      </c>
      <c r="F307" s="117"/>
      <c r="G307" s="118"/>
      <c r="H307" s="79"/>
      <c r="I307" s="78"/>
      <c r="J307" s="80"/>
      <c r="K307" s="33"/>
      <c r="L307" s="78"/>
      <c r="M307" s="80"/>
      <c r="N307" s="33"/>
    </row>
    <row r="308" spans="1:14" x14ac:dyDescent="0.25">
      <c r="A308" s="29"/>
      <c r="B308" s="99"/>
      <c r="C308" s="116"/>
      <c r="D308" s="31" t="str">
        <f>IFERROR(IF(C308="No CAS","",INDEX('DEQ Pollutant List'!$C$7:$C$611,MATCH('5. Pollutant Emissions - MB'!C308,'DEQ Pollutant List'!$B$7:$B$611,0))),"")</f>
        <v/>
      </c>
      <c r="E308" s="17" t="str">
        <f>IFERROR(IF(OR($C308="",$C308="No CAS"),INDEX('DEQ Pollutant List'!$A$7:$A$611,MATCH($D308,'DEQ Pollutant List'!$C$7:$C$611,0)),INDEX('DEQ Pollutant List'!$A$7:$A$611,MATCH($C308,'DEQ Pollutant List'!$B$7:$B$611,0))),"")</f>
        <v/>
      </c>
      <c r="F308" s="117"/>
      <c r="G308" s="118"/>
      <c r="H308" s="79"/>
      <c r="I308" s="78"/>
      <c r="J308" s="80"/>
      <c r="K308" s="33"/>
      <c r="L308" s="78"/>
      <c r="M308" s="80"/>
      <c r="N308" s="33"/>
    </row>
    <row r="309" spans="1:14" x14ac:dyDescent="0.25">
      <c r="A309" s="29"/>
      <c r="B309" s="99"/>
      <c r="C309" s="116"/>
      <c r="D309" s="31" t="str">
        <f>IFERROR(IF(C309="No CAS","",INDEX('DEQ Pollutant List'!$C$7:$C$611,MATCH('5. Pollutant Emissions - MB'!C309,'DEQ Pollutant List'!$B$7:$B$611,0))),"")</f>
        <v/>
      </c>
      <c r="E309" s="17" t="str">
        <f>IFERROR(IF(OR($C309="",$C309="No CAS"),INDEX('DEQ Pollutant List'!$A$7:$A$611,MATCH($D309,'DEQ Pollutant List'!$C$7:$C$611,0)),INDEX('DEQ Pollutant List'!$A$7:$A$611,MATCH($C309,'DEQ Pollutant List'!$B$7:$B$611,0))),"")</f>
        <v/>
      </c>
      <c r="F309" s="117"/>
      <c r="G309" s="118"/>
      <c r="H309" s="79"/>
      <c r="I309" s="78"/>
      <c r="J309" s="80"/>
      <c r="K309" s="33"/>
      <c r="L309" s="78"/>
      <c r="M309" s="80"/>
      <c r="N309" s="33"/>
    </row>
    <row r="310" spans="1:14" x14ac:dyDescent="0.25">
      <c r="A310" s="29"/>
      <c r="B310" s="99"/>
      <c r="C310" s="116"/>
      <c r="D310" s="31" t="str">
        <f>IFERROR(IF(C310="No CAS","",INDEX('DEQ Pollutant List'!$C$7:$C$611,MATCH('5. Pollutant Emissions - MB'!C310,'DEQ Pollutant List'!$B$7:$B$611,0))),"")</f>
        <v/>
      </c>
      <c r="E310" s="17" t="str">
        <f>IFERROR(IF(OR($C310="",$C310="No CAS"),INDEX('DEQ Pollutant List'!$A$7:$A$611,MATCH($D310,'DEQ Pollutant List'!$C$7:$C$611,0)),INDEX('DEQ Pollutant List'!$A$7:$A$611,MATCH($C310,'DEQ Pollutant List'!$B$7:$B$611,0))),"")</f>
        <v/>
      </c>
      <c r="F310" s="117"/>
      <c r="G310" s="118"/>
      <c r="H310" s="79"/>
      <c r="I310" s="78"/>
      <c r="J310" s="80"/>
      <c r="K310" s="33"/>
      <c r="L310" s="78"/>
      <c r="M310" s="80"/>
      <c r="N310" s="33"/>
    </row>
    <row r="311" spans="1:14" x14ac:dyDescent="0.25">
      <c r="A311" s="29"/>
      <c r="B311" s="99"/>
      <c r="C311" s="116"/>
      <c r="D311" s="31" t="str">
        <f>IFERROR(IF(C311="No CAS","",INDEX('DEQ Pollutant List'!$C$7:$C$611,MATCH('5. Pollutant Emissions - MB'!C311,'DEQ Pollutant List'!$B$7:$B$611,0))),"")</f>
        <v/>
      </c>
      <c r="E311" s="17" t="str">
        <f>IFERROR(IF(OR($C311="",$C311="No CAS"),INDEX('DEQ Pollutant List'!$A$7:$A$611,MATCH($D311,'DEQ Pollutant List'!$C$7:$C$611,0)),INDEX('DEQ Pollutant List'!$A$7:$A$611,MATCH($C311,'DEQ Pollutant List'!$B$7:$B$611,0))),"")</f>
        <v/>
      </c>
      <c r="F311" s="117"/>
      <c r="G311" s="118"/>
      <c r="H311" s="79"/>
      <c r="I311" s="78"/>
      <c r="J311" s="80"/>
      <c r="K311" s="33"/>
      <c r="L311" s="78"/>
      <c r="M311" s="80"/>
      <c r="N311" s="33"/>
    </row>
    <row r="312" spans="1:14" x14ac:dyDescent="0.25">
      <c r="A312" s="29"/>
      <c r="B312" s="99"/>
      <c r="C312" s="116"/>
      <c r="D312" s="31" t="str">
        <f>IFERROR(IF(C312="No CAS","",INDEX('DEQ Pollutant List'!$C$7:$C$611,MATCH('5. Pollutant Emissions - MB'!C312,'DEQ Pollutant List'!$B$7:$B$611,0))),"")</f>
        <v/>
      </c>
      <c r="E312" s="17" t="str">
        <f>IFERROR(IF(OR($C312="",$C312="No CAS"),INDEX('DEQ Pollutant List'!$A$7:$A$611,MATCH($D312,'DEQ Pollutant List'!$C$7:$C$611,0)),INDEX('DEQ Pollutant List'!$A$7:$A$611,MATCH($C312,'DEQ Pollutant List'!$B$7:$B$611,0))),"")</f>
        <v/>
      </c>
      <c r="F312" s="117"/>
      <c r="G312" s="118"/>
      <c r="H312" s="79"/>
      <c r="I312" s="78"/>
      <c r="J312" s="80"/>
      <c r="K312" s="33"/>
      <c r="L312" s="78"/>
      <c r="M312" s="80"/>
      <c r="N312" s="33"/>
    </row>
    <row r="313" spans="1:14" x14ac:dyDescent="0.25">
      <c r="A313" s="29"/>
      <c r="B313" s="99"/>
      <c r="C313" s="116"/>
      <c r="D313" s="31" t="str">
        <f>IFERROR(IF(C313="No CAS","",INDEX('DEQ Pollutant List'!$C$7:$C$611,MATCH('5. Pollutant Emissions - MB'!C313,'DEQ Pollutant List'!$B$7:$B$611,0))),"")</f>
        <v/>
      </c>
      <c r="E313" s="17" t="str">
        <f>IFERROR(IF(OR($C313="",$C313="No CAS"),INDEX('DEQ Pollutant List'!$A$7:$A$611,MATCH($D313,'DEQ Pollutant List'!$C$7:$C$611,0)),INDEX('DEQ Pollutant List'!$A$7:$A$611,MATCH($C313,'DEQ Pollutant List'!$B$7:$B$611,0))),"")</f>
        <v/>
      </c>
      <c r="F313" s="117"/>
      <c r="G313" s="118"/>
      <c r="H313" s="79"/>
      <c r="I313" s="78"/>
      <c r="J313" s="80"/>
      <c r="K313" s="33"/>
      <c r="L313" s="78"/>
      <c r="M313" s="80"/>
      <c r="N313" s="33"/>
    </row>
    <row r="314" spans="1:14" x14ac:dyDescent="0.25">
      <c r="A314" s="29"/>
      <c r="B314" s="99"/>
      <c r="C314" s="116"/>
      <c r="D314" s="31" t="str">
        <f>IFERROR(IF(C314="No CAS","",INDEX('DEQ Pollutant List'!$C$7:$C$611,MATCH('5. Pollutant Emissions - MB'!C314,'DEQ Pollutant List'!$B$7:$B$611,0))),"")</f>
        <v/>
      </c>
      <c r="E314" s="17" t="str">
        <f>IFERROR(IF(OR($C314="",$C314="No CAS"),INDEX('DEQ Pollutant List'!$A$7:$A$611,MATCH($D314,'DEQ Pollutant List'!$C$7:$C$611,0)),INDEX('DEQ Pollutant List'!$A$7:$A$611,MATCH($C314,'DEQ Pollutant List'!$B$7:$B$611,0))),"")</f>
        <v/>
      </c>
      <c r="F314" s="117"/>
      <c r="G314" s="118"/>
      <c r="H314" s="79"/>
      <c r="I314" s="78"/>
      <c r="J314" s="80"/>
      <c r="K314" s="33"/>
      <c r="L314" s="78"/>
      <c r="M314" s="80"/>
      <c r="N314" s="33"/>
    </row>
    <row r="315" spans="1:14" x14ac:dyDescent="0.25">
      <c r="A315" s="29"/>
      <c r="B315" s="99"/>
      <c r="C315" s="116"/>
      <c r="D315" s="31" t="str">
        <f>IFERROR(IF(C315="No CAS","",INDEX('DEQ Pollutant List'!$C$7:$C$611,MATCH('5. Pollutant Emissions - MB'!C315,'DEQ Pollutant List'!$B$7:$B$611,0))),"")</f>
        <v/>
      </c>
      <c r="E315" s="17" t="str">
        <f>IFERROR(IF(OR($C315="",$C315="No CAS"),INDEX('DEQ Pollutant List'!$A$7:$A$611,MATCH($D315,'DEQ Pollutant List'!$C$7:$C$611,0)),INDEX('DEQ Pollutant List'!$A$7:$A$611,MATCH($C315,'DEQ Pollutant List'!$B$7:$B$611,0))),"")</f>
        <v/>
      </c>
      <c r="F315" s="117"/>
      <c r="G315" s="118"/>
      <c r="H315" s="79"/>
      <c r="I315" s="78"/>
      <c r="J315" s="80"/>
      <c r="K315" s="33"/>
      <c r="L315" s="78"/>
      <c r="M315" s="80"/>
      <c r="N315" s="33"/>
    </row>
    <row r="316" spans="1:14" x14ac:dyDescent="0.25">
      <c r="A316" s="29"/>
      <c r="B316" s="99"/>
      <c r="C316" s="116"/>
      <c r="D316" s="31" t="str">
        <f>IFERROR(IF(C316="No CAS","",INDEX('DEQ Pollutant List'!$C$7:$C$611,MATCH('5. Pollutant Emissions - MB'!C316,'DEQ Pollutant List'!$B$7:$B$611,0))),"")</f>
        <v/>
      </c>
      <c r="E316" s="17" t="str">
        <f>IFERROR(IF(OR($C316="",$C316="No CAS"),INDEX('DEQ Pollutant List'!$A$7:$A$611,MATCH($D316,'DEQ Pollutant List'!$C$7:$C$611,0)),INDEX('DEQ Pollutant List'!$A$7:$A$611,MATCH($C316,'DEQ Pollutant List'!$B$7:$B$611,0))),"")</f>
        <v/>
      </c>
      <c r="F316" s="117"/>
      <c r="G316" s="118"/>
      <c r="H316" s="79"/>
      <c r="I316" s="78"/>
      <c r="J316" s="80"/>
      <c r="K316" s="33"/>
      <c r="L316" s="78"/>
      <c r="M316" s="80"/>
      <c r="N316" s="33"/>
    </row>
    <row r="317" spans="1:14" x14ac:dyDescent="0.25">
      <c r="A317" s="29"/>
      <c r="B317" s="99"/>
      <c r="C317" s="116"/>
      <c r="D317" s="31" t="str">
        <f>IFERROR(IF(C317="No CAS","",INDEX('DEQ Pollutant List'!$C$7:$C$611,MATCH('5. Pollutant Emissions - MB'!C317,'DEQ Pollutant List'!$B$7:$B$611,0))),"")</f>
        <v/>
      </c>
      <c r="E317" s="17" t="str">
        <f>IFERROR(IF(OR($C317="",$C317="No CAS"),INDEX('DEQ Pollutant List'!$A$7:$A$611,MATCH($D317,'DEQ Pollutant List'!$C$7:$C$611,0)),INDEX('DEQ Pollutant List'!$A$7:$A$611,MATCH($C317,'DEQ Pollutant List'!$B$7:$B$611,0))),"")</f>
        <v/>
      </c>
      <c r="F317" s="117"/>
      <c r="G317" s="118"/>
      <c r="H317" s="79"/>
      <c r="I317" s="78"/>
      <c r="J317" s="80"/>
      <c r="K317" s="33"/>
      <c r="L317" s="78"/>
      <c r="M317" s="80"/>
      <c r="N317" s="33"/>
    </row>
    <row r="318" spans="1:14" x14ac:dyDescent="0.25">
      <c r="A318" s="29"/>
      <c r="B318" s="99"/>
      <c r="C318" s="116"/>
      <c r="D318" s="31" t="str">
        <f>IFERROR(IF(C318="No CAS","",INDEX('DEQ Pollutant List'!$C$7:$C$611,MATCH('5. Pollutant Emissions - MB'!C318,'DEQ Pollutant List'!$B$7:$B$611,0))),"")</f>
        <v/>
      </c>
      <c r="E318" s="17" t="str">
        <f>IFERROR(IF(OR($C318="",$C318="No CAS"),INDEX('DEQ Pollutant List'!$A$7:$A$611,MATCH($D318,'DEQ Pollutant List'!$C$7:$C$611,0)),INDEX('DEQ Pollutant List'!$A$7:$A$611,MATCH($C318,'DEQ Pollutant List'!$B$7:$B$611,0))),"")</f>
        <v/>
      </c>
      <c r="F318" s="117"/>
      <c r="G318" s="118"/>
      <c r="H318" s="79"/>
      <c r="I318" s="78"/>
      <c r="J318" s="80"/>
      <c r="K318" s="33"/>
      <c r="L318" s="78"/>
      <c r="M318" s="80"/>
      <c r="N318" s="33"/>
    </row>
    <row r="319" spans="1:14" x14ac:dyDescent="0.25">
      <c r="A319" s="29"/>
      <c r="B319" s="99"/>
      <c r="C319" s="116"/>
      <c r="D319" s="31" t="str">
        <f>IFERROR(IF(C319="No CAS","",INDEX('DEQ Pollutant List'!$C$7:$C$611,MATCH('5. Pollutant Emissions - MB'!C319,'DEQ Pollutant List'!$B$7:$B$611,0))),"")</f>
        <v/>
      </c>
      <c r="E319" s="17" t="str">
        <f>IFERROR(IF(OR($C319="",$C319="No CAS"),INDEX('DEQ Pollutant List'!$A$7:$A$611,MATCH($D319,'DEQ Pollutant List'!$C$7:$C$611,0)),INDEX('DEQ Pollutant List'!$A$7:$A$611,MATCH($C319,'DEQ Pollutant List'!$B$7:$B$611,0))),"")</f>
        <v/>
      </c>
      <c r="F319" s="117"/>
      <c r="G319" s="118"/>
      <c r="H319" s="79"/>
      <c r="I319" s="78"/>
      <c r="J319" s="80"/>
      <c r="K319" s="33"/>
      <c r="L319" s="78"/>
      <c r="M319" s="80"/>
      <c r="N319" s="33"/>
    </row>
    <row r="320" spans="1:14" x14ac:dyDescent="0.25">
      <c r="A320" s="29"/>
      <c r="B320" s="99"/>
      <c r="C320" s="116"/>
      <c r="D320" s="31" t="str">
        <f>IFERROR(IF(C320="No CAS","",INDEX('DEQ Pollutant List'!$C$7:$C$611,MATCH('5. Pollutant Emissions - MB'!C320,'DEQ Pollutant List'!$B$7:$B$611,0))),"")</f>
        <v/>
      </c>
      <c r="E320" s="17" t="str">
        <f>IFERROR(IF(OR($C320="",$C320="No CAS"),INDEX('DEQ Pollutant List'!$A$7:$A$611,MATCH($D320,'DEQ Pollutant List'!$C$7:$C$611,0)),INDEX('DEQ Pollutant List'!$A$7:$A$611,MATCH($C320,'DEQ Pollutant List'!$B$7:$B$611,0))),"")</f>
        <v/>
      </c>
      <c r="F320" s="117"/>
      <c r="G320" s="118"/>
      <c r="H320" s="79"/>
      <c r="I320" s="78"/>
      <c r="J320" s="80"/>
      <c r="K320" s="33"/>
      <c r="L320" s="78"/>
      <c r="M320" s="80"/>
      <c r="N320" s="33"/>
    </row>
    <row r="321" spans="1:14" x14ac:dyDescent="0.25">
      <c r="A321" s="29"/>
      <c r="B321" s="99"/>
      <c r="C321" s="116"/>
      <c r="D321" s="31" t="str">
        <f>IFERROR(IF(C321="No CAS","",INDEX('DEQ Pollutant List'!$C$7:$C$611,MATCH('5. Pollutant Emissions - MB'!C321,'DEQ Pollutant List'!$B$7:$B$611,0))),"")</f>
        <v/>
      </c>
      <c r="E321" s="17" t="str">
        <f>IFERROR(IF(OR($C321="",$C321="No CAS"),INDEX('DEQ Pollutant List'!$A$7:$A$611,MATCH($D321,'DEQ Pollutant List'!$C$7:$C$611,0)),INDEX('DEQ Pollutant List'!$A$7:$A$611,MATCH($C321,'DEQ Pollutant List'!$B$7:$B$611,0))),"")</f>
        <v/>
      </c>
      <c r="F321" s="117"/>
      <c r="G321" s="118"/>
      <c r="H321" s="79"/>
      <c r="I321" s="78"/>
      <c r="J321" s="80"/>
      <c r="K321" s="33"/>
      <c r="L321" s="78"/>
      <c r="M321" s="80"/>
      <c r="N321" s="33"/>
    </row>
    <row r="322" spans="1:14" x14ac:dyDescent="0.25">
      <c r="A322" s="29"/>
      <c r="B322" s="99"/>
      <c r="C322" s="116"/>
      <c r="D322" s="31" t="str">
        <f>IFERROR(IF(C322="No CAS","",INDEX('DEQ Pollutant List'!$C$7:$C$611,MATCH('5. Pollutant Emissions - MB'!C322,'DEQ Pollutant List'!$B$7:$B$611,0))),"")</f>
        <v/>
      </c>
      <c r="E322" s="17" t="str">
        <f>IFERROR(IF(OR($C322="",$C322="No CAS"),INDEX('DEQ Pollutant List'!$A$7:$A$611,MATCH($D322,'DEQ Pollutant List'!$C$7:$C$611,0)),INDEX('DEQ Pollutant List'!$A$7:$A$611,MATCH($C322,'DEQ Pollutant List'!$B$7:$B$611,0))),"")</f>
        <v/>
      </c>
      <c r="F322" s="117"/>
      <c r="G322" s="118"/>
      <c r="H322" s="79"/>
      <c r="I322" s="78"/>
      <c r="J322" s="80"/>
      <c r="K322" s="33"/>
      <c r="L322" s="78"/>
      <c r="M322" s="80"/>
      <c r="N322" s="33"/>
    </row>
    <row r="323" spans="1:14" x14ac:dyDescent="0.25">
      <c r="A323" s="29"/>
      <c r="B323" s="99"/>
      <c r="C323" s="116"/>
      <c r="D323" s="31" t="str">
        <f>IFERROR(IF(C323="No CAS","",INDEX('DEQ Pollutant List'!$C$7:$C$611,MATCH('5. Pollutant Emissions - MB'!C323,'DEQ Pollutant List'!$B$7:$B$611,0))),"")</f>
        <v/>
      </c>
      <c r="E323" s="17" t="str">
        <f>IFERROR(IF(OR($C323="",$C323="No CAS"),INDEX('DEQ Pollutant List'!$A$7:$A$611,MATCH($D323,'DEQ Pollutant List'!$C$7:$C$611,0)),INDEX('DEQ Pollutant List'!$A$7:$A$611,MATCH($C323,'DEQ Pollutant List'!$B$7:$B$611,0))),"")</f>
        <v/>
      </c>
      <c r="F323" s="117"/>
      <c r="G323" s="118"/>
      <c r="H323" s="79"/>
      <c r="I323" s="78"/>
      <c r="J323" s="80"/>
      <c r="K323" s="33"/>
      <c r="L323" s="78"/>
      <c r="M323" s="80"/>
      <c r="N323" s="33"/>
    </row>
    <row r="324" spans="1:14" x14ac:dyDescent="0.25">
      <c r="A324" s="29"/>
      <c r="B324" s="99"/>
      <c r="C324" s="116"/>
      <c r="D324" s="31" t="str">
        <f>IFERROR(IF(C324="No CAS","",INDEX('DEQ Pollutant List'!$C$7:$C$611,MATCH('5. Pollutant Emissions - MB'!C324,'DEQ Pollutant List'!$B$7:$B$611,0))),"")</f>
        <v/>
      </c>
      <c r="E324" s="17" t="str">
        <f>IFERROR(IF(OR($C324="",$C324="No CAS"),INDEX('DEQ Pollutant List'!$A$7:$A$611,MATCH($D324,'DEQ Pollutant List'!$C$7:$C$611,0)),INDEX('DEQ Pollutant List'!$A$7:$A$611,MATCH($C324,'DEQ Pollutant List'!$B$7:$B$611,0))),"")</f>
        <v/>
      </c>
      <c r="F324" s="117"/>
      <c r="G324" s="118"/>
      <c r="H324" s="79"/>
      <c r="I324" s="78"/>
      <c r="J324" s="80"/>
      <c r="K324" s="33"/>
      <c r="L324" s="78"/>
      <c r="M324" s="80"/>
      <c r="N324" s="33"/>
    </row>
    <row r="325" spans="1:14" x14ac:dyDescent="0.25">
      <c r="A325" s="29"/>
      <c r="B325" s="99"/>
      <c r="C325" s="116"/>
      <c r="D325" s="31" t="str">
        <f>IFERROR(IF(C325="No CAS","",INDEX('DEQ Pollutant List'!$C$7:$C$611,MATCH('5. Pollutant Emissions - MB'!C325,'DEQ Pollutant List'!$B$7:$B$611,0))),"")</f>
        <v/>
      </c>
      <c r="E325" s="17" t="str">
        <f>IFERROR(IF(OR($C325="",$C325="No CAS"),INDEX('DEQ Pollutant List'!$A$7:$A$611,MATCH($D325,'DEQ Pollutant List'!$C$7:$C$611,0)),INDEX('DEQ Pollutant List'!$A$7:$A$611,MATCH($C325,'DEQ Pollutant List'!$B$7:$B$611,0))),"")</f>
        <v/>
      </c>
      <c r="F325" s="117"/>
      <c r="G325" s="118"/>
      <c r="H325" s="79"/>
      <c r="I325" s="78"/>
      <c r="J325" s="80"/>
      <c r="K325" s="33"/>
      <c r="L325" s="78"/>
      <c r="M325" s="80"/>
      <c r="N325" s="33"/>
    </row>
    <row r="326" spans="1:14" x14ac:dyDescent="0.25">
      <c r="A326" s="29"/>
      <c r="B326" s="99"/>
      <c r="C326" s="116"/>
      <c r="D326" s="31" t="str">
        <f>IFERROR(IF(C326="No CAS","",INDEX('DEQ Pollutant List'!$C$7:$C$611,MATCH('5. Pollutant Emissions - MB'!C326,'DEQ Pollutant List'!$B$7:$B$611,0))),"")</f>
        <v/>
      </c>
      <c r="E326" s="17" t="str">
        <f>IFERROR(IF(OR($C326="",$C326="No CAS"),INDEX('DEQ Pollutant List'!$A$7:$A$611,MATCH($D326,'DEQ Pollutant List'!$C$7:$C$611,0)),INDEX('DEQ Pollutant List'!$A$7:$A$611,MATCH($C326,'DEQ Pollutant List'!$B$7:$B$611,0))),"")</f>
        <v/>
      </c>
      <c r="F326" s="117"/>
      <c r="G326" s="118"/>
      <c r="H326" s="79"/>
      <c r="I326" s="78"/>
      <c r="J326" s="80"/>
      <c r="K326" s="33"/>
      <c r="L326" s="78"/>
      <c r="M326" s="80"/>
      <c r="N326" s="33"/>
    </row>
    <row r="327" spans="1:14" x14ac:dyDescent="0.25">
      <c r="A327" s="29"/>
      <c r="B327" s="99"/>
      <c r="C327" s="116"/>
      <c r="D327" s="31" t="str">
        <f>IFERROR(IF(C327="No CAS","",INDEX('DEQ Pollutant List'!$C$7:$C$611,MATCH('5. Pollutant Emissions - MB'!C327,'DEQ Pollutant List'!$B$7:$B$611,0))),"")</f>
        <v/>
      </c>
      <c r="E327" s="17" t="str">
        <f>IFERROR(IF(OR($C327="",$C327="No CAS"),INDEX('DEQ Pollutant List'!$A$7:$A$611,MATCH($D327,'DEQ Pollutant List'!$C$7:$C$611,0)),INDEX('DEQ Pollutant List'!$A$7:$A$611,MATCH($C327,'DEQ Pollutant List'!$B$7:$B$611,0))),"")</f>
        <v/>
      </c>
      <c r="F327" s="117"/>
      <c r="G327" s="118"/>
      <c r="H327" s="79"/>
      <c r="I327" s="78"/>
      <c r="J327" s="80"/>
      <c r="K327" s="33"/>
      <c r="L327" s="78"/>
      <c r="M327" s="80"/>
      <c r="N327" s="33"/>
    </row>
    <row r="328" spans="1:14" x14ac:dyDescent="0.25">
      <c r="A328" s="29"/>
      <c r="B328" s="99"/>
      <c r="C328" s="116"/>
      <c r="D328" s="31" t="str">
        <f>IFERROR(IF(C328="No CAS","",INDEX('DEQ Pollutant List'!$C$7:$C$611,MATCH('5. Pollutant Emissions - MB'!C328,'DEQ Pollutant List'!$B$7:$B$611,0))),"")</f>
        <v/>
      </c>
      <c r="E328" s="17" t="str">
        <f>IFERROR(IF(OR($C328="",$C328="No CAS"),INDEX('DEQ Pollutant List'!$A$7:$A$611,MATCH($D328,'DEQ Pollutant List'!$C$7:$C$611,0)),INDEX('DEQ Pollutant List'!$A$7:$A$611,MATCH($C328,'DEQ Pollutant List'!$B$7:$B$611,0))),"")</f>
        <v/>
      </c>
      <c r="F328" s="117"/>
      <c r="G328" s="118"/>
      <c r="H328" s="79"/>
      <c r="I328" s="78"/>
      <c r="J328" s="80"/>
      <c r="K328" s="33"/>
      <c r="L328" s="78"/>
      <c r="M328" s="80"/>
      <c r="N328" s="33"/>
    </row>
    <row r="329" spans="1:14" x14ac:dyDescent="0.25">
      <c r="A329" s="29"/>
      <c r="B329" s="99"/>
      <c r="C329" s="116"/>
      <c r="D329" s="31" t="str">
        <f>IFERROR(IF(C329="No CAS","",INDEX('DEQ Pollutant List'!$C$7:$C$611,MATCH('5. Pollutant Emissions - MB'!C329,'DEQ Pollutant List'!$B$7:$B$611,0))),"")</f>
        <v/>
      </c>
      <c r="E329" s="17" t="str">
        <f>IFERROR(IF(OR($C329="",$C329="No CAS"),INDEX('DEQ Pollutant List'!$A$7:$A$611,MATCH($D329,'DEQ Pollutant List'!$C$7:$C$611,0)),INDEX('DEQ Pollutant List'!$A$7:$A$611,MATCH($C329,'DEQ Pollutant List'!$B$7:$B$611,0))),"")</f>
        <v/>
      </c>
      <c r="F329" s="117"/>
      <c r="G329" s="118"/>
      <c r="H329" s="79"/>
      <c r="I329" s="78"/>
      <c r="J329" s="80"/>
      <c r="K329" s="33"/>
      <c r="L329" s="78"/>
      <c r="M329" s="80"/>
      <c r="N329" s="33"/>
    </row>
    <row r="330" spans="1:14" x14ac:dyDescent="0.25">
      <c r="A330" s="29"/>
      <c r="B330" s="99"/>
      <c r="C330" s="116"/>
      <c r="D330" s="31" t="str">
        <f>IFERROR(IF(C330="No CAS","",INDEX('DEQ Pollutant List'!$C$7:$C$611,MATCH('5. Pollutant Emissions - MB'!C330,'DEQ Pollutant List'!$B$7:$B$611,0))),"")</f>
        <v/>
      </c>
      <c r="E330" s="17" t="str">
        <f>IFERROR(IF(OR($C330="",$C330="No CAS"),INDEX('DEQ Pollutant List'!$A$7:$A$611,MATCH($D330,'DEQ Pollutant List'!$C$7:$C$611,0)),INDEX('DEQ Pollutant List'!$A$7:$A$611,MATCH($C330,'DEQ Pollutant List'!$B$7:$B$611,0))),"")</f>
        <v/>
      </c>
      <c r="F330" s="117"/>
      <c r="G330" s="118"/>
      <c r="H330" s="79"/>
      <c r="I330" s="78"/>
      <c r="J330" s="80"/>
      <c r="K330" s="33"/>
      <c r="L330" s="78"/>
      <c r="M330" s="80"/>
      <c r="N330" s="33"/>
    </row>
    <row r="331" spans="1:14" x14ac:dyDescent="0.25">
      <c r="A331" s="29"/>
      <c r="B331" s="99"/>
      <c r="C331" s="116"/>
      <c r="D331" s="31" t="str">
        <f>IFERROR(IF(C331="No CAS","",INDEX('DEQ Pollutant List'!$C$7:$C$611,MATCH('5. Pollutant Emissions - MB'!C331,'DEQ Pollutant List'!$B$7:$B$611,0))),"")</f>
        <v/>
      </c>
      <c r="E331" s="17" t="str">
        <f>IFERROR(IF(OR($C331="",$C331="No CAS"),INDEX('DEQ Pollutant List'!$A$7:$A$611,MATCH($D331,'DEQ Pollutant List'!$C$7:$C$611,0)),INDEX('DEQ Pollutant List'!$A$7:$A$611,MATCH($C331,'DEQ Pollutant List'!$B$7:$B$611,0))),"")</f>
        <v/>
      </c>
      <c r="F331" s="117"/>
      <c r="G331" s="118"/>
      <c r="H331" s="79"/>
      <c r="I331" s="78"/>
      <c r="J331" s="80"/>
      <c r="K331" s="33"/>
      <c r="L331" s="78"/>
      <c r="M331" s="80"/>
      <c r="N331" s="33"/>
    </row>
    <row r="332" spans="1:14" x14ac:dyDescent="0.25">
      <c r="A332" s="29"/>
      <c r="B332" s="99"/>
      <c r="C332" s="116"/>
      <c r="D332" s="31" t="str">
        <f>IFERROR(IF(C332="No CAS","",INDEX('DEQ Pollutant List'!$C$7:$C$611,MATCH('5. Pollutant Emissions - MB'!C332,'DEQ Pollutant List'!$B$7:$B$611,0))),"")</f>
        <v/>
      </c>
      <c r="E332" s="17" t="str">
        <f>IFERROR(IF(OR($C332="",$C332="No CAS"),INDEX('DEQ Pollutant List'!$A$7:$A$611,MATCH($D332,'DEQ Pollutant List'!$C$7:$C$611,0)),INDEX('DEQ Pollutant List'!$A$7:$A$611,MATCH($C332,'DEQ Pollutant List'!$B$7:$B$611,0))),"")</f>
        <v/>
      </c>
      <c r="F332" s="117"/>
      <c r="G332" s="118"/>
      <c r="H332" s="79"/>
      <c r="I332" s="78"/>
      <c r="J332" s="80"/>
      <c r="K332" s="33"/>
      <c r="L332" s="78"/>
      <c r="M332" s="80"/>
      <c r="N332" s="33"/>
    </row>
    <row r="333" spans="1:14" x14ac:dyDescent="0.25">
      <c r="A333" s="29"/>
      <c r="B333" s="99"/>
      <c r="C333" s="116"/>
      <c r="D333" s="31" t="str">
        <f>IFERROR(IF(C333="No CAS","",INDEX('DEQ Pollutant List'!$C$7:$C$611,MATCH('5. Pollutant Emissions - MB'!C333,'DEQ Pollutant List'!$B$7:$B$611,0))),"")</f>
        <v/>
      </c>
      <c r="E333" s="17" t="str">
        <f>IFERROR(IF(OR($C333="",$C333="No CAS"),INDEX('DEQ Pollutant List'!$A$7:$A$611,MATCH($D333,'DEQ Pollutant List'!$C$7:$C$611,0)),INDEX('DEQ Pollutant List'!$A$7:$A$611,MATCH($C333,'DEQ Pollutant List'!$B$7:$B$611,0))),"")</f>
        <v/>
      </c>
      <c r="F333" s="117"/>
      <c r="G333" s="118"/>
      <c r="H333" s="79"/>
      <c r="I333" s="78"/>
      <c r="J333" s="80"/>
      <c r="K333" s="33"/>
      <c r="L333" s="78"/>
      <c r="M333" s="80"/>
      <c r="N333" s="33"/>
    </row>
    <row r="334" spans="1:14" x14ac:dyDescent="0.25">
      <c r="A334" s="29"/>
      <c r="B334" s="99"/>
      <c r="C334" s="116"/>
      <c r="D334" s="31" t="str">
        <f>IFERROR(IF(C334="No CAS","",INDEX('DEQ Pollutant List'!$C$7:$C$611,MATCH('5. Pollutant Emissions - MB'!C334,'DEQ Pollutant List'!$B$7:$B$611,0))),"")</f>
        <v/>
      </c>
      <c r="E334" s="17" t="str">
        <f>IFERROR(IF(OR($C334="",$C334="No CAS"),INDEX('DEQ Pollutant List'!$A$7:$A$611,MATCH($D334,'DEQ Pollutant List'!$C$7:$C$611,0)),INDEX('DEQ Pollutant List'!$A$7:$A$611,MATCH($C334,'DEQ Pollutant List'!$B$7:$B$611,0))),"")</f>
        <v/>
      </c>
      <c r="F334" s="117"/>
      <c r="G334" s="118"/>
      <c r="H334" s="79"/>
      <c r="I334" s="78"/>
      <c r="J334" s="80"/>
      <c r="K334" s="33"/>
      <c r="L334" s="78"/>
      <c r="M334" s="80"/>
      <c r="N334" s="33"/>
    </row>
    <row r="335" spans="1:14" x14ac:dyDescent="0.25">
      <c r="A335" s="29"/>
      <c r="B335" s="99"/>
      <c r="C335" s="116"/>
      <c r="D335" s="31" t="str">
        <f>IFERROR(IF(C335="No CAS","",INDEX('DEQ Pollutant List'!$C$7:$C$611,MATCH('5. Pollutant Emissions - MB'!C335,'DEQ Pollutant List'!$B$7:$B$611,0))),"")</f>
        <v/>
      </c>
      <c r="E335" s="17" t="str">
        <f>IFERROR(IF(OR($C335="",$C335="No CAS"),INDEX('DEQ Pollutant List'!$A$7:$A$611,MATCH($D335,'DEQ Pollutant List'!$C$7:$C$611,0)),INDEX('DEQ Pollutant List'!$A$7:$A$611,MATCH($C335,'DEQ Pollutant List'!$B$7:$B$611,0))),"")</f>
        <v/>
      </c>
      <c r="F335" s="117"/>
      <c r="G335" s="118"/>
      <c r="H335" s="79"/>
      <c r="I335" s="78"/>
      <c r="J335" s="80"/>
      <c r="K335" s="33"/>
      <c r="L335" s="78"/>
      <c r="M335" s="80"/>
      <c r="N335" s="33"/>
    </row>
    <row r="336" spans="1:14" x14ac:dyDescent="0.25">
      <c r="A336" s="29"/>
      <c r="B336" s="99"/>
      <c r="C336" s="116"/>
      <c r="D336" s="31" t="str">
        <f>IFERROR(IF(C336="No CAS","",INDEX('DEQ Pollutant List'!$C$7:$C$611,MATCH('5. Pollutant Emissions - MB'!C336,'DEQ Pollutant List'!$B$7:$B$611,0))),"")</f>
        <v/>
      </c>
      <c r="E336" s="17" t="str">
        <f>IFERROR(IF(OR($C336="",$C336="No CAS"),INDEX('DEQ Pollutant List'!$A$7:$A$611,MATCH($D336,'DEQ Pollutant List'!$C$7:$C$611,0)),INDEX('DEQ Pollutant List'!$A$7:$A$611,MATCH($C336,'DEQ Pollutant List'!$B$7:$B$611,0))),"")</f>
        <v/>
      </c>
      <c r="F336" s="117"/>
      <c r="G336" s="118"/>
      <c r="H336" s="79"/>
      <c r="I336" s="78"/>
      <c r="J336" s="80"/>
      <c r="K336" s="33"/>
      <c r="L336" s="78"/>
      <c r="M336" s="80"/>
      <c r="N336" s="33"/>
    </row>
    <row r="337" spans="1:14" x14ac:dyDescent="0.25">
      <c r="A337" s="29"/>
      <c r="B337" s="99"/>
      <c r="C337" s="116"/>
      <c r="D337" s="31" t="str">
        <f>IFERROR(IF(C337="No CAS","",INDEX('DEQ Pollutant List'!$C$7:$C$611,MATCH('5. Pollutant Emissions - MB'!C337,'DEQ Pollutant List'!$B$7:$B$611,0))),"")</f>
        <v/>
      </c>
      <c r="E337" s="17" t="str">
        <f>IFERROR(IF(OR($C337="",$C337="No CAS"),INDEX('DEQ Pollutant List'!$A$7:$A$611,MATCH($D337,'DEQ Pollutant List'!$C$7:$C$611,0)),INDEX('DEQ Pollutant List'!$A$7:$A$611,MATCH($C337,'DEQ Pollutant List'!$B$7:$B$611,0))),"")</f>
        <v/>
      </c>
      <c r="F337" s="117"/>
      <c r="G337" s="118"/>
      <c r="H337" s="79"/>
      <c r="I337" s="78"/>
      <c r="J337" s="80"/>
      <c r="K337" s="33"/>
      <c r="L337" s="78"/>
      <c r="M337" s="80"/>
      <c r="N337" s="33"/>
    </row>
    <row r="338" spans="1:14" x14ac:dyDescent="0.25">
      <c r="A338" s="29"/>
      <c r="B338" s="99"/>
      <c r="C338" s="116"/>
      <c r="D338" s="31" t="str">
        <f>IFERROR(IF(C338="No CAS","",INDEX('DEQ Pollutant List'!$C$7:$C$611,MATCH('5. Pollutant Emissions - MB'!C338,'DEQ Pollutant List'!$B$7:$B$611,0))),"")</f>
        <v/>
      </c>
      <c r="E338" s="17" t="str">
        <f>IFERROR(IF(OR($C338="",$C338="No CAS"),INDEX('DEQ Pollutant List'!$A$7:$A$611,MATCH($D338,'DEQ Pollutant List'!$C$7:$C$611,0)),INDEX('DEQ Pollutant List'!$A$7:$A$611,MATCH($C338,'DEQ Pollutant List'!$B$7:$B$611,0))),"")</f>
        <v/>
      </c>
      <c r="F338" s="117"/>
      <c r="G338" s="118"/>
      <c r="H338" s="79"/>
      <c r="I338" s="78"/>
      <c r="J338" s="80"/>
      <c r="K338" s="33"/>
      <c r="L338" s="78"/>
      <c r="M338" s="80"/>
      <c r="N338" s="33"/>
    </row>
    <row r="339" spans="1:14" x14ac:dyDescent="0.25">
      <c r="A339" s="29"/>
      <c r="B339" s="99"/>
      <c r="C339" s="116"/>
      <c r="D339" s="31" t="str">
        <f>IFERROR(IF(C339="No CAS","",INDEX('DEQ Pollutant List'!$C$7:$C$611,MATCH('5. Pollutant Emissions - MB'!C339,'DEQ Pollutant List'!$B$7:$B$611,0))),"")</f>
        <v/>
      </c>
      <c r="E339" s="17" t="str">
        <f>IFERROR(IF(OR($C339="",$C339="No CAS"),INDEX('DEQ Pollutant List'!$A$7:$A$611,MATCH($D339,'DEQ Pollutant List'!$C$7:$C$611,0)),INDEX('DEQ Pollutant List'!$A$7:$A$611,MATCH($C339,'DEQ Pollutant List'!$B$7:$B$611,0))),"")</f>
        <v/>
      </c>
      <c r="F339" s="117"/>
      <c r="G339" s="118"/>
      <c r="H339" s="79"/>
      <c r="I339" s="78"/>
      <c r="J339" s="80"/>
      <c r="K339" s="33"/>
      <c r="L339" s="78"/>
      <c r="M339" s="80"/>
      <c r="N339" s="33"/>
    </row>
    <row r="340" spans="1:14" x14ac:dyDescent="0.25">
      <c r="A340" s="29"/>
      <c r="B340" s="99"/>
      <c r="C340" s="116"/>
      <c r="D340" s="31" t="str">
        <f>IFERROR(IF(C340="No CAS","",INDEX('DEQ Pollutant List'!$C$7:$C$611,MATCH('5. Pollutant Emissions - MB'!C340,'DEQ Pollutant List'!$B$7:$B$611,0))),"")</f>
        <v/>
      </c>
      <c r="E340" s="17" t="str">
        <f>IFERROR(IF(OR($C340="",$C340="No CAS"),INDEX('DEQ Pollutant List'!$A$7:$A$611,MATCH($D340,'DEQ Pollutant List'!$C$7:$C$611,0)),INDEX('DEQ Pollutant List'!$A$7:$A$611,MATCH($C340,'DEQ Pollutant List'!$B$7:$B$611,0))),"")</f>
        <v/>
      </c>
      <c r="F340" s="117"/>
      <c r="G340" s="118"/>
      <c r="H340" s="79"/>
      <c r="I340" s="78"/>
      <c r="J340" s="80"/>
      <c r="K340" s="33"/>
      <c r="L340" s="78"/>
      <c r="M340" s="80"/>
      <c r="N340" s="33"/>
    </row>
    <row r="341" spans="1:14" x14ac:dyDescent="0.25">
      <c r="A341" s="29"/>
      <c r="B341" s="99"/>
      <c r="C341" s="116"/>
      <c r="D341" s="31" t="str">
        <f>IFERROR(IF(C341="No CAS","",INDEX('DEQ Pollutant List'!$C$7:$C$611,MATCH('5. Pollutant Emissions - MB'!C341,'DEQ Pollutant List'!$B$7:$B$611,0))),"")</f>
        <v/>
      </c>
      <c r="E341" s="17" t="str">
        <f>IFERROR(IF(OR($C341="",$C341="No CAS"),INDEX('DEQ Pollutant List'!$A$7:$A$611,MATCH($D341,'DEQ Pollutant List'!$C$7:$C$611,0)),INDEX('DEQ Pollutant List'!$A$7:$A$611,MATCH($C341,'DEQ Pollutant List'!$B$7:$B$611,0))),"")</f>
        <v/>
      </c>
      <c r="F341" s="117"/>
      <c r="G341" s="118"/>
      <c r="H341" s="79"/>
      <c r="I341" s="78"/>
      <c r="J341" s="80"/>
      <c r="K341" s="33"/>
      <c r="L341" s="78"/>
      <c r="M341" s="80"/>
      <c r="N341" s="33"/>
    </row>
    <row r="342" spans="1:14" x14ac:dyDescent="0.25">
      <c r="A342" s="29"/>
      <c r="B342" s="99"/>
      <c r="C342" s="116"/>
      <c r="D342" s="31" t="str">
        <f>IFERROR(IF(C342="No CAS","",INDEX('DEQ Pollutant List'!$C$7:$C$611,MATCH('5. Pollutant Emissions - MB'!C342,'DEQ Pollutant List'!$B$7:$B$611,0))),"")</f>
        <v/>
      </c>
      <c r="E342" s="17" t="str">
        <f>IFERROR(IF(OR($C342="",$C342="No CAS"),INDEX('DEQ Pollutant List'!$A$7:$A$611,MATCH($D342,'DEQ Pollutant List'!$C$7:$C$611,0)),INDEX('DEQ Pollutant List'!$A$7:$A$611,MATCH($C342,'DEQ Pollutant List'!$B$7:$B$611,0))),"")</f>
        <v/>
      </c>
      <c r="F342" s="117"/>
      <c r="G342" s="118"/>
      <c r="H342" s="79"/>
      <c r="I342" s="78"/>
      <c r="J342" s="80"/>
      <c r="K342" s="33"/>
      <c r="L342" s="78"/>
      <c r="M342" s="80"/>
      <c r="N342" s="33"/>
    </row>
    <row r="343" spans="1:14" x14ac:dyDescent="0.25">
      <c r="A343" s="29"/>
      <c r="B343" s="99"/>
      <c r="C343" s="116"/>
      <c r="D343" s="31" t="str">
        <f>IFERROR(IF(C343="No CAS","",INDEX('DEQ Pollutant List'!$C$7:$C$611,MATCH('5. Pollutant Emissions - MB'!C343,'DEQ Pollutant List'!$B$7:$B$611,0))),"")</f>
        <v/>
      </c>
      <c r="E343" s="17" t="str">
        <f>IFERROR(IF(OR($C343="",$C343="No CAS"),INDEX('DEQ Pollutant List'!$A$7:$A$611,MATCH($D343,'DEQ Pollutant List'!$C$7:$C$611,0)),INDEX('DEQ Pollutant List'!$A$7:$A$611,MATCH($C343,'DEQ Pollutant List'!$B$7:$B$611,0))),"")</f>
        <v/>
      </c>
      <c r="F343" s="117"/>
      <c r="G343" s="118"/>
      <c r="H343" s="79"/>
      <c r="I343" s="78"/>
      <c r="J343" s="80"/>
      <c r="K343" s="33"/>
      <c r="L343" s="78"/>
      <c r="M343" s="80"/>
      <c r="N343" s="33"/>
    </row>
    <row r="344" spans="1:14" x14ac:dyDescent="0.25">
      <c r="A344" s="29"/>
      <c r="B344" s="99"/>
      <c r="C344" s="116"/>
      <c r="D344" s="31" t="str">
        <f>IFERROR(IF(C344="No CAS","",INDEX('DEQ Pollutant List'!$C$7:$C$611,MATCH('5. Pollutant Emissions - MB'!C344,'DEQ Pollutant List'!$B$7:$B$611,0))),"")</f>
        <v/>
      </c>
      <c r="E344" s="17" t="str">
        <f>IFERROR(IF(OR($C344="",$C344="No CAS"),INDEX('DEQ Pollutant List'!$A$7:$A$611,MATCH($D344,'DEQ Pollutant List'!$C$7:$C$611,0)),INDEX('DEQ Pollutant List'!$A$7:$A$611,MATCH($C344,'DEQ Pollutant List'!$B$7:$B$611,0))),"")</f>
        <v/>
      </c>
      <c r="F344" s="117"/>
      <c r="G344" s="118"/>
      <c r="H344" s="79"/>
      <c r="I344" s="78"/>
      <c r="J344" s="80"/>
      <c r="K344" s="33"/>
      <c r="L344" s="78"/>
      <c r="M344" s="80"/>
      <c r="N344" s="33"/>
    </row>
    <row r="345" spans="1:14" x14ac:dyDescent="0.25">
      <c r="A345" s="29"/>
      <c r="B345" s="99"/>
      <c r="C345" s="116"/>
      <c r="D345" s="31" t="str">
        <f>IFERROR(IF(C345="No CAS","",INDEX('DEQ Pollutant List'!$C$7:$C$611,MATCH('5. Pollutant Emissions - MB'!C345,'DEQ Pollutant List'!$B$7:$B$611,0))),"")</f>
        <v/>
      </c>
      <c r="E345" s="17" t="str">
        <f>IFERROR(IF(OR($C345="",$C345="No CAS"),INDEX('DEQ Pollutant List'!$A$7:$A$611,MATCH($D345,'DEQ Pollutant List'!$C$7:$C$611,0)),INDEX('DEQ Pollutant List'!$A$7:$A$611,MATCH($C345,'DEQ Pollutant List'!$B$7:$B$611,0))),"")</f>
        <v/>
      </c>
      <c r="F345" s="117"/>
      <c r="G345" s="118"/>
      <c r="H345" s="79"/>
      <c r="I345" s="78"/>
      <c r="J345" s="80"/>
      <c r="K345" s="33"/>
      <c r="L345" s="78"/>
      <c r="M345" s="80"/>
      <c r="N345" s="33"/>
    </row>
    <row r="346" spans="1:14" x14ac:dyDescent="0.25">
      <c r="A346" s="29"/>
      <c r="B346" s="99"/>
      <c r="C346" s="116"/>
      <c r="D346" s="31" t="str">
        <f>IFERROR(IF(C346="No CAS","",INDEX('DEQ Pollutant List'!$C$7:$C$611,MATCH('5. Pollutant Emissions - MB'!C346,'DEQ Pollutant List'!$B$7:$B$611,0))),"")</f>
        <v/>
      </c>
      <c r="E346" s="17" t="str">
        <f>IFERROR(IF(OR($C346="",$C346="No CAS"),INDEX('DEQ Pollutant List'!$A$7:$A$611,MATCH($D346,'DEQ Pollutant List'!$C$7:$C$611,0)),INDEX('DEQ Pollutant List'!$A$7:$A$611,MATCH($C346,'DEQ Pollutant List'!$B$7:$B$611,0))),"")</f>
        <v/>
      </c>
      <c r="F346" s="117"/>
      <c r="G346" s="118"/>
      <c r="H346" s="79"/>
      <c r="I346" s="78"/>
      <c r="J346" s="80"/>
      <c r="K346" s="33"/>
      <c r="L346" s="78"/>
      <c r="M346" s="80"/>
      <c r="N346" s="33"/>
    </row>
    <row r="347" spans="1:14" x14ac:dyDescent="0.25">
      <c r="A347" s="29"/>
      <c r="B347" s="99"/>
      <c r="C347" s="116"/>
      <c r="D347" s="31" t="str">
        <f>IFERROR(IF(C347="No CAS","",INDEX('DEQ Pollutant List'!$C$7:$C$611,MATCH('5. Pollutant Emissions - MB'!C347,'DEQ Pollutant List'!$B$7:$B$611,0))),"")</f>
        <v/>
      </c>
      <c r="E347" s="17" t="str">
        <f>IFERROR(IF(OR($C347="",$C347="No CAS"),INDEX('DEQ Pollutant List'!$A$7:$A$611,MATCH($D347,'DEQ Pollutant List'!$C$7:$C$611,0)),INDEX('DEQ Pollutant List'!$A$7:$A$611,MATCH($C347,'DEQ Pollutant List'!$B$7:$B$611,0))),"")</f>
        <v/>
      </c>
      <c r="F347" s="117"/>
      <c r="G347" s="118"/>
      <c r="H347" s="79"/>
      <c r="I347" s="78"/>
      <c r="J347" s="80"/>
      <c r="K347" s="33"/>
      <c r="L347" s="78"/>
      <c r="M347" s="80"/>
      <c r="N347" s="33"/>
    </row>
    <row r="348" spans="1:14" x14ac:dyDescent="0.25">
      <c r="A348" s="29"/>
      <c r="B348" s="99"/>
      <c r="C348" s="116"/>
      <c r="D348" s="31" t="str">
        <f>IFERROR(IF(C348="No CAS","",INDEX('DEQ Pollutant List'!$C$7:$C$611,MATCH('5. Pollutant Emissions - MB'!C348,'DEQ Pollutant List'!$B$7:$B$611,0))),"")</f>
        <v/>
      </c>
      <c r="E348" s="17" t="str">
        <f>IFERROR(IF(OR($C348="",$C348="No CAS"),INDEX('DEQ Pollutant List'!$A$7:$A$611,MATCH($D348,'DEQ Pollutant List'!$C$7:$C$611,0)),INDEX('DEQ Pollutant List'!$A$7:$A$611,MATCH($C348,'DEQ Pollutant List'!$B$7:$B$611,0))),"")</f>
        <v/>
      </c>
      <c r="F348" s="117"/>
      <c r="G348" s="118"/>
      <c r="H348" s="79"/>
      <c r="I348" s="78"/>
      <c r="J348" s="80"/>
      <c r="K348" s="33"/>
      <c r="L348" s="78"/>
      <c r="M348" s="80"/>
      <c r="N348" s="33"/>
    </row>
    <row r="349" spans="1:14" x14ac:dyDescent="0.25">
      <c r="A349" s="29"/>
      <c r="B349" s="99"/>
      <c r="C349" s="116"/>
      <c r="D349" s="31" t="str">
        <f>IFERROR(IF(C349="No CAS","",INDEX('DEQ Pollutant List'!$C$7:$C$611,MATCH('5. Pollutant Emissions - MB'!C349,'DEQ Pollutant List'!$B$7:$B$611,0))),"")</f>
        <v/>
      </c>
      <c r="E349" s="17" t="str">
        <f>IFERROR(IF(OR($C349="",$C349="No CAS"),INDEX('DEQ Pollutant List'!$A$7:$A$611,MATCH($D349,'DEQ Pollutant List'!$C$7:$C$611,0)),INDEX('DEQ Pollutant List'!$A$7:$A$611,MATCH($C349,'DEQ Pollutant List'!$B$7:$B$611,0))),"")</f>
        <v/>
      </c>
      <c r="F349" s="117"/>
      <c r="G349" s="118"/>
      <c r="H349" s="79"/>
      <c r="I349" s="78"/>
      <c r="J349" s="80"/>
      <c r="K349" s="33"/>
      <c r="L349" s="78"/>
      <c r="M349" s="80"/>
      <c r="N349" s="33"/>
    </row>
    <row r="350" spans="1:14" x14ac:dyDescent="0.25">
      <c r="A350" s="29"/>
      <c r="B350" s="99"/>
      <c r="C350" s="116"/>
      <c r="D350" s="31" t="str">
        <f>IFERROR(IF(C350="No CAS","",INDEX('DEQ Pollutant List'!$C$7:$C$611,MATCH('5. Pollutant Emissions - MB'!C350,'DEQ Pollutant List'!$B$7:$B$611,0))),"")</f>
        <v/>
      </c>
      <c r="E350" s="17" t="str">
        <f>IFERROR(IF(OR($C350="",$C350="No CAS"),INDEX('DEQ Pollutant List'!$A$7:$A$611,MATCH($D350,'DEQ Pollutant List'!$C$7:$C$611,0)),INDEX('DEQ Pollutant List'!$A$7:$A$611,MATCH($C350,'DEQ Pollutant List'!$B$7:$B$611,0))),"")</f>
        <v/>
      </c>
      <c r="F350" s="117"/>
      <c r="G350" s="118"/>
      <c r="H350" s="79"/>
      <c r="I350" s="78"/>
      <c r="J350" s="80"/>
      <c r="K350" s="33"/>
      <c r="L350" s="78"/>
      <c r="M350" s="80"/>
      <c r="N350" s="33"/>
    </row>
    <row r="351" spans="1:14" x14ac:dyDescent="0.25">
      <c r="A351" s="29"/>
      <c r="B351" s="99"/>
      <c r="C351" s="116"/>
      <c r="D351" s="31" t="str">
        <f>IFERROR(IF(C351="No CAS","",INDEX('DEQ Pollutant List'!$C$7:$C$611,MATCH('5. Pollutant Emissions - MB'!C351,'DEQ Pollutant List'!$B$7:$B$611,0))),"")</f>
        <v/>
      </c>
      <c r="E351" s="17" t="str">
        <f>IFERROR(IF(OR($C351="",$C351="No CAS"),INDEX('DEQ Pollutant List'!$A$7:$A$611,MATCH($D351,'DEQ Pollutant List'!$C$7:$C$611,0)),INDEX('DEQ Pollutant List'!$A$7:$A$611,MATCH($C351,'DEQ Pollutant List'!$B$7:$B$611,0))),"")</f>
        <v/>
      </c>
      <c r="F351" s="117"/>
      <c r="G351" s="118"/>
      <c r="H351" s="79"/>
      <c r="I351" s="78"/>
      <c r="J351" s="80"/>
      <c r="K351" s="33"/>
      <c r="L351" s="78"/>
      <c r="M351" s="80"/>
      <c r="N351" s="33"/>
    </row>
    <row r="352" spans="1:14" x14ac:dyDescent="0.25">
      <c r="A352" s="29"/>
      <c r="B352" s="99"/>
      <c r="C352" s="116"/>
      <c r="D352" s="31" t="str">
        <f>IFERROR(IF(C352="No CAS","",INDEX('DEQ Pollutant List'!$C$7:$C$611,MATCH('5. Pollutant Emissions - MB'!C352,'DEQ Pollutant List'!$B$7:$B$611,0))),"")</f>
        <v/>
      </c>
      <c r="E352" s="17" t="str">
        <f>IFERROR(IF(OR($C352="",$C352="No CAS"),INDEX('DEQ Pollutant List'!$A$7:$A$611,MATCH($D352,'DEQ Pollutant List'!$C$7:$C$611,0)),INDEX('DEQ Pollutant List'!$A$7:$A$611,MATCH($C352,'DEQ Pollutant List'!$B$7:$B$611,0))),"")</f>
        <v/>
      </c>
      <c r="F352" s="117"/>
      <c r="G352" s="118"/>
      <c r="H352" s="79"/>
      <c r="I352" s="78"/>
      <c r="J352" s="80"/>
      <c r="K352" s="33"/>
      <c r="L352" s="78"/>
      <c r="M352" s="80"/>
      <c r="N352" s="33"/>
    </row>
    <row r="353" spans="1:14" x14ac:dyDescent="0.25">
      <c r="A353" s="29"/>
      <c r="B353" s="99"/>
      <c r="C353" s="116"/>
      <c r="D353" s="31" t="str">
        <f>IFERROR(IF(C353="No CAS","",INDEX('DEQ Pollutant List'!$C$7:$C$611,MATCH('5. Pollutant Emissions - MB'!C353,'DEQ Pollutant List'!$B$7:$B$611,0))),"")</f>
        <v/>
      </c>
      <c r="E353" s="17" t="str">
        <f>IFERROR(IF(OR($C353="",$C353="No CAS"),INDEX('DEQ Pollutant List'!$A$7:$A$611,MATCH($D353,'DEQ Pollutant List'!$C$7:$C$611,0)),INDEX('DEQ Pollutant List'!$A$7:$A$611,MATCH($C353,'DEQ Pollutant List'!$B$7:$B$611,0))),"")</f>
        <v/>
      </c>
      <c r="F353" s="117"/>
      <c r="G353" s="118"/>
      <c r="H353" s="79"/>
      <c r="I353" s="78"/>
      <c r="J353" s="80"/>
      <c r="K353" s="33"/>
      <c r="L353" s="78"/>
      <c r="M353" s="80"/>
      <c r="N353" s="33"/>
    </row>
    <row r="354" spans="1:14" x14ac:dyDescent="0.25">
      <c r="A354" s="29"/>
      <c r="B354" s="99"/>
      <c r="C354" s="116"/>
      <c r="D354" s="31" t="str">
        <f>IFERROR(IF(C354="No CAS","",INDEX('DEQ Pollutant List'!$C$7:$C$611,MATCH('5. Pollutant Emissions - MB'!C354,'DEQ Pollutant List'!$B$7:$B$611,0))),"")</f>
        <v/>
      </c>
      <c r="E354" s="17" t="str">
        <f>IFERROR(IF(OR($C354="",$C354="No CAS"),INDEX('DEQ Pollutant List'!$A$7:$A$611,MATCH($D354,'DEQ Pollutant List'!$C$7:$C$611,0)),INDEX('DEQ Pollutant List'!$A$7:$A$611,MATCH($C354,'DEQ Pollutant List'!$B$7:$B$611,0))),"")</f>
        <v/>
      </c>
      <c r="F354" s="117"/>
      <c r="G354" s="118"/>
      <c r="H354" s="79"/>
      <c r="I354" s="78"/>
      <c r="J354" s="80"/>
      <c r="K354" s="33"/>
      <c r="L354" s="78"/>
      <c r="M354" s="80"/>
      <c r="N354" s="33"/>
    </row>
    <row r="355" spans="1:14" x14ac:dyDescent="0.25">
      <c r="A355" s="29"/>
      <c r="B355" s="99"/>
      <c r="C355" s="116"/>
      <c r="D355" s="31" t="str">
        <f>IFERROR(IF(C355="No CAS","",INDEX('DEQ Pollutant List'!$C$7:$C$611,MATCH('5. Pollutant Emissions - MB'!C355,'DEQ Pollutant List'!$B$7:$B$611,0))),"")</f>
        <v/>
      </c>
      <c r="E355" s="17" t="str">
        <f>IFERROR(IF(OR($C355="",$C355="No CAS"),INDEX('DEQ Pollutant List'!$A$7:$A$611,MATCH($D355,'DEQ Pollutant List'!$C$7:$C$611,0)),INDEX('DEQ Pollutant List'!$A$7:$A$611,MATCH($C355,'DEQ Pollutant List'!$B$7:$B$611,0))),"")</f>
        <v/>
      </c>
      <c r="F355" s="117"/>
      <c r="G355" s="118"/>
      <c r="H355" s="79"/>
      <c r="I355" s="78"/>
      <c r="J355" s="80"/>
      <c r="K355" s="33"/>
      <c r="L355" s="78"/>
      <c r="M355" s="80"/>
      <c r="N355" s="33"/>
    </row>
    <row r="356" spans="1:14" x14ac:dyDescent="0.25">
      <c r="A356" s="29"/>
      <c r="B356" s="99"/>
      <c r="C356" s="116"/>
      <c r="D356" s="31" t="str">
        <f>IFERROR(IF(C356="No CAS","",INDEX('DEQ Pollutant List'!$C$7:$C$611,MATCH('5. Pollutant Emissions - MB'!C356,'DEQ Pollutant List'!$B$7:$B$611,0))),"")</f>
        <v/>
      </c>
      <c r="E356" s="17" t="str">
        <f>IFERROR(IF(OR($C356="",$C356="No CAS"),INDEX('DEQ Pollutant List'!$A$7:$A$611,MATCH($D356,'DEQ Pollutant List'!$C$7:$C$611,0)),INDEX('DEQ Pollutant List'!$A$7:$A$611,MATCH($C356,'DEQ Pollutant List'!$B$7:$B$611,0))),"")</f>
        <v/>
      </c>
      <c r="F356" s="117"/>
      <c r="G356" s="118"/>
      <c r="H356" s="79"/>
      <c r="I356" s="78"/>
      <c r="J356" s="80"/>
      <c r="K356" s="33"/>
      <c r="L356" s="78"/>
      <c r="M356" s="80"/>
      <c r="N356" s="33"/>
    </row>
    <row r="357" spans="1:14" x14ac:dyDescent="0.25">
      <c r="A357" s="29"/>
      <c r="B357" s="99"/>
      <c r="C357" s="116"/>
      <c r="D357" s="31" t="str">
        <f>IFERROR(IF(C357="No CAS","",INDEX('DEQ Pollutant List'!$C$7:$C$611,MATCH('5. Pollutant Emissions - MB'!C357,'DEQ Pollutant List'!$B$7:$B$611,0))),"")</f>
        <v/>
      </c>
      <c r="E357" s="17" t="str">
        <f>IFERROR(IF(OR($C357="",$C357="No CAS"),INDEX('DEQ Pollutant List'!$A$7:$A$611,MATCH($D357,'DEQ Pollutant List'!$C$7:$C$611,0)),INDEX('DEQ Pollutant List'!$A$7:$A$611,MATCH($C357,'DEQ Pollutant List'!$B$7:$B$611,0))),"")</f>
        <v/>
      </c>
      <c r="F357" s="117"/>
      <c r="G357" s="118"/>
      <c r="H357" s="79"/>
      <c r="I357" s="78"/>
      <c r="J357" s="80"/>
      <c r="K357" s="33"/>
      <c r="L357" s="78"/>
      <c r="M357" s="80"/>
      <c r="N357" s="33"/>
    </row>
    <row r="358" spans="1:14" x14ac:dyDescent="0.25">
      <c r="A358" s="29"/>
      <c r="B358" s="99"/>
      <c r="C358" s="116"/>
      <c r="D358" s="31" t="str">
        <f>IFERROR(IF(C358="No CAS","",INDEX('DEQ Pollutant List'!$C$7:$C$611,MATCH('5. Pollutant Emissions - MB'!C358,'DEQ Pollutant List'!$B$7:$B$611,0))),"")</f>
        <v/>
      </c>
      <c r="E358" s="17" t="str">
        <f>IFERROR(IF(OR($C358="",$C358="No CAS"),INDEX('DEQ Pollutant List'!$A$7:$A$611,MATCH($D358,'DEQ Pollutant List'!$C$7:$C$611,0)),INDEX('DEQ Pollutant List'!$A$7:$A$611,MATCH($C358,'DEQ Pollutant List'!$B$7:$B$611,0))),"")</f>
        <v/>
      </c>
      <c r="F358" s="117"/>
      <c r="G358" s="118"/>
      <c r="H358" s="79"/>
      <c r="I358" s="78"/>
      <c r="J358" s="80"/>
      <c r="K358" s="33"/>
      <c r="L358" s="78"/>
      <c r="M358" s="80"/>
      <c r="N358" s="33"/>
    </row>
    <row r="359" spans="1:14" x14ac:dyDescent="0.25">
      <c r="A359" s="29"/>
      <c r="B359" s="99"/>
      <c r="C359" s="116"/>
      <c r="D359" s="31" t="str">
        <f>IFERROR(IF(C359="No CAS","",INDEX('DEQ Pollutant List'!$C$7:$C$611,MATCH('5. Pollutant Emissions - MB'!C359,'DEQ Pollutant List'!$B$7:$B$611,0))),"")</f>
        <v/>
      </c>
      <c r="E359" s="17" t="str">
        <f>IFERROR(IF(OR($C359="",$C359="No CAS"),INDEX('DEQ Pollutant List'!$A$7:$A$611,MATCH($D359,'DEQ Pollutant List'!$C$7:$C$611,0)),INDEX('DEQ Pollutant List'!$A$7:$A$611,MATCH($C359,'DEQ Pollutant List'!$B$7:$B$611,0))),"")</f>
        <v/>
      </c>
      <c r="F359" s="117"/>
      <c r="G359" s="118"/>
      <c r="H359" s="79"/>
      <c r="I359" s="78"/>
      <c r="J359" s="80"/>
      <c r="K359" s="33"/>
      <c r="L359" s="78"/>
      <c r="M359" s="80"/>
      <c r="N359" s="33"/>
    </row>
    <row r="360" spans="1:14" x14ac:dyDescent="0.25">
      <c r="A360" s="29"/>
      <c r="B360" s="99"/>
      <c r="C360" s="116"/>
      <c r="D360" s="31" t="str">
        <f>IFERROR(IF(C360="No CAS","",INDEX('DEQ Pollutant List'!$C$7:$C$611,MATCH('5. Pollutant Emissions - MB'!C360,'DEQ Pollutant List'!$B$7:$B$611,0))),"")</f>
        <v/>
      </c>
      <c r="E360" s="17" t="str">
        <f>IFERROR(IF(OR($C360="",$C360="No CAS"),INDEX('DEQ Pollutant List'!$A$7:$A$611,MATCH($D360,'DEQ Pollutant List'!$C$7:$C$611,0)),INDEX('DEQ Pollutant List'!$A$7:$A$611,MATCH($C360,'DEQ Pollutant List'!$B$7:$B$611,0))),"")</f>
        <v/>
      </c>
      <c r="F360" s="117"/>
      <c r="G360" s="118"/>
      <c r="H360" s="79"/>
      <c r="I360" s="78"/>
      <c r="J360" s="80"/>
      <c r="K360" s="33"/>
      <c r="L360" s="78"/>
      <c r="M360" s="80"/>
      <c r="N360" s="33"/>
    </row>
    <row r="361" spans="1:14" x14ac:dyDescent="0.25">
      <c r="A361" s="29"/>
      <c r="B361" s="99"/>
      <c r="C361" s="116"/>
      <c r="D361" s="31" t="str">
        <f>IFERROR(IF(C361="No CAS","",INDEX('DEQ Pollutant List'!$C$7:$C$611,MATCH('5. Pollutant Emissions - MB'!C361,'DEQ Pollutant List'!$B$7:$B$611,0))),"")</f>
        <v/>
      </c>
      <c r="E361" s="17" t="str">
        <f>IFERROR(IF(OR($C361="",$C361="No CAS"),INDEX('DEQ Pollutant List'!$A$7:$A$611,MATCH($D361,'DEQ Pollutant List'!$C$7:$C$611,0)),INDEX('DEQ Pollutant List'!$A$7:$A$611,MATCH($C361,'DEQ Pollutant List'!$B$7:$B$611,0))),"")</f>
        <v/>
      </c>
      <c r="F361" s="117"/>
      <c r="G361" s="118"/>
      <c r="H361" s="79"/>
      <c r="I361" s="78"/>
      <c r="J361" s="80"/>
      <c r="K361" s="33"/>
      <c r="L361" s="78"/>
      <c r="M361" s="80"/>
      <c r="N361" s="33"/>
    </row>
    <row r="362" spans="1:14" x14ac:dyDescent="0.25">
      <c r="A362" s="29"/>
      <c r="B362" s="99"/>
      <c r="C362" s="116"/>
      <c r="D362" s="31" t="str">
        <f>IFERROR(IF(C362="No CAS","",INDEX('DEQ Pollutant List'!$C$7:$C$611,MATCH('5. Pollutant Emissions - MB'!C362,'DEQ Pollutant List'!$B$7:$B$611,0))),"")</f>
        <v/>
      </c>
      <c r="E362" s="17" t="str">
        <f>IFERROR(IF(OR($C362="",$C362="No CAS"),INDEX('DEQ Pollutant List'!$A$7:$A$611,MATCH($D362,'DEQ Pollutant List'!$C$7:$C$611,0)),INDEX('DEQ Pollutant List'!$A$7:$A$611,MATCH($C362,'DEQ Pollutant List'!$B$7:$B$611,0))),"")</f>
        <v/>
      </c>
      <c r="F362" s="117"/>
      <c r="G362" s="118"/>
      <c r="H362" s="79"/>
      <c r="I362" s="78"/>
      <c r="J362" s="80"/>
      <c r="K362" s="33"/>
      <c r="L362" s="78"/>
      <c r="M362" s="80"/>
      <c r="N362" s="33"/>
    </row>
    <row r="363" spans="1:14" x14ac:dyDescent="0.25">
      <c r="A363" s="29"/>
      <c r="B363" s="99"/>
      <c r="C363" s="116"/>
      <c r="D363" s="31" t="str">
        <f>IFERROR(IF(C363="No CAS","",INDEX('DEQ Pollutant List'!$C$7:$C$611,MATCH('5. Pollutant Emissions - MB'!C363,'DEQ Pollutant List'!$B$7:$B$611,0))),"")</f>
        <v/>
      </c>
      <c r="E363" s="17" t="str">
        <f>IFERROR(IF(OR($C363="",$C363="No CAS"),INDEX('DEQ Pollutant List'!$A$7:$A$611,MATCH($D363,'DEQ Pollutant List'!$C$7:$C$611,0)),INDEX('DEQ Pollutant List'!$A$7:$A$611,MATCH($C363,'DEQ Pollutant List'!$B$7:$B$611,0))),"")</f>
        <v/>
      </c>
      <c r="F363" s="117"/>
      <c r="G363" s="118"/>
      <c r="H363" s="79"/>
      <c r="I363" s="78"/>
      <c r="J363" s="80"/>
      <c r="K363" s="33"/>
      <c r="L363" s="78"/>
      <c r="M363" s="80"/>
      <c r="N363" s="33"/>
    </row>
    <row r="364" spans="1:14" x14ac:dyDescent="0.25">
      <c r="A364" s="29"/>
      <c r="B364" s="99"/>
      <c r="C364" s="116"/>
      <c r="D364" s="31" t="str">
        <f>IFERROR(IF(C364="No CAS","",INDEX('DEQ Pollutant List'!$C$7:$C$611,MATCH('5. Pollutant Emissions - MB'!C364,'DEQ Pollutant List'!$B$7:$B$611,0))),"")</f>
        <v/>
      </c>
      <c r="E364" s="17" t="str">
        <f>IFERROR(IF(OR($C364="",$C364="No CAS"),INDEX('DEQ Pollutant List'!$A$7:$A$611,MATCH($D364,'DEQ Pollutant List'!$C$7:$C$611,0)),INDEX('DEQ Pollutant List'!$A$7:$A$611,MATCH($C364,'DEQ Pollutant List'!$B$7:$B$611,0))),"")</f>
        <v/>
      </c>
      <c r="F364" s="117"/>
      <c r="G364" s="118"/>
      <c r="H364" s="79"/>
      <c r="I364" s="78"/>
      <c r="J364" s="80"/>
      <c r="K364" s="33"/>
      <c r="L364" s="78"/>
      <c r="M364" s="80"/>
      <c r="N364" s="33"/>
    </row>
    <row r="365" spans="1:14" x14ac:dyDescent="0.25">
      <c r="A365" s="29"/>
      <c r="B365" s="99"/>
      <c r="C365" s="116"/>
      <c r="D365" s="31" t="str">
        <f>IFERROR(IF(C365="No CAS","",INDEX('DEQ Pollutant List'!$C$7:$C$611,MATCH('5. Pollutant Emissions - MB'!C365,'DEQ Pollutant List'!$B$7:$B$611,0))),"")</f>
        <v/>
      </c>
      <c r="E365" s="17" t="str">
        <f>IFERROR(IF(OR($C365="",$C365="No CAS"),INDEX('DEQ Pollutant List'!$A$7:$A$611,MATCH($D365,'DEQ Pollutant List'!$C$7:$C$611,0)),INDEX('DEQ Pollutant List'!$A$7:$A$611,MATCH($C365,'DEQ Pollutant List'!$B$7:$B$611,0))),"")</f>
        <v/>
      </c>
      <c r="F365" s="117"/>
      <c r="G365" s="118"/>
      <c r="H365" s="79"/>
      <c r="I365" s="78"/>
      <c r="J365" s="80"/>
      <c r="K365" s="33"/>
      <c r="L365" s="78"/>
      <c r="M365" s="80"/>
      <c r="N365" s="33"/>
    </row>
    <row r="366" spans="1:14" x14ac:dyDescent="0.25">
      <c r="A366" s="29"/>
      <c r="B366" s="99"/>
      <c r="C366" s="116"/>
      <c r="D366" s="31" t="str">
        <f>IFERROR(IF(C366="No CAS","",INDEX('DEQ Pollutant List'!$C$7:$C$611,MATCH('5. Pollutant Emissions - MB'!C366,'DEQ Pollutant List'!$B$7:$B$611,0))),"")</f>
        <v/>
      </c>
      <c r="E366" s="17" t="str">
        <f>IFERROR(IF(OR($C366="",$C366="No CAS"),INDEX('DEQ Pollutant List'!$A$7:$A$611,MATCH($D366,'DEQ Pollutant List'!$C$7:$C$611,0)),INDEX('DEQ Pollutant List'!$A$7:$A$611,MATCH($C366,'DEQ Pollutant List'!$B$7:$B$611,0))),"")</f>
        <v/>
      </c>
      <c r="F366" s="117"/>
      <c r="G366" s="118"/>
      <c r="H366" s="79"/>
      <c r="I366" s="78"/>
      <c r="J366" s="80"/>
      <c r="K366" s="33"/>
      <c r="L366" s="78"/>
      <c r="M366" s="80"/>
      <c r="N366" s="33"/>
    </row>
    <row r="367" spans="1:14" x14ac:dyDescent="0.25">
      <c r="A367" s="29"/>
      <c r="B367" s="99"/>
      <c r="C367" s="116"/>
      <c r="D367" s="31" t="str">
        <f>IFERROR(IF(C367="No CAS","",INDEX('DEQ Pollutant List'!$C$7:$C$611,MATCH('5. Pollutant Emissions - MB'!C367,'DEQ Pollutant List'!$B$7:$B$611,0))),"")</f>
        <v/>
      </c>
      <c r="E367" s="17" t="str">
        <f>IFERROR(IF(OR($C367="",$C367="No CAS"),INDEX('DEQ Pollutant List'!$A$7:$A$611,MATCH($D367,'DEQ Pollutant List'!$C$7:$C$611,0)),INDEX('DEQ Pollutant List'!$A$7:$A$611,MATCH($C367,'DEQ Pollutant List'!$B$7:$B$611,0))),"")</f>
        <v/>
      </c>
      <c r="F367" s="117"/>
      <c r="G367" s="118"/>
      <c r="H367" s="79"/>
      <c r="I367" s="78"/>
      <c r="J367" s="80"/>
      <c r="K367" s="33"/>
      <c r="L367" s="78"/>
      <c r="M367" s="80"/>
      <c r="N367" s="33"/>
    </row>
    <row r="368" spans="1:14" x14ac:dyDescent="0.25">
      <c r="A368" s="29"/>
      <c r="B368" s="99"/>
      <c r="C368" s="116"/>
      <c r="D368" s="31" t="str">
        <f>IFERROR(IF(C368="No CAS","",INDEX('DEQ Pollutant List'!$C$7:$C$611,MATCH('5. Pollutant Emissions - MB'!C368,'DEQ Pollutant List'!$B$7:$B$611,0))),"")</f>
        <v/>
      </c>
      <c r="E368" s="17" t="str">
        <f>IFERROR(IF(OR($C368="",$C368="No CAS"),INDEX('DEQ Pollutant List'!$A$7:$A$611,MATCH($D368,'DEQ Pollutant List'!$C$7:$C$611,0)),INDEX('DEQ Pollutant List'!$A$7:$A$611,MATCH($C368,'DEQ Pollutant List'!$B$7:$B$611,0))),"")</f>
        <v/>
      </c>
      <c r="F368" s="117"/>
      <c r="G368" s="118"/>
      <c r="H368" s="79"/>
      <c r="I368" s="78"/>
      <c r="J368" s="80"/>
      <c r="K368" s="33"/>
      <c r="L368" s="78"/>
      <c r="M368" s="80"/>
      <c r="N368" s="33"/>
    </row>
    <row r="369" spans="1:14" x14ac:dyDescent="0.25">
      <c r="A369" s="29"/>
      <c r="B369" s="99"/>
      <c r="C369" s="116"/>
      <c r="D369" s="31" t="str">
        <f>IFERROR(IF(C369="No CAS","",INDEX('DEQ Pollutant List'!$C$7:$C$611,MATCH('5. Pollutant Emissions - MB'!C369,'DEQ Pollutant List'!$B$7:$B$611,0))),"")</f>
        <v/>
      </c>
      <c r="E369" s="17" t="str">
        <f>IFERROR(IF(OR($C369="",$C369="No CAS"),INDEX('DEQ Pollutant List'!$A$7:$A$611,MATCH($D369,'DEQ Pollutant List'!$C$7:$C$611,0)),INDEX('DEQ Pollutant List'!$A$7:$A$611,MATCH($C369,'DEQ Pollutant List'!$B$7:$B$611,0))),"")</f>
        <v/>
      </c>
      <c r="F369" s="117"/>
      <c r="G369" s="118"/>
      <c r="H369" s="79"/>
      <c r="I369" s="78"/>
      <c r="J369" s="80"/>
      <c r="K369" s="33"/>
      <c r="L369" s="78"/>
      <c r="M369" s="80"/>
      <c r="N369" s="33"/>
    </row>
    <row r="370" spans="1:14" x14ac:dyDescent="0.25">
      <c r="A370" s="29"/>
      <c r="B370" s="99"/>
      <c r="C370" s="116"/>
      <c r="D370" s="31" t="str">
        <f>IFERROR(IF(C370="No CAS","",INDEX('DEQ Pollutant List'!$C$7:$C$611,MATCH('5. Pollutant Emissions - MB'!C370,'DEQ Pollutant List'!$B$7:$B$611,0))),"")</f>
        <v/>
      </c>
      <c r="E370" s="17" t="str">
        <f>IFERROR(IF(OR($C370="",$C370="No CAS"),INDEX('DEQ Pollutant List'!$A$7:$A$611,MATCH($D370,'DEQ Pollutant List'!$C$7:$C$611,0)),INDEX('DEQ Pollutant List'!$A$7:$A$611,MATCH($C370,'DEQ Pollutant List'!$B$7:$B$611,0))),"")</f>
        <v/>
      </c>
      <c r="F370" s="117"/>
      <c r="G370" s="118"/>
      <c r="H370" s="79"/>
      <c r="I370" s="78"/>
      <c r="J370" s="80"/>
      <c r="K370" s="33"/>
      <c r="L370" s="78"/>
      <c r="M370" s="80"/>
      <c r="N370" s="33"/>
    </row>
    <row r="371" spans="1:14" x14ac:dyDescent="0.25">
      <c r="A371" s="29"/>
      <c r="B371" s="99"/>
      <c r="C371" s="116"/>
      <c r="D371" s="31" t="str">
        <f>IFERROR(IF(C371="No CAS","",INDEX('DEQ Pollutant List'!$C$7:$C$611,MATCH('5. Pollutant Emissions - MB'!C371,'DEQ Pollutant List'!$B$7:$B$611,0))),"")</f>
        <v/>
      </c>
      <c r="E371" s="17" t="str">
        <f>IFERROR(IF(OR($C371="",$C371="No CAS"),INDEX('DEQ Pollutant List'!$A$7:$A$611,MATCH($D371,'DEQ Pollutant List'!$C$7:$C$611,0)),INDEX('DEQ Pollutant List'!$A$7:$A$611,MATCH($C371,'DEQ Pollutant List'!$B$7:$B$611,0))),"")</f>
        <v/>
      </c>
      <c r="F371" s="117"/>
      <c r="G371" s="118"/>
      <c r="H371" s="79"/>
      <c r="I371" s="78"/>
      <c r="J371" s="80"/>
      <c r="K371" s="33"/>
      <c r="L371" s="78"/>
      <c r="M371" s="80"/>
      <c r="N371" s="33"/>
    </row>
    <row r="372" spans="1:14" x14ac:dyDescent="0.25">
      <c r="A372" s="29"/>
      <c r="B372" s="99"/>
      <c r="C372" s="116"/>
      <c r="D372" s="31" t="str">
        <f>IFERROR(IF(C372="No CAS","",INDEX('DEQ Pollutant List'!$C$7:$C$611,MATCH('5. Pollutant Emissions - MB'!C372,'DEQ Pollutant List'!$B$7:$B$611,0))),"")</f>
        <v/>
      </c>
      <c r="E372" s="17" t="str">
        <f>IFERROR(IF(OR($C372="",$C372="No CAS"),INDEX('DEQ Pollutant List'!$A$7:$A$611,MATCH($D372,'DEQ Pollutant List'!$C$7:$C$611,0)),INDEX('DEQ Pollutant List'!$A$7:$A$611,MATCH($C372,'DEQ Pollutant List'!$B$7:$B$611,0))),"")</f>
        <v/>
      </c>
      <c r="F372" s="117"/>
      <c r="G372" s="118"/>
      <c r="H372" s="79"/>
      <c r="I372" s="78"/>
      <c r="J372" s="80"/>
      <c r="K372" s="33"/>
      <c r="L372" s="78"/>
      <c r="M372" s="80"/>
      <c r="N372" s="33"/>
    </row>
    <row r="373" spans="1:14" x14ac:dyDescent="0.25">
      <c r="A373" s="29"/>
      <c r="B373" s="99"/>
      <c r="C373" s="116"/>
      <c r="D373" s="31" t="str">
        <f>IFERROR(IF(C373="No CAS","",INDEX('DEQ Pollutant List'!$C$7:$C$611,MATCH('5. Pollutant Emissions - MB'!C373,'DEQ Pollutant List'!$B$7:$B$611,0))),"")</f>
        <v/>
      </c>
      <c r="E373" s="17" t="str">
        <f>IFERROR(IF(OR($C373="",$C373="No CAS"),INDEX('DEQ Pollutant List'!$A$7:$A$611,MATCH($D373,'DEQ Pollutant List'!$C$7:$C$611,0)),INDEX('DEQ Pollutant List'!$A$7:$A$611,MATCH($C373,'DEQ Pollutant List'!$B$7:$B$611,0))),"")</f>
        <v/>
      </c>
      <c r="F373" s="117"/>
      <c r="G373" s="118"/>
      <c r="H373" s="79"/>
      <c r="I373" s="78"/>
      <c r="J373" s="80"/>
      <c r="K373" s="33"/>
      <c r="L373" s="78"/>
      <c r="M373" s="80"/>
      <c r="N373" s="33"/>
    </row>
    <row r="374" spans="1:14" x14ac:dyDescent="0.25">
      <c r="A374" s="29"/>
      <c r="B374" s="99"/>
      <c r="C374" s="116"/>
      <c r="D374" s="31" t="str">
        <f>IFERROR(IF(C374="No CAS","",INDEX('DEQ Pollutant List'!$C$7:$C$611,MATCH('5. Pollutant Emissions - MB'!C374,'DEQ Pollutant List'!$B$7:$B$611,0))),"")</f>
        <v/>
      </c>
      <c r="E374" s="17" t="str">
        <f>IFERROR(IF(OR($C374="",$C374="No CAS"),INDEX('DEQ Pollutant List'!$A$7:$A$611,MATCH($D374,'DEQ Pollutant List'!$C$7:$C$611,0)),INDEX('DEQ Pollutant List'!$A$7:$A$611,MATCH($C374,'DEQ Pollutant List'!$B$7:$B$611,0))),"")</f>
        <v/>
      </c>
      <c r="F374" s="117"/>
      <c r="G374" s="118"/>
      <c r="H374" s="79"/>
      <c r="I374" s="78"/>
      <c r="J374" s="80"/>
      <c r="K374" s="33"/>
      <c r="L374" s="78"/>
      <c r="M374" s="80"/>
      <c r="N374" s="33"/>
    </row>
    <row r="375" spans="1:14" x14ac:dyDescent="0.25">
      <c r="A375" s="29"/>
      <c r="B375" s="99"/>
      <c r="C375" s="116"/>
      <c r="D375" s="31" t="str">
        <f>IFERROR(IF(C375="No CAS","",INDEX('DEQ Pollutant List'!$C$7:$C$611,MATCH('5. Pollutant Emissions - MB'!C375,'DEQ Pollutant List'!$B$7:$B$611,0))),"")</f>
        <v/>
      </c>
      <c r="E375" s="17" t="str">
        <f>IFERROR(IF(OR($C375="",$C375="No CAS"),INDEX('DEQ Pollutant List'!$A$7:$A$611,MATCH($D375,'DEQ Pollutant List'!$C$7:$C$611,0)),INDEX('DEQ Pollutant List'!$A$7:$A$611,MATCH($C375,'DEQ Pollutant List'!$B$7:$B$611,0))),"")</f>
        <v/>
      </c>
      <c r="F375" s="117"/>
      <c r="G375" s="118"/>
      <c r="H375" s="79"/>
      <c r="I375" s="78"/>
      <c r="J375" s="80"/>
      <c r="K375" s="33"/>
      <c r="L375" s="78"/>
      <c r="M375" s="80"/>
      <c r="N375" s="33"/>
    </row>
    <row r="376" spans="1:14" x14ac:dyDescent="0.25">
      <c r="A376" s="29"/>
      <c r="B376" s="99"/>
      <c r="C376" s="116"/>
      <c r="D376" s="31" t="str">
        <f>IFERROR(IF(C376="No CAS","",INDEX('DEQ Pollutant List'!$C$7:$C$611,MATCH('5. Pollutant Emissions - MB'!C376,'DEQ Pollutant List'!$B$7:$B$611,0))),"")</f>
        <v/>
      </c>
      <c r="E376" s="17" t="str">
        <f>IFERROR(IF(OR($C376="",$C376="No CAS"),INDEX('DEQ Pollutant List'!$A$7:$A$611,MATCH($D376,'DEQ Pollutant List'!$C$7:$C$611,0)),INDEX('DEQ Pollutant List'!$A$7:$A$611,MATCH($C376,'DEQ Pollutant List'!$B$7:$B$611,0))),"")</f>
        <v/>
      </c>
      <c r="F376" s="117"/>
      <c r="G376" s="118"/>
      <c r="H376" s="79"/>
      <c r="I376" s="78"/>
      <c r="J376" s="80"/>
      <c r="K376" s="33"/>
      <c r="L376" s="78"/>
      <c r="M376" s="80"/>
      <c r="N376" s="33"/>
    </row>
    <row r="377" spans="1:14" x14ac:dyDescent="0.25">
      <c r="A377" s="29"/>
      <c r="B377" s="99"/>
      <c r="C377" s="116"/>
      <c r="D377" s="31" t="str">
        <f>IFERROR(IF(C377="No CAS","",INDEX('DEQ Pollutant List'!$C$7:$C$611,MATCH('5. Pollutant Emissions - MB'!C377,'DEQ Pollutant List'!$B$7:$B$611,0))),"")</f>
        <v/>
      </c>
      <c r="E377" s="17" t="str">
        <f>IFERROR(IF(OR($C377="",$C377="No CAS"),INDEX('DEQ Pollutant List'!$A$7:$A$611,MATCH($D377,'DEQ Pollutant List'!$C$7:$C$611,0)),INDEX('DEQ Pollutant List'!$A$7:$A$611,MATCH($C377,'DEQ Pollutant List'!$B$7:$B$611,0))),"")</f>
        <v/>
      </c>
      <c r="F377" s="117"/>
      <c r="G377" s="118"/>
      <c r="H377" s="79"/>
      <c r="I377" s="78"/>
      <c r="J377" s="80"/>
      <c r="K377" s="33"/>
      <c r="L377" s="78"/>
      <c r="M377" s="80"/>
      <c r="N377" s="33"/>
    </row>
    <row r="378" spans="1:14" x14ac:dyDescent="0.25">
      <c r="A378" s="29"/>
      <c r="B378" s="99"/>
      <c r="C378" s="116"/>
      <c r="D378" s="31" t="str">
        <f>IFERROR(IF(C378="No CAS","",INDEX('DEQ Pollutant List'!$C$7:$C$611,MATCH('5. Pollutant Emissions - MB'!C378,'DEQ Pollutant List'!$B$7:$B$611,0))),"")</f>
        <v/>
      </c>
      <c r="E378" s="17" t="str">
        <f>IFERROR(IF(OR($C378="",$C378="No CAS"),INDEX('DEQ Pollutant List'!$A$7:$A$611,MATCH($D378,'DEQ Pollutant List'!$C$7:$C$611,0)),INDEX('DEQ Pollutant List'!$A$7:$A$611,MATCH($C378,'DEQ Pollutant List'!$B$7:$B$611,0))),"")</f>
        <v/>
      </c>
      <c r="F378" s="117"/>
      <c r="G378" s="118"/>
      <c r="H378" s="79"/>
      <c r="I378" s="78"/>
      <c r="J378" s="80"/>
      <c r="K378" s="33"/>
      <c r="L378" s="78"/>
      <c r="M378" s="80"/>
      <c r="N378" s="33"/>
    </row>
    <row r="379" spans="1:14" x14ac:dyDescent="0.25">
      <c r="A379" s="29"/>
      <c r="B379" s="99"/>
      <c r="C379" s="116"/>
      <c r="D379" s="31" t="str">
        <f>IFERROR(IF(C379="No CAS","",INDEX('DEQ Pollutant List'!$C$7:$C$611,MATCH('5. Pollutant Emissions - MB'!C379,'DEQ Pollutant List'!$B$7:$B$611,0))),"")</f>
        <v/>
      </c>
      <c r="E379" s="17" t="str">
        <f>IFERROR(IF(OR($C379="",$C379="No CAS"),INDEX('DEQ Pollutant List'!$A$7:$A$611,MATCH($D379,'DEQ Pollutant List'!$C$7:$C$611,0)),INDEX('DEQ Pollutant List'!$A$7:$A$611,MATCH($C379,'DEQ Pollutant List'!$B$7:$B$611,0))),"")</f>
        <v/>
      </c>
      <c r="F379" s="117"/>
      <c r="G379" s="118"/>
      <c r="H379" s="79"/>
      <c r="I379" s="78"/>
      <c r="J379" s="80"/>
      <c r="K379" s="33"/>
      <c r="L379" s="78"/>
      <c r="M379" s="80"/>
      <c r="N379" s="33"/>
    </row>
    <row r="380" spans="1:14" x14ac:dyDescent="0.25">
      <c r="A380" s="29"/>
      <c r="B380" s="99"/>
      <c r="C380" s="116"/>
      <c r="D380" s="31" t="str">
        <f>IFERROR(IF(C380="No CAS","",INDEX('DEQ Pollutant List'!$C$7:$C$611,MATCH('5. Pollutant Emissions - MB'!C380,'DEQ Pollutant List'!$B$7:$B$611,0))),"")</f>
        <v/>
      </c>
      <c r="E380" s="17" t="str">
        <f>IFERROR(IF(OR($C380="",$C380="No CAS"),INDEX('DEQ Pollutant List'!$A$7:$A$611,MATCH($D380,'DEQ Pollutant List'!$C$7:$C$611,0)),INDEX('DEQ Pollutant List'!$A$7:$A$611,MATCH($C380,'DEQ Pollutant List'!$B$7:$B$611,0))),"")</f>
        <v/>
      </c>
      <c r="F380" s="117"/>
      <c r="G380" s="118"/>
      <c r="H380" s="79"/>
      <c r="I380" s="78"/>
      <c r="J380" s="80"/>
      <c r="K380" s="33"/>
      <c r="L380" s="78"/>
      <c r="M380" s="80"/>
      <c r="N380" s="33"/>
    </row>
    <row r="381" spans="1:14" x14ac:dyDescent="0.25">
      <c r="A381" s="29"/>
      <c r="B381" s="99"/>
      <c r="C381" s="116"/>
      <c r="D381" s="31" t="str">
        <f>IFERROR(IF(C381="No CAS","",INDEX('DEQ Pollutant List'!$C$7:$C$611,MATCH('5. Pollutant Emissions - MB'!C381,'DEQ Pollutant List'!$B$7:$B$611,0))),"")</f>
        <v/>
      </c>
      <c r="E381" s="17" t="str">
        <f>IFERROR(IF(OR($C381="",$C381="No CAS"),INDEX('DEQ Pollutant List'!$A$7:$A$611,MATCH($D381,'DEQ Pollutant List'!$C$7:$C$611,0)),INDEX('DEQ Pollutant List'!$A$7:$A$611,MATCH($C381,'DEQ Pollutant List'!$B$7:$B$611,0))),"")</f>
        <v/>
      </c>
      <c r="F381" s="117"/>
      <c r="G381" s="118"/>
      <c r="H381" s="79"/>
      <c r="I381" s="78"/>
      <c r="J381" s="80"/>
      <c r="K381" s="33"/>
      <c r="L381" s="78"/>
      <c r="M381" s="80"/>
      <c r="N381" s="33"/>
    </row>
    <row r="382" spans="1:14" x14ac:dyDescent="0.25">
      <c r="A382" s="29"/>
      <c r="B382" s="99"/>
      <c r="C382" s="116"/>
      <c r="D382" s="31" t="str">
        <f>IFERROR(IF(C382="No CAS","",INDEX('DEQ Pollutant List'!$C$7:$C$611,MATCH('5. Pollutant Emissions - MB'!C382,'DEQ Pollutant List'!$B$7:$B$611,0))),"")</f>
        <v/>
      </c>
      <c r="E382" s="17" t="str">
        <f>IFERROR(IF(OR($C382="",$C382="No CAS"),INDEX('DEQ Pollutant List'!$A$7:$A$611,MATCH($D382,'DEQ Pollutant List'!$C$7:$C$611,0)),INDEX('DEQ Pollutant List'!$A$7:$A$611,MATCH($C382,'DEQ Pollutant List'!$B$7:$B$611,0))),"")</f>
        <v/>
      </c>
      <c r="F382" s="117"/>
      <c r="G382" s="118"/>
      <c r="H382" s="79"/>
      <c r="I382" s="78"/>
      <c r="J382" s="80"/>
      <c r="K382" s="33"/>
      <c r="L382" s="78"/>
      <c r="M382" s="80"/>
      <c r="N382" s="33"/>
    </row>
    <row r="383" spans="1:14" x14ac:dyDescent="0.25">
      <c r="A383" s="29"/>
      <c r="B383" s="99"/>
      <c r="C383" s="116"/>
      <c r="D383" s="31" t="str">
        <f>IFERROR(IF(C383="No CAS","",INDEX('DEQ Pollutant List'!$C$7:$C$611,MATCH('5. Pollutant Emissions - MB'!C383,'DEQ Pollutant List'!$B$7:$B$611,0))),"")</f>
        <v/>
      </c>
      <c r="E383" s="17" t="str">
        <f>IFERROR(IF(OR($C383="",$C383="No CAS"),INDEX('DEQ Pollutant List'!$A$7:$A$611,MATCH($D383,'DEQ Pollutant List'!$C$7:$C$611,0)),INDEX('DEQ Pollutant List'!$A$7:$A$611,MATCH($C383,'DEQ Pollutant List'!$B$7:$B$611,0))),"")</f>
        <v/>
      </c>
      <c r="F383" s="117"/>
      <c r="G383" s="118"/>
      <c r="H383" s="79"/>
      <c r="I383" s="78"/>
      <c r="J383" s="80"/>
      <c r="K383" s="33"/>
      <c r="L383" s="78"/>
      <c r="M383" s="80"/>
      <c r="N383" s="33"/>
    </row>
    <row r="384" spans="1:14" x14ac:dyDescent="0.25">
      <c r="A384" s="29"/>
      <c r="B384" s="99"/>
      <c r="C384" s="116"/>
      <c r="D384" s="31" t="str">
        <f>IFERROR(IF(C384="No CAS","",INDEX('DEQ Pollutant List'!$C$7:$C$611,MATCH('5. Pollutant Emissions - MB'!C384,'DEQ Pollutant List'!$B$7:$B$611,0))),"")</f>
        <v/>
      </c>
      <c r="E384" s="17" t="str">
        <f>IFERROR(IF(OR($C384="",$C384="No CAS"),INDEX('DEQ Pollutant List'!$A$7:$A$611,MATCH($D384,'DEQ Pollutant List'!$C$7:$C$611,0)),INDEX('DEQ Pollutant List'!$A$7:$A$611,MATCH($C384,'DEQ Pollutant List'!$B$7:$B$611,0))),"")</f>
        <v/>
      </c>
      <c r="F384" s="117"/>
      <c r="G384" s="118"/>
      <c r="H384" s="79"/>
      <c r="I384" s="78"/>
      <c r="J384" s="80"/>
      <c r="K384" s="33"/>
      <c r="L384" s="78"/>
      <c r="M384" s="80"/>
      <c r="N384" s="33"/>
    </row>
    <row r="385" spans="1:14" x14ac:dyDescent="0.25">
      <c r="A385" s="29"/>
      <c r="B385" s="99"/>
      <c r="C385" s="116"/>
      <c r="D385" s="31" t="str">
        <f>IFERROR(IF(C385="No CAS","",INDEX('DEQ Pollutant List'!$C$7:$C$611,MATCH('5. Pollutant Emissions - MB'!C385,'DEQ Pollutant List'!$B$7:$B$611,0))),"")</f>
        <v/>
      </c>
      <c r="E385" s="17" t="str">
        <f>IFERROR(IF(OR($C385="",$C385="No CAS"),INDEX('DEQ Pollutant List'!$A$7:$A$611,MATCH($D385,'DEQ Pollutant List'!$C$7:$C$611,0)),INDEX('DEQ Pollutant List'!$A$7:$A$611,MATCH($C385,'DEQ Pollutant List'!$B$7:$B$611,0))),"")</f>
        <v/>
      </c>
      <c r="F385" s="117"/>
      <c r="G385" s="118"/>
      <c r="H385" s="79"/>
      <c r="I385" s="78"/>
      <c r="J385" s="80"/>
      <c r="K385" s="33"/>
      <c r="L385" s="78"/>
      <c r="M385" s="80"/>
      <c r="N385" s="33"/>
    </row>
    <row r="386" spans="1:14" x14ac:dyDescent="0.25">
      <c r="A386" s="29"/>
      <c r="B386" s="99"/>
      <c r="C386" s="116"/>
      <c r="D386" s="31" t="str">
        <f>IFERROR(IF(C386="No CAS","",INDEX('DEQ Pollutant List'!$C$7:$C$611,MATCH('5. Pollutant Emissions - MB'!C386,'DEQ Pollutant List'!$B$7:$B$611,0))),"")</f>
        <v/>
      </c>
      <c r="E386" s="17" t="str">
        <f>IFERROR(IF(OR($C386="",$C386="No CAS"),INDEX('DEQ Pollutant List'!$A$7:$A$611,MATCH($D386,'DEQ Pollutant List'!$C$7:$C$611,0)),INDEX('DEQ Pollutant List'!$A$7:$A$611,MATCH($C386,'DEQ Pollutant List'!$B$7:$B$611,0))),"")</f>
        <v/>
      </c>
      <c r="F386" s="117"/>
      <c r="G386" s="118"/>
      <c r="H386" s="79"/>
      <c r="I386" s="78"/>
      <c r="J386" s="80"/>
      <c r="K386" s="33"/>
      <c r="L386" s="78"/>
      <c r="M386" s="80"/>
      <c r="N386" s="33"/>
    </row>
    <row r="387" spans="1:14" x14ac:dyDescent="0.25">
      <c r="A387" s="29"/>
      <c r="B387" s="99"/>
      <c r="C387" s="116"/>
      <c r="D387" s="31" t="str">
        <f>IFERROR(IF(C387="No CAS","",INDEX('DEQ Pollutant List'!$C$7:$C$611,MATCH('5. Pollutant Emissions - MB'!C387,'DEQ Pollutant List'!$B$7:$B$611,0))),"")</f>
        <v/>
      </c>
      <c r="E387" s="17" t="str">
        <f>IFERROR(IF(OR($C387="",$C387="No CAS"),INDEX('DEQ Pollutant List'!$A$7:$A$611,MATCH($D387,'DEQ Pollutant List'!$C$7:$C$611,0)),INDEX('DEQ Pollutant List'!$A$7:$A$611,MATCH($C387,'DEQ Pollutant List'!$B$7:$B$611,0))),"")</f>
        <v/>
      </c>
      <c r="F387" s="117"/>
      <c r="G387" s="118"/>
      <c r="H387" s="79"/>
      <c r="I387" s="78"/>
      <c r="J387" s="80"/>
      <c r="K387" s="33"/>
      <c r="L387" s="78"/>
      <c r="M387" s="80"/>
      <c r="N387" s="33"/>
    </row>
    <row r="388" spans="1:14" x14ac:dyDescent="0.25">
      <c r="A388" s="29"/>
      <c r="B388" s="99"/>
      <c r="C388" s="116"/>
      <c r="D388" s="31" t="str">
        <f>IFERROR(IF(C388="No CAS","",INDEX('DEQ Pollutant List'!$C$7:$C$611,MATCH('5. Pollutant Emissions - MB'!C388,'DEQ Pollutant List'!$B$7:$B$611,0))),"")</f>
        <v/>
      </c>
      <c r="E388" s="17" t="str">
        <f>IFERROR(IF(OR($C388="",$C388="No CAS"),INDEX('DEQ Pollutant List'!$A$7:$A$611,MATCH($D388,'DEQ Pollutant List'!$C$7:$C$611,0)),INDEX('DEQ Pollutant List'!$A$7:$A$611,MATCH($C388,'DEQ Pollutant List'!$B$7:$B$611,0))),"")</f>
        <v/>
      </c>
      <c r="F388" s="117"/>
      <c r="G388" s="118"/>
      <c r="H388" s="79"/>
      <c r="I388" s="78"/>
      <c r="J388" s="80"/>
      <c r="K388" s="33"/>
      <c r="L388" s="78"/>
      <c r="M388" s="80"/>
      <c r="N388" s="33"/>
    </row>
    <row r="389" spans="1:14" x14ac:dyDescent="0.25">
      <c r="A389" s="29"/>
      <c r="B389" s="99"/>
      <c r="C389" s="116"/>
      <c r="D389" s="31" t="str">
        <f>IFERROR(IF(C389="No CAS","",INDEX('DEQ Pollutant List'!$C$7:$C$611,MATCH('5. Pollutant Emissions - MB'!C389,'DEQ Pollutant List'!$B$7:$B$611,0))),"")</f>
        <v/>
      </c>
      <c r="E389" s="17" t="str">
        <f>IFERROR(IF(OR($C389="",$C389="No CAS"),INDEX('DEQ Pollutant List'!$A$7:$A$611,MATCH($D389,'DEQ Pollutant List'!$C$7:$C$611,0)),INDEX('DEQ Pollutant List'!$A$7:$A$611,MATCH($C389,'DEQ Pollutant List'!$B$7:$B$611,0))),"")</f>
        <v/>
      </c>
      <c r="F389" s="117"/>
      <c r="G389" s="118"/>
      <c r="H389" s="79"/>
      <c r="I389" s="78"/>
      <c r="J389" s="80"/>
      <c r="K389" s="33"/>
      <c r="L389" s="78"/>
      <c r="M389" s="80"/>
      <c r="N389" s="33"/>
    </row>
    <row r="390" spans="1:14" x14ac:dyDescent="0.25">
      <c r="A390" s="29"/>
      <c r="B390" s="99"/>
      <c r="C390" s="116"/>
      <c r="D390" s="31" t="str">
        <f>IFERROR(IF(C390="No CAS","",INDEX('DEQ Pollutant List'!$C$7:$C$611,MATCH('5. Pollutant Emissions - MB'!C390,'DEQ Pollutant List'!$B$7:$B$611,0))),"")</f>
        <v/>
      </c>
      <c r="E390" s="17" t="str">
        <f>IFERROR(IF(OR($C390="",$C390="No CAS"),INDEX('DEQ Pollutant List'!$A$7:$A$611,MATCH($D390,'DEQ Pollutant List'!$C$7:$C$611,0)),INDEX('DEQ Pollutant List'!$A$7:$A$611,MATCH($C390,'DEQ Pollutant List'!$B$7:$B$611,0))),"")</f>
        <v/>
      </c>
      <c r="F390" s="117"/>
      <c r="G390" s="118"/>
      <c r="H390" s="79"/>
      <c r="I390" s="78"/>
      <c r="J390" s="80"/>
      <c r="K390" s="33"/>
      <c r="L390" s="78"/>
      <c r="M390" s="80"/>
      <c r="N390" s="33"/>
    </row>
    <row r="391" spans="1:14" x14ac:dyDescent="0.25">
      <c r="A391" s="29"/>
      <c r="B391" s="99"/>
      <c r="C391" s="116"/>
      <c r="D391" s="31" t="str">
        <f>IFERROR(IF(C391="No CAS","",INDEX('DEQ Pollutant List'!$C$7:$C$611,MATCH('5. Pollutant Emissions - MB'!C391,'DEQ Pollutant List'!$B$7:$B$611,0))),"")</f>
        <v/>
      </c>
      <c r="E391" s="17" t="str">
        <f>IFERROR(IF(OR($C391="",$C391="No CAS"),INDEX('DEQ Pollutant List'!$A$7:$A$611,MATCH($D391,'DEQ Pollutant List'!$C$7:$C$611,0)),INDEX('DEQ Pollutant List'!$A$7:$A$611,MATCH($C391,'DEQ Pollutant List'!$B$7:$B$611,0))),"")</f>
        <v/>
      </c>
      <c r="F391" s="117"/>
      <c r="G391" s="118"/>
      <c r="H391" s="79"/>
      <c r="I391" s="78"/>
      <c r="J391" s="80"/>
      <c r="K391" s="33"/>
      <c r="L391" s="78"/>
      <c r="M391" s="80"/>
      <c r="N391" s="33"/>
    </row>
    <row r="392" spans="1:14" x14ac:dyDescent="0.25">
      <c r="A392" s="29"/>
      <c r="B392" s="99"/>
      <c r="C392" s="116"/>
      <c r="D392" s="31" t="str">
        <f>IFERROR(IF(C392="No CAS","",INDEX('DEQ Pollutant List'!$C$7:$C$611,MATCH('5. Pollutant Emissions - MB'!C392,'DEQ Pollutant List'!$B$7:$B$611,0))),"")</f>
        <v/>
      </c>
      <c r="E392" s="17" t="str">
        <f>IFERROR(IF(OR($C392="",$C392="No CAS"),INDEX('DEQ Pollutant List'!$A$7:$A$611,MATCH($D392,'DEQ Pollutant List'!$C$7:$C$611,0)),INDEX('DEQ Pollutant List'!$A$7:$A$611,MATCH($C392,'DEQ Pollutant List'!$B$7:$B$611,0))),"")</f>
        <v/>
      </c>
      <c r="F392" s="117"/>
      <c r="G392" s="118"/>
      <c r="H392" s="79"/>
      <c r="I392" s="78"/>
      <c r="J392" s="80"/>
      <c r="K392" s="33"/>
      <c r="L392" s="78"/>
      <c r="M392" s="80"/>
      <c r="N392" s="33"/>
    </row>
    <row r="393" spans="1:14" x14ac:dyDescent="0.25">
      <c r="A393" s="29"/>
      <c r="B393" s="99"/>
      <c r="C393" s="116"/>
      <c r="D393" s="31" t="str">
        <f>IFERROR(IF(C393="No CAS","",INDEX('DEQ Pollutant List'!$C$7:$C$611,MATCH('5. Pollutant Emissions - MB'!C393,'DEQ Pollutant List'!$B$7:$B$611,0))),"")</f>
        <v/>
      </c>
      <c r="E393" s="17" t="str">
        <f>IFERROR(IF(OR($C393="",$C393="No CAS"),INDEX('DEQ Pollutant List'!$A$7:$A$611,MATCH($D393,'DEQ Pollutant List'!$C$7:$C$611,0)),INDEX('DEQ Pollutant List'!$A$7:$A$611,MATCH($C393,'DEQ Pollutant List'!$B$7:$B$611,0))),"")</f>
        <v/>
      </c>
      <c r="F393" s="117"/>
      <c r="G393" s="118"/>
      <c r="H393" s="79"/>
      <c r="I393" s="78"/>
      <c r="J393" s="80"/>
      <c r="K393" s="33"/>
      <c r="L393" s="78"/>
      <c r="M393" s="80"/>
      <c r="N393" s="33"/>
    </row>
    <row r="394" spans="1:14" x14ac:dyDescent="0.25">
      <c r="A394" s="29"/>
      <c r="B394" s="99"/>
      <c r="C394" s="116"/>
      <c r="D394" s="31" t="str">
        <f>IFERROR(IF(C394="No CAS","",INDEX('DEQ Pollutant List'!$C$7:$C$611,MATCH('5. Pollutant Emissions - MB'!C394,'DEQ Pollutant List'!$B$7:$B$611,0))),"")</f>
        <v/>
      </c>
      <c r="E394" s="17" t="str">
        <f>IFERROR(IF(OR($C394="",$C394="No CAS"),INDEX('DEQ Pollutant List'!$A$7:$A$611,MATCH($D394,'DEQ Pollutant List'!$C$7:$C$611,0)),INDEX('DEQ Pollutant List'!$A$7:$A$611,MATCH($C394,'DEQ Pollutant List'!$B$7:$B$611,0))),"")</f>
        <v/>
      </c>
      <c r="F394" s="117"/>
      <c r="G394" s="118"/>
      <c r="H394" s="79"/>
      <c r="I394" s="78"/>
      <c r="J394" s="80"/>
      <c r="K394" s="33"/>
      <c r="L394" s="78"/>
      <c r="M394" s="80"/>
      <c r="N394" s="33"/>
    </row>
    <row r="395" spans="1:14" x14ac:dyDescent="0.25">
      <c r="A395" s="29"/>
      <c r="B395" s="99"/>
      <c r="C395" s="116"/>
      <c r="D395" s="31" t="str">
        <f>IFERROR(IF(C395="No CAS","",INDEX('DEQ Pollutant List'!$C$7:$C$611,MATCH('5. Pollutant Emissions - MB'!C395,'DEQ Pollutant List'!$B$7:$B$611,0))),"")</f>
        <v/>
      </c>
      <c r="E395" s="17" t="str">
        <f>IFERROR(IF(OR($C395="",$C395="No CAS"),INDEX('DEQ Pollutant List'!$A$7:$A$611,MATCH($D395,'DEQ Pollutant List'!$C$7:$C$611,0)),INDEX('DEQ Pollutant List'!$A$7:$A$611,MATCH($C395,'DEQ Pollutant List'!$B$7:$B$611,0))),"")</f>
        <v/>
      </c>
      <c r="F395" s="117"/>
      <c r="G395" s="118"/>
      <c r="H395" s="79"/>
      <c r="I395" s="78"/>
      <c r="J395" s="80"/>
      <c r="K395" s="33"/>
      <c r="L395" s="78"/>
      <c r="M395" s="80"/>
      <c r="N395" s="33"/>
    </row>
    <row r="396" spans="1:14" x14ac:dyDescent="0.25">
      <c r="A396" s="29"/>
      <c r="B396" s="99"/>
      <c r="C396" s="116"/>
      <c r="D396" s="31" t="str">
        <f>IFERROR(IF(C396="No CAS","",INDEX('DEQ Pollutant List'!$C$7:$C$611,MATCH('5. Pollutant Emissions - MB'!C396,'DEQ Pollutant List'!$B$7:$B$611,0))),"")</f>
        <v/>
      </c>
      <c r="E396" s="17" t="str">
        <f>IFERROR(IF(OR($C396="",$C396="No CAS"),INDEX('DEQ Pollutant List'!$A$7:$A$611,MATCH($D396,'DEQ Pollutant List'!$C$7:$C$611,0)),INDEX('DEQ Pollutant List'!$A$7:$A$611,MATCH($C396,'DEQ Pollutant List'!$B$7:$B$611,0))),"")</f>
        <v/>
      </c>
      <c r="F396" s="117"/>
      <c r="G396" s="118"/>
      <c r="H396" s="79"/>
      <c r="I396" s="78"/>
      <c r="J396" s="80"/>
      <c r="K396" s="33"/>
      <c r="L396" s="78"/>
      <c r="M396" s="80"/>
      <c r="N396" s="33"/>
    </row>
    <row r="397" spans="1:14" x14ac:dyDescent="0.25">
      <c r="A397" s="29"/>
      <c r="B397" s="99"/>
      <c r="C397" s="116"/>
      <c r="D397" s="31" t="str">
        <f>IFERROR(IF(C397="No CAS","",INDEX('DEQ Pollutant List'!$C$7:$C$611,MATCH('5. Pollutant Emissions - MB'!C397,'DEQ Pollutant List'!$B$7:$B$611,0))),"")</f>
        <v/>
      </c>
      <c r="E397" s="17" t="str">
        <f>IFERROR(IF(OR($C397="",$C397="No CAS"),INDEX('DEQ Pollutant List'!$A$7:$A$611,MATCH($D397,'DEQ Pollutant List'!$C$7:$C$611,0)),INDEX('DEQ Pollutant List'!$A$7:$A$611,MATCH($C397,'DEQ Pollutant List'!$B$7:$B$611,0))),"")</f>
        <v/>
      </c>
      <c r="F397" s="117"/>
      <c r="G397" s="118"/>
      <c r="H397" s="79"/>
      <c r="I397" s="78"/>
      <c r="J397" s="80"/>
      <c r="K397" s="33"/>
      <c r="L397" s="78"/>
      <c r="M397" s="80"/>
      <c r="N397" s="33"/>
    </row>
    <row r="398" spans="1:14" x14ac:dyDescent="0.25">
      <c r="A398" s="29"/>
      <c r="B398" s="99"/>
      <c r="C398" s="116"/>
      <c r="D398" s="31" t="str">
        <f>IFERROR(IF(C398="No CAS","",INDEX('DEQ Pollutant List'!$C$7:$C$611,MATCH('5. Pollutant Emissions - MB'!C398,'DEQ Pollutant List'!$B$7:$B$611,0))),"")</f>
        <v/>
      </c>
      <c r="E398" s="17" t="str">
        <f>IFERROR(IF(OR($C398="",$C398="No CAS"),INDEX('DEQ Pollutant List'!$A$7:$A$611,MATCH($D398,'DEQ Pollutant List'!$C$7:$C$611,0)),INDEX('DEQ Pollutant List'!$A$7:$A$611,MATCH($C398,'DEQ Pollutant List'!$B$7:$B$611,0))),"")</f>
        <v/>
      </c>
      <c r="F398" s="117"/>
      <c r="G398" s="118"/>
      <c r="H398" s="79"/>
      <c r="I398" s="78"/>
      <c r="J398" s="80"/>
      <c r="K398" s="33"/>
      <c r="L398" s="78"/>
      <c r="M398" s="80"/>
      <c r="N398" s="33"/>
    </row>
    <row r="399" spans="1:14" x14ac:dyDescent="0.25">
      <c r="A399" s="29"/>
      <c r="B399" s="99"/>
      <c r="C399" s="116"/>
      <c r="D399" s="31" t="str">
        <f>IFERROR(IF(C399="No CAS","",INDEX('DEQ Pollutant List'!$C$7:$C$611,MATCH('5. Pollutant Emissions - MB'!C399,'DEQ Pollutant List'!$B$7:$B$611,0))),"")</f>
        <v/>
      </c>
      <c r="E399" s="17" t="str">
        <f>IFERROR(IF(OR($C399="",$C399="No CAS"),INDEX('DEQ Pollutant List'!$A$7:$A$611,MATCH($D399,'DEQ Pollutant List'!$C$7:$C$611,0)),INDEX('DEQ Pollutant List'!$A$7:$A$611,MATCH($C399,'DEQ Pollutant List'!$B$7:$B$611,0))),"")</f>
        <v/>
      </c>
      <c r="F399" s="117"/>
      <c r="G399" s="118"/>
      <c r="H399" s="79"/>
      <c r="I399" s="78"/>
      <c r="J399" s="80"/>
      <c r="K399" s="33"/>
      <c r="L399" s="78"/>
      <c r="M399" s="80"/>
      <c r="N399" s="33"/>
    </row>
    <row r="400" spans="1:14" x14ac:dyDescent="0.25">
      <c r="A400" s="29"/>
      <c r="B400" s="99"/>
      <c r="C400" s="116"/>
      <c r="D400" s="31" t="str">
        <f>IFERROR(IF(C400="No CAS","",INDEX('DEQ Pollutant List'!$C$7:$C$611,MATCH('5. Pollutant Emissions - MB'!C400,'DEQ Pollutant List'!$B$7:$B$611,0))),"")</f>
        <v/>
      </c>
      <c r="E400" s="17" t="str">
        <f>IFERROR(IF(OR($C400="",$C400="No CAS"),INDEX('DEQ Pollutant List'!$A$7:$A$611,MATCH($D400,'DEQ Pollutant List'!$C$7:$C$611,0)),INDEX('DEQ Pollutant List'!$A$7:$A$611,MATCH($C400,'DEQ Pollutant List'!$B$7:$B$611,0))),"")</f>
        <v/>
      </c>
      <c r="F400" s="117"/>
      <c r="G400" s="118"/>
      <c r="H400" s="79"/>
      <c r="I400" s="78"/>
      <c r="J400" s="80"/>
      <c r="K400" s="33"/>
      <c r="L400" s="78"/>
      <c r="M400" s="80"/>
      <c r="N400" s="33"/>
    </row>
    <row r="401" spans="1:14" x14ac:dyDescent="0.25">
      <c r="A401" s="29"/>
      <c r="B401" s="99"/>
      <c r="C401" s="116"/>
      <c r="D401" s="31" t="str">
        <f>IFERROR(IF(C401="No CAS","",INDEX('DEQ Pollutant List'!$C$7:$C$611,MATCH('5. Pollutant Emissions - MB'!C401,'DEQ Pollutant List'!$B$7:$B$611,0))),"")</f>
        <v/>
      </c>
      <c r="E401" s="17" t="str">
        <f>IFERROR(IF(OR($C401="",$C401="No CAS"),INDEX('DEQ Pollutant List'!$A$7:$A$611,MATCH($D401,'DEQ Pollutant List'!$C$7:$C$611,0)),INDEX('DEQ Pollutant List'!$A$7:$A$611,MATCH($C401,'DEQ Pollutant List'!$B$7:$B$611,0))),"")</f>
        <v/>
      </c>
      <c r="F401" s="117"/>
      <c r="G401" s="118"/>
      <c r="H401" s="79"/>
      <c r="I401" s="78"/>
      <c r="J401" s="80"/>
      <c r="K401" s="33"/>
      <c r="L401" s="78"/>
      <c r="M401" s="80"/>
      <c r="N401" s="33"/>
    </row>
    <row r="402" spans="1:14" x14ac:dyDescent="0.25">
      <c r="A402" s="29"/>
      <c r="B402" s="99"/>
      <c r="C402" s="116"/>
      <c r="D402" s="31" t="str">
        <f>IFERROR(IF(C402="No CAS","",INDEX('DEQ Pollutant List'!$C$7:$C$611,MATCH('5. Pollutant Emissions - MB'!C402,'DEQ Pollutant List'!$B$7:$B$611,0))),"")</f>
        <v/>
      </c>
      <c r="E402" s="17" t="str">
        <f>IFERROR(IF(OR($C402="",$C402="No CAS"),INDEX('DEQ Pollutant List'!$A$7:$A$611,MATCH($D402,'DEQ Pollutant List'!$C$7:$C$611,0)),INDEX('DEQ Pollutant List'!$A$7:$A$611,MATCH($C402,'DEQ Pollutant List'!$B$7:$B$611,0))),"")</f>
        <v/>
      </c>
      <c r="F402" s="117"/>
      <c r="G402" s="118"/>
      <c r="H402" s="79"/>
      <c r="I402" s="78"/>
      <c r="J402" s="80"/>
      <c r="K402" s="33"/>
      <c r="L402" s="78"/>
      <c r="M402" s="80"/>
      <c r="N402" s="33"/>
    </row>
    <row r="403" spans="1:14" x14ac:dyDescent="0.25">
      <c r="A403" s="29"/>
      <c r="B403" s="99"/>
      <c r="C403" s="116"/>
      <c r="D403" s="31" t="str">
        <f>IFERROR(IF(C403="No CAS","",INDEX('DEQ Pollutant List'!$C$7:$C$611,MATCH('5. Pollutant Emissions - MB'!C403,'DEQ Pollutant List'!$B$7:$B$611,0))),"")</f>
        <v/>
      </c>
      <c r="E403" s="17" t="str">
        <f>IFERROR(IF(OR($C403="",$C403="No CAS"),INDEX('DEQ Pollutant List'!$A$7:$A$611,MATCH($D403,'DEQ Pollutant List'!$C$7:$C$611,0)),INDEX('DEQ Pollutant List'!$A$7:$A$611,MATCH($C403,'DEQ Pollutant List'!$B$7:$B$611,0))),"")</f>
        <v/>
      </c>
      <c r="F403" s="117"/>
      <c r="G403" s="118"/>
      <c r="H403" s="79"/>
      <c r="I403" s="78"/>
      <c r="J403" s="80"/>
      <c r="K403" s="33"/>
      <c r="L403" s="78"/>
      <c r="M403" s="80"/>
      <c r="N403" s="33"/>
    </row>
    <row r="404" spans="1:14" x14ac:dyDescent="0.25">
      <c r="A404" s="29"/>
      <c r="B404" s="99"/>
      <c r="C404" s="116"/>
      <c r="D404" s="31" t="str">
        <f>IFERROR(IF(C404="No CAS","",INDEX('DEQ Pollutant List'!$C$7:$C$611,MATCH('5. Pollutant Emissions - MB'!C404,'DEQ Pollutant List'!$B$7:$B$611,0))),"")</f>
        <v/>
      </c>
      <c r="E404" s="17" t="str">
        <f>IFERROR(IF(OR($C404="",$C404="No CAS"),INDEX('DEQ Pollutant List'!$A$7:$A$611,MATCH($D404,'DEQ Pollutant List'!$C$7:$C$611,0)),INDEX('DEQ Pollutant List'!$A$7:$A$611,MATCH($C404,'DEQ Pollutant List'!$B$7:$B$611,0))),"")</f>
        <v/>
      </c>
      <c r="F404" s="117"/>
      <c r="G404" s="118"/>
      <c r="H404" s="79"/>
      <c r="I404" s="78"/>
      <c r="J404" s="80"/>
      <c r="K404" s="33"/>
      <c r="L404" s="78"/>
      <c r="M404" s="80"/>
      <c r="N404" s="33"/>
    </row>
    <row r="405" spans="1:14" x14ac:dyDescent="0.25">
      <c r="A405" s="29"/>
      <c r="B405" s="99"/>
      <c r="C405" s="116"/>
      <c r="D405" s="31" t="str">
        <f>IFERROR(IF(C405="No CAS","",INDEX('DEQ Pollutant List'!$C$7:$C$611,MATCH('5. Pollutant Emissions - MB'!C405,'DEQ Pollutant List'!$B$7:$B$611,0))),"")</f>
        <v/>
      </c>
      <c r="E405" s="17" t="str">
        <f>IFERROR(IF(OR($C405="",$C405="No CAS"),INDEX('DEQ Pollutant List'!$A$7:$A$611,MATCH($D405,'DEQ Pollutant List'!$C$7:$C$611,0)),INDEX('DEQ Pollutant List'!$A$7:$A$611,MATCH($C405,'DEQ Pollutant List'!$B$7:$B$611,0))),"")</f>
        <v/>
      </c>
      <c r="F405" s="117"/>
      <c r="G405" s="118"/>
      <c r="H405" s="79"/>
      <c r="I405" s="78"/>
      <c r="J405" s="80"/>
      <c r="K405" s="33"/>
      <c r="L405" s="78"/>
      <c r="M405" s="80"/>
      <c r="N405" s="33"/>
    </row>
    <row r="406" spans="1:14" x14ac:dyDescent="0.25">
      <c r="A406" s="29"/>
      <c r="B406" s="99"/>
      <c r="C406" s="116"/>
      <c r="D406" s="31" t="str">
        <f>IFERROR(IF(C406="No CAS","",INDEX('DEQ Pollutant List'!$C$7:$C$611,MATCH('5. Pollutant Emissions - MB'!C406,'DEQ Pollutant List'!$B$7:$B$611,0))),"")</f>
        <v/>
      </c>
      <c r="E406" s="17" t="str">
        <f>IFERROR(IF(OR($C406="",$C406="No CAS"),INDEX('DEQ Pollutant List'!$A$7:$A$611,MATCH($D406,'DEQ Pollutant List'!$C$7:$C$611,0)),INDEX('DEQ Pollutant List'!$A$7:$A$611,MATCH($C406,'DEQ Pollutant List'!$B$7:$B$611,0))),"")</f>
        <v/>
      </c>
      <c r="F406" s="117"/>
      <c r="G406" s="118"/>
      <c r="H406" s="79"/>
      <c r="I406" s="78"/>
      <c r="J406" s="80"/>
      <c r="K406" s="33"/>
      <c r="L406" s="78"/>
      <c r="M406" s="80"/>
      <c r="N406" s="33"/>
    </row>
    <row r="407" spans="1:14" x14ac:dyDescent="0.25">
      <c r="A407" s="29"/>
      <c r="B407" s="99"/>
      <c r="C407" s="116"/>
      <c r="D407" s="31" t="str">
        <f>IFERROR(IF(C407="No CAS","",INDEX('DEQ Pollutant List'!$C$7:$C$611,MATCH('5. Pollutant Emissions - MB'!C407,'DEQ Pollutant List'!$B$7:$B$611,0))),"")</f>
        <v/>
      </c>
      <c r="E407" s="17" t="str">
        <f>IFERROR(IF(OR($C407="",$C407="No CAS"),INDEX('DEQ Pollutant List'!$A$7:$A$611,MATCH($D407,'DEQ Pollutant List'!$C$7:$C$611,0)),INDEX('DEQ Pollutant List'!$A$7:$A$611,MATCH($C407,'DEQ Pollutant List'!$B$7:$B$611,0))),"")</f>
        <v/>
      </c>
      <c r="F407" s="117"/>
      <c r="G407" s="118"/>
      <c r="H407" s="79"/>
      <c r="I407" s="78"/>
      <c r="J407" s="80"/>
      <c r="K407" s="33"/>
      <c r="L407" s="78"/>
      <c r="M407" s="80"/>
      <c r="N407" s="33"/>
    </row>
    <row r="408" spans="1:14" x14ac:dyDescent="0.25">
      <c r="A408" s="29"/>
      <c r="B408" s="99"/>
      <c r="C408" s="116"/>
      <c r="D408" s="31" t="str">
        <f>IFERROR(IF(C408="No CAS","",INDEX('DEQ Pollutant List'!$C$7:$C$611,MATCH('5. Pollutant Emissions - MB'!C408,'DEQ Pollutant List'!$B$7:$B$611,0))),"")</f>
        <v/>
      </c>
      <c r="E408" s="17" t="str">
        <f>IFERROR(IF(OR($C408="",$C408="No CAS"),INDEX('DEQ Pollutant List'!$A$7:$A$611,MATCH($D408,'DEQ Pollutant List'!$C$7:$C$611,0)),INDEX('DEQ Pollutant List'!$A$7:$A$611,MATCH($C408,'DEQ Pollutant List'!$B$7:$B$611,0))),"")</f>
        <v/>
      </c>
      <c r="F408" s="117"/>
      <c r="G408" s="118"/>
      <c r="H408" s="79"/>
      <c r="I408" s="78"/>
      <c r="J408" s="80"/>
      <c r="K408" s="33"/>
      <c r="L408" s="78"/>
      <c r="M408" s="80"/>
      <c r="N408" s="33"/>
    </row>
    <row r="409" spans="1:14" x14ac:dyDescent="0.25">
      <c r="A409" s="29"/>
      <c r="B409" s="99"/>
      <c r="C409" s="116"/>
      <c r="D409" s="31" t="str">
        <f>IFERROR(IF(C409="No CAS","",INDEX('DEQ Pollutant List'!$C$7:$C$611,MATCH('5. Pollutant Emissions - MB'!C409,'DEQ Pollutant List'!$B$7:$B$611,0))),"")</f>
        <v/>
      </c>
      <c r="E409" s="17" t="str">
        <f>IFERROR(IF(OR($C409="",$C409="No CAS"),INDEX('DEQ Pollutant List'!$A$7:$A$611,MATCH($D409,'DEQ Pollutant List'!$C$7:$C$611,0)),INDEX('DEQ Pollutant List'!$A$7:$A$611,MATCH($C409,'DEQ Pollutant List'!$B$7:$B$611,0))),"")</f>
        <v/>
      </c>
      <c r="F409" s="117"/>
      <c r="G409" s="118"/>
      <c r="H409" s="79"/>
      <c r="I409" s="78"/>
      <c r="J409" s="80"/>
      <c r="K409" s="33"/>
      <c r="L409" s="78"/>
      <c r="M409" s="80"/>
      <c r="N409" s="33"/>
    </row>
    <row r="410" spans="1:14" x14ac:dyDescent="0.25">
      <c r="A410" s="29"/>
      <c r="B410" s="99"/>
      <c r="C410" s="116"/>
      <c r="D410" s="31" t="str">
        <f>IFERROR(IF(C410="No CAS","",INDEX('DEQ Pollutant List'!$C$7:$C$611,MATCH('5. Pollutant Emissions - MB'!C410,'DEQ Pollutant List'!$B$7:$B$611,0))),"")</f>
        <v/>
      </c>
      <c r="E410" s="17" t="str">
        <f>IFERROR(IF(OR($C410="",$C410="No CAS"),INDEX('DEQ Pollutant List'!$A$7:$A$611,MATCH($D410,'DEQ Pollutant List'!$C$7:$C$611,0)),INDEX('DEQ Pollutant List'!$A$7:$A$611,MATCH($C410,'DEQ Pollutant List'!$B$7:$B$611,0))),"")</f>
        <v/>
      </c>
      <c r="F410" s="117"/>
      <c r="G410" s="118"/>
      <c r="H410" s="79"/>
      <c r="I410" s="78"/>
      <c r="J410" s="80"/>
      <c r="K410" s="33"/>
      <c r="L410" s="78"/>
      <c r="M410" s="80"/>
      <c r="N410" s="33"/>
    </row>
    <row r="411" spans="1:14" x14ac:dyDescent="0.25">
      <c r="A411" s="29"/>
      <c r="B411" s="99"/>
      <c r="C411" s="116"/>
      <c r="D411" s="31" t="str">
        <f>IFERROR(IF(C411="No CAS","",INDEX('DEQ Pollutant List'!$C$7:$C$611,MATCH('5. Pollutant Emissions - MB'!C411,'DEQ Pollutant List'!$B$7:$B$611,0))),"")</f>
        <v/>
      </c>
      <c r="E411" s="17" t="str">
        <f>IFERROR(IF(OR($C411="",$C411="No CAS"),INDEX('DEQ Pollutant List'!$A$7:$A$611,MATCH($D411,'DEQ Pollutant List'!$C$7:$C$611,0)),INDEX('DEQ Pollutant List'!$A$7:$A$611,MATCH($C411,'DEQ Pollutant List'!$B$7:$B$611,0))),"")</f>
        <v/>
      </c>
      <c r="F411" s="117"/>
      <c r="G411" s="118"/>
      <c r="H411" s="79"/>
      <c r="I411" s="78"/>
      <c r="J411" s="80"/>
      <c r="K411" s="33"/>
      <c r="L411" s="78"/>
      <c r="M411" s="80"/>
      <c r="N411" s="33"/>
    </row>
    <row r="412" spans="1:14" x14ac:dyDescent="0.25">
      <c r="A412" s="29"/>
      <c r="B412" s="99"/>
      <c r="C412" s="116"/>
      <c r="D412" s="31" t="str">
        <f>IFERROR(IF(C412="No CAS","",INDEX('DEQ Pollutant List'!$C$7:$C$611,MATCH('5. Pollutant Emissions - MB'!C412,'DEQ Pollutant List'!$B$7:$B$611,0))),"")</f>
        <v/>
      </c>
      <c r="E412" s="17" t="str">
        <f>IFERROR(IF(OR($C412="",$C412="No CAS"),INDEX('DEQ Pollutant List'!$A$7:$A$611,MATCH($D412,'DEQ Pollutant List'!$C$7:$C$611,0)),INDEX('DEQ Pollutant List'!$A$7:$A$611,MATCH($C412,'DEQ Pollutant List'!$B$7:$B$611,0))),"")</f>
        <v/>
      </c>
      <c r="F412" s="117"/>
      <c r="G412" s="118"/>
      <c r="H412" s="79"/>
      <c r="I412" s="78"/>
      <c r="J412" s="80"/>
      <c r="K412" s="33"/>
      <c r="L412" s="78"/>
      <c r="M412" s="80"/>
      <c r="N412" s="33"/>
    </row>
    <row r="413" spans="1:14" x14ac:dyDescent="0.25">
      <c r="A413" s="29"/>
      <c r="B413" s="99"/>
      <c r="C413" s="116"/>
      <c r="D413" s="31" t="str">
        <f>IFERROR(IF(C413="No CAS","",INDEX('DEQ Pollutant List'!$C$7:$C$611,MATCH('5. Pollutant Emissions - MB'!C413,'DEQ Pollutant List'!$B$7:$B$611,0))),"")</f>
        <v/>
      </c>
      <c r="E413" s="17" t="str">
        <f>IFERROR(IF(OR($C413="",$C413="No CAS"),INDEX('DEQ Pollutant List'!$A$7:$A$611,MATCH($D413,'DEQ Pollutant List'!$C$7:$C$611,0)),INDEX('DEQ Pollutant List'!$A$7:$A$611,MATCH($C413,'DEQ Pollutant List'!$B$7:$B$611,0))),"")</f>
        <v/>
      </c>
      <c r="F413" s="117"/>
      <c r="G413" s="118"/>
      <c r="H413" s="79"/>
      <c r="I413" s="78"/>
      <c r="J413" s="80"/>
      <c r="K413" s="33"/>
      <c r="L413" s="78"/>
      <c r="M413" s="80"/>
      <c r="N413" s="33"/>
    </row>
    <row r="414" spans="1:14" x14ac:dyDescent="0.25">
      <c r="A414" s="29"/>
      <c r="B414" s="99"/>
      <c r="C414" s="116"/>
      <c r="D414" s="31" t="str">
        <f>IFERROR(IF(C414="No CAS","",INDEX('DEQ Pollutant List'!$C$7:$C$611,MATCH('5. Pollutant Emissions - MB'!C414,'DEQ Pollutant List'!$B$7:$B$611,0))),"")</f>
        <v/>
      </c>
      <c r="E414" s="17" t="str">
        <f>IFERROR(IF(OR($C414="",$C414="No CAS"),INDEX('DEQ Pollutant List'!$A$7:$A$611,MATCH($D414,'DEQ Pollutant List'!$C$7:$C$611,0)),INDEX('DEQ Pollutant List'!$A$7:$A$611,MATCH($C414,'DEQ Pollutant List'!$B$7:$B$611,0))),"")</f>
        <v/>
      </c>
      <c r="F414" s="117"/>
      <c r="G414" s="118"/>
      <c r="H414" s="79"/>
      <c r="I414" s="78"/>
      <c r="J414" s="80"/>
      <c r="K414" s="33"/>
      <c r="L414" s="78"/>
      <c r="M414" s="80"/>
      <c r="N414" s="33"/>
    </row>
    <row r="415" spans="1:14" x14ac:dyDescent="0.25">
      <c r="A415" s="29"/>
      <c r="B415" s="99"/>
      <c r="C415" s="116"/>
      <c r="D415" s="31" t="str">
        <f>IFERROR(IF(C415="No CAS","",INDEX('DEQ Pollutant List'!$C$7:$C$611,MATCH('5. Pollutant Emissions - MB'!C415,'DEQ Pollutant List'!$B$7:$B$611,0))),"")</f>
        <v/>
      </c>
      <c r="E415" s="17" t="str">
        <f>IFERROR(IF(OR($C415="",$C415="No CAS"),INDEX('DEQ Pollutant List'!$A$7:$A$611,MATCH($D415,'DEQ Pollutant List'!$C$7:$C$611,0)),INDEX('DEQ Pollutant List'!$A$7:$A$611,MATCH($C415,'DEQ Pollutant List'!$B$7:$B$611,0))),"")</f>
        <v/>
      </c>
      <c r="F415" s="117"/>
      <c r="G415" s="118"/>
      <c r="H415" s="79"/>
      <c r="I415" s="78"/>
      <c r="J415" s="80"/>
      <c r="K415" s="33"/>
      <c r="L415" s="78"/>
      <c r="M415" s="80"/>
      <c r="N415" s="33"/>
    </row>
    <row r="416" spans="1:14" x14ac:dyDescent="0.25">
      <c r="A416" s="29"/>
      <c r="B416" s="99"/>
      <c r="C416" s="116"/>
      <c r="D416" s="31" t="str">
        <f>IFERROR(IF(C416="No CAS","",INDEX('DEQ Pollutant List'!$C$7:$C$611,MATCH('5. Pollutant Emissions - MB'!C416,'DEQ Pollutant List'!$B$7:$B$611,0))),"")</f>
        <v/>
      </c>
      <c r="E416" s="17" t="str">
        <f>IFERROR(IF(OR($C416="",$C416="No CAS"),INDEX('DEQ Pollutant List'!$A$7:$A$611,MATCH($D416,'DEQ Pollutant List'!$C$7:$C$611,0)),INDEX('DEQ Pollutant List'!$A$7:$A$611,MATCH($C416,'DEQ Pollutant List'!$B$7:$B$611,0))),"")</f>
        <v/>
      </c>
      <c r="F416" s="117"/>
      <c r="G416" s="118"/>
      <c r="H416" s="79"/>
      <c r="I416" s="78"/>
      <c r="J416" s="80"/>
      <c r="K416" s="33"/>
      <c r="L416" s="78"/>
      <c r="M416" s="80"/>
      <c r="N416" s="33"/>
    </row>
    <row r="417" spans="1:14" x14ac:dyDescent="0.25">
      <c r="A417" s="29"/>
      <c r="B417" s="99"/>
      <c r="C417" s="116"/>
      <c r="D417" s="31" t="str">
        <f>IFERROR(IF(C417="No CAS","",INDEX('DEQ Pollutant List'!$C$7:$C$611,MATCH('5. Pollutant Emissions - MB'!C417,'DEQ Pollutant List'!$B$7:$B$611,0))),"")</f>
        <v/>
      </c>
      <c r="E417" s="17" t="str">
        <f>IFERROR(IF(OR($C417="",$C417="No CAS"),INDEX('DEQ Pollutant List'!$A$7:$A$611,MATCH($D417,'DEQ Pollutant List'!$C$7:$C$611,0)),INDEX('DEQ Pollutant List'!$A$7:$A$611,MATCH($C417,'DEQ Pollutant List'!$B$7:$B$611,0))),"")</f>
        <v/>
      </c>
      <c r="F417" s="117"/>
      <c r="G417" s="118"/>
      <c r="H417" s="79"/>
      <c r="I417" s="78"/>
      <c r="J417" s="80"/>
      <c r="K417" s="33"/>
      <c r="L417" s="78"/>
      <c r="M417" s="80"/>
      <c r="N417" s="33"/>
    </row>
    <row r="418" spans="1:14" x14ac:dyDescent="0.25">
      <c r="A418" s="29"/>
      <c r="B418" s="99"/>
      <c r="C418" s="116"/>
      <c r="D418" s="31" t="str">
        <f>IFERROR(IF(C418="No CAS","",INDEX('DEQ Pollutant List'!$C$7:$C$611,MATCH('5. Pollutant Emissions - MB'!C418,'DEQ Pollutant List'!$B$7:$B$611,0))),"")</f>
        <v/>
      </c>
      <c r="E418" s="17" t="str">
        <f>IFERROR(IF(OR($C418="",$C418="No CAS"),INDEX('DEQ Pollutant List'!$A$7:$A$611,MATCH($D418,'DEQ Pollutant List'!$C$7:$C$611,0)),INDEX('DEQ Pollutant List'!$A$7:$A$611,MATCH($C418,'DEQ Pollutant List'!$B$7:$B$611,0))),"")</f>
        <v/>
      </c>
      <c r="F418" s="117"/>
      <c r="G418" s="118"/>
      <c r="H418" s="79"/>
      <c r="I418" s="78"/>
      <c r="J418" s="80"/>
      <c r="K418" s="33"/>
      <c r="L418" s="78"/>
      <c r="M418" s="80"/>
      <c r="N418" s="33"/>
    </row>
    <row r="419" spans="1:14" x14ac:dyDescent="0.25">
      <c r="A419" s="29"/>
      <c r="B419" s="99"/>
      <c r="C419" s="116"/>
      <c r="D419" s="31" t="str">
        <f>IFERROR(IF(C419="No CAS","",INDEX('DEQ Pollutant List'!$C$7:$C$611,MATCH('5. Pollutant Emissions - MB'!C419,'DEQ Pollutant List'!$B$7:$B$611,0))),"")</f>
        <v/>
      </c>
      <c r="E419" s="17" t="str">
        <f>IFERROR(IF(OR($C419="",$C419="No CAS"),INDEX('DEQ Pollutant List'!$A$7:$A$611,MATCH($D419,'DEQ Pollutant List'!$C$7:$C$611,0)),INDEX('DEQ Pollutant List'!$A$7:$A$611,MATCH($C419,'DEQ Pollutant List'!$B$7:$B$611,0))),"")</f>
        <v/>
      </c>
      <c r="F419" s="117"/>
      <c r="G419" s="118"/>
      <c r="H419" s="79"/>
      <c r="I419" s="78"/>
      <c r="J419" s="80"/>
      <c r="K419" s="33"/>
      <c r="L419" s="78"/>
      <c r="M419" s="80"/>
      <c r="N419" s="33"/>
    </row>
    <row r="420" spans="1:14" x14ac:dyDescent="0.25">
      <c r="A420" s="29"/>
      <c r="B420" s="99"/>
      <c r="C420" s="116"/>
      <c r="D420" s="31" t="str">
        <f>IFERROR(IF(C420="No CAS","",INDEX('DEQ Pollutant List'!$C$7:$C$611,MATCH('5. Pollutant Emissions - MB'!C420,'DEQ Pollutant List'!$B$7:$B$611,0))),"")</f>
        <v/>
      </c>
      <c r="E420" s="17" t="str">
        <f>IFERROR(IF(OR($C420="",$C420="No CAS"),INDEX('DEQ Pollutant List'!$A$7:$A$611,MATCH($D420,'DEQ Pollutant List'!$C$7:$C$611,0)),INDEX('DEQ Pollutant List'!$A$7:$A$611,MATCH($C420,'DEQ Pollutant List'!$B$7:$B$611,0))),"")</f>
        <v/>
      </c>
      <c r="F420" s="117"/>
      <c r="G420" s="118"/>
      <c r="H420" s="79"/>
      <c r="I420" s="78"/>
      <c r="J420" s="80"/>
      <c r="K420" s="33"/>
      <c r="L420" s="78"/>
      <c r="M420" s="80"/>
      <c r="N420" s="33"/>
    </row>
    <row r="421" spans="1:14" x14ac:dyDescent="0.25">
      <c r="A421" s="29"/>
      <c r="B421" s="99"/>
      <c r="C421" s="116"/>
      <c r="D421" s="31" t="str">
        <f>IFERROR(IF(C421="No CAS","",INDEX('DEQ Pollutant List'!$C$7:$C$611,MATCH('5. Pollutant Emissions - MB'!C421,'DEQ Pollutant List'!$B$7:$B$611,0))),"")</f>
        <v/>
      </c>
      <c r="E421" s="17" t="str">
        <f>IFERROR(IF(OR($C421="",$C421="No CAS"),INDEX('DEQ Pollutant List'!$A$7:$A$611,MATCH($D421,'DEQ Pollutant List'!$C$7:$C$611,0)),INDEX('DEQ Pollutant List'!$A$7:$A$611,MATCH($C421,'DEQ Pollutant List'!$B$7:$B$611,0))),"")</f>
        <v/>
      </c>
      <c r="F421" s="117"/>
      <c r="G421" s="118"/>
      <c r="H421" s="79"/>
      <c r="I421" s="78"/>
      <c r="J421" s="80"/>
      <c r="K421" s="33"/>
      <c r="L421" s="78"/>
      <c r="M421" s="80"/>
      <c r="N421" s="33"/>
    </row>
    <row r="422" spans="1:14" x14ac:dyDescent="0.25">
      <c r="A422" s="29"/>
      <c r="B422" s="99"/>
      <c r="C422" s="116"/>
      <c r="D422" s="31" t="str">
        <f>IFERROR(IF(C422="No CAS","",INDEX('DEQ Pollutant List'!$C$7:$C$611,MATCH('5. Pollutant Emissions - MB'!C422,'DEQ Pollutant List'!$B$7:$B$611,0))),"")</f>
        <v/>
      </c>
      <c r="E422" s="17" t="str">
        <f>IFERROR(IF(OR($C422="",$C422="No CAS"),INDEX('DEQ Pollutant List'!$A$7:$A$611,MATCH($D422,'DEQ Pollutant List'!$C$7:$C$611,0)),INDEX('DEQ Pollutant List'!$A$7:$A$611,MATCH($C422,'DEQ Pollutant List'!$B$7:$B$611,0))),"")</f>
        <v/>
      </c>
      <c r="F422" s="117"/>
      <c r="G422" s="118"/>
      <c r="H422" s="79"/>
      <c r="I422" s="78"/>
      <c r="J422" s="80"/>
      <c r="K422" s="33"/>
      <c r="L422" s="78"/>
      <c r="M422" s="80"/>
      <c r="N422" s="33"/>
    </row>
    <row r="423" spans="1:14" x14ac:dyDescent="0.25">
      <c r="A423" s="29"/>
      <c r="B423" s="99"/>
      <c r="C423" s="116"/>
      <c r="D423" s="31" t="str">
        <f>IFERROR(IF(C423="No CAS","",INDEX('DEQ Pollutant List'!$C$7:$C$611,MATCH('5. Pollutant Emissions - MB'!C423,'DEQ Pollutant List'!$B$7:$B$611,0))),"")</f>
        <v/>
      </c>
      <c r="E423" s="17" t="str">
        <f>IFERROR(IF(OR($C423="",$C423="No CAS"),INDEX('DEQ Pollutant List'!$A$7:$A$611,MATCH($D423,'DEQ Pollutant List'!$C$7:$C$611,0)),INDEX('DEQ Pollutant List'!$A$7:$A$611,MATCH($C423,'DEQ Pollutant List'!$B$7:$B$611,0))),"")</f>
        <v/>
      </c>
      <c r="F423" s="117"/>
      <c r="G423" s="118"/>
      <c r="H423" s="79"/>
      <c r="I423" s="78"/>
      <c r="J423" s="80"/>
      <c r="K423" s="33"/>
      <c r="L423" s="78"/>
      <c r="M423" s="80"/>
      <c r="N423" s="33"/>
    </row>
    <row r="424" spans="1:14" x14ac:dyDescent="0.25">
      <c r="A424" s="29"/>
      <c r="B424" s="99"/>
      <c r="C424" s="116"/>
      <c r="D424" s="31" t="str">
        <f>IFERROR(IF(C424="No CAS","",INDEX('DEQ Pollutant List'!$C$7:$C$611,MATCH('5. Pollutant Emissions - MB'!C424,'DEQ Pollutant List'!$B$7:$B$611,0))),"")</f>
        <v/>
      </c>
      <c r="E424" s="17" t="str">
        <f>IFERROR(IF(OR($C424="",$C424="No CAS"),INDEX('DEQ Pollutant List'!$A$7:$A$611,MATCH($D424,'DEQ Pollutant List'!$C$7:$C$611,0)),INDEX('DEQ Pollutant List'!$A$7:$A$611,MATCH($C424,'DEQ Pollutant List'!$B$7:$B$611,0))),"")</f>
        <v/>
      </c>
      <c r="F424" s="117"/>
      <c r="G424" s="118"/>
      <c r="H424" s="79"/>
      <c r="I424" s="78"/>
      <c r="J424" s="80"/>
      <c r="K424" s="33"/>
      <c r="L424" s="78"/>
      <c r="M424" s="80"/>
      <c r="N424" s="33"/>
    </row>
    <row r="425" spans="1:14" x14ac:dyDescent="0.25">
      <c r="A425" s="29"/>
      <c r="B425" s="99"/>
      <c r="C425" s="116"/>
      <c r="D425" s="31" t="str">
        <f>IFERROR(IF(C425="No CAS","",INDEX('DEQ Pollutant List'!$C$7:$C$611,MATCH('5. Pollutant Emissions - MB'!C425,'DEQ Pollutant List'!$B$7:$B$611,0))),"")</f>
        <v/>
      </c>
      <c r="E425" s="17" t="str">
        <f>IFERROR(IF(OR($C425="",$C425="No CAS"),INDEX('DEQ Pollutant List'!$A$7:$A$611,MATCH($D425,'DEQ Pollutant List'!$C$7:$C$611,0)),INDEX('DEQ Pollutant List'!$A$7:$A$611,MATCH($C425,'DEQ Pollutant List'!$B$7:$B$611,0))),"")</f>
        <v/>
      </c>
      <c r="F425" s="117"/>
      <c r="G425" s="118"/>
      <c r="H425" s="79"/>
      <c r="I425" s="78"/>
      <c r="J425" s="80"/>
      <c r="K425" s="33"/>
      <c r="L425" s="78"/>
      <c r="M425" s="80"/>
      <c r="N425" s="33"/>
    </row>
    <row r="426" spans="1:14" x14ac:dyDescent="0.25">
      <c r="A426" s="29"/>
      <c r="B426" s="99"/>
      <c r="C426" s="116"/>
      <c r="D426" s="31" t="str">
        <f>IFERROR(IF(C426="No CAS","",INDEX('DEQ Pollutant List'!$C$7:$C$611,MATCH('5. Pollutant Emissions - MB'!C426,'DEQ Pollutant List'!$B$7:$B$611,0))),"")</f>
        <v/>
      </c>
      <c r="E426" s="17" t="str">
        <f>IFERROR(IF(OR($C426="",$C426="No CAS"),INDEX('DEQ Pollutant List'!$A$7:$A$611,MATCH($D426,'DEQ Pollutant List'!$C$7:$C$611,0)),INDEX('DEQ Pollutant List'!$A$7:$A$611,MATCH($C426,'DEQ Pollutant List'!$B$7:$B$611,0))),"")</f>
        <v/>
      </c>
      <c r="F426" s="117"/>
      <c r="G426" s="118"/>
      <c r="H426" s="79"/>
      <c r="I426" s="78"/>
      <c r="J426" s="80"/>
      <c r="K426" s="33"/>
      <c r="L426" s="78"/>
      <c r="M426" s="80"/>
      <c r="N426" s="33"/>
    </row>
    <row r="427" spans="1:14" x14ac:dyDescent="0.25">
      <c r="A427" s="29"/>
      <c r="B427" s="99"/>
      <c r="C427" s="116"/>
      <c r="D427" s="31" t="str">
        <f>IFERROR(IF(C427="No CAS","",INDEX('DEQ Pollutant List'!$C$7:$C$611,MATCH('5. Pollutant Emissions - MB'!C427,'DEQ Pollutant List'!$B$7:$B$611,0))),"")</f>
        <v/>
      </c>
      <c r="E427" s="17" t="str">
        <f>IFERROR(IF(OR($C427="",$C427="No CAS"),INDEX('DEQ Pollutant List'!$A$7:$A$611,MATCH($D427,'DEQ Pollutant List'!$C$7:$C$611,0)),INDEX('DEQ Pollutant List'!$A$7:$A$611,MATCH($C427,'DEQ Pollutant List'!$B$7:$B$611,0))),"")</f>
        <v/>
      </c>
      <c r="F427" s="117"/>
      <c r="G427" s="118"/>
      <c r="H427" s="79"/>
      <c r="I427" s="78"/>
      <c r="J427" s="80"/>
      <c r="K427" s="33"/>
      <c r="L427" s="78"/>
      <c r="M427" s="80"/>
      <c r="N427" s="33"/>
    </row>
    <row r="428" spans="1:14" x14ac:dyDescent="0.25">
      <c r="A428" s="29"/>
      <c r="B428" s="99"/>
      <c r="C428" s="116"/>
      <c r="D428" s="31" t="str">
        <f>IFERROR(IF(C428="No CAS","",INDEX('DEQ Pollutant List'!$C$7:$C$611,MATCH('5. Pollutant Emissions - MB'!C428,'DEQ Pollutant List'!$B$7:$B$611,0))),"")</f>
        <v/>
      </c>
      <c r="E428" s="17" t="str">
        <f>IFERROR(IF(OR($C428="",$C428="No CAS"),INDEX('DEQ Pollutant List'!$A$7:$A$611,MATCH($D428,'DEQ Pollutant List'!$C$7:$C$611,0)),INDEX('DEQ Pollutant List'!$A$7:$A$611,MATCH($C428,'DEQ Pollutant List'!$B$7:$B$611,0))),"")</f>
        <v/>
      </c>
      <c r="F428" s="117"/>
      <c r="G428" s="118"/>
      <c r="H428" s="79"/>
      <c r="I428" s="78"/>
      <c r="J428" s="80"/>
      <c r="K428" s="33"/>
      <c r="L428" s="78"/>
      <c r="M428" s="80"/>
      <c r="N428" s="33"/>
    </row>
    <row r="429" spans="1:14" x14ac:dyDescent="0.25">
      <c r="A429" s="29"/>
      <c r="B429" s="99"/>
      <c r="C429" s="116"/>
      <c r="D429" s="31" t="str">
        <f>IFERROR(IF(C429="No CAS","",INDEX('DEQ Pollutant List'!$C$7:$C$611,MATCH('5. Pollutant Emissions - MB'!C429,'DEQ Pollutant List'!$B$7:$B$611,0))),"")</f>
        <v/>
      </c>
      <c r="E429" s="17" t="str">
        <f>IFERROR(IF(OR($C429="",$C429="No CAS"),INDEX('DEQ Pollutant List'!$A$7:$A$611,MATCH($D429,'DEQ Pollutant List'!$C$7:$C$611,0)),INDEX('DEQ Pollutant List'!$A$7:$A$611,MATCH($C429,'DEQ Pollutant List'!$B$7:$B$611,0))),"")</f>
        <v/>
      </c>
      <c r="F429" s="117"/>
      <c r="G429" s="118"/>
      <c r="H429" s="79"/>
      <c r="I429" s="78"/>
      <c r="J429" s="80"/>
      <c r="K429" s="33"/>
      <c r="L429" s="78"/>
      <c r="M429" s="80"/>
      <c r="N429" s="33"/>
    </row>
    <row r="430" spans="1:14" x14ac:dyDescent="0.25">
      <c r="A430" s="29"/>
      <c r="B430" s="99"/>
      <c r="C430" s="116"/>
      <c r="D430" s="31" t="str">
        <f>IFERROR(IF(C430="No CAS","",INDEX('DEQ Pollutant List'!$C$7:$C$611,MATCH('5. Pollutant Emissions - MB'!C430,'DEQ Pollutant List'!$B$7:$B$611,0))),"")</f>
        <v/>
      </c>
      <c r="E430" s="17" t="str">
        <f>IFERROR(IF(OR($C430="",$C430="No CAS"),INDEX('DEQ Pollutant List'!$A$7:$A$611,MATCH($D430,'DEQ Pollutant List'!$C$7:$C$611,0)),INDEX('DEQ Pollutant List'!$A$7:$A$611,MATCH($C430,'DEQ Pollutant List'!$B$7:$B$611,0))),"")</f>
        <v/>
      </c>
      <c r="F430" s="117"/>
      <c r="G430" s="118"/>
      <c r="H430" s="79"/>
      <c r="I430" s="78"/>
      <c r="J430" s="80"/>
      <c r="K430" s="33"/>
      <c r="L430" s="78"/>
      <c r="M430" s="80"/>
      <c r="N430" s="33"/>
    </row>
    <row r="431" spans="1:14" x14ac:dyDescent="0.25">
      <c r="A431" s="29"/>
      <c r="B431" s="99"/>
      <c r="C431" s="116"/>
      <c r="D431" s="31" t="str">
        <f>IFERROR(IF(C431="No CAS","",INDEX('DEQ Pollutant List'!$C$7:$C$611,MATCH('5. Pollutant Emissions - MB'!C431,'DEQ Pollutant List'!$B$7:$B$611,0))),"")</f>
        <v/>
      </c>
      <c r="E431" s="17" t="str">
        <f>IFERROR(IF(OR($C431="",$C431="No CAS"),INDEX('DEQ Pollutant List'!$A$7:$A$611,MATCH($D431,'DEQ Pollutant List'!$C$7:$C$611,0)),INDEX('DEQ Pollutant List'!$A$7:$A$611,MATCH($C431,'DEQ Pollutant List'!$B$7:$B$611,0))),"")</f>
        <v/>
      </c>
      <c r="F431" s="117"/>
      <c r="G431" s="118"/>
      <c r="H431" s="79"/>
      <c r="I431" s="78"/>
      <c r="J431" s="80"/>
      <c r="K431" s="33"/>
      <c r="L431" s="78"/>
      <c r="M431" s="80"/>
      <c r="N431" s="33"/>
    </row>
    <row r="432" spans="1:14" x14ac:dyDescent="0.25">
      <c r="A432" s="29"/>
      <c r="B432" s="99"/>
      <c r="C432" s="116"/>
      <c r="D432" s="31" t="str">
        <f>IFERROR(IF(C432="No CAS","",INDEX('DEQ Pollutant List'!$C$7:$C$611,MATCH('5. Pollutant Emissions - MB'!C432,'DEQ Pollutant List'!$B$7:$B$611,0))),"")</f>
        <v/>
      </c>
      <c r="E432" s="17" t="str">
        <f>IFERROR(IF(OR($C432="",$C432="No CAS"),INDEX('DEQ Pollutant List'!$A$7:$A$611,MATCH($D432,'DEQ Pollutant List'!$C$7:$C$611,0)),INDEX('DEQ Pollutant List'!$A$7:$A$611,MATCH($C432,'DEQ Pollutant List'!$B$7:$B$611,0))),"")</f>
        <v/>
      </c>
      <c r="F432" s="117"/>
      <c r="G432" s="118"/>
      <c r="H432" s="79"/>
      <c r="I432" s="78"/>
      <c r="J432" s="80"/>
      <c r="K432" s="33"/>
      <c r="L432" s="78"/>
      <c r="M432" s="80"/>
      <c r="N432" s="33"/>
    </row>
    <row r="433" spans="1:14" x14ac:dyDescent="0.25">
      <c r="A433" s="29"/>
      <c r="B433" s="99"/>
      <c r="C433" s="116"/>
      <c r="D433" s="31" t="str">
        <f>IFERROR(IF(C433="No CAS","",INDEX('DEQ Pollutant List'!$C$7:$C$611,MATCH('5. Pollutant Emissions - MB'!C433,'DEQ Pollutant List'!$B$7:$B$611,0))),"")</f>
        <v/>
      </c>
      <c r="E433" s="17" t="str">
        <f>IFERROR(IF(OR($C433="",$C433="No CAS"),INDEX('DEQ Pollutant List'!$A$7:$A$611,MATCH($D433,'DEQ Pollutant List'!$C$7:$C$611,0)),INDEX('DEQ Pollutant List'!$A$7:$A$611,MATCH($C433,'DEQ Pollutant List'!$B$7:$B$611,0))),"")</f>
        <v/>
      </c>
      <c r="F433" s="117"/>
      <c r="G433" s="118"/>
      <c r="H433" s="79"/>
      <c r="I433" s="78"/>
      <c r="J433" s="80"/>
      <c r="K433" s="33"/>
      <c r="L433" s="78"/>
      <c r="M433" s="80"/>
      <c r="N433" s="33"/>
    </row>
    <row r="434" spans="1:14" x14ac:dyDescent="0.25">
      <c r="A434" s="29"/>
      <c r="B434" s="99"/>
      <c r="C434" s="116"/>
      <c r="D434" s="31" t="str">
        <f>IFERROR(IF(C434="No CAS","",INDEX('DEQ Pollutant List'!$C$7:$C$611,MATCH('5. Pollutant Emissions - MB'!C434,'DEQ Pollutant List'!$B$7:$B$611,0))),"")</f>
        <v/>
      </c>
      <c r="E434" s="17" t="str">
        <f>IFERROR(IF(OR($C434="",$C434="No CAS"),INDEX('DEQ Pollutant List'!$A$7:$A$611,MATCH($D434,'DEQ Pollutant List'!$C$7:$C$611,0)),INDEX('DEQ Pollutant List'!$A$7:$A$611,MATCH($C434,'DEQ Pollutant List'!$B$7:$B$611,0))),"")</f>
        <v/>
      </c>
      <c r="F434" s="117"/>
      <c r="G434" s="118"/>
      <c r="H434" s="79"/>
      <c r="I434" s="78"/>
      <c r="J434" s="80"/>
      <c r="K434" s="33"/>
      <c r="L434" s="78"/>
      <c r="M434" s="80"/>
      <c r="N434" s="33"/>
    </row>
    <row r="435" spans="1:14" x14ac:dyDescent="0.25">
      <c r="A435" s="29"/>
      <c r="B435" s="99"/>
      <c r="C435" s="116"/>
      <c r="D435" s="31" t="str">
        <f>IFERROR(IF(C435="No CAS","",INDEX('DEQ Pollutant List'!$C$7:$C$611,MATCH('5. Pollutant Emissions - MB'!C435,'DEQ Pollutant List'!$B$7:$B$611,0))),"")</f>
        <v/>
      </c>
      <c r="E435" s="17" t="str">
        <f>IFERROR(IF(OR($C435="",$C435="No CAS"),INDEX('DEQ Pollutant List'!$A$7:$A$611,MATCH($D435,'DEQ Pollutant List'!$C$7:$C$611,0)),INDEX('DEQ Pollutant List'!$A$7:$A$611,MATCH($C435,'DEQ Pollutant List'!$B$7:$B$611,0))),"")</f>
        <v/>
      </c>
      <c r="F435" s="117"/>
      <c r="G435" s="118"/>
      <c r="H435" s="79"/>
      <c r="I435" s="78"/>
      <c r="J435" s="80"/>
      <c r="K435" s="33"/>
      <c r="L435" s="78"/>
      <c r="M435" s="80"/>
      <c r="N435" s="33"/>
    </row>
    <row r="436" spans="1:14" x14ac:dyDescent="0.25">
      <c r="A436" s="29"/>
      <c r="B436" s="99"/>
      <c r="C436" s="116"/>
      <c r="D436" s="31" t="str">
        <f>IFERROR(IF(C436="No CAS","",INDEX('DEQ Pollutant List'!$C$7:$C$611,MATCH('5. Pollutant Emissions - MB'!C436,'DEQ Pollutant List'!$B$7:$B$611,0))),"")</f>
        <v/>
      </c>
      <c r="E436" s="17" t="str">
        <f>IFERROR(IF(OR($C436="",$C436="No CAS"),INDEX('DEQ Pollutant List'!$A$7:$A$611,MATCH($D436,'DEQ Pollutant List'!$C$7:$C$611,0)),INDEX('DEQ Pollutant List'!$A$7:$A$611,MATCH($C436,'DEQ Pollutant List'!$B$7:$B$611,0))),"")</f>
        <v/>
      </c>
      <c r="F436" s="117"/>
      <c r="G436" s="118"/>
      <c r="H436" s="79"/>
      <c r="I436" s="78"/>
      <c r="J436" s="80"/>
      <c r="K436" s="33"/>
      <c r="L436" s="78"/>
      <c r="M436" s="80"/>
      <c r="N436" s="33"/>
    </row>
    <row r="437" spans="1:14" x14ac:dyDescent="0.25">
      <c r="A437" s="29"/>
      <c r="B437" s="99"/>
      <c r="C437" s="116"/>
      <c r="D437" s="31" t="str">
        <f>IFERROR(IF(C437="No CAS","",INDEX('DEQ Pollutant List'!$C$7:$C$611,MATCH('5. Pollutant Emissions - MB'!C437,'DEQ Pollutant List'!$B$7:$B$611,0))),"")</f>
        <v/>
      </c>
      <c r="E437" s="17" t="str">
        <f>IFERROR(IF(OR($C437="",$C437="No CAS"),INDEX('DEQ Pollutant List'!$A$7:$A$611,MATCH($D437,'DEQ Pollutant List'!$C$7:$C$611,0)),INDEX('DEQ Pollutant List'!$A$7:$A$611,MATCH($C437,'DEQ Pollutant List'!$B$7:$B$611,0))),"")</f>
        <v/>
      </c>
      <c r="F437" s="117"/>
      <c r="G437" s="118"/>
      <c r="H437" s="79"/>
      <c r="I437" s="78"/>
      <c r="J437" s="80"/>
      <c r="K437" s="33"/>
      <c r="L437" s="78"/>
      <c r="M437" s="80"/>
      <c r="N437" s="33"/>
    </row>
    <row r="438" spans="1:14" x14ac:dyDescent="0.25">
      <c r="A438" s="29"/>
      <c r="B438" s="99"/>
      <c r="C438" s="116"/>
      <c r="D438" s="31" t="str">
        <f>IFERROR(IF(C438="No CAS","",INDEX('DEQ Pollutant List'!$C$7:$C$611,MATCH('5. Pollutant Emissions - MB'!C438,'DEQ Pollutant List'!$B$7:$B$611,0))),"")</f>
        <v/>
      </c>
      <c r="E438" s="17" t="str">
        <f>IFERROR(IF(OR($C438="",$C438="No CAS"),INDEX('DEQ Pollutant List'!$A$7:$A$611,MATCH($D438,'DEQ Pollutant List'!$C$7:$C$611,0)),INDEX('DEQ Pollutant List'!$A$7:$A$611,MATCH($C438,'DEQ Pollutant List'!$B$7:$B$611,0))),"")</f>
        <v/>
      </c>
      <c r="F438" s="117"/>
      <c r="G438" s="118"/>
      <c r="H438" s="79"/>
      <c r="I438" s="78"/>
      <c r="J438" s="80"/>
      <c r="K438" s="33"/>
      <c r="L438" s="78"/>
      <c r="M438" s="80"/>
      <c r="N438" s="33"/>
    </row>
    <row r="439" spans="1:14" x14ac:dyDescent="0.25">
      <c r="A439" s="29"/>
      <c r="B439" s="99"/>
      <c r="C439" s="116"/>
      <c r="D439" s="31" t="str">
        <f>IFERROR(IF(C439="No CAS","",INDEX('DEQ Pollutant List'!$C$7:$C$611,MATCH('5. Pollutant Emissions - MB'!C439,'DEQ Pollutant List'!$B$7:$B$611,0))),"")</f>
        <v/>
      </c>
      <c r="E439" s="17" t="str">
        <f>IFERROR(IF(OR($C439="",$C439="No CAS"),INDEX('DEQ Pollutant List'!$A$7:$A$611,MATCH($D439,'DEQ Pollutant List'!$C$7:$C$611,0)),INDEX('DEQ Pollutant List'!$A$7:$A$611,MATCH($C439,'DEQ Pollutant List'!$B$7:$B$611,0))),"")</f>
        <v/>
      </c>
      <c r="F439" s="117"/>
      <c r="G439" s="118"/>
      <c r="H439" s="79"/>
      <c r="I439" s="78"/>
      <c r="J439" s="80"/>
      <c r="K439" s="33"/>
      <c r="L439" s="78"/>
      <c r="M439" s="80"/>
      <c r="N439" s="33"/>
    </row>
    <row r="440" spans="1:14" x14ac:dyDescent="0.25">
      <c r="A440" s="29"/>
      <c r="B440" s="99"/>
      <c r="C440" s="116"/>
      <c r="D440" s="31" t="str">
        <f>IFERROR(IF(C440="No CAS","",INDEX('DEQ Pollutant List'!$C$7:$C$611,MATCH('5. Pollutant Emissions - MB'!C440,'DEQ Pollutant List'!$B$7:$B$611,0))),"")</f>
        <v/>
      </c>
      <c r="E440" s="17" t="str">
        <f>IFERROR(IF(OR($C440="",$C440="No CAS"),INDEX('DEQ Pollutant List'!$A$7:$A$611,MATCH($D440,'DEQ Pollutant List'!$C$7:$C$611,0)),INDEX('DEQ Pollutant List'!$A$7:$A$611,MATCH($C440,'DEQ Pollutant List'!$B$7:$B$611,0))),"")</f>
        <v/>
      </c>
      <c r="F440" s="117"/>
      <c r="G440" s="118"/>
      <c r="H440" s="79"/>
      <c r="I440" s="78"/>
      <c r="J440" s="80"/>
      <c r="K440" s="33"/>
      <c r="L440" s="78"/>
      <c r="M440" s="80"/>
      <c r="N440" s="33"/>
    </row>
    <row r="441" spans="1:14" x14ac:dyDescent="0.25">
      <c r="A441" s="29"/>
      <c r="B441" s="99"/>
      <c r="C441" s="116"/>
      <c r="D441" s="31" t="str">
        <f>IFERROR(IF(C441="No CAS","",INDEX('DEQ Pollutant List'!$C$7:$C$611,MATCH('5. Pollutant Emissions - MB'!C441,'DEQ Pollutant List'!$B$7:$B$611,0))),"")</f>
        <v/>
      </c>
      <c r="E441" s="17" t="str">
        <f>IFERROR(IF(OR($C441="",$C441="No CAS"),INDEX('DEQ Pollutant List'!$A$7:$A$611,MATCH($D441,'DEQ Pollutant List'!$C$7:$C$611,0)),INDEX('DEQ Pollutant List'!$A$7:$A$611,MATCH($C441,'DEQ Pollutant List'!$B$7:$B$611,0))),"")</f>
        <v/>
      </c>
      <c r="F441" s="117"/>
      <c r="G441" s="118"/>
      <c r="H441" s="79"/>
      <c r="I441" s="78"/>
      <c r="J441" s="80"/>
      <c r="K441" s="33"/>
      <c r="L441" s="78"/>
      <c r="M441" s="80"/>
      <c r="N441" s="33"/>
    </row>
    <row r="442" spans="1:14" x14ac:dyDescent="0.25">
      <c r="A442" s="29"/>
      <c r="B442" s="99"/>
      <c r="C442" s="116"/>
      <c r="D442" s="31" t="str">
        <f>IFERROR(IF(C442="No CAS","",INDEX('DEQ Pollutant List'!$C$7:$C$611,MATCH('5. Pollutant Emissions - MB'!C442,'DEQ Pollutant List'!$B$7:$B$611,0))),"")</f>
        <v/>
      </c>
      <c r="E442" s="17" t="str">
        <f>IFERROR(IF(OR($C442="",$C442="No CAS"),INDEX('DEQ Pollutant List'!$A$7:$A$611,MATCH($D442,'DEQ Pollutant List'!$C$7:$C$611,0)),INDEX('DEQ Pollutant List'!$A$7:$A$611,MATCH($C442,'DEQ Pollutant List'!$B$7:$B$611,0))),"")</f>
        <v/>
      </c>
      <c r="F442" s="117"/>
      <c r="G442" s="118"/>
      <c r="H442" s="79"/>
      <c r="I442" s="78"/>
      <c r="J442" s="80"/>
      <c r="K442" s="33"/>
      <c r="L442" s="78"/>
      <c r="M442" s="80"/>
      <c r="N442" s="33"/>
    </row>
    <row r="443" spans="1:14" x14ac:dyDescent="0.25">
      <c r="A443" s="29"/>
      <c r="B443" s="99"/>
      <c r="C443" s="116"/>
      <c r="D443" s="31" t="str">
        <f>IFERROR(IF(C443="No CAS","",INDEX('DEQ Pollutant List'!$C$7:$C$611,MATCH('5. Pollutant Emissions - MB'!C443,'DEQ Pollutant List'!$B$7:$B$611,0))),"")</f>
        <v/>
      </c>
      <c r="E443" s="17" t="str">
        <f>IFERROR(IF(OR($C443="",$C443="No CAS"),INDEX('DEQ Pollutant List'!$A$7:$A$611,MATCH($D443,'DEQ Pollutant List'!$C$7:$C$611,0)),INDEX('DEQ Pollutant List'!$A$7:$A$611,MATCH($C443,'DEQ Pollutant List'!$B$7:$B$611,0))),"")</f>
        <v/>
      </c>
      <c r="F443" s="117"/>
      <c r="G443" s="118"/>
      <c r="H443" s="79"/>
      <c r="I443" s="78"/>
      <c r="J443" s="80"/>
      <c r="K443" s="33"/>
      <c r="L443" s="78"/>
      <c r="M443" s="80"/>
      <c r="N443" s="33"/>
    </row>
    <row r="444" spans="1:14" x14ac:dyDescent="0.25">
      <c r="A444" s="29"/>
      <c r="B444" s="99"/>
      <c r="C444" s="116"/>
      <c r="D444" s="31" t="str">
        <f>IFERROR(IF(C444="No CAS","",INDEX('DEQ Pollutant List'!$C$7:$C$611,MATCH('5. Pollutant Emissions - MB'!C444,'DEQ Pollutant List'!$B$7:$B$611,0))),"")</f>
        <v/>
      </c>
      <c r="E444" s="17" t="str">
        <f>IFERROR(IF(OR($C444="",$C444="No CAS"),INDEX('DEQ Pollutant List'!$A$7:$A$611,MATCH($D444,'DEQ Pollutant List'!$C$7:$C$611,0)),INDEX('DEQ Pollutant List'!$A$7:$A$611,MATCH($C444,'DEQ Pollutant List'!$B$7:$B$611,0))),"")</f>
        <v/>
      </c>
      <c r="F444" s="117"/>
      <c r="G444" s="118"/>
      <c r="H444" s="79"/>
      <c r="I444" s="78"/>
      <c r="J444" s="80"/>
      <c r="K444" s="33"/>
      <c r="L444" s="78"/>
      <c r="M444" s="80"/>
      <c r="N444" s="33"/>
    </row>
    <row r="445" spans="1:14" x14ac:dyDescent="0.25">
      <c r="A445" s="29"/>
      <c r="B445" s="99"/>
      <c r="C445" s="116"/>
      <c r="D445" s="31" t="str">
        <f>IFERROR(IF(C445="No CAS","",INDEX('DEQ Pollutant List'!$C$7:$C$611,MATCH('5. Pollutant Emissions - MB'!C445,'DEQ Pollutant List'!$B$7:$B$611,0))),"")</f>
        <v/>
      </c>
      <c r="E445" s="17" t="str">
        <f>IFERROR(IF(OR($C445="",$C445="No CAS"),INDEX('DEQ Pollutant List'!$A$7:$A$611,MATCH($D445,'DEQ Pollutant List'!$C$7:$C$611,0)),INDEX('DEQ Pollutant List'!$A$7:$A$611,MATCH($C445,'DEQ Pollutant List'!$B$7:$B$611,0))),"")</f>
        <v/>
      </c>
      <c r="F445" s="117"/>
      <c r="G445" s="118"/>
      <c r="H445" s="79"/>
      <c r="I445" s="78"/>
      <c r="J445" s="80"/>
      <c r="K445" s="33"/>
      <c r="L445" s="78"/>
      <c r="M445" s="80"/>
      <c r="N445" s="33"/>
    </row>
    <row r="446" spans="1:14" x14ac:dyDescent="0.25">
      <c r="A446" s="29"/>
      <c r="B446" s="99"/>
      <c r="C446" s="116"/>
      <c r="D446" s="31" t="str">
        <f>IFERROR(IF(C446="No CAS","",INDEX('DEQ Pollutant List'!$C$7:$C$611,MATCH('5. Pollutant Emissions - MB'!C446,'DEQ Pollutant List'!$B$7:$B$611,0))),"")</f>
        <v/>
      </c>
      <c r="E446" s="17" t="str">
        <f>IFERROR(IF(OR($C446="",$C446="No CAS"),INDEX('DEQ Pollutant List'!$A$7:$A$611,MATCH($D446,'DEQ Pollutant List'!$C$7:$C$611,0)),INDEX('DEQ Pollutant List'!$A$7:$A$611,MATCH($C446,'DEQ Pollutant List'!$B$7:$B$611,0))),"")</f>
        <v/>
      </c>
      <c r="F446" s="117"/>
      <c r="G446" s="118"/>
      <c r="H446" s="79"/>
      <c r="I446" s="78"/>
      <c r="J446" s="80"/>
      <c r="K446" s="33"/>
      <c r="L446" s="78"/>
      <c r="M446" s="80"/>
      <c r="N446" s="33"/>
    </row>
    <row r="447" spans="1:14" x14ac:dyDescent="0.25">
      <c r="A447" s="29"/>
      <c r="B447" s="99"/>
      <c r="C447" s="116"/>
      <c r="D447" s="31" t="str">
        <f>IFERROR(IF(C447="No CAS","",INDEX('DEQ Pollutant List'!$C$7:$C$611,MATCH('5. Pollutant Emissions - MB'!C447,'DEQ Pollutant List'!$B$7:$B$611,0))),"")</f>
        <v/>
      </c>
      <c r="E447" s="17" t="str">
        <f>IFERROR(IF(OR($C447="",$C447="No CAS"),INDEX('DEQ Pollutant List'!$A$7:$A$611,MATCH($D447,'DEQ Pollutant List'!$C$7:$C$611,0)),INDEX('DEQ Pollutant List'!$A$7:$A$611,MATCH($C447,'DEQ Pollutant List'!$B$7:$B$611,0))),"")</f>
        <v/>
      </c>
      <c r="F447" s="117"/>
      <c r="G447" s="118"/>
      <c r="H447" s="79"/>
      <c r="I447" s="78"/>
      <c r="J447" s="80"/>
      <c r="K447" s="33"/>
      <c r="L447" s="78"/>
      <c r="M447" s="80"/>
      <c r="N447" s="33"/>
    </row>
    <row r="448" spans="1:14" x14ac:dyDescent="0.25">
      <c r="A448" s="29"/>
      <c r="B448" s="99"/>
      <c r="C448" s="116"/>
      <c r="D448" s="31" t="str">
        <f>IFERROR(IF(C448="No CAS","",INDEX('DEQ Pollutant List'!$C$7:$C$611,MATCH('5. Pollutant Emissions - MB'!C448,'DEQ Pollutant List'!$B$7:$B$611,0))),"")</f>
        <v/>
      </c>
      <c r="E448" s="17" t="str">
        <f>IFERROR(IF(OR($C448="",$C448="No CAS"),INDEX('DEQ Pollutant List'!$A$7:$A$611,MATCH($D448,'DEQ Pollutant List'!$C$7:$C$611,0)),INDEX('DEQ Pollutant List'!$A$7:$A$611,MATCH($C448,'DEQ Pollutant List'!$B$7:$B$611,0))),"")</f>
        <v/>
      </c>
      <c r="F448" s="117"/>
      <c r="G448" s="118"/>
      <c r="H448" s="79"/>
      <c r="I448" s="78"/>
      <c r="J448" s="80"/>
      <c r="K448" s="33"/>
      <c r="L448" s="78"/>
      <c r="M448" s="80"/>
      <c r="N448" s="33"/>
    </row>
    <row r="449" spans="1:14" x14ac:dyDescent="0.25">
      <c r="A449" s="29"/>
      <c r="B449" s="99"/>
      <c r="C449" s="116"/>
      <c r="D449" s="31" t="str">
        <f>IFERROR(IF(C449="No CAS","",INDEX('DEQ Pollutant List'!$C$7:$C$611,MATCH('5. Pollutant Emissions - MB'!C449,'DEQ Pollutant List'!$B$7:$B$611,0))),"")</f>
        <v/>
      </c>
      <c r="E449" s="17" t="str">
        <f>IFERROR(IF(OR($C449="",$C449="No CAS"),INDEX('DEQ Pollutant List'!$A$7:$A$611,MATCH($D449,'DEQ Pollutant List'!$C$7:$C$611,0)),INDEX('DEQ Pollutant List'!$A$7:$A$611,MATCH($C449,'DEQ Pollutant List'!$B$7:$B$611,0))),"")</f>
        <v/>
      </c>
      <c r="F449" s="117"/>
      <c r="G449" s="118"/>
      <c r="H449" s="79"/>
      <c r="I449" s="78"/>
      <c r="J449" s="80"/>
      <c r="K449" s="33"/>
      <c r="L449" s="78"/>
      <c r="M449" s="80"/>
      <c r="N449" s="33"/>
    </row>
    <row r="450" spans="1:14" x14ac:dyDescent="0.25">
      <c r="A450" s="29"/>
      <c r="B450" s="99"/>
      <c r="C450" s="116"/>
      <c r="D450" s="31" t="str">
        <f>IFERROR(IF(C450="No CAS","",INDEX('DEQ Pollutant List'!$C$7:$C$611,MATCH('5. Pollutant Emissions - MB'!C450,'DEQ Pollutant List'!$B$7:$B$611,0))),"")</f>
        <v/>
      </c>
      <c r="E450" s="17" t="str">
        <f>IFERROR(IF(OR($C450="",$C450="No CAS"),INDEX('DEQ Pollutant List'!$A$7:$A$611,MATCH($D450,'DEQ Pollutant List'!$C$7:$C$611,0)),INDEX('DEQ Pollutant List'!$A$7:$A$611,MATCH($C450,'DEQ Pollutant List'!$B$7:$B$611,0))),"")</f>
        <v/>
      </c>
      <c r="F450" s="117"/>
      <c r="G450" s="118"/>
      <c r="H450" s="79"/>
      <c r="I450" s="78"/>
      <c r="J450" s="80"/>
      <c r="K450" s="33"/>
      <c r="L450" s="78"/>
      <c r="M450" s="80"/>
      <c r="N450" s="33"/>
    </row>
    <row r="451" spans="1:14" x14ac:dyDescent="0.25">
      <c r="A451" s="29"/>
      <c r="B451" s="99"/>
      <c r="C451" s="116"/>
      <c r="D451" s="31" t="str">
        <f>IFERROR(IF(C451="No CAS","",INDEX('DEQ Pollutant List'!$C$7:$C$611,MATCH('5. Pollutant Emissions - MB'!C451,'DEQ Pollutant List'!$B$7:$B$611,0))),"")</f>
        <v/>
      </c>
      <c r="E451" s="17" t="str">
        <f>IFERROR(IF(OR($C451="",$C451="No CAS"),INDEX('DEQ Pollutant List'!$A$7:$A$611,MATCH($D451,'DEQ Pollutant List'!$C$7:$C$611,0)),INDEX('DEQ Pollutant List'!$A$7:$A$611,MATCH($C451,'DEQ Pollutant List'!$B$7:$B$611,0))),"")</f>
        <v/>
      </c>
      <c r="F451" s="117"/>
      <c r="G451" s="118"/>
      <c r="H451" s="79"/>
      <c r="I451" s="78"/>
      <c r="J451" s="80"/>
      <c r="K451" s="33"/>
      <c r="L451" s="78"/>
      <c r="M451" s="80"/>
      <c r="N451" s="33"/>
    </row>
    <row r="452" spans="1:14" x14ac:dyDescent="0.25">
      <c r="A452" s="29"/>
      <c r="B452" s="99"/>
      <c r="C452" s="116"/>
      <c r="D452" s="31" t="str">
        <f>IFERROR(IF(C452="No CAS","",INDEX('DEQ Pollutant List'!$C$7:$C$611,MATCH('5. Pollutant Emissions - MB'!C452,'DEQ Pollutant List'!$B$7:$B$611,0))),"")</f>
        <v/>
      </c>
      <c r="E452" s="17" t="str">
        <f>IFERROR(IF(OR($C452="",$C452="No CAS"),INDEX('DEQ Pollutant List'!$A$7:$A$611,MATCH($D452,'DEQ Pollutant List'!$C$7:$C$611,0)),INDEX('DEQ Pollutant List'!$A$7:$A$611,MATCH($C452,'DEQ Pollutant List'!$B$7:$B$611,0))),"")</f>
        <v/>
      </c>
      <c r="F452" s="117"/>
      <c r="G452" s="118"/>
      <c r="H452" s="79"/>
      <c r="I452" s="78"/>
      <c r="J452" s="80"/>
      <c r="K452" s="33"/>
      <c r="L452" s="78"/>
      <c r="M452" s="80"/>
      <c r="N452" s="33"/>
    </row>
    <row r="453" spans="1:14" x14ac:dyDescent="0.25">
      <c r="A453" s="29"/>
      <c r="B453" s="99"/>
      <c r="C453" s="116"/>
      <c r="D453" s="31" t="str">
        <f>IFERROR(IF(C453="No CAS","",INDEX('DEQ Pollutant List'!$C$7:$C$611,MATCH('5. Pollutant Emissions - MB'!C453,'DEQ Pollutant List'!$B$7:$B$611,0))),"")</f>
        <v/>
      </c>
      <c r="E453" s="17" t="str">
        <f>IFERROR(IF(OR($C453="",$C453="No CAS"),INDEX('DEQ Pollutant List'!$A$7:$A$611,MATCH($D453,'DEQ Pollutant List'!$C$7:$C$611,0)),INDEX('DEQ Pollutant List'!$A$7:$A$611,MATCH($C453,'DEQ Pollutant List'!$B$7:$B$611,0))),"")</f>
        <v/>
      </c>
      <c r="F453" s="117"/>
      <c r="G453" s="118"/>
      <c r="H453" s="79"/>
      <c r="I453" s="78"/>
      <c r="J453" s="80"/>
      <c r="K453" s="33"/>
      <c r="L453" s="78"/>
      <c r="M453" s="80"/>
      <c r="N453" s="33"/>
    </row>
    <row r="454" spans="1:14" x14ac:dyDescent="0.25">
      <c r="A454" s="29"/>
      <c r="B454" s="99"/>
      <c r="C454" s="116"/>
      <c r="D454" s="31" t="str">
        <f>IFERROR(IF(C454="No CAS","",INDEX('DEQ Pollutant List'!$C$7:$C$611,MATCH('5. Pollutant Emissions - MB'!C454,'DEQ Pollutant List'!$B$7:$B$611,0))),"")</f>
        <v/>
      </c>
      <c r="E454" s="17" t="str">
        <f>IFERROR(IF(OR($C454="",$C454="No CAS"),INDEX('DEQ Pollutant List'!$A$7:$A$611,MATCH($D454,'DEQ Pollutant List'!$C$7:$C$611,0)),INDEX('DEQ Pollutant List'!$A$7:$A$611,MATCH($C454,'DEQ Pollutant List'!$B$7:$B$611,0))),"")</f>
        <v/>
      </c>
      <c r="F454" s="117"/>
      <c r="G454" s="118"/>
      <c r="H454" s="79"/>
      <c r="I454" s="78"/>
      <c r="J454" s="80"/>
      <c r="K454" s="33"/>
      <c r="L454" s="78"/>
      <c r="M454" s="80"/>
      <c r="N454" s="33"/>
    </row>
    <row r="455" spans="1:14" x14ac:dyDescent="0.25">
      <c r="A455" s="29"/>
      <c r="B455" s="99"/>
      <c r="C455" s="116"/>
      <c r="D455" s="31" t="str">
        <f>IFERROR(IF(C455="No CAS","",INDEX('DEQ Pollutant List'!$C$7:$C$611,MATCH('5. Pollutant Emissions - MB'!C455,'DEQ Pollutant List'!$B$7:$B$611,0))),"")</f>
        <v/>
      </c>
      <c r="E455" s="17" t="str">
        <f>IFERROR(IF(OR($C455="",$C455="No CAS"),INDEX('DEQ Pollutant List'!$A$7:$A$611,MATCH($D455,'DEQ Pollutant List'!$C$7:$C$611,0)),INDEX('DEQ Pollutant List'!$A$7:$A$611,MATCH($C455,'DEQ Pollutant List'!$B$7:$B$611,0))),"")</f>
        <v/>
      </c>
      <c r="F455" s="117"/>
      <c r="G455" s="118"/>
      <c r="H455" s="79"/>
      <c r="I455" s="78"/>
      <c r="J455" s="80"/>
      <c r="K455" s="33"/>
      <c r="L455" s="78"/>
      <c r="M455" s="80"/>
      <c r="N455" s="33"/>
    </row>
    <row r="456" spans="1:14" x14ac:dyDescent="0.25">
      <c r="A456" s="29"/>
      <c r="B456" s="99"/>
      <c r="C456" s="116"/>
      <c r="D456" s="31" t="str">
        <f>IFERROR(IF(C456="No CAS","",INDEX('DEQ Pollutant List'!$C$7:$C$611,MATCH('5. Pollutant Emissions - MB'!C456,'DEQ Pollutant List'!$B$7:$B$611,0))),"")</f>
        <v/>
      </c>
      <c r="E456" s="17" t="str">
        <f>IFERROR(IF(OR($C456="",$C456="No CAS"),INDEX('DEQ Pollutant List'!$A$7:$A$611,MATCH($D456,'DEQ Pollutant List'!$C$7:$C$611,0)),INDEX('DEQ Pollutant List'!$A$7:$A$611,MATCH($C456,'DEQ Pollutant List'!$B$7:$B$611,0))),"")</f>
        <v/>
      </c>
      <c r="F456" s="117"/>
      <c r="G456" s="118"/>
      <c r="H456" s="79"/>
      <c r="I456" s="78"/>
      <c r="J456" s="80"/>
      <c r="K456" s="33"/>
      <c r="L456" s="78"/>
      <c r="M456" s="80"/>
      <c r="N456" s="33"/>
    </row>
    <row r="457" spans="1:14" x14ac:dyDescent="0.25">
      <c r="A457" s="29"/>
      <c r="B457" s="99"/>
      <c r="C457" s="116"/>
      <c r="D457" s="31" t="str">
        <f>IFERROR(IF(C457="No CAS","",INDEX('DEQ Pollutant List'!$C$7:$C$611,MATCH('5. Pollutant Emissions - MB'!C457,'DEQ Pollutant List'!$B$7:$B$611,0))),"")</f>
        <v/>
      </c>
      <c r="E457" s="17" t="str">
        <f>IFERROR(IF(OR($C457="",$C457="No CAS"),INDEX('DEQ Pollutant List'!$A$7:$A$611,MATCH($D457,'DEQ Pollutant List'!$C$7:$C$611,0)),INDEX('DEQ Pollutant List'!$A$7:$A$611,MATCH($C457,'DEQ Pollutant List'!$B$7:$B$611,0))),"")</f>
        <v/>
      </c>
      <c r="F457" s="117"/>
      <c r="G457" s="118"/>
      <c r="H457" s="79"/>
      <c r="I457" s="78"/>
      <c r="J457" s="80"/>
      <c r="K457" s="33"/>
      <c r="L457" s="78"/>
      <c r="M457" s="80"/>
      <c r="N457" s="33"/>
    </row>
    <row r="458" spans="1:14" x14ac:dyDescent="0.25">
      <c r="A458" s="29"/>
      <c r="B458" s="99"/>
      <c r="C458" s="116"/>
      <c r="D458" s="31" t="str">
        <f>IFERROR(IF(C458="No CAS","",INDEX('DEQ Pollutant List'!$C$7:$C$611,MATCH('5. Pollutant Emissions - MB'!C458,'DEQ Pollutant List'!$B$7:$B$611,0))),"")</f>
        <v/>
      </c>
      <c r="E458" s="17" t="str">
        <f>IFERROR(IF(OR($C458="",$C458="No CAS"),INDEX('DEQ Pollutant List'!$A$7:$A$611,MATCH($D458,'DEQ Pollutant List'!$C$7:$C$611,0)),INDEX('DEQ Pollutant List'!$A$7:$A$611,MATCH($C458,'DEQ Pollutant List'!$B$7:$B$611,0))),"")</f>
        <v/>
      </c>
      <c r="F458" s="117"/>
      <c r="G458" s="118"/>
      <c r="H458" s="79"/>
      <c r="I458" s="78"/>
      <c r="J458" s="80"/>
      <c r="K458" s="33"/>
      <c r="L458" s="78"/>
      <c r="M458" s="80"/>
      <c r="N458" s="33"/>
    </row>
    <row r="459" spans="1:14" x14ac:dyDescent="0.25">
      <c r="A459" s="29"/>
      <c r="B459" s="99"/>
      <c r="C459" s="116"/>
      <c r="D459" s="31" t="str">
        <f>IFERROR(IF(C459="No CAS","",INDEX('DEQ Pollutant List'!$C$7:$C$611,MATCH('5. Pollutant Emissions - MB'!C459,'DEQ Pollutant List'!$B$7:$B$611,0))),"")</f>
        <v/>
      </c>
      <c r="E459" s="17" t="str">
        <f>IFERROR(IF(OR($C459="",$C459="No CAS"),INDEX('DEQ Pollutant List'!$A$7:$A$611,MATCH($D459,'DEQ Pollutant List'!$C$7:$C$611,0)),INDEX('DEQ Pollutant List'!$A$7:$A$611,MATCH($C459,'DEQ Pollutant List'!$B$7:$B$611,0))),"")</f>
        <v/>
      </c>
      <c r="F459" s="117"/>
      <c r="G459" s="118"/>
      <c r="H459" s="79"/>
      <c r="I459" s="78"/>
      <c r="J459" s="80"/>
      <c r="K459" s="33"/>
      <c r="L459" s="78"/>
      <c r="M459" s="80"/>
      <c r="N459" s="33"/>
    </row>
    <row r="460" spans="1:14" x14ac:dyDescent="0.25">
      <c r="A460" s="29"/>
      <c r="B460" s="99"/>
      <c r="C460" s="116"/>
      <c r="D460" s="31" t="str">
        <f>IFERROR(IF(C460="No CAS","",INDEX('DEQ Pollutant List'!$C$7:$C$611,MATCH('5. Pollutant Emissions - MB'!C460,'DEQ Pollutant List'!$B$7:$B$611,0))),"")</f>
        <v/>
      </c>
      <c r="E460" s="17" t="str">
        <f>IFERROR(IF(OR($C460="",$C460="No CAS"),INDEX('DEQ Pollutant List'!$A$7:$A$611,MATCH($D460,'DEQ Pollutant List'!$C$7:$C$611,0)),INDEX('DEQ Pollutant List'!$A$7:$A$611,MATCH($C460,'DEQ Pollutant List'!$B$7:$B$611,0))),"")</f>
        <v/>
      </c>
      <c r="F460" s="117"/>
      <c r="G460" s="118"/>
      <c r="H460" s="79"/>
      <c r="I460" s="78"/>
      <c r="J460" s="80"/>
      <c r="K460" s="33"/>
      <c r="L460" s="78"/>
      <c r="M460" s="80"/>
      <c r="N460" s="33"/>
    </row>
    <row r="461" spans="1:14" x14ac:dyDescent="0.25">
      <c r="A461" s="29"/>
      <c r="B461" s="99"/>
      <c r="C461" s="116"/>
      <c r="D461" s="31" t="str">
        <f>IFERROR(IF(C461="No CAS","",INDEX('DEQ Pollutant List'!$C$7:$C$611,MATCH('5. Pollutant Emissions - MB'!C461,'DEQ Pollutant List'!$B$7:$B$611,0))),"")</f>
        <v/>
      </c>
      <c r="E461" s="17" t="str">
        <f>IFERROR(IF(OR($C461="",$C461="No CAS"),INDEX('DEQ Pollutant List'!$A$7:$A$611,MATCH($D461,'DEQ Pollutant List'!$C$7:$C$611,0)),INDEX('DEQ Pollutant List'!$A$7:$A$611,MATCH($C461,'DEQ Pollutant List'!$B$7:$B$611,0))),"")</f>
        <v/>
      </c>
      <c r="F461" s="117"/>
      <c r="G461" s="118"/>
      <c r="H461" s="79"/>
      <c r="I461" s="78"/>
      <c r="J461" s="80"/>
      <c r="K461" s="33"/>
      <c r="L461" s="78"/>
      <c r="M461" s="80"/>
      <c r="N461" s="33"/>
    </row>
    <row r="462" spans="1:14" x14ac:dyDescent="0.25">
      <c r="A462" s="29"/>
      <c r="B462" s="99"/>
      <c r="C462" s="116"/>
      <c r="D462" s="31" t="str">
        <f>IFERROR(IF(C462="No CAS","",INDEX('DEQ Pollutant List'!$C$7:$C$611,MATCH('5. Pollutant Emissions - MB'!C462,'DEQ Pollutant List'!$B$7:$B$611,0))),"")</f>
        <v/>
      </c>
      <c r="E462" s="17" t="str">
        <f>IFERROR(IF(OR($C462="",$C462="No CAS"),INDEX('DEQ Pollutant List'!$A$7:$A$611,MATCH($D462,'DEQ Pollutant List'!$C$7:$C$611,0)),INDEX('DEQ Pollutant List'!$A$7:$A$611,MATCH($C462,'DEQ Pollutant List'!$B$7:$B$611,0))),"")</f>
        <v/>
      </c>
      <c r="F462" s="117"/>
      <c r="G462" s="118"/>
      <c r="H462" s="79"/>
      <c r="I462" s="78"/>
      <c r="J462" s="80"/>
      <c r="K462" s="33"/>
      <c r="L462" s="78"/>
      <c r="M462" s="80"/>
      <c r="N462" s="33"/>
    </row>
    <row r="463" spans="1:14" x14ac:dyDescent="0.25">
      <c r="A463" s="29"/>
      <c r="B463" s="99"/>
      <c r="C463" s="116"/>
      <c r="D463" s="31" t="str">
        <f>IFERROR(IF(C463="No CAS","",INDEX('DEQ Pollutant List'!$C$7:$C$611,MATCH('5. Pollutant Emissions - MB'!C463,'DEQ Pollutant List'!$B$7:$B$611,0))),"")</f>
        <v/>
      </c>
      <c r="E463" s="17" t="str">
        <f>IFERROR(IF(OR($C463="",$C463="No CAS"),INDEX('DEQ Pollutant List'!$A$7:$A$611,MATCH($D463,'DEQ Pollutant List'!$C$7:$C$611,0)),INDEX('DEQ Pollutant List'!$A$7:$A$611,MATCH($C463,'DEQ Pollutant List'!$B$7:$B$611,0))),"")</f>
        <v/>
      </c>
      <c r="F463" s="117"/>
      <c r="G463" s="118"/>
      <c r="H463" s="79"/>
      <c r="I463" s="78"/>
      <c r="J463" s="80"/>
      <c r="K463" s="33"/>
      <c r="L463" s="78"/>
      <c r="M463" s="80"/>
      <c r="N463" s="33"/>
    </row>
    <row r="464" spans="1:14" x14ac:dyDescent="0.25">
      <c r="A464" s="29"/>
      <c r="B464" s="99"/>
      <c r="C464" s="116"/>
      <c r="D464" s="31" t="str">
        <f>IFERROR(IF(C464="No CAS","",INDEX('DEQ Pollutant List'!$C$7:$C$611,MATCH('5. Pollutant Emissions - MB'!C464,'DEQ Pollutant List'!$B$7:$B$611,0))),"")</f>
        <v/>
      </c>
      <c r="E464" s="17" t="str">
        <f>IFERROR(IF(OR($C464="",$C464="No CAS"),INDEX('DEQ Pollutant List'!$A$7:$A$611,MATCH($D464,'DEQ Pollutant List'!$C$7:$C$611,0)),INDEX('DEQ Pollutant List'!$A$7:$A$611,MATCH($C464,'DEQ Pollutant List'!$B$7:$B$611,0))),"")</f>
        <v/>
      </c>
      <c r="F464" s="117"/>
      <c r="G464" s="118"/>
      <c r="H464" s="79"/>
      <c r="I464" s="78"/>
      <c r="J464" s="80"/>
      <c r="K464" s="33"/>
      <c r="L464" s="78"/>
      <c r="M464" s="80"/>
      <c r="N464" s="33"/>
    </row>
    <row r="465" spans="1:14" x14ac:dyDescent="0.25">
      <c r="A465" s="29"/>
      <c r="B465" s="99"/>
      <c r="C465" s="116"/>
      <c r="D465" s="31" t="str">
        <f>IFERROR(IF(C465="No CAS","",INDEX('DEQ Pollutant List'!$C$7:$C$611,MATCH('5. Pollutant Emissions - MB'!C465,'DEQ Pollutant List'!$B$7:$B$611,0))),"")</f>
        <v/>
      </c>
      <c r="E465" s="17" t="str">
        <f>IFERROR(IF(OR($C465="",$C465="No CAS"),INDEX('DEQ Pollutant List'!$A$7:$A$611,MATCH($D465,'DEQ Pollutant List'!$C$7:$C$611,0)),INDEX('DEQ Pollutant List'!$A$7:$A$611,MATCH($C465,'DEQ Pollutant List'!$B$7:$B$611,0))),"")</f>
        <v/>
      </c>
      <c r="F465" s="117"/>
      <c r="G465" s="118"/>
      <c r="H465" s="79"/>
      <c r="I465" s="78"/>
      <c r="J465" s="80"/>
      <c r="K465" s="33"/>
      <c r="L465" s="78"/>
      <c r="M465" s="80"/>
      <c r="N465" s="33"/>
    </row>
    <row r="466" spans="1:14" x14ac:dyDescent="0.25">
      <c r="A466" s="29"/>
      <c r="B466" s="99"/>
      <c r="C466" s="116"/>
      <c r="D466" s="31" t="str">
        <f>IFERROR(IF(C466="No CAS","",INDEX('DEQ Pollutant List'!$C$7:$C$611,MATCH('5. Pollutant Emissions - MB'!C466,'DEQ Pollutant List'!$B$7:$B$611,0))),"")</f>
        <v/>
      </c>
      <c r="E466" s="17" t="str">
        <f>IFERROR(IF(OR($C466="",$C466="No CAS"),INDEX('DEQ Pollutant List'!$A$7:$A$611,MATCH($D466,'DEQ Pollutant List'!$C$7:$C$611,0)),INDEX('DEQ Pollutant List'!$A$7:$A$611,MATCH($C466,'DEQ Pollutant List'!$B$7:$B$611,0))),"")</f>
        <v/>
      </c>
      <c r="F466" s="117"/>
      <c r="G466" s="118"/>
      <c r="H466" s="79"/>
      <c r="I466" s="78"/>
      <c r="J466" s="80"/>
      <c r="K466" s="33"/>
      <c r="L466" s="78"/>
      <c r="M466" s="80"/>
      <c r="N466" s="33"/>
    </row>
    <row r="467" spans="1:14" x14ac:dyDescent="0.25">
      <c r="A467" s="29"/>
      <c r="B467" s="99"/>
      <c r="C467" s="116"/>
      <c r="D467" s="31" t="str">
        <f>IFERROR(IF(C467="No CAS","",INDEX('DEQ Pollutant List'!$C$7:$C$611,MATCH('5. Pollutant Emissions - MB'!C467,'DEQ Pollutant List'!$B$7:$B$611,0))),"")</f>
        <v/>
      </c>
      <c r="E467" s="17" t="str">
        <f>IFERROR(IF(OR($C467="",$C467="No CAS"),INDEX('DEQ Pollutant List'!$A$7:$A$611,MATCH($D467,'DEQ Pollutant List'!$C$7:$C$611,0)),INDEX('DEQ Pollutant List'!$A$7:$A$611,MATCH($C467,'DEQ Pollutant List'!$B$7:$B$611,0))),"")</f>
        <v/>
      </c>
      <c r="F467" s="117"/>
      <c r="G467" s="118"/>
      <c r="H467" s="79"/>
      <c r="I467" s="78"/>
      <c r="J467" s="80"/>
      <c r="K467" s="33"/>
      <c r="L467" s="78"/>
      <c r="M467" s="80"/>
      <c r="N467" s="33"/>
    </row>
    <row r="468" spans="1:14" x14ac:dyDescent="0.25">
      <c r="A468" s="29"/>
      <c r="B468" s="99"/>
      <c r="C468" s="116"/>
      <c r="D468" s="31" t="str">
        <f>IFERROR(IF(C468="No CAS","",INDEX('DEQ Pollutant List'!$C$7:$C$611,MATCH('5. Pollutant Emissions - MB'!C468,'DEQ Pollutant List'!$B$7:$B$611,0))),"")</f>
        <v/>
      </c>
      <c r="E468" s="17" t="str">
        <f>IFERROR(IF(OR($C468="",$C468="No CAS"),INDEX('DEQ Pollutant List'!$A$7:$A$611,MATCH($D468,'DEQ Pollutant List'!$C$7:$C$611,0)),INDEX('DEQ Pollutant List'!$A$7:$A$611,MATCH($C468,'DEQ Pollutant List'!$B$7:$B$611,0))),"")</f>
        <v/>
      </c>
      <c r="F468" s="117"/>
      <c r="G468" s="118"/>
      <c r="H468" s="79"/>
      <c r="I468" s="78"/>
      <c r="J468" s="80"/>
      <c r="K468" s="33"/>
      <c r="L468" s="78"/>
      <c r="M468" s="80"/>
      <c r="N468" s="33"/>
    </row>
    <row r="469" spans="1:14" x14ac:dyDescent="0.25">
      <c r="A469" s="29"/>
      <c r="B469" s="99"/>
      <c r="C469" s="116"/>
      <c r="D469" s="31" t="str">
        <f>IFERROR(IF(C469="No CAS","",INDEX('DEQ Pollutant List'!$C$7:$C$611,MATCH('5. Pollutant Emissions - MB'!C469,'DEQ Pollutant List'!$B$7:$B$611,0))),"")</f>
        <v/>
      </c>
      <c r="E469" s="17" t="str">
        <f>IFERROR(IF(OR($C469="",$C469="No CAS"),INDEX('DEQ Pollutant List'!$A$7:$A$611,MATCH($D469,'DEQ Pollutant List'!$C$7:$C$611,0)),INDEX('DEQ Pollutant List'!$A$7:$A$611,MATCH($C469,'DEQ Pollutant List'!$B$7:$B$611,0))),"")</f>
        <v/>
      </c>
      <c r="F469" s="117"/>
      <c r="G469" s="118"/>
      <c r="H469" s="79"/>
      <c r="I469" s="78"/>
      <c r="J469" s="80"/>
      <c r="K469" s="33"/>
      <c r="L469" s="78"/>
      <c r="M469" s="80"/>
      <c r="N469" s="33"/>
    </row>
    <row r="470" spans="1:14" x14ac:dyDescent="0.25">
      <c r="A470" s="29"/>
      <c r="B470" s="99"/>
      <c r="C470" s="116"/>
      <c r="D470" s="31" t="str">
        <f>IFERROR(IF(C470="No CAS","",INDEX('DEQ Pollutant List'!$C$7:$C$611,MATCH('5. Pollutant Emissions - MB'!C470,'DEQ Pollutant List'!$B$7:$B$611,0))),"")</f>
        <v/>
      </c>
      <c r="E470" s="17" t="str">
        <f>IFERROR(IF(OR($C470="",$C470="No CAS"),INDEX('DEQ Pollutant List'!$A$7:$A$611,MATCH($D470,'DEQ Pollutant List'!$C$7:$C$611,0)),INDEX('DEQ Pollutant List'!$A$7:$A$611,MATCH($C470,'DEQ Pollutant List'!$B$7:$B$611,0))),"")</f>
        <v/>
      </c>
      <c r="F470" s="117"/>
      <c r="G470" s="118"/>
      <c r="H470" s="79"/>
      <c r="I470" s="78"/>
      <c r="J470" s="80"/>
      <c r="K470" s="33"/>
      <c r="L470" s="78"/>
      <c r="M470" s="80"/>
      <c r="N470" s="33"/>
    </row>
    <row r="471" spans="1:14" x14ac:dyDescent="0.25">
      <c r="A471" s="29"/>
      <c r="B471" s="99"/>
      <c r="C471" s="116"/>
      <c r="D471" s="31" t="str">
        <f>IFERROR(IF(C471="No CAS","",INDEX('DEQ Pollutant List'!$C$7:$C$611,MATCH('5. Pollutant Emissions - MB'!C471,'DEQ Pollutant List'!$B$7:$B$611,0))),"")</f>
        <v/>
      </c>
      <c r="E471" s="17" t="str">
        <f>IFERROR(IF(OR($C471="",$C471="No CAS"),INDEX('DEQ Pollutant List'!$A$7:$A$611,MATCH($D471,'DEQ Pollutant List'!$C$7:$C$611,0)),INDEX('DEQ Pollutant List'!$A$7:$A$611,MATCH($C471,'DEQ Pollutant List'!$B$7:$B$611,0))),"")</f>
        <v/>
      </c>
      <c r="F471" s="117"/>
      <c r="G471" s="118"/>
      <c r="H471" s="79"/>
      <c r="I471" s="78"/>
      <c r="J471" s="80"/>
      <c r="K471" s="33"/>
      <c r="L471" s="78"/>
      <c r="M471" s="80"/>
      <c r="N471" s="33"/>
    </row>
    <row r="472" spans="1:14" x14ac:dyDescent="0.25">
      <c r="A472" s="29"/>
      <c r="B472" s="99"/>
      <c r="C472" s="116"/>
      <c r="D472" s="31" t="str">
        <f>IFERROR(IF(C472="No CAS","",INDEX('DEQ Pollutant List'!$C$7:$C$611,MATCH('5. Pollutant Emissions - MB'!C472,'DEQ Pollutant List'!$B$7:$B$611,0))),"")</f>
        <v/>
      </c>
      <c r="E472" s="17" t="str">
        <f>IFERROR(IF(OR($C472="",$C472="No CAS"),INDEX('DEQ Pollutant List'!$A$7:$A$611,MATCH($D472,'DEQ Pollutant List'!$C$7:$C$611,0)),INDEX('DEQ Pollutant List'!$A$7:$A$611,MATCH($C472,'DEQ Pollutant List'!$B$7:$B$611,0))),"")</f>
        <v/>
      </c>
      <c r="F472" s="117"/>
      <c r="G472" s="118"/>
      <c r="H472" s="79"/>
      <c r="I472" s="78"/>
      <c r="J472" s="80"/>
      <c r="K472" s="33"/>
      <c r="L472" s="78"/>
      <c r="M472" s="80"/>
      <c r="N472" s="33"/>
    </row>
    <row r="473" spans="1:14" x14ac:dyDescent="0.25">
      <c r="A473" s="29"/>
      <c r="B473" s="99"/>
      <c r="C473" s="116"/>
      <c r="D473" s="31" t="str">
        <f>IFERROR(IF(C473="No CAS","",INDEX('DEQ Pollutant List'!$C$7:$C$611,MATCH('5. Pollutant Emissions - MB'!C473,'DEQ Pollutant List'!$B$7:$B$611,0))),"")</f>
        <v/>
      </c>
      <c r="E473" s="17" t="str">
        <f>IFERROR(IF(OR($C473="",$C473="No CAS"),INDEX('DEQ Pollutant List'!$A$7:$A$611,MATCH($D473,'DEQ Pollutant List'!$C$7:$C$611,0)),INDEX('DEQ Pollutant List'!$A$7:$A$611,MATCH($C473,'DEQ Pollutant List'!$B$7:$B$611,0))),"")</f>
        <v/>
      </c>
      <c r="F473" s="117"/>
      <c r="G473" s="118"/>
      <c r="H473" s="79"/>
      <c r="I473" s="78"/>
      <c r="J473" s="80"/>
      <c r="K473" s="33"/>
      <c r="L473" s="78"/>
      <c r="M473" s="80"/>
      <c r="N473" s="33"/>
    </row>
    <row r="474" spans="1:14" x14ac:dyDescent="0.25">
      <c r="A474" s="29"/>
      <c r="B474" s="99"/>
      <c r="C474" s="116"/>
      <c r="D474" s="31" t="str">
        <f>IFERROR(IF(C474="No CAS","",INDEX('DEQ Pollutant List'!$C$7:$C$611,MATCH('5. Pollutant Emissions - MB'!C474,'DEQ Pollutant List'!$B$7:$B$611,0))),"")</f>
        <v/>
      </c>
      <c r="E474" s="17" t="str">
        <f>IFERROR(IF(OR($C474="",$C474="No CAS"),INDEX('DEQ Pollutant List'!$A$7:$A$611,MATCH($D474,'DEQ Pollutant List'!$C$7:$C$611,0)),INDEX('DEQ Pollutant List'!$A$7:$A$611,MATCH($C474,'DEQ Pollutant List'!$B$7:$B$611,0))),"")</f>
        <v/>
      </c>
      <c r="F474" s="117"/>
      <c r="G474" s="118"/>
      <c r="H474" s="79"/>
      <c r="I474" s="78"/>
      <c r="J474" s="80"/>
      <c r="K474" s="33"/>
      <c r="L474" s="78"/>
      <c r="M474" s="80"/>
      <c r="N474" s="33"/>
    </row>
    <row r="475" spans="1:14" x14ac:dyDescent="0.25">
      <c r="A475" s="29"/>
      <c r="B475" s="99"/>
      <c r="C475" s="116"/>
      <c r="D475" s="31" t="str">
        <f>IFERROR(IF(C475="No CAS","",INDEX('DEQ Pollutant List'!$C$7:$C$611,MATCH('5. Pollutant Emissions - MB'!C475,'DEQ Pollutant List'!$B$7:$B$611,0))),"")</f>
        <v/>
      </c>
      <c r="E475" s="17" t="str">
        <f>IFERROR(IF(OR($C475="",$C475="No CAS"),INDEX('DEQ Pollutant List'!$A$7:$A$611,MATCH($D475,'DEQ Pollutant List'!$C$7:$C$611,0)),INDEX('DEQ Pollutant List'!$A$7:$A$611,MATCH($C475,'DEQ Pollutant List'!$B$7:$B$611,0))),"")</f>
        <v/>
      </c>
      <c r="F475" s="117"/>
      <c r="G475" s="118"/>
      <c r="H475" s="79"/>
      <c r="I475" s="78"/>
      <c r="J475" s="80"/>
      <c r="K475" s="33"/>
      <c r="L475" s="78"/>
      <c r="M475" s="80"/>
      <c r="N475" s="33"/>
    </row>
    <row r="476" spans="1:14" x14ac:dyDescent="0.25">
      <c r="A476" s="29"/>
      <c r="B476" s="99"/>
      <c r="C476" s="116"/>
      <c r="D476" s="31" t="str">
        <f>IFERROR(IF(C476="No CAS","",INDEX('DEQ Pollutant List'!$C$7:$C$611,MATCH('5. Pollutant Emissions - MB'!C476,'DEQ Pollutant List'!$B$7:$B$611,0))),"")</f>
        <v/>
      </c>
      <c r="E476" s="17" t="str">
        <f>IFERROR(IF(OR($C476="",$C476="No CAS"),INDEX('DEQ Pollutant List'!$A$7:$A$611,MATCH($D476,'DEQ Pollutant List'!$C$7:$C$611,0)),INDEX('DEQ Pollutant List'!$A$7:$A$611,MATCH($C476,'DEQ Pollutant List'!$B$7:$B$611,0))),"")</f>
        <v/>
      </c>
      <c r="F476" s="117"/>
      <c r="G476" s="118"/>
      <c r="H476" s="79"/>
      <c r="I476" s="78"/>
      <c r="J476" s="80"/>
      <c r="K476" s="33"/>
      <c r="L476" s="78"/>
      <c r="M476" s="80"/>
      <c r="N476" s="33"/>
    </row>
    <row r="477" spans="1:14" x14ac:dyDescent="0.25">
      <c r="A477" s="29"/>
      <c r="B477" s="99"/>
      <c r="C477" s="116"/>
      <c r="D477" s="31" t="str">
        <f>IFERROR(IF(C477="No CAS","",INDEX('DEQ Pollutant List'!$C$7:$C$611,MATCH('5. Pollutant Emissions - MB'!C477,'DEQ Pollutant List'!$B$7:$B$611,0))),"")</f>
        <v/>
      </c>
      <c r="E477" s="17" t="str">
        <f>IFERROR(IF(OR($C477="",$C477="No CAS"),INDEX('DEQ Pollutant List'!$A$7:$A$611,MATCH($D477,'DEQ Pollutant List'!$C$7:$C$611,0)),INDEX('DEQ Pollutant List'!$A$7:$A$611,MATCH($C477,'DEQ Pollutant List'!$B$7:$B$611,0))),"")</f>
        <v/>
      </c>
      <c r="F477" s="117"/>
      <c r="G477" s="118"/>
      <c r="H477" s="79"/>
      <c r="I477" s="78"/>
      <c r="J477" s="80"/>
      <c r="K477" s="33"/>
      <c r="L477" s="78"/>
      <c r="M477" s="80"/>
      <c r="N477" s="33"/>
    </row>
    <row r="478" spans="1:14" x14ac:dyDescent="0.25">
      <c r="A478" s="29"/>
      <c r="B478" s="99"/>
      <c r="C478" s="116"/>
      <c r="D478" s="31" t="str">
        <f>IFERROR(IF(C478="No CAS","",INDEX('DEQ Pollutant List'!$C$7:$C$611,MATCH('5. Pollutant Emissions - MB'!C478,'DEQ Pollutant List'!$B$7:$B$611,0))),"")</f>
        <v/>
      </c>
      <c r="E478" s="17" t="str">
        <f>IFERROR(IF(OR($C478="",$C478="No CAS"),INDEX('DEQ Pollutant List'!$A$7:$A$611,MATCH($D478,'DEQ Pollutant List'!$C$7:$C$611,0)),INDEX('DEQ Pollutant List'!$A$7:$A$611,MATCH($C478,'DEQ Pollutant List'!$B$7:$B$611,0))),"")</f>
        <v/>
      </c>
      <c r="F478" s="117"/>
      <c r="G478" s="118"/>
      <c r="H478" s="79"/>
      <c r="I478" s="78"/>
      <c r="J478" s="80"/>
      <c r="K478" s="33"/>
      <c r="L478" s="78"/>
      <c r="M478" s="80"/>
      <c r="N478" s="33"/>
    </row>
    <row r="479" spans="1:14" x14ac:dyDescent="0.25">
      <c r="A479" s="29"/>
      <c r="B479" s="99"/>
      <c r="C479" s="116"/>
      <c r="D479" s="31" t="str">
        <f>IFERROR(IF(C479="No CAS","",INDEX('DEQ Pollutant List'!$C$7:$C$611,MATCH('5. Pollutant Emissions - MB'!C479,'DEQ Pollutant List'!$B$7:$B$611,0))),"")</f>
        <v/>
      </c>
      <c r="E479" s="17" t="str">
        <f>IFERROR(IF(OR($C479="",$C479="No CAS"),INDEX('DEQ Pollutant List'!$A$7:$A$611,MATCH($D479,'DEQ Pollutant List'!$C$7:$C$611,0)),INDEX('DEQ Pollutant List'!$A$7:$A$611,MATCH($C479,'DEQ Pollutant List'!$B$7:$B$611,0))),"")</f>
        <v/>
      </c>
      <c r="F479" s="117"/>
      <c r="G479" s="118"/>
      <c r="H479" s="79"/>
      <c r="I479" s="78"/>
      <c r="J479" s="80"/>
      <c r="K479" s="33"/>
      <c r="L479" s="78"/>
      <c r="M479" s="80"/>
      <c r="N479" s="33"/>
    </row>
    <row r="480" spans="1:14" x14ac:dyDescent="0.25">
      <c r="A480" s="29"/>
      <c r="B480" s="99"/>
      <c r="C480" s="116"/>
      <c r="D480" s="31" t="str">
        <f>IFERROR(IF(C480="No CAS","",INDEX('DEQ Pollutant List'!$C$7:$C$611,MATCH('5. Pollutant Emissions - MB'!C480,'DEQ Pollutant List'!$B$7:$B$611,0))),"")</f>
        <v/>
      </c>
      <c r="E480" s="17" t="str">
        <f>IFERROR(IF(OR($C480="",$C480="No CAS"),INDEX('DEQ Pollutant List'!$A$7:$A$611,MATCH($D480,'DEQ Pollutant List'!$C$7:$C$611,0)),INDEX('DEQ Pollutant List'!$A$7:$A$611,MATCH($C480,'DEQ Pollutant List'!$B$7:$B$611,0))),"")</f>
        <v/>
      </c>
      <c r="F480" s="117"/>
      <c r="G480" s="118"/>
      <c r="H480" s="79"/>
      <c r="I480" s="78"/>
      <c r="J480" s="80"/>
      <c r="K480" s="33"/>
      <c r="L480" s="78"/>
      <c r="M480" s="80"/>
      <c r="N480" s="33"/>
    </row>
    <row r="481" spans="1:14" x14ac:dyDescent="0.25">
      <c r="A481" s="29"/>
      <c r="B481" s="99"/>
      <c r="C481" s="116"/>
      <c r="D481" s="31" t="str">
        <f>IFERROR(IF(C481="No CAS","",INDEX('DEQ Pollutant List'!$C$7:$C$611,MATCH('5. Pollutant Emissions - MB'!C481,'DEQ Pollutant List'!$B$7:$B$611,0))),"")</f>
        <v/>
      </c>
      <c r="E481" s="17" t="str">
        <f>IFERROR(IF(OR($C481="",$C481="No CAS"),INDEX('DEQ Pollutant List'!$A$7:$A$611,MATCH($D481,'DEQ Pollutant List'!$C$7:$C$611,0)),INDEX('DEQ Pollutant List'!$A$7:$A$611,MATCH($C481,'DEQ Pollutant List'!$B$7:$B$611,0))),"")</f>
        <v/>
      </c>
      <c r="F481" s="117"/>
      <c r="G481" s="118"/>
      <c r="H481" s="79"/>
      <c r="I481" s="78"/>
      <c r="J481" s="80"/>
      <c r="K481" s="33"/>
      <c r="L481" s="78"/>
      <c r="M481" s="80"/>
      <c r="N481" s="33"/>
    </row>
    <row r="482" spans="1:14" x14ac:dyDescent="0.25">
      <c r="A482" s="29"/>
      <c r="B482" s="99"/>
      <c r="C482" s="116"/>
      <c r="D482" s="31" t="str">
        <f>IFERROR(IF(C482="No CAS","",INDEX('DEQ Pollutant List'!$C$7:$C$611,MATCH('5. Pollutant Emissions - MB'!C482,'DEQ Pollutant List'!$B$7:$B$611,0))),"")</f>
        <v/>
      </c>
      <c r="E482" s="17" t="str">
        <f>IFERROR(IF(OR($C482="",$C482="No CAS"),INDEX('DEQ Pollutant List'!$A$7:$A$611,MATCH($D482,'DEQ Pollutant List'!$C$7:$C$611,0)),INDEX('DEQ Pollutant List'!$A$7:$A$611,MATCH($C482,'DEQ Pollutant List'!$B$7:$B$611,0))),"")</f>
        <v/>
      </c>
      <c r="F482" s="117"/>
      <c r="G482" s="118"/>
      <c r="H482" s="79"/>
      <c r="I482" s="78"/>
      <c r="J482" s="80"/>
      <c r="K482" s="33"/>
      <c r="L482" s="78"/>
      <c r="M482" s="80"/>
      <c r="N482" s="33"/>
    </row>
    <row r="483" spans="1:14" x14ac:dyDescent="0.25">
      <c r="A483" s="29"/>
      <c r="B483" s="99"/>
      <c r="C483" s="116"/>
      <c r="D483" s="31" t="str">
        <f>IFERROR(IF(C483="No CAS","",INDEX('DEQ Pollutant List'!$C$7:$C$611,MATCH('5. Pollutant Emissions - MB'!C483,'DEQ Pollutant List'!$B$7:$B$611,0))),"")</f>
        <v/>
      </c>
      <c r="E483" s="17" t="str">
        <f>IFERROR(IF(OR($C483="",$C483="No CAS"),INDEX('DEQ Pollutant List'!$A$7:$A$611,MATCH($D483,'DEQ Pollutant List'!$C$7:$C$611,0)),INDEX('DEQ Pollutant List'!$A$7:$A$611,MATCH($C483,'DEQ Pollutant List'!$B$7:$B$611,0))),"")</f>
        <v/>
      </c>
      <c r="F483" s="117"/>
      <c r="G483" s="118"/>
      <c r="H483" s="79"/>
      <c r="I483" s="78"/>
      <c r="J483" s="80"/>
      <c r="K483" s="33"/>
      <c r="L483" s="78"/>
      <c r="M483" s="80"/>
      <c r="N483" s="33"/>
    </row>
    <row r="484" spans="1:14" x14ac:dyDescent="0.25">
      <c r="A484" s="29"/>
      <c r="B484" s="99"/>
      <c r="C484" s="116"/>
      <c r="D484" s="31" t="str">
        <f>IFERROR(IF(C484="No CAS","",INDEX('DEQ Pollutant List'!$C$7:$C$611,MATCH('5. Pollutant Emissions - MB'!C484,'DEQ Pollutant List'!$B$7:$B$611,0))),"")</f>
        <v/>
      </c>
      <c r="E484" s="17" t="str">
        <f>IFERROR(IF(OR($C484="",$C484="No CAS"),INDEX('DEQ Pollutant List'!$A$7:$A$611,MATCH($D484,'DEQ Pollutant List'!$C$7:$C$611,0)),INDEX('DEQ Pollutant List'!$A$7:$A$611,MATCH($C484,'DEQ Pollutant List'!$B$7:$B$611,0))),"")</f>
        <v/>
      </c>
      <c r="F484" s="117"/>
      <c r="G484" s="118"/>
      <c r="H484" s="79"/>
      <c r="I484" s="78"/>
      <c r="J484" s="80"/>
      <c r="K484" s="33"/>
      <c r="L484" s="78"/>
      <c r="M484" s="80"/>
      <c r="N484" s="33"/>
    </row>
    <row r="485" spans="1:14" x14ac:dyDescent="0.25">
      <c r="A485" s="29"/>
      <c r="B485" s="99"/>
      <c r="C485" s="116"/>
      <c r="D485" s="31" t="str">
        <f>IFERROR(IF(C485="No CAS","",INDEX('DEQ Pollutant List'!$C$7:$C$611,MATCH('5. Pollutant Emissions - MB'!C485,'DEQ Pollutant List'!$B$7:$B$611,0))),"")</f>
        <v/>
      </c>
      <c r="E485" s="17" t="str">
        <f>IFERROR(IF(OR($C485="",$C485="No CAS"),INDEX('DEQ Pollutant List'!$A$7:$A$611,MATCH($D485,'DEQ Pollutant List'!$C$7:$C$611,0)),INDEX('DEQ Pollutant List'!$A$7:$A$611,MATCH($C485,'DEQ Pollutant List'!$B$7:$B$611,0))),"")</f>
        <v/>
      </c>
      <c r="F485" s="117"/>
      <c r="G485" s="118"/>
      <c r="H485" s="79"/>
      <c r="I485" s="78"/>
      <c r="J485" s="80"/>
      <c r="K485" s="33"/>
      <c r="L485" s="78"/>
      <c r="M485" s="80"/>
      <c r="N485" s="33"/>
    </row>
    <row r="486" spans="1:14" x14ac:dyDescent="0.25">
      <c r="A486" s="29"/>
      <c r="B486" s="99"/>
      <c r="C486" s="116"/>
      <c r="D486" s="31" t="str">
        <f>IFERROR(IF(C486="No CAS","",INDEX('DEQ Pollutant List'!$C$7:$C$611,MATCH('5. Pollutant Emissions - MB'!C486,'DEQ Pollutant List'!$B$7:$B$611,0))),"")</f>
        <v/>
      </c>
      <c r="E486" s="17" t="str">
        <f>IFERROR(IF(OR($C486="",$C486="No CAS"),INDEX('DEQ Pollutant List'!$A$7:$A$611,MATCH($D486,'DEQ Pollutant List'!$C$7:$C$611,0)),INDEX('DEQ Pollutant List'!$A$7:$A$611,MATCH($C486,'DEQ Pollutant List'!$B$7:$B$611,0))),"")</f>
        <v/>
      </c>
      <c r="F486" s="117"/>
      <c r="G486" s="118"/>
      <c r="H486" s="79"/>
      <c r="I486" s="78"/>
      <c r="J486" s="80"/>
      <c r="K486" s="33"/>
      <c r="L486" s="78"/>
      <c r="M486" s="80"/>
      <c r="N486" s="33"/>
    </row>
    <row r="487" spans="1:14" x14ac:dyDescent="0.25">
      <c r="A487" s="29"/>
      <c r="B487" s="99"/>
      <c r="C487" s="116"/>
      <c r="D487" s="31" t="str">
        <f>IFERROR(IF(C487="No CAS","",INDEX('DEQ Pollutant List'!$C$7:$C$611,MATCH('5. Pollutant Emissions - MB'!C487,'DEQ Pollutant List'!$B$7:$B$611,0))),"")</f>
        <v/>
      </c>
      <c r="E487" s="17" t="str">
        <f>IFERROR(IF(OR($C487="",$C487="No CAS"),INDEX('DEQ Pollutant List'!$A$7:$A$611,MATCH($D487,'DEQ Pollutant List'!$C$7:$C$611,0)),INDEX('DEQ Pollutant List'!$A$7:$A$611,MATCH($C487,'DEQ Pollutant List'!$B$7:$B$611,0))),"")</f>
        <v/>
      </c>
      <c r="F487" s="117"/>
      <c r="G487" s="118"/>
      <c r="H487" s="79"/>
      <c r="I487" s="78"/>
      <c r="J487" s="80"/>
      <c r="K487" s="33"/>
      <c r="L487" s="78"/>
      <c r="M487" s="80"/>
      <c r="N487" s="33"/>
    </row>
    <row r="488" spans="1:14" x14ac:dyDescent="0.25">
      <c r="A488" s="29"/>
      <c r="B488" s="99"/>
      <c r="C488" s="116"/>
      <c r="D488" s="31" t="str">
        <f>IFERROR(IF(C488="No CAS","",INDEX('DEQ Pollutant List'!$C$7:$C$611,MATCH('5. Pollutant Emissions - MB'!C488,'DEQ Pollutant List'!$B$7:$B$611,0))),"")</f>
        <v/>
      </c>
      <c r="E488" s="17" t="str">
        <f>IFERROR(IF(OR($C488="",$C488="No CAS"),INDEX('DEQ Pollutant List'!$A$7:$A$611,MATCH($D488,'DEQ Pollutant List'!$C$7:$C$611,0)),INDEX('DEQ Pollutant List'!$A$7:$A$611,MATCH($C488,'DEQ Pollutant List'!$B$7:$B$611,0))),"")</f>
        <v/>
      </c>
      <c r="F488" s="117"/>
      <c r="G488" s="118"/>
      <c r="H488" s="79"/>
      <c r="I488" s="78"/>
      <c r="J488" s="80"/>
      <c r="K488" s="33"/>
      <c r="L488" s="78"/>
      <c r="M488" s="80"/>
      <c r="N488" s="33"/>
    </row>
    <row r="489" spans="1:14" x14ac:dyDescent="0.25">
      <c r="A489" s="29"/>
      <c r="B489" s="99"/>
      <c r="C489" s="116"/>
      <c r="D489" s="31" t="str">
        <f>IFERROR(IF(C489="No CAS","",INDEX('DEQ Pollutant List'!$C$7:$C$611,MATCH('5. Pollutant Emissions - MB'!C489,'DEQ Pollutant List'!$B$7:$B$611,0))),"")</f>
        <v/>
      </c>
      <c r="E489" s="17" t="str">
        <f>IFERROR(IF(OR($C489="",$C489="No CAS"),INDEX('DEQ Pollutant List'!$A$7:$A$611,MATCH($D489,'DEQ Pollutant List'!$C$7:$C$611,0)),INDEX('DEQ Pollutant List'!$A$7:$A$611,MATCH($C489,'DEQ Pollutant List'!$B$7:$B$611,0))),"")</f>
        <v/>
      </c>
      <c r="F489" s="117"/>
      <c r="G489" s="118"/>
      <c r="H489" s="79"/>
      <c r="I489" s="78"/>
      <c r="J489" s="80"/>
      <c r="K489" s="33"/>
      <c r="L489" s="78"/>
      <c r="M489" s="80"/>
      <c r="N489" s="33"/>
    </row>
    <row r="490" spans="1:14" x14ac:dyDescent="0.25">
      <c r="A490" s="29"/>
      <c r="B490" s="99"/>
      <c r="C490" s="116"/>
      <c r="D490" s="31" t="str">
        <f>IFERROR(IF(C490="No CAS","",INDEX('DEQ Pollutant List'!$C$7:$C$611,MATCH('5. Pollutant Emissions - MB'!C490,'DEQ Pollutant List'!$B$7:$B$611,0))),"")</f>
        <v/>
      </c>
      <c r="E490" s="17" t="str">
        <f>IFERROR(IF(OR($C490="",$C490="No CAS"),INDEX('DEQ Pollutant List'!$A$7:$A$611,MATCH($D490,'DEQ Pollutant List'!$C$7:$C$611,0)),INDEX('DEQ Pollutant List'!$A$7:$A$611,MATCH($C490,'DEQ Pollutant List'!$B$7:$B$611,0))),"")</f>
        <v/>
      </c>
      <c r="F490" s="117"/>
      <c r="G490" s="118"/>
      <c r="H490" s="79"/>
      <c r="I490" s="78"/>
      <c r="J490" s="80"/>
      <c r="K490" s="33"/>
      <c r="L490" s="78"/>
      <c r="M490" s="80"/>
      <c r="N490" s="33"/>
    </row>
    <row r="491" spans="1:14" x14ac:dyDescent="0.25">
      <c r="A491" s="29"/>
      <c r="B491" s="99"/>
      <c r="C491" s="116"/>
      <c r="D491" s="31" t="str">
        <f>IFERROR(IF(C491="No CAS","",INDEX('DEQ Pollutant List'!$C$7:$C$611,MATCH('5. Pollutant Emissions - MB'!C491,'DEQ Pollutant List'!$B$7:$B$611,0))),"")</f>
        <v/>
      </c>
      <c r="E491" s="17" t="str">
        <f>IFERROR(IF(OR($C491="",$C491="No CAS"),INDEX('DEQ Pollutant List'!$A$7:$A$611,MATCH($D491,'DEQ Pollutant List'!$C$7:$C$611,0)),INDEX('DEQ Pollutant List'!$A$7:$A$611,MATCH($C491,'DEQ Pollutant List'!$B$7:$B$611,0))),"")</f>
        <v/>
      </c>
      <c r="F491" s="117"/>
      <c r="G491" s="118"/>
      <c r="H491" s="79"/>
      <c r="I491" s="78"/>
      <c r="J491" s="80"/>
      <c r="K491" s="33"/>
      <c r="L491" s="78"/>
      <c r="M491" s="80"/>
      <c r="N491" s="33"/>
    </row>
    <row r="492" spans="1:14" x14ac:dyDescent="0.25">
      <c r="A492" s="29"/>
      <c r="B492" s="99"/>
      <c r="C492" s="116"/>
      <c r="D492" s="31" t="str">
        <f>IFERROR(IF(C492="No CAS","",INDEX('DEQ Pollutant List'!$C$7:$C$611,MATCH('5. Pollutant Emissions - MB'!C492,'DEQ Pollutant List'!$B$7:$B$611,0))),"")</f>
        <v/>
      </c>
      <c r="E492" s="17" t="str">
        <f>IFERROR(IF(OR($C492="",$C492="No CAS"),INDEX('DEQ Pollutant List'!$A$7:$A$611,MATCH($D492,'DEQ Pollutant List'!$C$7:$C$611,0)),INDEX('DEQ Pollutant List'!$A$7:$A$611,MATCH($C492,'DEQ Pollutant List'!$B$7:$B$611,0))),"")</f>
        <v/>
      </c>
      <c r="F492" s="117"/>
      <c r="G492" s="118"/>
      <c r="H492" s="79"/>
      <c r="I492" s="78"/>
      <c r="J492" s="80"/>
      <c r="K492" s="33"/>
      <c r="L492" s="78"/>
      <c r="M492" s="80"/>
      <c r="N492" s="33"/>
    </row>
    <row r="493" spans="1:14" x14ac:dyDescent="0.25">
      <c r="A493" s="29"/>
      <c r="B493" s="99"/>
      <c r="C493" s="116"/>
      <c r="D493" s="31" t="str">
        <f>IFERROR(IF(C493="No CAS","",INDEX('DEQ Pollutant List'!$C$7:$C$611,MATCH('5. Pollutant Emissions - MB'!C493,'DEQ Pollutant List'!$B$7:$B$611,0))),"")</f>
        <v/>
      </c>
      <c r="E493" s="17" t="str">
        <f>IFERROR(IF(OR($C493="",$C493="No CAS"),INDEX('DEQ Pollutant List'!$A$7:$A$611,MATCH($D493,'DEQ Pollutant List'!$C$7:$C$611,0)),INDEX('DEQ Pollutant List'!$A$7:$A$611,MATCH($C493,'DEQ Pollutant List'!$B$7:$B$611,0))),"")</f>
        <v/>
      </c>
      <c r="F493" s="117"/>
      <c r="G493" s="118"/>
      <c r="H493" s="79"/>
      <c r="I493" s="78"/>
      <c r="J493" s="80"/>
      <c r="K493" s="33"/>
      <c r="L493" s="78"/>
      <c r="M493" s="80"/>
      <c r="N493" s="33"/>
    </row>
    <row r="494" spans="1:14" x14ac:dyDescent="0.25">
      <c r="A494" s="29"/>
      <c r="B494" s="99"/>
      <c r="C494" s="116"/>
      <c r="D494" s="31" t="str">
        <f>IFERROR(IF(C494="No CAS","",INDEX('DEQ Pollutant List'!$C$7:$C$611,MATCH('5. Pollutant Emissions - MB'!C494,'DEQ Pollutant List'!$B$7:$B$611,0))),"")</f>
        <v/>
      </c>
      <c r="E494" s="17" t="str">
        <f>IFERROR(IF(OR($C494="",$C494="No CAS"),INDEX('DEQ Pollutant List'!$A$7:$A$611,MATCH($D494,'DEQ Pollutant List'!$C$7:$C$611,0)),INDEX('DEQ Pollutant List'!$A$7:$A$611,MATCH($C494,'DEQ Pollutant List'!$B$7:$B$611,0))),"")</f>
        <v/>
      </c>
      <c r="F494" s="117"/>
      <c r="G494" s="118"/>
      <c r="H494" s="79"/>
      <c r="I494" s="78"/>
      <c r="J494" s="80"/>
      <c r="K494" s="33"/>
      <c r="L494" s="78"/>
      <c r="M494" s="80"/>
      <c r="N494" s="33"/>
    </row>
    <row r="495" spans="1:14" ht="15.75" thickBot="1" x14ac:dyDescent="0.3">
      <c r="A495" s="37"/>
      <c r="B495" s="101"/>
      <c r="C495" s="119"/>
      <c r="D495" s="31" t="str">
        <f>IFERROR(IF(C495="No CAS","",INDEX('DEQ Pollutant List'!$C$7:$C$611,MATCH('5. Pollutant Emissions - MB'!C495,'DEQ Pollutant List'!$B$7:$B$611,0))),"")</f>
        <v/>
      </c>
      <c r="E495" s="17" t="str">
        <f>IFERROR(IF(OR($C495="",$C495="No CAS"),INDEX('DEQ Pollutant List'!$A$7:$A$611,MATCH($D495,'DEQ Pollutant List'!$C$7:$C$611,0)),INDEX('DEQ Pollutant List'!$A$7:$A$611,MATCH($C495,'DEQ Pollutant List'!$B$7:$B$611,0))),"")</f>
        <v/>
      </c>
      <c r="F495" s="120"/>
      <c r="G495" s="121"/>
      <c r="H495" s="83"/>
      <c r="I495" s="82"/>
      <c r="J495" s="84"/>
      <c r="K495" s="41"/>
      <c r="L495" s="82"/>
      <c r="M495" s="84"/>
      <c r="N495" s="41"/>
    </row>
    <row r="496" spans="1:14" x14ac:dyDescent="0.25">
      <c r="A496" s="497" t="s">
        <v>598</v>
      </c>
      <c r="B496" s="498"/>
      <c r="C496" s="498"/>
      <c r="D496" s="498"/>
      <c r="E496" s="498"/>
      <c r="F496" s="498"/>
      <c r="G496" s="498"/>
      <c r="H496" s="498"/>
      <c r="I496" s="498"/>
      <c r="J496" s="498"/>
      <c r="K496" s="498"/>
      <c r="L496" s="498"/>
      <c r="M496" s="498"/>
      <c r="N496" s="498"/>
    </row>
    <row r="497" spans="1:14" x14ac:dyDescent="0.25">
      <c r="A497" s="500"/>
      <c r="B497" s="501"/>
      <c r="C497" s="501"/>
      <c r="D497" s="501"/>
      <c r="E497" s="501"/>
      <c r="F497" s="501"/>
      <c r="G497" s="501"/>
      <c r="H497" s="501"/>
      <c r="I497" s="501"/>
      <c r="J497" s="501"/>
      <c r="K497" s="501"/>
      <c r="L497" s="501"/>
      <c r="M497" s="501"/>
      <c r="N497" s="501"/>
    </row>
    <row r="498" spans="1:14" ht="15.75" thickBot="1" x14ac:dyDescent="0.3">
      <c r="A498" s="503"/>
      <c r="B498" s="504"/>
      <c r="C498" s="504"/>
      <c r="D498" s="504"/>
      <c r="E498" s="504"/>
      <c r="F498" s="504"/>
      <c r="G498" s="504"/>
      <c r="H498" s="504"/>
      <c r="I498" s="504"/>
      <c r="J498" s="504"/>
      <c r="K498" s="504"/>
      <c r="L498" s="504"/>
      <c r="M498" s="504"/>
      <c r="N498" s="504"/>
    </row>
  </sheetData>
  <sheetProtection insertRows="0"/>
  <mergeCells count="8">
    <mergeCell ref="A496:N498"/>
    <mergeCell ref="I9:N9"/>
    <mergeCell ref="A10:A11"/>
    <mergeCell ref="B10:B11"/>
    <mergeCell ref="C10:E10"/>
    <mergeCell ref="F10:H10"/>
    <mergeCell ref="I10:K10"/>
    <mergeCell ref="L10:N10"/>
  </mergeCells>
  <conditionalFormatting sqref="E12:E495">
    <cfRule type="containsBlanks" dxfId="0" priority="1">
      <formula>LEN(TRIM(E12))=0</formula>
    </cfRule>
  </conditionalFormatting>
  <pageMargins left="0.7" right="0.7" top="0.75" bottom="0.75" header="0.3" footer="0.3"/>
  <pageSetup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2381-EC6A-44FC-ACCF-E7C71D608E89}">
  <sheetPr>
    <tabColor theme="1"/>
  </sheetPr>
  <dimension ref="A1"/>
  <sheetViews>
    <sheetView workbookViewId="0"/>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E091-BBAF-4121-9494-20139A992CD4}">
  <dimension ref="A1:L627"/>
  <sheetViews>
    <sheetView topLeftCell="A6" workbookViewId="0">
      <selection activeCell="A7" sqref="A7"/>
    </sheetView>
  </sheetViews>
  <sheetFormatPr defaultColWidth="8.85546875" defaultRowHeight="16.5" x14ac:dyDescent="0.3"/>
  <cols>
    <col min="1" max="1" width="11.85546875" style="246" bestFit="1" customWidth="1"/>
    <col min="2" max="2" width="59.85546875" style="246" customWidth="1"/>
    <col min="3" max="16384" width="8.85546875" style="247"/>
  </cols>
  <sheetData>
    <row r="1" spans="1:2" hidden="1" x14ac:dyDescent="0.3"/>
    <row r="2" spans="1:2" hidden="1" x14ac:dyDescent="0.3"/>
    <row r="3" spans="1:2" hidden="1" x14ac:dyDescent="0.3"/>
    <row r="4" spans="1:2" hidden="1" x14ac:dyDescent="0.3"/>
    <row r="5" spans="1:2" hidden="1" x14ac:dyDescent="0.3"/>
    <row r="6" spans="1:2" ht="18" x14ac:dyDescent="0.3">
      <c r="A6" s="392" t="s">
        <v>633</v>
      </c>
      <c r="B6" s="392" t="s">
        <v>265</v>
      </c>
    </row>
    <row r="7" spans="1:2" x14ac:dyDescent="0.3">
      <c r="A7" s="277" t="s">
        <v>634</v>
      </c>
      <c r="B7" s="393" t="s">
        <v>635</v>
      </c>
    </row>
    <row r="8" spans="1:2" x14ac:dyDescent="0.3">
      <c r="A8" s="277" t="s">
        <v>636</v>
      </c>
      <c r="B8" s="393" t="s">
        <v>637</v>
      </c>
    </row>
    <row r="9" spans="1:2" x14ac:dyDescent="0.3">
      <c r="A9" s="277" t="s">
        <v>638</v>
      </c>
      <c r="B9" s="394" t="s">
        <v>639</v>
      </c>
    </row>
    <row r="10" spans="1:2" x14ac:dyDescent="0.3">
      <c r="A10" s="277" t="s">
        <v>640</v>
      </c>
      <c r="B10" s="394" t="s">
        <v>641</v>
      </c>
    </row>
    <row r="11" spans="1:2" x14ac:dyDescent="0.3">
      <c r="A11" s="277" t="s">
        <v>642</v>
      </c>
      <c r="B11" s="394" t="s">
        <v>643</v>
      </c>
    </row>
    <row r="12" spans="1:2" x14ac:dyDescent="0.3">
      <c r="A12" s="277" t="s">
        <v>644</v>
      </c>
      <c r="B12" s="394" t="s">
        <v>645</v>
      </c>
    </row>
    <row r="13" spans="1:2" x14ac:dyDescent="0.3">
      <c r="A13" s="277" t="s">
        <v>646</v>
      </c>
      <c r="B13" s="393" t="s">
        <v>647</v>
      </c>
    </row>
    <row r="14" spans="1:2" x14ac:dyDescent="0.3">
      <c r="A14" s="277" t="s">
        <v>648</v>
      </c>
      <c r="B14" s="394" t="s">
        <v>649</v>
      </c>
    </row>
    <row r="15" spans="1:2" x14ac:dyDescent="0.3">
      <c r="A15" s="277" t="s">
        <v>650</v>
      </c>
      <c r="B15" s="394" t="s">
        <v>651</v>
      </c>
    </row>
    <row r="16" spans="1:2" x14ac:dyDescent="0.3">
      <c r="A16" s="277" t="s">
        <v>652</v>
      </c>
      <c r="B16" s="394" t="s">
        <v>653</v>
      </c>
    </row>
    <row r="17" spans="1:2" x14ac:dyDescent="0.3">
      <c r="A17" s="277" t="s">
        <v>654</v>
      </c>
      <c r="B17" s="394" t="s">
        <v>655</v>
      </c>
    </row>
    <row r="18" spans="1:2" x14ac:dyDescent="0.3">
      <c r="A18" s="277" t="s">
        <v>656</v>
      </c>
      <c r="B18" s="394" t="s">
        <v>657</v>
      </c>
    </row>
    <row r="19" spans="1:2" x14ac:dyDescent="0.3">
      <c r="A19" s="277" t="s">
        <v>658</v>
      </c>
      <c r="B19" s="394" t="s">
        <v>659</v>
      </c>
    </row>
    <row r="20" spans="1:2" x14ac:dyDescent="0.3">
      <c r="A20" s="277" t="s">
        <v>660</v>
      </c>
      <c r="B20" s="394" t="s">
        <v>661</v>
      </c>
    </row>
    <row r="21" spans="1:2" x14ac:dyDescent="0.3">
      <c r="A21" s="277" t="s">
        <v>662</v>
      </c>
      <c r="B21" s="394" t="s">
        <v>663</v>
      </c>
    </row>
    <row r="22" spans="1:2" x14ac:dyDescent="0.3">
      <c r="A22" s="277" t="s">
        <v>664</v>
      </c>
      <c r="B22" s="394" t="s">
        <v>665</v>
      </c>
    </row>
    <row r="23" spans="1:2" x14ac:dyDescent="0.3">
      <c r="A23" s="277" t="s">
        <v>666</v>
      </c>
      <c r="B23" s="394" t="s">
        <v>667</v>
      </c>
    </row>
    <row r="24" spans="1:2" x14ac:dyDescent="0.3">
      <c r="A24" s="277" t="s">
        <v>668</v>
      </c>
      <c r="B24" s="394" t="s">
        <v>669</v>
      </c>
    </row>
    <row r="25" spans="1:2" x14ac:dyDescent="0.3">
      <c r="A25" s="277" t="s">
        <v>670</v>
      </c>
      <c r="B25" s="394" t="s">
        <v>671</v>
      </c>
    </row>
    <row r="26" spans="1:2" x14ac:dyDescent="0.3">
      <c r="A26" s="277" t="s">
        <v>672</v>
      </c>
      <c r="B26" s="394" t="s">
        <v>673</v>
      </c>
    </row>
    <row r="27" spans="1:2" x14ac:dyDescent="0.3">
      <c r="A27" s="277" t="s">
        <v>674</v>
      </c>
      <c r="B27" s="394" t="s">
        <v>675</v>
      </c>
    </row>
    <row r="28" spans="1:2" x14ac:dyDescent="0.3">
      <c r="A28" s="277" t="s">
        <v>676</v>
      </c>
      <c r="B28" s="394" t="s">
        <v>677</v>
      </c>
    </row>
    <row r="29" spans="1:2" x14ac:dyDescent="0.3">
      <c r="A29" s="277" t="s">
        <v>678</v>
      </c>
      <c r="B29" s="394" t="s">
        <v>679</v>
      </c>
    </row>
    <row r="30" spans="1:2" x14ac:dyDescent="0.3">
      <c r="A30" s="277" t="s">
        <v>680</v>
      </c>
      <c r="B30" s="394" t="s">
        <v>681</v>
      </c>
    </row>
    <row r="31" spans="1:2" x14ac:dyDescent="0.3">
      <c r="A31" s="277" t="s">
        <v>682</v>
      </c>
      <c r="B31" s="394" t="s">
        <v>683</v>
      </c>
    </row>
    <row r="32" spans="1:2" x14ac:dyDescent="0.3">
      <c r="A32" s="277" t="s">
        <v>684</v>
      </c>
      <c r="B32" s="394" t="s">
        <v>685</v>
      </c>
    </row>
    <row r="33" spans="1:2" x14ac:dyDescent="0.3">
      <c r="A33" s="277" t="s">
        <v>686</v>
      </c>
      <c r="B33" s="393" t="s">
        <v>687</v>
      </c>
    </row>
    <row r="34" spans="1:2" x14ac:dyDescent="0.3">
      <c r="A34" s="277" t="s">
        <v>688</v>
      </c>
      <c r="B34" s="394" t="s">
        <v>689</v>
      </c>
    </row>
    <row r="35" spans="1:2" x14ac:dyDescent="0.3">
      <c r="A35" s="277" t="s">
        <v>690</v>
      </c>
      <c r="B35" s="394" t="s">
        <v>691</v>
      </c>
    </row>
    <row r="36" spans="1:2" x14ac:dyDescent="0.3">
      <c r="A36" s="277" t="s">
        <v>692</v>
      </c>
      <c r="B36" s="394" t="s">
        <v>693</v>
      </c>
    </row>
    <row r="37" spans="1:2" x14ac:dyDescent="0.3">
      <c r="A37" s="277" t="s">
        <v>694</v>
      </c>
      <c r="B37" s="394" t="s">
        <v>695</v>
      </c>
    </row>
    <row r="38" spans="1:2" x14ac:dyDescent="0.3">
      <c r="A38" s="277" t="s">
        <v>696</v>
      </c>
      <c r="B38" s="394" t="s">
        <v>697</v>
      </c>
    </row>
    <row r="39" spans="1:2" x14ac:dyDescent="0.3">
      <c r="A39" s="277" t="s">
        <v>698</v>
      </c>
      <c r="B39" s="394" t="s">
        <v>699</v>
      </c>
    </row>
    <row r="40" spans="1:2" x14ac:dyDescent="0.3">
      <c r="A40" s="277" t="s">
        <v>700</v>
      </c>
      <c r="B40" s="394" t="s">
        <v>701</v>
      </c>
    </row>
    <row r="41" spans="1:2" x14ac:dyDescent="0.3">
      <c r="A41" s="277" t="s">
        <v>702</v>
      </c>
      <c r="B41" s="394" t="s">
        <v>703</v>
      </c>
    </row>
    <row r="42" spans="1:2" x14ac:dyDescent="0.3">
      <c r="A42" s="277" t="s">
        <v>704</v>
      </c>
      <c r="B42" s="394" t="s">
        <v>705</v>
      </c>
    </row>
    <row r="43" spans="1:2" x14ac:dyDescent="0.3">
      <c r="A43" s="277" t="s">
        <v>706</v>
      </c>
      <c r="B43" s="394" t="s">
        <v>707</v>
      </c>
    </row>
    <row r="44" spans="1:2" x14ac:dyDescent="0.3">
      <c r="A44" s="277" t="s">
        <v>708</v>
      </c>
      <c r="B44" s="394" t="s">
        <v>709</v>
      </c>
    </row>
    <row r="45" spans="1:2" x14ac:dyDescent="0.3">
      <c r="A45" s="277" t="s">
        <v>710</v>
      </c>
      <c r="B45" s="393" t="s">
        <v>711</v>
      </c>
    </row>
    <row r="46" spans="1:2" x14ac:dyDescent="0.3">
      <c r="A46" s="277" t="s">
        <v>712</v>
      </c>
      <c r="B46" s="393" t="s">
        <v>713</v>
      </c>
    </row>
    <row r="47" spans="1:2" x14ac:dyDescent="0.3">
      <c r="A47" s="277" t="s">
        <v>714</v>
      </c>
      <c r="B47" s="394" t="s">
        <v>715</v>
      </c>
    </row>
    <row r="48" spans="1:2" x14ac:dyDescent="0.3">
      <c r="A48" s="277" t="s">
        <v>716</v>
      </c>
      <c r="B48" s="393" t="s">
        <v>717</v>
      </c>
    </row>
    <row r="49" spans="1:2" x14ac:dyDescent="0.3">
      <c r="A49" s="277" t="s">
        <v>718</v>
      </c>
      <c r="B49" s="395" t="s">
        <v>719</v>
      </c>
    </row>
    <row r="50" spans="1:2" x14ac:dyDescent="0.3">
      <c r="A50" s="277" t="s">
        <v>720</v>
      </c>
      <c r="B50" s="395" t="s">
        <v>721</v>
      </c>
    </row>
    <row r="51" spans="1:2" x14ac:dyDescent="0.3">
      <c r="A51" s="277" t="s">
        <v>722</v>
      </c>
      <c r="B51" s="394" t="s">
        <v>723</v>
      </c>
    </row>
    <row r="52" spans="1:2" x14ac:dyDescent="0.3">
      <c r="A52" s="277" t="s">
        <v>724</v>
      </c>
      <c r="B52" s="394" t="s">
        <v>725</v>
      </c>
    </row>
    <row r="53" spans="1:2" x14ac:dyDescent="0.3">
      <c r="A53" s="277" t="s">
        <v>726</v>
      </c>
      <c r="B53" s="394" t="s">
        <v>727</v>
      </c>
    </row>
    <row r="54" spans="1:2" x14ac:dyDescent="0.3">
      <c r="A54" s="277" t="s">
        <v>728</v>
      </c>
      <c r="B54" s="394" t="s">
        <v>729</v>
      </c>
    </row>
    <row r="55" spans="1:2" x14ac:dyDescent="0.3">
      <c r="A55" s="277" t="s">
        <v>730</v>
      </c>
      <c r="B55" s="394" t="s">
        <v>731</v>
      </c>
    </row>
    <row r="56" spans="1:2" x14ac:dyDescent="0.3">
      <c r="A56" s="277" t="s">
        <v>732</v>
      </c>
      <c r="B56" s="394" t="s">
        <v>733</v>
      </c>
    </row>
    <row r="57" spans="1:2" x14ac:dyDescent="0.3">
      <c r="A57" s="277" t="s">
        <v>734</v>
      </c>
      <c r="B57" s="394" t="s">
        <v>735</v>
      </c>
    </row>
    <row r="58" spans="1:2" x14ac:dyDescent="0.3">
      <c r="A58" s="277" t="s">
        <v>736</v>
      </c>
      <c r="B58" s="394" t="s">
        <v>737</v>
      </c>
    </row>
    <row r="59" spans="1:2" x14ac:dyDescent="0.3">
      <c r="A59" s="277" t="s">
        <v>738</v>
      </c>
      <c r="B59" s="394" t="s">
        <v>739</v>
      </c>
    </row>
    <row r="60" spans="1:2" x14ac:dyDescent="0.3">
      <c r="A60" s="277" t="s">
        <v>740</v>
      </c>
      <c r="B60" s="394" t="s">
        <v>741</v>
      </c>
    </row>
    <row r="61" spans="1:2" x14ac:dyDescent="0.3">
      <c r="A61" s="277" t="s">
        <v>742</v>
      </c>
      <c r="B61" s="396" t="s">
        <v>743</v>
      </c>
    </row>
    <row r="62" spans="1:2" x14ac:dyDescent="0.3">
      <c r="A62" s="397" t="s">
        <v>744</v>
      </c>
      <c r="B62" s="393" t="s">
        <v>745</v>
      </c>
    </row>
    <row r="63" spans="1:2" x14ac:dyDescent="0.3">
      <c r="A63" s="277" t="s">
        <v>746</v>
      </c>
      <c r="B63" s="393" t="s">
        <v>747</v>
      </c>
    </row>
    <row r="64" spans="1:2" x14ac:dyDescent="0.3">
      <c r="A64" s="277" t="s">
        <v>748</v>
      </c>
      <c r="B64" s="394" t="s">
        <v>749</v>
      </c>
    </row>
    <row r="65" spans="1:2" x14ac:dyDescent="0.3">
      <c r="A65" s="277" t="s">
        <v>750</v>
      </c>
      <c r="B65" s="393" t="s">
        <v>751</v>
      </c>
    </row>
    <row r="66" spans="1:2" x14ac:dyDescent="0.3">
      <c r="A66" s="277" t="s">
        <v>752</v>
      </c>
      <c r="B66" s="394" t="s">
        <v>753</v>
      </c>
    </row>
    <row r="67" spans="1:2" x14ac:dyDescent="0.3">
      <c r="A67" s="277" t="s">
        <v>754</v>
      </c>
      <c r="B67" s="394" t="s">
        <v>755</v>
      </c>
    </row>
    <row r="68" spans="1:2" x14ac:dyDescent="0.3">
      <c r="A68" s="277" t="s">
        <v>756</v>
      </c>
      <c r="B68" s="394" t="s">
        <v>757</v>
      </c>
    </row>
    <row r="69" spans="1:2" x14ac:dyDescent="0.3">
      <c r="A69" s="277" t="s">
        <v>758</v>
      </c>
      <c r="B69" s="394" t="s">
        <v>759</v>
      </c>
    </row>
    <row r="70" spans="1:2" x14ac:dyDescent="0.3">
      <c r="A70" s="277" t="s">
        <v>760</v>
      </c>
      <c r="B70" s="394" t="s">
        <v>761</v>
      </c>
    </row>
    <row r="71" spans="1:2" x14ac:dyDescent="0.3">
      <c r="A71" s="277" t="s">
        <v>762</v>
      </c>
      <c r="B71" s="394" t="s">
        <v>763</v>
      </c>
    </row>
    <row r="72" spans="1:2" x14ac:dyDescent="0.3">
      <c r="A72" s="277" t="s">
        <v>764</v>
      </c>
      <c r="B72" s="393" t="s">
        <v>765</v>
      </c>
    </row>
    <row r="73" spans="1:2" x14ac:dyDescent="0.3">
      <c r="A73" s="277" t="s">
        <v>766</v>
      </c>
      <c r="B73" s="393" t="s">
        <v>767</v>
      </c>
    </row>
    <row r="74" spans="1:2" x14ac:dyDescent="0.3">
      <c r="A74" s="277" t="s">
        <v>768</v>
      </c>
      <c r="B74" s="393" t="s">
        <v>769</v>
      </c>
    </row>
    <row r="75" spans="1:2" x14ac:dyDescent="0.3">
      <c r="A75" s="277" t="s">
        <v>770</v>
      </c>
      <c r="B75" s="394" t="s">
        <v>771</v>
      </c>
    </row>
    <row r="76" spans="1:2" x14ac:dyDescent="0.3">
      <c r="A76" s="277" t="s">
        <v>772</v>
      </c>
      <c r="B76" s="394" t="s">
        <v>773</v>
      </c>
    </row>
    <row r="77" spans="1:2" x14ac:dyDescent="0.3">
      <c r="A77" s="277" t="s">
        <v>774</v>
      </c>
      <c r="B77" s="394" t="s">
        <v>775</v>
      </c>
    </row>
    <row r="78" spans="1:2" x14ac:dyDescent="0.3">
      <c r="A78" s="277" t="s">
        <v>776</v>
      </c>
      <c r="B78" s="394" t="s">
        <v>777</v>
      </c>
    </row>
    <row r="79" spans="1:2" x14ac:dyDescent="0.3">
      <c r="A79" s="277" t="s">
        <v>778</v>
      </c>
      <c r="B79" s="394" t="s">
        <v>779</v>
      </c>
    </row>
    <row r="80" spans="1:2" x14ac:dyDescent="0.3">
      <c r="A80" s="277" t="s">
        <v>780</v>
      </c>
      <c r="B80" s="393" t="s">
        <v>781</v>
      </c>
    </row>
    <row r="81" spans="1:2" x14ac:dyDescent="0.3">
      <c r="A81" s="277" t="s">
        <v>782</v>
      </c>
      <c r="B81" s="394" t="s">
        <v>783</v>
      </c>
    </row>
    <row r="82" spans="1:2" x14ac:dyDescent="0.3">
      <c r="A82" s="277" t="s">
        <v>784</v>
      </c>
      <c r="B82" s="394" t="s">
        <v>785</v>
      </c>
    </row>
    <row r="83" spans="1:2" x14ac:dyDescent="0.3">
      <c r="A83" s="277" t="s">
        <v>786</v>
      </c>
      <c r="B83" s="393" t="s">
        <v>787</v>
      </c>
    </row>
    <row r="84" spans="1:2" x14ac:dyDescent="0.3">
      <c r="A84" s="277" t="s">
        <v>788</v>
      </c>
      <c r="B84" s="394" t="s">
        <v>789</v>
      </c>
    </row>
    <row r="85" spans="1:2" x14ac:dyDescent="0.3">
      <c r="A85" s="277" t="s">
        <v>790</v>
      </c>
      <c r="B85" s="394" t="s">
        <v>791</v>
      </c>
    </row>
    <row r="86" spans="1:2" x14ac:dyDescent="0.3">
      <c r="A86" s="277" t="s">
        <v>631</v>
      </c>
      <c r="B86" s="394" t="s">
        <v>792</v>
      </c>
    </row>
    <row r="87" spans="1:2" x14ac:dyDescent="0.3">
      <c r="A87" s="277" t="s">
        <v>793</v>
      </c>
      <c r="B87" s="394" t="s">
        <v>794</v>
      </c>
    </row>
    <row r="88" spans="1:2" x14ac:dyDescent="0.3">
      <c r="A88" s="277" t="s">
        <v>795</v>
      </c>
      <c r="B88" s="394" t="s">
        <v>796</v>
      </c>
    </row>
    <row r="89" spans="1:2" x14ac:dyDescent="0.3">
      <c r="A89" s="277" t="s">
        <v>797</v>
      </c>
      <c r="B89" s="394" t="s">
        <v>798</v>
      </c>
    </row>
    <row r="90" spans="1:2" x14ac:dyDescent="0.3">
      <c r="A90" s="277" t="s">
        <v>799</v>
      </c>
      <c r="B90" s="393" t="s">
        <v>800</v>
      </c>
    </row>
    <row r="91" spans="1:2" x14ac:dyDescent="0.3">
      <c r="A91" s="277" t="s">
        <v>801</v>
      </c>
      <c r="B91" s="393" t="s">
        <v>802</v>
      </c>
    </row>
    <row r="92" spans="1:2" x14ac:dyDescent="0.3">
      <c r="A92" s="277" t="s">
        <v>803</v>
      </c>
      <c r="B92" s="394" t="s">
        <v>804</v>
      </c>
    </row>
    <row r="93" spans="1:2" x14ac:dyDescent="0.3">
      <c r="A93" s="277" t="s">
        <v>805</v>
      </c>
      <c r="B93" s="393" t="s">
        <v>806</v>
      </c>
    </row>
    <row r="94" spans="1:2" x14ac:dyDescent="0.3">
      <c r="A94" s="277" t="s">
        <v>807</v>
      </c>
      <c r="B94" s="393" t="s">
        <v>808</v>
      </c>
    </row>
    <row r="95" spans="1:2" x14ac:dyDescent="0.3">
      <c r="A95" s="277" t="s">
        <v>809</v>
      </c>
      <c r="B95" s="393" t="s">
        <v>810</v>
      </c>
    </row>
    <row r="96" spans="1:2" x14ac:dyDescent="0.3">
      <c r="A96" s="277" t="s">
        <v>811</v>
      </c>
      <c r="B96" s="394" t="s">
        <v>812</v>
      </c>
    </row>
    <row r="97" spans="1:2" x14ac:dyDescent="0.3">
      <c r="A97" s="277" t="s">
        <v>813</v>
      </c>
      <c r="B97" s="394" t="s">
        <v>814</v>
      </c>
    </row>
    <row r="98" spans="1:2" x14ac:dyDescent="0.3">
      <c r="A98" s="277" t="s">
        <v>815</v>
      </c>
      <c r="B98" s="393" t="s">
        <v>816</v>
      </c>
    </row>
    <row r="99" spans="1:2" x14ac:dyDescent="0.3">
      <c r="A99" s="277" t="s">
        <v>817</v>
      </c>
      <c r="B99" s="393" t="s">
        <v>818</v>
      </c>
    </row>
    <row r="100" spans="1:2" x14ac:dyDescent="0.3">
      <c r="A100" s="277" t="s">
        <v>819</v>
      </c>
      <c r="B100" s="394" t="s">
        <v>820</v>
      </c>
    </row>
    <row r="101" spans="1:2" x14ac:dyDescent="0.3">
      <c r="A101" s="277" t="s">
        <v>821</v>
      </c>
      <c r="B101" s="393" t="s">
        <v>822</v>
      </c>
    </row>
    <row r="102" spans="1:2" x14ac:dyDescent="0.3">
      <c r="A102" s="277" t="s">
        <v>823</v>
      </c>
      <c r="B102" s="393" t="s">
        <v>824</v>
      </c>
    </row>
    <row r="103" spans="1:2" x14ac:dyDescent="0.3">
      <c r="A103" s="277" t="s">
        <v>825</v>
      </c>
      <c r="B103" s="394" t="s">
        <v>826</v>
      </c>
    </row>
    <row r="104" spans="1:2" x14ac:dyDescent="0.3">
      <c r="A104" s="277" t="s">
        <v>827</v>
      </c>
      <c r="B104" s="394" t="s">
        <v>828</v>
      </c>
    </row>
    <row r="105" spans="1:2" x14ac:dyDescent="0.3">
      <c r="A105" s="277" t="s">
        <v>829</v>
      </c>
      <c r="B105" s="394" t="s">
        <v>830</v>
      </c>
    </row>
    <row r="106" spans="1:2" x14ac:dyDescent="0.3">
      <c r="A106" s="277" t="s">
        <v>831</v>
      </c>
      <c r="B106" s="394" t="s">
        <v>832</v>
      </c>
    </row>
    <row r="107" spans="1:2" x14ac:dyDescent="0.3">
      <c r="A107" s="277" t="s">
        <v>833</v>
      </c>
      <c r="B107" s="394" t="s">
        <v>834</v>
      </c>
    </row>
    <row r="108" spans="1:2" x14ac:dyDescent="0.3">
      <c r="A108" s="277" t="s">
        <v>835</v>
      </c>
      <c r="B108" s="394" t="s">
        <v>836</v>
      </c>
    </row>
    <row r="109" spans="1:2" x14ac:dyDescent="0.3">
      <c r="A109" s="277" t="s">
        <v>837</v>
      </c>
      <c r="B109" s="394" t="s">
        <v>838</v>
      </c>
    </row>
    <row r="110" spans="1:2" x14ac:dyDescent="0.3">
      <c r="A110" s="277" t="s">
        <v>839</v>
      </c>
      <c r="B110" s="396" t="s">
        <v>840</v>
      </c>
    </row>
    <row r="111" spans="1:2" x14ac:dyDescent="0.3">
      <c r="A111" s="277" t="s">
        <v>629</v>
      </c>
      <c r="B111" s="394" t="s">
        <v>841</v>
      </c>
    </row>
    <row r="112" spans="1:2" x14ac:dyDescent="0.3">
      <c r="A112" s="277" t="s">
        <v>842</v>
      </c>
      <c r="B112" s="394" t="s">
        <v>843</v>
      </c>
    </row>
    <row r="113" spans="1:2" x14ac:dyDescent="0.3">
      <c r="A113" s="277" t="s">
        <v>844</v>
      </c>
      <c r="B113" s="394" t="s">
        <v>845</v>
      </c>
    </row>
    <row r="114" spans="1:2" x14ac:dyDescent="0.3">
      <c r="A114" s="277" t="s">
        <v>846</v>
      </c>
      <c r="B114" s="393" t="s">
        <v>847</v>
      </c>
    </row>
    <row r="115" spans="1:2" x14ac:dyDescent="0.3">
      <c r="A115" s="398" t="s">
        <v>848</v>
      </c>
      <c r="B115" s="394" t="s">
        <v>849</v>
      </c>
    </row>
    <row r="116" spans="1:2" x14ac:dyDescent="0.3">
      <c r="A116" s="277" t="s">
        <v>850</v>
      </c>
      <c r="B116" s="394" t="s">
        <v>851</v>
      </c>
    </row>
    <row r="117" spans="1:2" x14ac:dyDescent="0.3">
      <c r="A117" s="277" t="s">
        <v>852</v>
      </c>
      <c r="B117" s="394" t="s">
        <v>853</v>
      </c>
    </row>
    <row r="118" spans="1:2" x14ac:dyDescent="0.3">
      <c r="A118" s="277" t="s">
        <v>854</v>
      </c>
      <c r="B118" s="393" t="s">
        <v>855</v>
      </c>
    </row>
    <row r="119" spans="1:2" x14ac:dyDescent="0.3">
      <c r="A119" s="277" t="s">
        <v>856</v>
      </c>
      <c r="B119" s="394" t="s">
        <v>857</v>
      </c>
    </row>
    <row r="120" spans="1:2" x14ac:dyDescent="0.3">
      <c r="A120" s="277" t="s">
        <v>858</v>
      </c>
      <c r="B120" s="394" t="s">
        <v>859</v>
      </c>
    </row>
    <row r="121" spans="1:2" x14ac:dyDescent="0.3">
      <c r="A121" s="277" t="s">
        <v>860</v>
      </c>
      <c r="B121" s="394" t="s">
        <v>861</v>
      </c>
    </row>
    <row r="122" spans="1:2" x14ac:dyDescent="0.3">
      <c r="A122" s="277" t="s">
        <v>862</v>
      </c>
      <c r="B122" s="394" t="s">
        <v>863</v>
      </c>
    </row>
    <row r="123" spans="1:2" x14ac:dyDescent="0.3">
      <c r="A123" s="277" t="s">
        <v>288</v>
      </c>
      <c r="B123" s="394" t="s">
        <v>287</v>
      </c>
    </row>
    <row r="124" spans="1:2" x14ac:dyDescent="0.3">
      <c r="A124" s="277" t="s">
        <v>864</v>
      </c>
      <c r="B124" s="394" t="s">
        <v>865</v>
      </c>
    </row>
    <row r="125" spans="1:2" x14ac:dyDescent="0.3">
      <c r="A125" s="277" t="s">
        <v>866</v>
      </c>
      <c r="B125" s="394" t="s">
        <v>867</v>
      </c>
    </row>
    <row r="126" spans="1:2" x14ac:dyDescent="0.3">
      <c r="A126" s="277" t="s">
        <v>868</v>
      </c>
      <c r="B126" s="394" t="s">
        <v>869</v>
      </c>
    </row>
    <row r="127" spans="1:2" x14ac:dyDescent="0.3">
      <c r="A127" s="277" t="s">
        <v>870</v>
      </c>
      <c r="B127" s="394" t="s">
        <v>871</v>
      </c>
    </row>
    <row r="128" spans="1:2" x14ac:dyDescent="0.3">
      <c r="A128" s="277" t="s">
        <v>872</v>
      </c>
      <c r="B128" s="394" t="s">
        <v>873</v>
      </c>
    </row>
    <row r="129" spans="1:2" x14ac:dyDescent="0.3">
      <c r="A129" s="277" t="s">
        <v>874</v>
      </c>
      <c r="B129" s="394" t="s">
        <v>875</v>
      </c>
    </row>
    <row r="130" spans="1:2" x14ac:dyDescent="0.3">
      <c r="A130" s="277" t="s">
        <v>876</v>
      </c>
      <c r="B130" s="393" t="s">
        <v>877</v>
      </c>
    </row>
    <row r="131" spans="1:2" x14ac:dyDescent="0.3">
      <c r="A131" s="277" t="s">
        <v>878</v>
      </c>
      <c r="B131" s="393" t="s">
        <v>879</v>
      </c>
    </row>
    <row r="132" spans="1:2" x14ac:dyDescent="0.3">
      <c r="A132" s="277" t="s">
        <v>880</v>
      </c>
      <c r="B132" s="393" t="s">
        <v>881</v>
      </c>
    </row>
    <row r="133" spans="1:2" x14ac:dyDescent="0.3">
      <c r="A133" s="277" t="s">
        <v>882</v>
      </c>
      <c r="B133" s="394" t="s">
        <v>883</v>
      </c>
    </row>
    <row r="134" spans="1:2" x14ac:dyDescent="0.3">
      <c r="A134" s="277" t="s">
        <v>884</v>
      </c>
      <c r="B134" s="394" t="s">
        <v>885</v>
      </c>
    </row>
    <row r="135" spans="1:2" x14ac:dyDescent="0.3">
      <c r="A135" s="277" t="s">
        <v>323</v>
      </c>
      <c r="B135" s="394" t="s">
        <v>37</v>
      </c>
    </row>
    <row r="136" spans="1:2" x14ac:dyDescent="0.3">
      <c r="A136" s="277" t="s">
        <v>89</v>
      </c>
      <c r="B136" s="394" t="s">
        <v>886</v>
      </c>
    </row>
    <row r="137" spans="1:2" x14ac:dyDescent="0.3">
      <c r="A137" s="277" t="s">
        <v>574</v>
      </c>
      <c r="B137" s="394" t="s">
        <v>887</v>
      </c>
    </row>
    <row r="138" spans="1:2" x14ac:dyDescent="0.3">
      <c r="A138" s="277" t="s">
        <v>888</v>
      </c>
      <c r="B138" s="394" t="s">
        <v>889</v>
      </c>
    </row>
    <row r="139" spans="1:2" x14ac:dyDescent="0.3">
      <c r="A139" s="277" t="s">
        <v>890</v>
      </c>
      <c r="B139" s="393" t="s">
        <v>891</v>
      </c>
    </row>
    <row r="140" spans="1:2" x14ac:dyDescent="0.3">
      <c r="A140" s="277" t="s">
        <v>892</v>
      </c>
      <c r="B140" s="394" t="s">
        <v>893</v>
      </c>
    </row>
    <row r="141" spans="1:2" x14ac:dyDescent="0.3">
      <c r="A141" s="277" t="s">
        <v>894</v>
      </c>
      <c r="B141" s="394" t="s">
        <v>895</v>
      </c>
    </row>
    <row r="142" spans="1:2" x14ac:dyDescent="0.3">
      <c r="A142" s="277" t="s">
        <v>896</v>
      </c>
      <c r="B142" s="394" t="s">
        <v>897</v>
      </c>
    </row>
    <row r="143" spans="1:2" x14ac:dyDescent="0.3">
      <c r="A143" s="277" t="s">
        <v>898</v>
      </c>
      <c r="B143" s="394" t="s">
        <v>899</v>
      </c>
    </row>
    <row r="144" spans="1:2" x14ac:dyDescent="0.3">
      <c r="A144" s="277" t="s">
        <v>581</v>
      </c>
      <c r="B144" s="394" t="s">
        <v>471</v>
      </c>
    </row>
    <row r="145" spans="1:2" x14ac:dyDescent="0.3">
      <c r="A145" s="277" t="s">
        <v>423</v>
      </c>
      <c r="B145" s="394" t="s">
        <v>63</v>
      </c>
    </row>
    <row r="146" spans="1:2" x14ac:dyDescent="0.3">
      <c r="A146" s="277" t="s">
        <v>900</v>
      </c>
      <c r="B146" s="394" t="s">
        <v>901</v>
      </c>
    </row>
    <row r="147" spans="1:2" x14ac:dyDescent="0.3">
      <c r="A147" s="277" t="s">
        <v>902</v>
      </c>
      <c r="B147" s="393" t="s">
        <v>903</v>
      </c>
    </row>
    <row r="148" spans="1:2" x14ac:dyDescent="0.3">
      <c r="A148" s="277" t="s">
        <v>418</v>
      </c>
      <c r="B148" s="394" t="s">
        <v>39</v>
      </c>
    </row>
    <row r="149" spans="1:2" x14ac:dyDescent="0.3">
      <c r="A149" s="277" t="s">
        <v>904</v>
      </c>
      <c r="B149" s="394" t="s">
        <v>905</v>
      </c>
    </row>
    <row r="150" spans="1:2" x14ac:dyDescent="0.3">
      <c r="A150" s="277" t="s">
        <v>906</v>
      </c>
      <c r="B150" s="394" t="s">
        <v>907</v>
      </c>
    </row>
    <row r="151" spans="1:2" x14ac:dyDescent="0.3">
      <c r="A151" s="277" t="s">
        <v>908</v>
      </c>
      <c r="B151" s="393" t="s">
        <v>909</v>
      </c>
    </row>
    <row r="152" spans="1:2" x14ac:dyDescent="0.3">
      <c r="A152" s="277" t="s">
        <v>910</v>
      </c>
      <c r="B152" s="393" t="s">
        <v>911</v>
      </c>
    </row>
    <row r="153" spans="1:2" x14ac:dyDescent="0.3">
      <c r="A153" s="277" t="s">
        <v>912</v>
      </c>
      <c r="B153" s="393" t="s">
        <v>913</v>
      </c>
    </row>
    <row r="154" spans="1:2" x14ac:dyDescent="0.3">
      <c r="A154" s="277" t="s">
        <v>914</v>
      </c>
      <c r="B154" s="393" t="s">
        <v>915</v>
      </c>
    </row>
    <row r="155" spans="1:2" x14ac:dyDescent="0.3">
      <c r="A155" s="277" t="s">
        <v>290</v>
      </c>
      <c r="B155" s="394" t="s">
        <v>41</v>
      </c>
    </row>
    <row r="156" spans="1:2" x14ac:dyDescent="0.3">
      <c r="A156" s="277" t="s">
        <v>582</v>
      </c>
      <c r="B156" s="394" t="s">
        <v>472</v>
      </c>
    </row>
    <row r="157" spans="1:2" x14ac:dyDescent="0.3">
      <c r="A157" s="277" t="s">
        <v>916</v>
      </c>
      <c r="B157" s="394" t="s">
        <v>917</v>
      </c>
    </row>
    <row r="158" spans="1:2" x14ac:dyDescent="0.3">
      <c r="A158" s="277" t="s">
        <v>918</v>
      </c>
      <c r="B158" s="394" t="s">
        <v>919</v>
      </c>
    </row>
    <row r="159" spans="1:2" x14ac:dyDescent="0.3">
      <c r="A159" s="277" t="s">
        <v>583</v>
      </c>
      <c r="B159" s="394" t="s">
        <v>473</v>
      </c>
    </row>
    <row r="160" spans="1:2" x14ac:dyDescent="0.3">
      <c r="A160" s="277" t="s">
        <v>920</v>
      </c>
      <c r="B160" s="394" t="s">
        <v>921</v>
      </c>
    </row>
    <row r="161" spans="1:2" x14ac:dyDescent="0.3">
      <c r="A161" s="277" t="s">
        <v>922</v>
      </c>
      <c r="B161" s="394" t="s">
        <v>923</v>
      </c>
    </row>
    <row r="162" spans="1:2" x14ac:dyDescent="0.3">
      <c r="A162" s="277" t="s">
        <v>924</v>
      </c>
      <c r="B162" s="394" t="s">
        <v>925</v>
      </c>
    </row>
    <row r="163" spans="1:2" x14ac:dyDescent="0.3">
      <c r="A163" s="277" t="s">
        <v>926</v>
      </c>
      <c r="B163" s="394" t="s">
        <v>927</v>
      </c>
    </row>
    <row r="164" spans="1:2" x14ac:dyDescent="0.3">
      <c r="A164" s="277" t="s">
        <v>928</v>
      </c>
      <c r="B164" s="394" t="s">
        <v>929</v>
      </c>
    </row>
    <row r="165" spans="1:2" x14ac:dyDescent="0.3">
      <c r="A165" s="277" t="s">
        <v>930</v>
      </c>
      <c r="B165" s="394" t="s">
        <v>931</v>
      </c>
    </row>
    <row r="166" spans="1:2" x14ac:dyDescent="0.3">
      <c r="A166" s="277" t="s">
        <v>932</v>
      </c>
      <c r="B166" s="394" t="s">
        <v>933</v>
      </c>
    </row>
    <row r="167" spans="1:2" x14ac:dyDescent="0.3">
      <c r="A167" s="277" t="s">
        <v>934</v>
      </c>
      <c r="B167" s="394" t="s">
        <v>935</v>
      </c>
    </row>
    <row r="168" spans="1:2" x14ac:dyDescent="0.3">
      <c r="A168" s="277" t="s">
        <v>936</v>
      </c>
      <c r="B168" s="394" t="s">
        <v>937</v>
      </c>
    </row>
    <row r="169" spans="1:2" x14ac:dyDescent="0.3">
      <c r="A169" s="277" t="s">
        <v>938</v>
      </c>
      <c r="B169" s="394" t="s">
        <v>939</v>
      </c>
    </row>
    <row r="170" spans="1:2" x14ac:dyDescent="0.3">
      <c r="A170" s="277" t="s">
        <v>940</v>
      </c>
      <c r="B170" s="394" t="s">
        <v>941</v>
      </c>
    </row>
    <row r="171" spans="1:2" x14ac:dyDescent="0.3">
      <c r="A171" s="277" t="s">
        <v>942</v>
      </c>
      <c r="B171" s="393" t="s">
        <v>943</v>
      </c>
    </row>
    <row r="172" spans="1:2" x14ac:dyDescent="0.3">
      <c r="A172" s="277" t="s">
        <v>419</v>
      </c>
      <c r="B172" s="394" t="s">
        <v>43</v>
      </c>
    </row>
    <row r="173" spans="1:2" x14ac:dyDescent="0.3">
      <c r="A173" s="277" t="s">
        <v>944</v>
      </c>
      <c r="B173" s="393" t="s">
        <v>945</v>
      </c>
    </row>
    <row r="174" spans="1:2" x14ac:dyDescent="0.3">
      <c r="A174" s="277" t="s">
        <v>946</v>
      </c>
      <c r="B174" s="393" t="s">
        <v>947</v>
      </c>
    </row>
    <row r="175" spans="1:2" x14ac:dyDescent="0.3">
      <c r="A175" s="277" t="s">
        <v>948</v>
      </c>
      <c r="B175" s="393" t="s">
        <v>949</v>
      </c>
    </row>
    <row r="176" spans="1:2" x14ac:dyDescent="0.3">
      <c r="A176" s="277" t="s">
        <v>950</v>
      </c>
      <c r="B176" s="394" t="s">
        <v>951</v>
      </c>
    </row>
    <row r="177" spans="1:2" x14ac:dyDescent="0.3">
      <c r="A177" s="277" t="s">
        <v>952</v>
      </c>
      <c r="B177" s="394" t="s">
        <v>953</v>
      </c>
    </row>
    <row r="178" spans="1:2" x14ac:dyDescent="0.3">
      <c r="A178" s="277" t="s">
        <v>954</v>
      </c>
      <c r="B178" s="394" t="s">
        <v>955</v>
      </c>
    </row>
    <row r="179" spans="1:2" x14ac:dyDescent="0.3">
      <c r="A179" s="277" t="s">
        <v>956</v>
      </c>
      <c r="B179" s="394" t="s">
        <v>957</v>
      </c>
    </row>
    <row r="180" spans="1:2" x14ac:dyDescent="0.3">
      <c r="A180" s="277" t="s">
        <v>958</v>
      </c>
      <c r="B180" s="394" t="s">
        <v>959</v>
      </c>
    </row>
    <row r="181" spans="1:2" x14ac:dyDescent="0.3">
      <c r="A181" s="277" t="s">
        <v>590</v>
      </c>
      <c r="B181" s="394" t="s">
        <v>480</v>
      </c>
    </row>
    <row r="182" spans="1:2" x14ac:dyDescent="0.3">
      <c r="A182" s="277" t="s">
        <v>960</v>
      </c>
      <c r="B182" s="394" t="s">
        <v>961</v>
      </c>
    </row>
    <row r="183" spans="1:2" x14ac:dyDescent="0.3">
      <c r="A183" s="277" t="s">
        <v>962</v>
      </c>
      <c r="B183" s="394" t="s">
        <v>963</v>
      </c>
    </row>
    <row r="184" spans="1:2" x14ac:dyDescent="0.3">
      <c r="A184" s="277" t="s">
        <v>964</v>
      </c>
      <c r="B184" s="394" t="s">
        <v>965</v>
      </c>
    </row>
    <row r="185" spans="1:2" x14ac:dyDescent="0.3">
      <c r="A185" s="277" t="s">
        <v>966</v>
      </c>
      <c r="B185" s="393" t="s">
        <v>967</v>
      </c>
    </row>
    <row r="186" spans="1:2" x14ac:dyDescent="0.3">
      <c r="A186" s="277" t="s">
        <v>968</v>
      </c>
      <c r="B186" s="394" t="s">
        <v>969</v>
      </c>
    </row>
    <row r="187" spans="1:2" x14ac:dyDescent="0.3">
      <c r="A187" s="277" t="s">
        <v>970</v>
      </c>
      <c r="B187" s="394" t="s">
        <v>971</v>
      </c>
    </row>
    <row r="188" spans="1:2" x14ac:dyDescent="0.3">
      <c r="A188" s="277" t="s">
        <v>972</v>
      </c>
      <c r="B188" s="394" t="s">
        <v>973</v>
      </c>
    </row>
    <row r="189" spans="1:2" x14ac:dyDescent="0.3">
      <c r="A189" s="277" t="s">
        <v>588</v>
      </c>
      <c r="B189" s="394" t="s">
        <v>478</v>
      </c>
    </row>
    <row r="190" spans="1:2" x14ac:dyDescent="0.3">
      <c r="A190" s="277" t="s">
        <v>974</v>
      </c>
      <c r="B190" s="393" t="s">
        <v>975</v>
      </c>
    </row>
    <row r="191" spans="1:2" x14ac:dyDescent="0.3">
      <c r="A191" s="277" t="s">
        <v>976</v>
      </c>
      <c r="B191" s="393" t="s">
        <v>977</v>
      </c>
    </row>
    <row r="192" spans="1:2" x14ac:dyDescent="0.3">
      <c r="A192" s="277" t="s">
        <v>420</v>
      </c>
      <c r="B192" s="394" t="s">
        <v>45</v>
      </c>
    </row>
    <row r="193" spans="1:2" x14ac:dyDescent="0.3">
      <c r="A193" s="277" t="s">
        <v>978</v>
      </c>
      <c r="B193" s="394" t="s">
        <v>979</v>
      </c>
    </row>
    <row r="194" spans="1:2" x14ac:dyDescent="0.3">
      <c r="A194" s="277" t="s">
        <v>980</v>
      </c>
      <c r="B194" s="394" t="s">
        <v>981</v>
      </c>
    </row>
    <row r="195" spans="1:2" x14ac:dyDescent="0.3">
      <c r="A195" s="398" t="s">
        <v>982</v>
      </c>
      <c r="B195" s="394" t="s">
        <v>983</v>
      </c>
    </row>
    <row r="196" spans="1:2" x14ac:dyDescent="0.3">
      <c r="A196" s="277" t="s">
        <v>984</v>
      </c>
      <c r="B196" s="394" t="s">
        <v>985</v>
      </c>
    </row>
    <row r="197" spans="1:2" x14ac:dyDescent="0.3">
      <c r="A197" s="277" t="s">
        <v>986</v>
      </c>
      <c r="B197" s="394" t="s">
        <v>987</v>
      </c>
    </row>
    <row r="198" spans="1:2" x14ac:dyDescent="0.3">
      <c r="A198" s="277" t="s">
        <v>988</v>
      </c>
      <c r="B198" s="394" t="s">
        <v>989</v>
      </c>
    </row>
    <row r="199" spans="1:2" x14ac:dyDescent="0.3">
      <c r="A199" s="277">
        <v>89</v>
      </c>
      <c r="B199" s="394" t="s">
        <v>990</v>
      </c>
    </row>
    <row r="200" spans="1:2" x14ac:dyDescent="0.3">
      <c r="A200" s="277" t="s">
        <v>991</v>
      </c>
      <c r="B200" s="394" t="s">
        <v>992</v>
      </c>
    </row>
    <row r="201" spans="1:2" x14ac:dyDescent="0.3">
      <c r="A201" s="277" t="s">
        <v>993</v>
      </c>
      <c r="B201" s="394" t="s">
        <v>994</v>
      </c>
    </row>
    <row r="202" spans="1:2" x14ac:dyDescent="0.3">
      <c r="A202" s="277" t="s">
        <v>995</v>
      </c>
      <c r="B202" s="394" t="s">
        <v>996</v>
      </c>
    </row>
    <row r="203" spans="1:2" x14ac:dyDescent="0.3">
      <c r="A203" s="398" t="s">
        <v>997</v>
      </c>
      <c r="B203" s="394" t="s">
        <v>998</v>
      </c>
    </row>
    <row r="204" spans="1:2" x14ac:dyDescent="0.3">
      <c r="A204" s="277" t="s">
        <v>999</v>
      </c>
      <c r="B204" s="394" t="s">
        <v>1000</v>
      </c>
    </row>
    <row r="205" spans="1:2" x14ac:dyDescent="0.3">
      <c r="A205" s="277">
        <v>351</v>
      </c>
      <c r="B205" s="394" t="s">
        <v>1001</v>
      </c>
    </row>
    <row r="206" spans="1:2" x14ac:dyDescent="0.3">
      <c r="A206" s="277" t="s">
        <v>1002</v>
      </c>
      <c r="B206" s="394" t="s">
        <v>1003</v>
      </c>
    </row>
    <row r="207" spans="1:2" x14ac:dyDescent="0.3">
      <c r="A207" s="277" t="s">
        <v>1004</v>
      </c>
      <c r="B207" s="393" t="s">
        <v>1005</v>
      </c>
    </row>
    <row r="208" spans="1:2" x14ac:dyDescent="0.3">
      <c r="A208" s="277" t="s">
        <v>1006</v>
      </c>
      <c r="B208" s="394" t="s">
        <v>1007</v>
      </c>
    </row>
    <row r="209" spans="1:2" x14ac:dyDescent="0.3">
      <c r="A209" s="277" t="s">
        <v>1008</v>
      </c>
      <c r="B209" s="393" t="s">
        <v>1009</v>
      </c>
    </row>
    <row r="210" spans="1:2" x14ac:dyDescent="0.3">
      <c r="A210" s="277" t="s">
        <v>1010</v>
      </c>
      <c r="B210" s="393" t="s">
        <v>1011</v>
      </c>
    </row>
    <row r="211" spans="1:2" x14ac:dyDescent="0.3">
      <c r="A211" s="277" t="s">
        <v>1012</v>
      </c>
      <c r="B211" s="394" t="s">
        <v>1013</v>
      </c>
    </row>
    <row r="212" spans="1:2" x14ac:dyDescent="0.3">
      <c r="A212" s="277" t="s">
        <v>1014</v>
      </c>
      <c r="B212" s="394" t="s">
        <v>1015</v>
      </c>
    </row>
    <row r="213" spans="1:2" x14ac:dyDescent="0.3">
      <c r="A213" s="277" t="s">
        <v>1016</v>
      </c>
      <c r="B213" s="394" t="s">
        <v>1017</v>
      </c>
    </row>
    <row r="214" spans="1:2" x14ac:dyDescent="0.3">
      <c r="A214" s="277" t="s">
        <v>1018</v>
      </c>
      <c r="B214" s="394" t="s">
        <v>1019</v>
      </c>
    </row>
    <row r="215" spans="1:2" x14ac:dyDescent="0.3">
      <c r="A215" s="277" t="s">
        <v>1020</v>
      </c>
      <c r="B215" s="394" t="s">
        <v>1021</v>
      </c>
    </row>
    <row r="216" spans="1:2" x14ac:dyDescent="0.3">
      <c r="A216" s="277" t="s">
        <v>1022</v>
      </c>
      <c r="B216" s="393" t="s">
        <v>1023</v>
      </c>
    </row>
    <row r="217" spans="1:2" x14ac:dyDescent="0.3">
      <c r="A217" s="277" t="s">
        <v>1024</v>
      </c>
      <c r="B217" s="394" t="s">
        <v>1025</v>
      </c>
    </row>
    <row r="218" spans="1:2" x14ac:dyDescent="0.3">
      <c r="A218" s="277" t="s">
        <v>1026</v>
      </c>
      <c r="B218" s="394" t="s">
        <v>1027</v>
      </c>
    </row>
    <row r="219" spans="1:2" x14ac:dyDescent="0.3">
      <c r="A219" s="277" t="s">
        <v>1028</v>
      </c>
      <c r="B219" s="394" t="s">
        <v>1029</v>
      </c>
    </row>
    <row r="220" spans="1:2" x14ac:dyDescent="0.3">
      <c r="A220" s="277" t="s">
        <v>283</v>
      </c>
      <c r="B220" s="394" t="s">
        <v>1030</v>
      </c>
    </row>
    <row r="221" spans="1:2" x14ac:dyDescent="0.3">
      <c r="A221" s="277" t="s">
        <v>1031</v>
      </c>
      <c r="B221" s="394" t="s">
        <v>1032</v>
      </c>
    </row>
    <row r="222" spans="1:2" x14ac:dyDescent="0.3">
      <c r="A222" s="277" t="s">
        <v>1033</v>
      </c>
      <c r="B222" s="394" t="s">
        <v>1034</v>
      </c>
    </row>
    <row r="223" spans="1:2" x14ac:dyDescent="0.3">
      <c r="A223" s="277" t="s">
        <v>1035</v>
      </c>
      <c r="B223" s="394" t="s">
        <v>1036</v>
      </c>
    </row>
    <row r="224" spans="1:2" x14ac:dyDescent="0.3">
      <c r="A224" s="277" t="s">
        <v>1037</v>
      </c>
      <c r="B224" s="394" t="s">
        <v>1038</v>
      </c>
    </row>
    <row r="225" spans="1:2" x14ac:dyDescent="0.3">
      <c r="A225" s="277" t="s">
        <v>1039</v>
      </c>
      <c r="B225" s="394" t="s">
        <v>1040</v>
      </c>
    </row>
    <row r="226" spans="1:2" x14ac:dyDescent="0.3">
      <c r="A226" s="277" t="s">
        <v>1041</v>
      </c>
      <c r="B226" s="393" t="s">
        <v>1042</v>
      </c>
    </row>
    <row r="227" spans="1:2" x14ac:dyDescent="0.3">
      <c r="A227" s="277" t="s">
        <v>1043</v>
      </c>
      <c r="B227" s="393" t="s">
        <v>1044</v>
      </c>
    </row>
    <row r="228" spans="1:2" x14ac:dyDescent="0.3">
      <c r="A228" s="277" t="s">
        <v>1045</v>
      </c>
      <c r="B228" s="396" t="s">
        <v>1046</v>
      </c>
    </row>
    <row r="229" spans="1:2" x14ac:dyDescent="0.3">
      <c r="A229" s="277" t="s">
        <v>346</v>
      </c>
      <c r="B229" s="396" t="s">
        <v>343</v>
      </c>
    </row>
    <row r="230" spans="1:2" x14ac:dyDescent="0.3">
      <c r="A230" s="277" t="s">
        <v>584</v>
      </c>
      <c r="B230" s="394" t="s">
        <v>474</v>
      </c>
    </row>
    <row r="231" spans="1:2" x14ac:dyDescent="0.3">
      <c r="A231" s="277" t="s">
        <v>1047</v>
      </c>
      <c r="B231" s="393" t="s">
        <v>1048</v>
      </c>
    </row>
    <row r="232" spans="1:2" x14ac:dyDescent="0.3">
      <c r="A232" s="277" t="s">
        <v>345</v>
      </c>
      <c r="B232" s="394" t="s">
        <v>47</v>
      </c>
    </row>
    <row r="233" spans="1:2" x14ac:dyDescent="0.3">
      <c r="A233" s="277">
        <v>148</v>
      </c>
      <c r="B233" s="394" t="s">
        <v>1049</v>
      </c>
    </row>
    <row r="234" spans="1:2" x14ac:dyDescent="0.3">
      <c r="A234" s="277" t="s">
        <v>327</v>
      </c>
      <c r="B234" s="394" t="s">
        <v>50</v>
      </c>
    </row>
    <row r="235" spans="1:2" x14ac:dyDescent="0.3">
      <c r="A235" s="277">
        <v>150</v>
      </c>
      <c r="B235" s="394" t="s">
        <v>1050</v>
      </c>
    </row>
    <row r="236" spans="1:2" x14ac:dyDescent="0.3">
      <c r="A236" s="277" t="s">
        <v>1051</v>
      </c>
      <c r="B236" s="394" t="s">
        <v>1052</v>
      </c>
    </row>
    <row r="237" spans="1:2" x14ac:dyDescent="0.3">
      <c r="A237" s="277" t="s">
        <v>1053</v>
      </c>
      <c r="B237" s="394" t="s">
        <v>1054</v>
      </c>
    </row>
    <row r="238" spans="1:2" x14ac:dyDescent="0.3">
      <c r="A238" s="277" t="s">
        <v>1055</v>
      </c>
      <c r="B238" s="394" t="s">
        <v>1056</v>
      </c>
    </row>
    <row r="239" spans="1:2" x14ac:dyDescent="0.3">
      <c r="A239" s="277" t="s">
        <v>1057</v>
      </c>
      <c r="B239" s="394" t="s">
        <v>1058</v>
      </c>
    </row>
    <row r="240" spans="1:2" x14ac:dyDescent="0.3">
      <c r="A240" s="277" t="s">
        <v>1059</v>
      </c>
      <c r="B240" s="394" t="s">
        <v>1060</v>
      </c>
    </row>
    <row r="241" spans="1:2" x14ac:dyDescent="0.3">
      <c r="A241" s="277" t="s">
        <v>1061</v>
      </c>
      <c r="B241" s="394" t="s">
        <v>1062</v>
      </c>
    </row>
    <row r="242" spans="1:2" x14ac:dyDescent="0.3">
      <c r="A242" s="277" t="s">
        <v>1063</v>
      </c>
      <c r="B242" s="394" t="s">
        <v>1064</v>
      </c>
    </row>
    <row r="243" spans="1:2" x14ac:dyDescent="0.3">
      <c r="A243" s="277" t="s">
        <v>1065</v>
      </c>
      <c r="B243" s="394" t="s">
        <v>1066</v>
      </c>
    </row>
    <row r="244" spans="1:2" x14ac:dyDescent="0.3">
      <c r="A244" s="277" t="s">
        <v>1067</v>
      </c>
      <c r="B244" s="394" t="s">
        <v>1068</v>
      </c>
    </row>
    <row r="245" spans="1:2" x14ac:dyDescent="0.3">
      <c r="A245" s="277" t="s">
        <v>1069</v>
      </c>
      <c r="B245" s="393" t="s">
        <v>1070</v>
      </c>
    </row>
    <row r="246" spans="1:2" x14ac:dyDescent="0.3">
      <c r="A246" s="277" t="s">
        <v>1071</v>
      </c>
      <c r="B246" s="393" t="s">
        <v>1072</v>
      </c>
    </row>
    <row r="247" spans="1:2" x14ac:dyDescent="0.3">
      <c r="A247" s="398" t="s">
        <v>1073</v>
      </c>
      <c r="B247" s="393" t="s">
        <v>1074</v>
      </c>
    </row>
    <row r="248" spans="1:2" x14ac:dyDescent="0.3">
      <c r="A248" s="398" t="s">
        <v>1075</v>
      </c>
      <c r="B248" s="393" t="s">
        <v>1076</v>
      </c>
    </row>
    <row r="249" spans="1:2" x14ac:dyDescent="0.3">
      <c r="A249" s="277" t="s">
        <v>1077</v>
      </c>
      <c r="B249" s="393" t="s">
        <v>1078</v>
      </c>
    </row>
    <row r="250" spans="1:2" x14ac:dyDescent="0.3">
      <c r="A250" s="397" t="s">
        <v>1079</v>
      </c>
      <c r="B250" s="393" t="s">
        <v>1080</v>
      </c>
    </row>
    <row r="251" spans="1:2" x14ac:dyDescent="0.3">
      <c r="A251" s="277" t="s">
        <v>1081</v>
      </c>
      <c r="B251" s="393" t="s">
        <v>1082</v>
      </c>
    </row>
    <row r="252" spans="1:2" x14ac:dyDescent="0.3">
      <c r="A252" s="277" t="s">
        <v>1083</v>
      </c>
      <c r="B252" s="393" t="s">
        <v>1084</v>
      </c>
    </row>
    <row r="253" spans="1:2" x14ac:dyDescent="0.3">
      <c r="A253" s="277" t="s">
        <v>1085</v>
      </c>
      <c r="B253" s="394" t="s">
        <v>1086</v>
      </c>
    </row>
    <row r="254" spans="1:2" x14ac:dyDescent="0.3">
      <c r="A254" s="277" t="s">
        <v>1087</v>
      </c>
      <c r="B254" s="394" t="s">
        <v>1088</v>
      </c>
    </row>
    <row r="255" spans="1:2" x14ac:dyDescent="0.3">
      <c r="A255" s="277" t="s">
        <v>1089</v>
      </c>
      <c r="B255" s="394" t="s">
        <v>1090</v>
      </c>
    </row>
    <row r="256" spans="1:2" x14ac:dyDescent="0.3">
      <c r="A256" s="277" t="s">
        <v>1091</v>
      </c>
      <c r="B256" s="394" t="s">
        <v>1092</v>
      </c>
    </row>
    <row r="257" spans="1:2" x14ac:dyDescent="0.3">
      <c r="A257" s="277" t="s">
        <v>1093</v>
      </c>
      <c r="B257" s="395" t="s">
        <v>1094</v>
      </c>
    </row>
    <row r="258" spans="1:2" x14ac:dyDescent="0.3">
      <c r="A258" s="277" t="s">
        <v>1095</v>
      </c>
      <c r="B258" s="394" t="s">
        <v>1096</v>
      </c>
    </row>
    <row r="259" spans="1:2" x14ac:dyDescent="0.3">
      <c r="A259" s="277" t="s">
        <v>1097</v>
      </c>
      <c r="B259" s="394" t="s">
        <v>1098</v>
      </c>
    </row>
    <row r="260" spans="1:2" x14ac:dyDescent="0.3">
      <c r="A260" s="277" t="s">
        <v>1099</v>
      </c>
      <c r="B260" s="394" t="s">
        <v>1100</v>
      </c>
    </row>
    <row r="261" spans="1:2" x14ac:dyDescent="0.3">
      <c r="A261" s="277" t="s">
        <v>1101</v>
      </c>
      <c r="B261" s="394" t="s">
        <v>1102</v>
      </c>
    </row>
    <row r="262" spans="1:2" x14ac:dyDescent="0.3">
      <c r="A262" s="277" t="s">
        <v>1103</v>
      </c>
      <c r="B262" s="394" t="s">
        <v>1104</v>
      </c>
    </row>
    <row r="263" spans="1:2" x14ac:dyDescent="0.3">
      <c r="A263" s="277" t="s">
        <v>1105</v>
      </c>
      <c r="B263" s="393" t="s">
        <v>1106</v>
      </c>
    </row>
    <row r="264" spans="1:2" x14ac:dyDescent="0.3">
      <c r="A264" s="277" t="s">
        <v>589</v>
      </c>
      <c r="B264" s="394" t="s">
        <v>479</v>
      </c>
    </row>
    <row r="265" spans="1:2" x14ac:dyDescent="0.3">
      <c r="A265" s="277" t="s">
        <v>1107</v>
      </c>
      <c r="B265" s="394" t="s">
        <v>1108</v>
      </c>
    </row>
    <row r="266" spans="1:2" x14ac:dyDescent="0.3">
      <c r="A266" s="277" t="s">
        <v>1109</v>
      </c>
      <c r="B266" s="394" t="s">
        <v>1110</v>
      </c>
    </row>
    <row r="267" spans="1:2" x14ac:dyDescent="0.3">
      <c r="A267" s="277" t="s">
        <v>1111</v>
      </c>
      <c r="B267" s="394" t="s">
        <v>1112</v>
      </c>
    </row>
    <row r="268" spans="1:2" x14ac:dyDescent="0.3">
      <c r="A268" s="277" t="s">
        <v>1113</v>
      </c>
      <c r="B268" s="394" t="s">
        <v>1114</v>
      </c>
    </row>
    <row r="269" spans="1:2" x14ac:dyDescent="0.3">
      <c r="A269" s="277" t="s">
        <v>1115</v>
      </c>
      <c r="B269" s="394" t="s">
        <v>1116</v>
      </c>
    </row>
    <row r="270" spans="1:2" x14ac:dyDescent="0.3">
      <c r="A270" s="277" t="s">
        <v>1117</v>
      </c>
      <c r="B270" s="394" t="s">
        <v>1118</v>
      </c>
    </row>
    <row r="271" spans="1:2" x14ac:dyDescent="0.3">
      <c r="A271" s="277" t="s">
        <v>1119</v>
      </c>
      <c r="B271" s="396" t="s">
        <v>1120</v>
      </c>
    </row>
    <row r="272" spans="1:2" x14ac:dyDescent="0.3">
      <c r="A272" s="277" t="s">
        <v>1121</v>
      </c>
      <c r="B272" s="393" t="s">
        <v>1122</v>
      </c>
    </row>
    <row r="273" spans="1:2" x14ac:dyDescent="0.3">
      <c r="A273" s="277">
        <v>200</v>
      </c>
      <c r="B273" s="393" t="s">
        <v>1123</v>
      </c>
    </row>
    <row r="274" spans="1:2" x14ac:dyDescent="0.3">
      <c r="A274" s="277" t="s">
        <v>1124</v>
      </c>
      <c r="B274" s="394" t="s">
        <v>1125</v>
      </c>
    </row>
    <row r="275" spans="1:2" x14ac:dyDescent="0.3">
      <c r="A275" s="277" t="s">
        <v>1126</v>
      </c>
      <c r="B275" s="394" t="s">
        <v>1127</v>
      </c>
    </row>
    <row r="276" spans="1:2" x14ac:dyDescent="0.3">
      <c r="A276" s="277" t="s">
        <v>1128</v>
      </c>
      <c r="B276" s="394" t="s">
        <v>1129</v>
      </c>
    </row>
    <row r="277" spans="1:2" x14ac:dyDescent="0.3">
      <c r="A277" s="277" t="s">
        <v>1130</v>
      </c>
      <c r="B277" s="394" t="s">
        <v>1131</v>
      </c>
    </row>
    <row r="278" spans="1:2" x14ac:dyDescent="0.3">
      <c r="A278" s="277" t="s">
        <v>1132</v>
      </c>
      <c r="B278" s="394" t="s">
        <v>1133</v>
      </c>
    </row>
    <row r="279" spans="1:2" x14ac:dyDescent="0.3">
      <c r="A279" s="277" t="s">
        <v>1134</v>
      </c>
      <c r="B279" s="394" t="s">
        <v>1135</v>
      </c>
    </row>
    <row r="280" spans="1:2" x14ac:dyDescent="0.3">
      <c r="A280" s="277" t="s">
        <v>1136</v>
      </c>
      <c r="B280" s="394" t="s">
        <v>1137</v>
      </c>
    </row>
    <row r="281" spans="1:2" x14ac:dyDescent="0.3">
      <c r="A281" s="277" t="s">
        <v>1138</v>
      </c>
      <c r="B281" s="393" t="s">
        <v>1139</v>
      </c>
    </row>
    <row r="282" spans="1:2" x14ac:dyDescent="0.3">
      <c r="A282" s="277" t="s">
        <v>1140</v>
      </c>
      <c r="B282" s="396" t="s">
        <v>1141</v>
      </c>
    </row>
    <row r="283" spans="1:2" x14ac:dyDescent="0.3">
      <c r="A283" s="277" t="s">
        <v>1142</v>
      </c>
      <c r="B283" s="393" t="s">
        <v>1143</v>
      </c>
    </row>
    <row r="284" spans="1:2" x14ac:dyDescent="0.3">
      <c r="A284" s="277" t="s">
        <v>1144</v>
      </c>
      <c r="B284" s="393" t="s">
        <v>1145</v>
      </c>
    </row>
    <row r="285" spans="1:2" x14ac:dyDescent="0.3">
      <c r="A285" s="277" t="s">
        <v>1146</v>
      </c>
      <c r="B285" s="394" t="s">
        <v>1147</v>
      </c>
    </row>
    <row r="286" spans="1:2" x14ac:dyDescent="0.3">
      <c r="A286" s="277" t="s">
        <v>1148</v>
      </c>
      <c r="B286" s="394" t="s">
        <v>1149</v>
      </c>
    </row>
    <row r="287" spans="1:2" x14ac:dyDescent="0.3">
      <c r="A287" s="277" t="s">
        <v>1150</v>
      </c>
      <c r="B287" s="394" t="s">
        <v>1151</v>
      </c>
    </row>
    <row r="288" spans="1:2" x14ac:dyDescent="0.3">
      <c r="A288" s="277" t="s">
        <v>1152</v>
      </c>
      <c r="B288" s="394" t="s">
        <v>1153</v>
      </c>
    </row>
    <row r="289" spans="1:2" x14ac:dyDescent="0.3">
      <c r="A289" s="277" t="s">
        <v>1154</v>
      </c>
      <c r="B289" s="394" t="s">
        <v>1155</v>
      </c>
    </row>
    <row r="290" spans="1:2" x14ac:dyDescent="0.3">
      <c r="A290" s="277" t="s">
        <v>1156</v>
      </c>
      <c r="B290" s="393" t="s">
        <v>1157</v>
      </c>
    </row>
    <row r="291" spans="1:2" x14ac:dyDescent="0.3">
      <c r="A291" s="277" t="s">
        <v>1158</v>
      </c>
      <c r="B291" s="394" t="s">
        <v>1159</v>
      </c>
    </row>
    <row r="292" spans="1:2" x14ac:dyDescent="0.3">
      <c r="A292" s="277" t="s">
        <v>1160</v>
      </c>
      <c r="B292" s="394" t="s">
        <v>1161</v>
      </c>
    </row>
    <row r="293" spans="1:2" x14ac:dyDescent="0.3">
      <c r="A293" s="277" t="s">
        <v>1162</v>
      </c>
      <c r="B293" s="394" t="s">
        <v>1163</v>
      </c>
    </row>
    <row r="294" spans="1:2" x14ac:dyDescent="0.3">
      <c r="A294" s="277" t="s">
        <v>1164</v>
      </c>
      <c r="B294" s="394" t="s">
        <v>1165</v>
      </c>
    </row>
    <row r="295" spans="1:2" x14ac:dyDescent="0.3">
      <c r="A295" s="277" t="s">
        <v>1166</v>
      </c>
      <c r="B295" s="394" t="s">
        <v>1167</v>
      </c>
    </row>
    <row r="296" spans="1:2" x14ac:dyDescent="0.3">
      <c r="A296" s="277" t="s">
        <v>1168</v>
      </c>
      <c r="B296" s="394" t="s">
        <v>1169</v>
      </c>
    </row>
    <row r="297" spans="1:2" x14ac:dyDescent="0.3">
      <c r="A297" s="277" t="s">
        <v>1170</v>
      </c>
      <c r="B297" s="393" t="s">
        <v>1171</v>
      </c>
    </row>
    <row r="298" spans="1:2" x14ac:dyDescent="0.3">
      <c r="A298" s="277" t="s">
        <v>1172</v>
      </c>
      <c r="B298" s="393" t="s">
        <v>1173</v>
      </c>
    </row>
    <row r="299" spans="1:2" x14ac:dyDescent="0.3">
      <c r="A299" s="277" t="s">
        <v>1174</v>
      </c>
      <c r="B299" s="394" t="s">
        <v>1175</v>
      </c>
    </row>
    <row r="300" spans="1:2" x14ac:dyDescent="0.3">
      <c r="A300" s="277">
        <v>227</v>
      </c>
      <c r="B300" s="394" t="s">
        <v>1176</v>
      </c>
    </row>
    <row r="301" spans="1:2" x14ac:dyDescent="0.3">
      <c r="A301" s="277" t="s">
        <v>1177</v>
      </c>
      <c r="B301" s="394" t="s">
        <v>1178</v>
      </c>
    </row>
    <row r="302" spans="1:2" x14ac:dyDescent="0.3">
      <c r="A302" s="277" t="s">
        <v>1179</v>
      </c>
      <c r="B302" s="394" t="s">
        <v>1180</v>
      </c>
    </row>
    <row r="303" spans="1:2" x14ac:dyDescent="0.3">
      <c r="A303" s="277" t="s">
        <v>295</v>
      </c>
      <c r="B303" s="394" t="s">
        <v>1181</v>
      </c>
    </row>
    <row r="304" spans="1:2" x14ac:dyDescent="0.3">
      <c r="A304" s="277" t="s">
        <v>1182</v>
      </c>
      <c r="B304" s="394" t="s">
        <v>1183</v>
      </c>
    </row>
    <row r="305" spans="1:2" x14ac:dyDescent="0.3">
      <c r="A305" s="277" t="s">
        <v>1184</v>
      </c>
      <c r="B305" s="394" t="s">
        <v>1185</v>
      </c>
    </row>
    <row r="306" spans="1:2" x14ac:dyDescent="0.3">
      <c r="A306" s="277" t="s">
        <v>1186</v>
      </c>
      <c r="B306" s="394" t="s">
        <v>1187</v>
      </c>
    </row>
    <row r="307" spans="1:2" x14ac:dyDescent="0.3">
      <c r="A307" s="277" t="s">
        <v>1188</v>
      </c>
      <c r="B307" s="394" t="s">
        <v>1189</v>
      </c>
    </row>
    <row r="308" spans="1:2" x14ac:dyDescent="0.3">
      <c r="A308" s="277" t="s">
        <v>1190</v>
      </c>
      <c r="B308" s="394" t="s">
        <v>1191</v>
      </c>
    </row>
    <row r="309" spans="1:2" x14ac:dyDescent="0.3">
      <c r="A309" s="277" t="s">
        <v>1192</v>
      </c>
      <c r="B309" s="394" t="s">
        <v>1193</v>
      </c>
    </row>
    <row r="310" spans="1:2" x14ac:dyDescent="0.3">
      <c r="A310" s="277" t="s">
        <v>1194</v>
      </c>
      <c r="B310" s="394" t="s">
        <v>1195</v>
      </c>
    </row>
    <row r="311" spans="1:2" x14ac:dyDescent="0.3">
      <c r="A311" s="277" t="s">
        <v>1196</v>
      </c>
      <c r="B311" s="394" t="s">
        <v>1197</v>
      </c>
    </row>
    <row r="312" spans="1:2" x14ac:dyDescent="0.3">
      <c r="A312" s="277" t="s">
        <v>1198</v>
      </c>
      <c r="B312" s="394" t="s">
        <v>1199</v>
      </c>
    </row>
    <row r="313" spans="1:2" x14ac:dyDescent="0.3">
      <c r="A313" s="277" t="s">
        <v>1200</v>
      </c>
      <c r="B313" s="394" t="s">
        <v>1201</v>
      </c>
    </row>
    <row r="314" spans="1:2" x14ac:dyDescent="0.3">
      <c r="A314" s="277" t="s">
        <v>1202</v>
      </c>
      <c r="B314" s="394" t="s">
        <v>1203</v>
      </c>
    </row>
    <row r="315" spans="1:2" x14ac:dyDescent="0.3">
      <c r="A315" s="277" t="s">
        <v>1204</v>
      </c>
      <c r="B315" s="394" t="s">
        <v>1205</v>
      </c>
    </row>
    <row r="316" spans="1:2" x14ac:dyDescent="0.3">
      <c r="A316" s="277" t="s">
        <v>1206</v>
      </c>
      <c r="B316" s="394" t="s">
        <v>1207</v>
      </c>
    </row>
    <row r="317" spans="1:2" x14ac:dyDescent="0.3">
      <c r="A317" s="277" t="s">
        <v>1208</v>
      </c>
      <c r="B317" s="394" t="s">
        <v>1209</v>
      </c>
    </row>
    <row r="318" spans="1:2" x14ac:dyDescent="0.3">
      <c r="A318" s="277" t="s">
        <v>1210</v>
      </c>
      <c r="B318" s="394" t="s">
        <v>1211</v>
      </c>
    </row>
    <row r="319" spans="1:2" x14ac:dyDescent="0.3">
      <c r="A319" s="277" t="s">
        <v>1212</v>
      </c>
      <c r="B319" s="393" t="s">
        <v>1213</v>
      </c>
    </row>
    <row r="320" spans="1:2" x14ac:dyDescent="0.3">
      <c r="A320" s="277" t="s">
        <v>1214</v>
      </c>
      <c r="B320" s="394" t="s">
        <v>1215</v>
      </c>
    </row>
    <row r="321" spans="1:2" x14ac:dyDescent="0.3">
      <c r="A321" s="277" t="s">
        <v>1216</v>
      </c>
      <c r="B321" s="394" t="s">
        <v>1217</v>
      </c>
    </row>
    <row r="322" spans="1:2" x14ac:dyDescent="0.3">
      <c r="A322" s="277">
        <v>239</v>
      </c>
      <c r="B322" s="394" t="s">
        <v>341</v>
      </c>
    </row>
    <row r="323" spans="1:2" x14ac:dyDescent="0.3">
      <c r="A323" s="277" t="s">
        <v>1218</v>
      </c>
      <c r="B323" s="393" t="s">
        <v>1219</v>
      </c>
    </row>
    <row r="324" spans="1:2" x14ac:dyDescent="0.3">
      <c r="A324" s="277" t="s">
        <v>632</v>
      </c>
      <c r="B324" s="394" t="s">
        <v>1220</v>
      </c>
    </row>
    <row r="325" spans="1:2" x14ac:dyDescent="0.3">
      <c r="A325" s="277" t="s">
        <v>1221</v>
      </c>
      <c r="B325" s="394" t="s">
        <v>1222</v>
      </c>
    </row>
    <row r="326" spans="1:2" x14ac:dyDescent="0.3">
      <c r="A326" s="277" t="s">
        <v>1223</v>
      </c>
      <c r="B326" s="393" t="s">
        <v>1224</v>
      </c>
    </row>
    <row r="327" spans="1:2" x14ac:dyDescent="0.3">
      <c r="A327" s="277" t="s">
        <v>1225</v>
      </c>
      <c r="B327" s="393" t="s">
        <v>1226</v>
      </c>
    </row>
    <row r="328" spans="1:2" x14ac:dyDescent="0.3">
      <c r="A328" s="277" t="s">
        <v>1227</v>
      </c>
      <c r="B328" s="394" t="s">
        <v>1228</v>
      </c>
    </row>
    <row r="329" spans="1:2" x14ac:dyDescent="0.3">
      <c r="A329" s="277">
        <v>352</v>
      </c>
      <c r="B329" s="394" t="s">
        <v>1229</v>
      </c>
    </row>
    <row r="330" spans="1:2" x14ac:dyDescent="0.3">
      <c r="A330" s="277" t="s">
        <v>1230</v>
      </c>
      <c r="B330" s="393" t="s">
        <v>1231</v>
      </c>
    </row>
    <row r="331" spans="1:2" x14ac:dyDescent="0.3">
      <c r="A331" s="277" t="s">
        <v>1232</v>
      </c>
      <c r="B331" s="393" t="s">
        <v>1233</v>
      </c>
    </row>
    <row r="332" spans="1:2" x14ac:dyDescent="0.3">
      <c r="A332" s="277" t="s">
        <v>1234</v>
      </c>
      <c r="B332" s="394" t="s">
        <v>1235</v>
      </c>
    </row>
    <row r="333" spans="1:2" x14ac:dyDescent="0.3">
      <c r="A333" s="277" t="s">
        <v>1236</v>
      </c>
      <c r="B333" s="393" t="s">
        <v>1237</v>
      </c>
    </row>
    <row r="334" spans="1:2" x14ac:dyDescent="0.3">
      <c r="A334" s="277" t="s">
        <v>1238</v>
      </c>
      <c r="B334" s="393" t="s">
        <v>1239</v>
      </c>
    </row>
    <row r="335" spans="1:2" x14ac:dyDescent="0.3">
      <c r="A335" s="277" t="s">
        <v>1240</v>
      </c>
      <c r="B335" s="394" t="s">
        <v>1241</v>
      </c>
    </row>
    <row r="336" spans="1:2" x14ac:dyDescent="0.3">
      <c r="A336" s="277" t="s">
        <v>1242</v>
      </c>
      <c r="B336" s="393" t="s">
        <v>1243</v>
      </c>
    </row>
    <row r="337" spans="1:2" x14ac:dyDescent="0.3">
      <c r="A337" s="277" t="s">
        <v>1244</v>
      </c>
      <c r="B337" s="394" t="s">
        <v>1245</v>
      </c>
    </row>
    <row r="338" spans="1:2" x14ac:dyDescent="0.3">
      <c r="A338" s="277" t="s">
        <v>1246</v>
      </c>
      <c r="B338" s="394" t="s">
        <v>1247</v>
      </c>
    </row>
    <row r="339" spans="1:2" x14ac:dyDescent="0.3">
      <c r="A339" s="277" t="s">
        <v>1248</v>
      </c>
      <c r="B339" s="394" t="s">
        <v>1249</v>
      </c>
    </row>
    <row r="340" spans="1:2" x14ac:dyDescent="0.3">
      <c r="A340" s="277" t="s">
        <v>1250</v>
      </c>
      <c r="B340" s="394" t="s">
        <v>1251</v>
      </c>
    </row>
    <row r="341" spans="1:2" x14ac:dyDescent="0.3">
      <c r="A341" s="277" t="s">
        <v>1252</v>
      </c>
      <c r="B341" s="394" t="s">
        <v>1253</v>
      </c>
    </row>
    <row r="342" spans="1:2" x14ac:dyDescent="0.3">
      <c r="A342" s="277" t="s">
        <v>1254</v>
      </c>
      <c r="B342" s="394" t="s">
        <v>1255</v>
      </c>
    </row>
    <row r="343" spans="1:2" x14ac:dyDescent="0.3">
      <c r="A343" s="277" t="s">
        <v>1256</v>
      </c>
      <c r="B343" s="394" t="s">
        <v>1257</v>
      </c>
    </row>
    <row r="344" spans="1:2" x14ac:dyDescent="0.3">
      <c r="A344" s="277" t="s">
        <v>1258</v>
      </c>
      <c r="B344" s="394" t="s">
        <v>1259</v>
      </c>
    </row>
    <row r="345" spans="1:2" x14ac:dyDescent="0.3">
      <c r="A345" s="277" t="s">
        <v>1260</v>
      </c>
      <c r="B345" s="394" t="s">
        <v>1261</v>
      </c>
    </row>
    <row r="346" spans="1:2" x14ac:dyDescent="0.3">
      <c r="A346" s="277" t="s">
        <v>1262</v>
      </c>
      <c r="B346" s="393" t="s">
        <v>1263</v>
      </c>
    </row>
    <row r="347" spans="1:2" x14ac:dyDescent="0.3">
      <c r="A347" s="277" t="s">
        <v>1264</v>
      </c>
      <c r="B347" s="394" t="s">
        <v>1265</v>
      </c>
    </row>
    <row r="348" spans="1:2" x14ac:dyDescent="0.3">
      <c r="A348" s="277" t="s">
        <v>1266</v>
      </c>
      <c r="B348" s="394" t="s">
        <v>1267</v>
      </c>
    </row>
    <row r="349" spans="1:2" x14ac:dyDescent="0.3">
      <c r="A349" s="277" t="s">
        <v>1268</v>
      </c>
      <c r="B349" s="394" t="s">
        <v>1269</v>
      </c>
    </row>
    <row r="350" spans="1:2" x14ac:dyDescent="0.3">
      <c r="A350" s="398" t="s">
        <v>1270</v>
      </c>
      <c r="B350" s="394" t="s">
        <v>1271</v>
      </c>
    </row>
    <row r="351" spans="1:2" x14ac:dyDescent="0.3">
      <c r="A351" s="277" t="s">
        <v>1272</v>
      </c>
      <c r="B351" s="394" t="s">
        <v>1273</v>
      </c>
    </row>
    <row r="352" spans="1:2" x14ac:dyDescent="0.3">
      <c r="A352" s="277" t="s">
        <v>1274</v>
      </c>
      <c r="B352" s="394" t="s">
        <v>1275</v>
      </c>
    </row>
    <row r="353" spans="1:2" x14ac:dyDescent="0.3">
      <c r="A353" s="277" t="s">
        <v>1276</v>
      </c>
      <c r="B353" s="394" t="s">
        <v>1277</v>
      </c>
    </row>
    <row r="354" spans="1:2" x14ac:dyDescent="0.3">
      <c r="A354" s="277" t="s">
        <v>1278</v>
      </c>
      <c r="B354" s="394" t="s">
        <v>1279</v>
      </c>
    </row>
    <row r="355" spans="1:2" x14ac:dyDescent="0.3">
      <c r="A355" s="277" t="s">
        <v>1280</v>
      </c>
      <c r="B355" s="394" t="s">
        <v>1281</v>
      </c>
    </row>
    <row r="356" spans="1:2" x14ac:dyDescent="0.3">
      <c r="A356" s="277" t="s">
        <v>1282</v>
      </c>
      <c r="B356" s="394" t="s">
        <v>1283</v>
      </c>
    </row>
    <row r="357" spans="1:2" x14ac:dyDescent="0.3">
      <c r="A357" s="277" t="s">
        <v>1284</v>
      </c>
      <c r="B357" s="394" t="s">
        <v>1285</v>
      </c>
    </row>
    <row r="358" spans="1:2" x14ac:dyDescent="0.3">
      <c r="A358" s="277" t="s">
        <v>1286</v>
      </c>
      <c r="B358" s="394" t="s">
        <v>1287</v>
      </c>
    </row>
    <row r="359" spans="1:2" x14ac:dyDescent="0.3">
      <c r="A359" s="277" t="s">
        <v>1288</v>
      </c>
      <c r="B359" s="393" t="s">
        <v>1289</v>
      </c>
    </row>
    <row r="360" spans="1:2" x14ac:dyDescent="0.3">
      <c r="A360" s="277" t="s">
        <v>422</v>
      </c>
      <c r="B360" s="394" t="s">
        <v>61</v>
      </c>
    </row>
    <row r="361" spans="1:2" x14ac:dyDescent="0.3">
      <c r="A361" s="277" t="s">
        <v>1290</v>
      </c>
      <c r="B361" s="393" t="s">
        <v>1291</v>
      </c>
    </row>
    <row r="362" spans="1:2" x14ac:dyDescent="0.3">
      <c r="A362" s="277" t="s">
        <v>1292</v>
      </c>
      <c r="B362" s="394" t="s">
        <v>1293</v>
      </c>
    </row>
    <row r="363" spans="1:2" x14ac:dyDescent="0.3">
      <c r="A363" s="277" t="s">
        <v>313</v>
      </c>
      <c r="B363" s="394" t="s">
        <v>55</v>
      </c>
    </row>
    <row r="364" spans="1:2" x14ac:dyDescent="0.3">
      <c r="A364" s="277" t="s">
        <v>1294</v>
      </c>
      <c r="B364" s="394" t="s">
        <v>1295</v>
      </c>
    </row>
    <row r="365" spans="1:2" x14ac:dyDescent="0.3">
      <c r="A365" s="277" t="s">
        <v>1296</v>
      </c>
      <c r="B365" s="393" t="s">
        <v>1297</v>
      </c>
    </row>
    <row r="366" spans="1:2" x14ac:dyDescent="0.3">
      <c r="A366" s="398" t="s">
        <v>1298</v>
      </c>
      <c r="B366" s="393" t="s">
        <v>1299</v>
      </c>
    </row>
    <row r="367" spans="1:2" x14ac:dyDescent="0.3">
      <c r="A367" s="277" t="s">
        <v>421</v>
      </c>
      <c r="B367" s="394" t="s">
        <v>52</v>
      </c>
    </row>
    <row r="368" spans="1:2" x14ac:dyDescent="0.3">
      <c r="A368" s="277" t="s">
        <v>628</v>
      </c>
      <c r="B368" s="394" t="s">
        <v>1300</v>
      </c>
    </row>
    <row r="369" spans="1:2" x14ac:dyDescent="0.3">
      <c r="A369" s="277" t="s">
        <v>1301</v>
      </c>
      <c r="B369" s="394" t="s">
        <v>1302</v>
      </c>
    </row>
    <row r="370" spans="1:2" x14ac:dyDescent="0.3">
      <c r="A370" s="277" t="s">
        <v>1303</v>
      </c>
      <c r="B370" s="394" t="s">
        <v>1304</v>
      </c>
    </row>
    <row r="371" spans="1:2" x14ac:dyDescent="0.3">
      <c r="A371" s="277" t="s">
        <v>1305</v>
      </c>
      <c r="B371" s="394" t="s">
        <v>1306</v>
      </c>
    </row>
    <row r="372" spans="1:2" x14ac:dyDescent="0.3">
      <c r="A372" s="277" t="s">
        <v>1307</v>
      </c>
      <c r="B372" s="394" t="s">
        <v>1308</v>
      </c>
    </row>
    <row r="373" spans="1:2" x14ac:dyDescent="0.3">
      <c r="A373" s="277" t="s">
        <v>1309</v>
      </c>
      <c r="B373" s="394" t="s">
        <v>1310</v>
      </c>
    </row>
    <row r="374" spans="1:2" x14ac:dyDescent="0.3">
      <c r="A374" s="277" t="s">
        <v>1311</v>
      </c>
      <c r="B374" s="394" t="s">
        <v>1312</v>
      </c>
    </row>
    <row r="375" spans="1:2" x14ac:dyDescent="0.3">
      <c r="A375" s="277" t="s">
        <v>1313</v>
      </c>
      <c r="B375" s="393" t="s">
        <v>1314</v>
      </c>
    </row>
    <row r="376" spans="1:2" x14ac:dyDescent="0.3">
      <c r="A376" s="277" t="s">
        <v>1315</v>
      </c>
      <c r="B376" s="394" t="s">
        <v>1316</v>
      </c>
    </row>
    <row r="377" spans="1:2" x14ac:dyDescent="0.3">
      <c r="A377" s="277" t="s">
        <v>1317</v>
      </c>
      <c r="B377" s="394" t="s">
        <v>1318</v>
      </c>
    </row>
    <row r="378" spans="1:2" x14ac:dyDescent="0.3">
      <c r="A378" s="277" t="s">
        <v>1319</v>
      </c>
      <c r="B378" s="394" t="s">
        <v>1320</v>
      </c>
    </row>
    <row r="379" spans="1:2" x14ac:dyDescent="0.3">
      <c r="A379" s="277" t="s">
        <v>1321</v>
      </c>
      <c r="B379" s="393" t="s">
        <v>1322</v>
      </c>
    </row>
    <row r="380" spans="1:2" x14ac:dyDescent="0.3">
      <c r="A380" s="277" t="s">
        <v>1323</v>
      </c>
      <c r="B380" s="394" t="s">
        <v>1324</v>
      </c>
    </row>
    <row r="381" spans="1:2" x14ac:dyDescent="0.3">
      <c r="A381" s="277">
        <v>349</v>
      </c>
      <c r="B381" s="394" t="s">
        <v>1325</v>
      </c>
    </row>
    <row r="382" spans="1:2" x14ac:dyDescent="0.3">
      <c r="A382" s="277">
        <v>350</v>
      </c>
      <c r="B382" s="394" t="s">
        <v>1326</v>
      </c>
    </row>
    <row r="383" spans="1:2" x14ac:dyDescent="0.3">
      <c r="A383" s="277" t="s">
        <v>1327</v>
      </c>
      <c r="B383" s="393" t="s">
        <v>1328</v>
      </c>
    </row>
    <row r="384" spans="1:2" x14ac:dyDescent="0.3">
      <c r="A384" s="277" t="s">
        <v>1329</v>
      </c>
      <c r="B384" s="393" t="s">
        <v>1330</v>
      </c>
    </row>
    <row r="385" spans="1:2" x14ac:dyDescent="0.3">
      <c r="A385" s="277" t="s">
        <v>1331</v>
      </c>
      <c r="B385" s="394" t="s">
        <v>1332</v>
      </c>
    </row>
    <row r="386" spans="1:2" x14ac:dyDescent="0.3">
      <c r="A386" s="277" t="s">
        <v>1333</v>
      </c>
      <c r="B386" s="393" t="s">
        <v>1334</v>
      </c>
    </row>
    <row r="387" spans="1:2" x14ac:dyDescent="0.3">
      <c r="A387" s="277" t="s">
        <v>1335</v>
      </c>
      <c r="B387" s="394" t="s">
        <v>1336</v>
      </c>
    </row>
    <row r="388" spans="1:2" x14ac:dyDescent="0.3">
      <c r="A388" s="277" t="s">
        <v>1337</v>
      </c>
      <c r="B388" s="396" t="s">
        <v>1338</v>
      </c>
    </row>
    <row r="389" spans="1:2" x14ac:dyDescent="0.3">
      <c r="A389" s="277" t="s">
        <v>1339</v>
      </c>
      <c r="B389" s="394" t="s">
        <v>1340</v>
      </c>
    </row>
    <row r="390" spans="1:2" x14ac:dyDescent="0.3">
      <c r="A390" s="277" t="s">
        <v>1341</v>
      </c>
      <c r="B390" s="393" t="s">
        <v>1342</v>
      </c>
    </row>
    <row r="391" spans="1:2" x14ac:dyDescent="0.3">
      <c r="A391" s="277" t="s">
        <v>585</v>
      </c>
      <c r="B391" s="394" t="s">
        <v>475</v>
      </c>
    </row>
    <row r="392" spans="1:2" x14ac:dyDescent="0.3">
      <c r="A392" s="277" t="s">
        <v>1343</v>
      </c>
      <c r="B392" s="394" t="s">
        <v>1344</v>
      </c>
    </row>
    <row r="393" spans="1:2" x14ac:dyDescent="0.3">
      <c r="A393" s="277" t="s">
        <v>1345</v>
      </c>
      <c r="B393" s="394" t="s">
        <v>1346</v>
      </c>
    </row>
    <row r="394" spans="1:2" x14ac:dyDescent="0.3">
      <c r="A394" s="277" t="s">
        <v>333</v>
      </c>
      <c r="B394" s="394" t="s">
        <v>57</v>
      </c>
    </row>
    <row r="395" spans="1:2" x14ac:dyDescent="0.3">
      <c r="A395" s="277" t="s">
        <v>1347</v>
      </c>
      <c r="B395" s="394" t="s">
        <v>1348</v>
      </c>
    </row>
    <row r="396" spans="1:2" x14ac:dyDescent="0.3">
      <c r="A396" s="277" t="s">
        <v>1349</v>
      </c>
      <c r="B396" s="394" t="s">
        <v>1350</v>
      </c>
    </row>
    <row r="397" spans="1:2" x14ac:dyDescent="0.3">
      <c r="A397" s="277" t="s">
        <v>1351</v>
      </c>
      <c r="B397" s="394" t="s">
        <v>1352</v>
      </c>
    </row>
    <row r="398" spans="1:2" x14ac:dyDescent="0.3">
      <c r="A398" s="277" t="s">
        <v>1353</v>
      </c>
      <c r="B398" s="394" t="s">
        <v>1354</v>
      </c>
    </row>
    <row r="399" spans="1:2" x14ac:dyDescent="0.3">
      <c r="A399" s="277">
        <v>365</v>
      </c>
      <c r="B399" s="394" t="s">
        <v>1355</v>
      </c>
    </row>
    <row r="400" spans="1:2" x14ac:dyDescent="0.3">
      <c r="A400" s="277">
        <v>368</v>
      </c>
      <c r="B400" s="394" t="s">
        <v>1356</v>
      </c>
    </row>
    <row r="401" spans="1:2" x14ac:dyDescent="0.3">
      <c r="A401" s="277" t="s">
        <v>1357</v>
      </c>
      <c r="B401" s="394" t="s">
        <v>1358</v>
      </c>
    </row>
    <row r="402" spans="1:2" x14ac:dyDescent="0.3">
      <c r="A402" s="277" t="s">
        <v>1359</v>
      </c>
      <c r="B402" s="394" t="s">
        <v>1360</v>
      </c>
    </row>
    <row r="403" spans="1:2" x14ac:dyDescent="0.3">
      <c r="A403" s="277" t="s">
        <v>1361</v>
      </c>
      <c r="B403" s="394" t="s">
        <v>1362</v>
      </c>
    </row>
    <row r="404" spans="1:2" x14ac:dyDescent="0.3">
      <c r="A404" s="277" t="s">
        <v>1363</v>
      </c>
      <c r="B404" s="394" t="s">
        <v>1364</v>
      </c>
    </row>
    <row r="405" spans="1:2" x14ac:dyDescent="0.3">
      <c r="A405" s="277" t="s">
        <v>1365</v>
      </c>
      <c r="B405" s="394" t="s">
        <v>1366</v>
      </c>
    </row>
    <row r="406" spans="1:2" x14ac:dyDescent="0.3">
      <c r="A406" s="277" t="s">
        <v>1367</v>
      </c>
      <c r="B406" s="394" t="s">
        <v>1368</v>
      </c>
    </row>
    <row r="407" spans="1:2" x14ac:dyDescent="0.3">
      <c r="A407" s="277" t="s">
        <v>1369</v>
      </c>
      <c r="B407" s="394" t="s">
        <v>1370</v>
      </c>
    </row>
    <row r="408" spans="1:2" x14ac:dyDescent="0.3">
      <c r="A408" s="277" t="s">
        <v>1371</v>
      </c>
      <c r="B408" s="394" t="s">
        <v>1372</v>
      </c>
    </row>
    <row r="409" spans="1:2" x14ac:dyDescent="0.3">
      <c r="A409" s="277" t="s">
        <v>1373</v>
      </c>
      <c r="B409" s="393" t="s">
        <v>1374</v>
      </c>
    </row>
    <row r="410" spans="1:2" x14ac:dyDescent="0.3">
      <c r="A410" s="277" t="s">
        <v>1375</v>
      </c>
      <c r="B410" s="394" t="s">
        <v>1376</v>
      </c>
    </row>
    <row r="411" spans="1:2" x14ac:dyDescent="0.3">
      <c r="A411" s="277" t="s">
        <v>1377</v>
      </c>
      <c r="B411" s="394" t="s">
        <v>1378</v>
      </c>
    </row>
    <row r="412" spans="1:2" x14ac:dyDescent="0.3">
      <c r="A412" s="277" t="s">
        <v>1379</v>
      </c>
      <c r="B412" s="393" t="s">
        <v>1380</v>
      </c>
    </row>
    <row r="413" spans="1:2" x14ac:dyDescent="0.3">
      <c r="A413" s="277" t="s">
        <v>1381</v>
      </c>
      <c r="B413" s="394" t="s">
        <v>1382</v>
      </c>
    </row>
    <row r="414" spans="1:2" x14ac:dyDescent="0.3">
      <c r="A414" s="277" t="s">
        <v>1383</v>
      </c>
      <c r="B414" s="393" t="s">
        <v>1384</v>
      </c>
    </row>
    <row r="415" spans="1:2" x14ac:dyDescent="0.3">
      <c r="A415" s="277" t="s">
        <v>1385</v>
      </c>
      <c r="B415" s="393" t="s">
        <v>1386</v>
      </c>
    </row>
    <row r="416" spans="1:2" x14ac:dyDescent="0.3">
      <c r="A416" s="277" t="s">
        <v>1387</v>
      </c>
      <c r="B416" s="394" t="s">
        <v>1388</v>
      </c>
    </row>
    <row r="417" spans="1:2" x14ac:dyDescent="0.3">
      <c r="A417" s="277" t="s">
        <v>1389</v>
      </c>
      <c r="B417" s="393" t="s">
        <v>1390</v>
      </c>
    </row>
    <row r="418" spans="1:2" x14ac:dyDescent="0.3">
      <c r="A418" s="277" t="s">
        <v>1391</v>
      </c>
      <c r="B418" s="394" t="s">
        <v>1392</v>
      </c>
    </row>
    <row r="419" spans="1:2" x14ac:dyDescent="0.3">
      <c r="A419" s="277" t="s">
        <v>1393</v>
      </c>
      <c r="B419" s="394" t="s">
        <v>1394</v>
      </c>
    </row>
    <row r="420" spans="1:2" x14ac:dyDescent="0.3">
      <c r="A420" s="277" t="s">
        <v>1395</v>
      </c>
      <c r="B420" s="394" t="s">
        <v>1396</v>
      </c>
    </row>
    <row r="421" spans="1:2" x14ac:dyDescent="0.3">
      <c r="A421" s="277" t="s">
        <v>1397</v>
      </c>
      <c r="B421" s="394" t="s">
        <v>1398</v>
      </c>
    </row>
    <row r="422" spans="1:2" x14ac:dyDescent="0.3">
      <c r="A422" s="277" t="s">
        <v>1399</v>
      </c>
      <c r="B422" s="394" t="s">
        <v>1400</v>
      </c>
    </row>
    <row r="423" spans="1:2" x14ac:dyDescent="0.3">
      <c r="A423" s="277" t="s">
        <v>1401</v>
      </c>
      <c r="B423" s="394" t="s">
        <v>1402</v>
      </c>
    </row>
    <row r="424" spans="1:2" x14ac:dyDescent="0.3">
      <c r="A424" s="277" t="s">
        <v>1403</v>
      </c>
      <c r="B424" s="394" t="s">
        <v>1404</v>
      </c>
    </row>
    <row r="425" spans="1:2" x14ac:dyDescent="0.3">
      <c r="A425" s="277" t="s">
        <v>1405</v>
      </c>
      <c r="B425" s="394" t="s">
        <v>1406</v>
      </c>
    </row>
    <row r="426" spans="1:2" x14ac:dyDescent="0.3">
      <c r="A426" s="277" t="s">
        <v>1407</v>
      </c>
      <c r="B426" s="393" t="s">
        <v>1408</v>
      </c>
    </row>
    <row r="427" spans="1:2" x14ac:dyDescent="0.3">
      <c r="A427" s="277" t="s">
        <v>1409</v>
      </c>
      <c r="B427" s="394" t="s">
        <v>1410</v>
      </c>
    </row>
    <row r="428" spans="1:2" x14ac:dyDescent="0.3">
      <c r="A428" s="277" t="s">
        <v>1411</v>
      </c>
      <c r="B428" s="393" t="s">
        <v>1412</v>
      </c>
    </row>
    <row r="429" spans="1:2" x14ac:dyDescent="0.3">
      <c r="A429" s="277" t="s">
        <v>1413</v>
      </c>
      <c r="B429" s="393" t="s">
        <v>1414</v>
      </c>
    </row>
    <row r="430" spans="1:2" x14ac:dyDescent="0.3">
      <c r="A430" s="277" t="s">
        <v>1415</v>
      </c>
      <c r="B430" s="394" t="s">
        <v>1416</v>
      </c>
    </row>
    <row r="431" spans="1:2" x14ac:dyDescent="0.3">
      <c r="A431" s="277" t="s">
        <v>1417</v>
      </c>
      <c r="B431" s="394" t="s">
        <v>1418</v>
      </c>
    </row>
    <row r="432" spans="1:2" x14ac:dyDescent="0.3">
      <c r="A432" s="277" t="s">
        <v>1419</v>
      </c>
      <c r="B432" s="394" t="s">
        <v>1420</v>
      </c>
    </row>
    <row r="433" spans="1:2" x14ac:dyDescent="0.3">
      <c r="A433" s="277" t="s">
        <v>1421</v>
      </c>
      <c r="B433" s="393" t="s">
        <v>1422</v>
      </c>
    </row>
    <row r="434" spans="1:2" x14ac:dyDescent="0.3">
      <c r="A434" s="277" t="s">
        <v>1423</v>
      </c>
      <c r="B434" s="394" t="s">
        <v>1424</v>
      </c>
    </row>
    <row r="435" spans="1:2" x14ac:dyDescent="0.3">
      <c r="A435" s="277" t="s">
        <v>1425</v>
      </c>
      <c r="B435" s="394" t="s">
        <v>1426</v>
      </c>
    </row>
    <row r="436" spans="1:2" x14ac:dyDescent="0.3">
      <c r="A436" s="277" t="s">
        <v>1427</v>
      </c>
      <c r="B436" s="394" t="s">
        <v>1428</v>
      </c>
    </row>
    <row r="437" spans="1:2" x14ac:dyDescent="0.3">
      <c r="A437" s="277" t="s">
        <v>1429</v>
      </c>
      <c r="B437" s="394" t="s">
        <v>1430</v>
      </c>
    </row>
    <row r="438" spans="1:2" x14ac:dyDescent="0.3">
      <c r="A438" s="277" t="s">
        <v>1431</v>
      </c>
      <c r="B438" s="393" t="s">
        <v>1432</v>
      </c>
    </row>
    <row r="439" spans="1:2" x14ac:dyDescent="0.3">
      <c r="A439" s="277" t="s">
        <v>1433</v>
      </c>
      <c r="B439" s="393" t="s">
        <v>1434</v>
      </c>
    </row>
    <row r="440" spans="1:2" x14ac:dyDescent="0.3">
      <c r="A440" s="277" t="s">
        <v>1435</v>
      </c>
      <c r="B440" s="394" t="s">
        <v>1436</v>
      </c>
    </row>
    <row r="441" spans="1:2" x14ac:dyDescent="0.3">
      <c r="A441" s="277" t="s">
        <v>1437</v>
      </c>
      <c r="B441" s="393" t="s">
        <v>1438</v>
      </c>
    </row>
    <row r="442" spans="1:2" x14ac:dyDescent="0.3">
      <c r="A442" s="277" t="s">
        <v>1439</v>
      </c>
      <c r="B442" s="394" t="s">
        <v>1440</v>
      </c>
    </row>
    <row r="443" spans="1:2" x14ac:dyDescent="0.3">
      <c r="A443" s="277" t="s">
        <v>1441</v>
      </c>
      <c r="B443" s="394" t="s">
        <v>1442</v>
      </c>
    </row>
    <row r="444" spans="1:2" x14ac:dyDescent="0.3">
      <c r="A444" s="277" t="s">
        <v>1443</v>
      </c>
      <c r="B444" s="396" t="s">
        <v>1444</v>
      </c>
    </row>
    <row r="445" spans="1:2" x14ac:dyDescent="0.3">
      <c r="A445" s="277" t="s">
        <v>1445</v>
      </c>
      <c r="B445" s="396" t="s">
        <v>1446</v>
      </c>
    </row>
    <row r="446" spans="1:2" x14ac:dyDescent="0.3">
      <c r="A446" s="277" t="s">
        <v>1447</v>
      </c>
      <c r="B446" s="396" t="s">
        <v>1448</v>
      </c>
    </row>
    <row r="447" spans="1:2" x14ac:dyDescent="0.3">
      <c r="A447" s="277" t="s">
        <v>1449</v>
      </c>
      <c r="B447" s="396" t="s">
        <v>1450</v>
      </c>
    </row>
    <row r="448" spans="1:2" x14ac:dyDescent="0.3">
      <c r="A448" s="277" t="s">
        <v>1451</v>
      </c>
      <c r="B448" s="396" t="s">
        <v>1452</v>
      </c>
    </row>
    <row r="449" spans="1:2" x14ac:dyDescent="0.3">
      <c r="A449" s="277" t="s">
        <v>1453</v>
      </c>
      <c r="B449" s="396" t="s">
        <v>1454</v>
      </c>
    </row>
    <row r="450" spans="1:2" x14ac:dyDescent="0.3">
      <c r="A450" s="277" t="s">
        <v>1455</v>
      </c>
      <c r="B450" s="396" t="s">
        <v>1456</v>
      </c>
    </row>
    <row r="451" spans="1:2" x14ac:dyDescent="0.3">
      <c r="A451" s="277" t="s">
        <v>1457</v>
      </c>
      <c r="B451" s="396" t="s">
        <v>1458</v>
      </c>
    </row>
    <row r="452" spans="1:2" x14ac:dyDescent="0.3">
      <c r="A452" s="277" t="s">
        <v>1459</v>
      </c>
      <c r="B452" s="399" t="s">
        <v>1460</v>
      </c>
    </row>
    <row r="453" spans="1:2" x14ac:dyDescent="0.3">
      <c r="A453" s="277" t="s">
        <v>1461</v>
      </c>
      <c r="B453" s="399" t="s">
        <v>1462</v>
      </c>
    </row>
    <row r="454" spans="1:2" x14ac:dyDescent="0.3">
      <c r="A454" s="277" t="s">
        <v>1463</v>
      </c>
      <c r="B454" s="399" t="s">
        <v>1464</v>
      </c>
    </row>
    <row r="455" spans="1:2" x14ac:dyDescent="0.3">
      <c r="A455" s="277" t="s">
        <v>1465</v>
      </c>
      <c r="B455" s="399" t="s">
        <v>1466</v>
      </c>
    </row>
    <row r="456" spans="1:2" x14ac:dyDescent="0.3">
      <c r="A456" s="277" t="s">
        <v>1467</v>
      </c>
      <c r="B456" s="399" t="s">
        <v>1468</v>
      </c>
    </row>
    <row r="457" spans="1:2" x14ac:dyDescent="0.3">
      <c r="A457" s="277" t="s">
        <v>1469</v>
      </c>
      <c r="B457" s="399" t="s">
        <v>1470</v>
      </c>
    </row>
    <row r="458" spans="1:2" x14ac:dyDescent="0.3">
      <c r="A458" s="277" t="s">
        <v>1471</v>
      </c>
      <c r="B458" s="399" t="s">
        <v>1472</v>
      </c>
    </row>
    <row r="459" spans="1:2" x14ac:dyDescent="0.3">
      <c r="A459" s="277" t="s">
        <v>1473</v>
      </c>
      <c r="B459" s="399" t="s">
        <v>1474</v>
      </c>
    </row>
    <row r="460" spans="1:2" x14ac:dyDescent="0.3">
      <c r="A460" s="277" t="s">
        <v>1475</v>
      </c>
      <c r="B460" s="399" t="s">
        <v>1476</v>
      </c>
    </row>
    <row r="461" spans="1:2" x14ac:dyDescent="0.3">
      <c r="A461" s="277" t="s">
        <v>1477</v>
      </c>
      <c r="B461" s="396" t="s">
        <v>1478</v>
      </c>
    </row>
    <row r="462" spans="1:2" x14ac:dyDescent="0.3">
      <c r="A462" s="277" t="s">
        <v>1479</v>
      </c>
      <c r="B462" s="399" t="s">
        <v>1480</v>
      </c>
    </row>
    <row r="463" spans="1:2" x14ac:dyDescent="0.3">
      <c r="A463" s="277" t="s">
        <v>1481</v>
      </c>
      <c r="B463" s="399" t="s">
        <v>1482</v>
      </c>
    </row>
    <row r="464" spans="1:2" x14ac:dyDescent="0.3">
      <c r="A464" s="277" t="s">
        <v>1483</v>
      </c>
      <c r="B464" s="399" t="s">
        <v>1484</v>
      </c>
    </row>
    <row r="465" spans="1:2" x14ac:dyDescent="0.3">
      <c r="A465" s="277" t="s">
        <v>1485</v>
      </c>
      <c r="B465" s="396" t="s">
        <v>1486</v>
      </c>
    </row>
    <row r="466" spans="1:2" x14ac:dyDescent="0.3">
      <c r="A466" s="277" t="s">
        <v>1487</v>
      </c>
      <c r="B466" s="396" t="s">
        <v>1488</v>
      </c>
    </row>
    <row r="467" spans="1:2" x14ac:dyDescent="0.3">
      <c r="A467" s="277" t="s">
        <v>1489</v>
      </c>
      <c r="B467" s="396" t="s">
        <v>1490</v>
      </c>
    </row>
    <row r="468" spans="1:2" x14ac:dyDescent="0.3">
      <c r="A468" s="277" t="s">
        <v>1491</v>
      </c>
      <c r="B468" s="396" t="s">
        <v>1492</v>
      </c>
    </row>
    <row r="469" spans="1:2" x14ac:dyDescent="0.3">
      <c r="A469" s="277" t="s">
        <v>1493</v>
      </c>
      <c r="B469" s="396" t="s">
        <v>1494</v>
      </c>
    </row>
    <row r="470" spans="1:2" x14ac:dyDescent="0.3">
      <c r="A470" s="277" t="s">
        <v>1495</v>
      </c>
      <c r="B470" s="396" t="s">
        <v>1496</v>
      </c>
    </row>
    <row r="471" spans="1:2" x14ac:dyDescent="0.3">
      <c r="A471" s="277" t="s">
        <v>1497</v>
      </c>
      <c r="B471" s="396" t="s">
        <v>1498</v>
      </c>
    </row>
    <row r="472" spans="1:2" x14ac:dyDescent="0.3">
      <c r="A472" s="277" t="s">
        <v>1499</v>
      </c>
      <c r="B472" s="396" t="s">
        <v>1500</v>
      </c>
    </row>
    <row r="473" spans="1:2" x14ac:dyDescent="0.3">
      <c r="A473" s="277" t="s">
        <v>1501</v>
      </c>
      <c r="B473" s="396" t="s">
        <v>1502</v>
      </c>
    </row>
    <row r="474" spans="1:2" x14ac:dyDescent="0.3">
      <c r="A474" s="277" t="s">
        <v>1503</v>
      </c>
      <c r="B474" s="396" t="s">
        <v>1504</v>
      </c>
    </row>
    <row r="475" spans="1:2" x14ac:dyDescent="0.3">
      <c r="A475" s="277" t="s">
        <v>1505</v>
      </c>
      <c r="B475" s="396" t="s">
        <v>1506</v>
      </c>
    </row>
    <row r="476" spans="1:2" x14ac:dyDescent="0.3">
      <c r="A476" s="277" t="s">
        <v>1507</v>
      </c>
      <c r="B476" s="396" t="s">
        <v>1508</v>
      </c>
    </row>
    <row r="477" spans="1:2" x14ac:dyDescent="0.3">
      <c r="A477" s="277" t="s">
        <v>1509</v>
      </c>
      <c r="B477" s="396" t="s">
        <v>1510</v>
      </c>
    </row>
    <row r="478" spans="1:2" x14ac:dyDescent="0.3">
      <c r="A478" s="277" t="s">
        <v>1511</v>
      </c>
      <c r="B478" s="396" t="s">
        <v>1512</v>
      </c>
    </row>
    <row r="479" spans="1:2" x14ac:dyDescent="0.3">
      <c r="A479" s="277" t="s">
        <v>1513</v>
      </c>
      <c r="B479" s="396" t="s">
        <v>1514</v>
      </c>
    </row>
    <row r="480" spans="1:2" x14ac:dyDescent="0.3">
      <c r="A480" s="277" t="s">
        <v>1515</v>
      </c>
      <c r="B480" s="394" t="s">
        <v>1516</v>
      </c>
    </row>
    <row r="481" spans="1:2" x14ac:dyDescent="0.3">
      <c r="A481" s="277" t="s">
        <v>1517</v>
      </c>
      <c r="B481" s="394" t="s">
        <v>1518</v>
      </c>
    </row>
    <row r="482" spans="1:2" x14ac:dyDescent="0.3">
      <c r="A482" s="277" t="s">
        <v>1519</v>
      </c>
      <c r="B482" s="394" t="s">
        <v>1520</v>
      </c>
    </row>
    <row r="483" spans="1:2" x14ac:dyDescent="0.3">
      <c r="A483" s="277" t="s">
        <v>1521</v>
      </c>
      <c r="B483" s="394" t="s">
        <v>1522</v>
      </c>
    </row>
    <row r="484" spans="1:2" x14ac:dyDescent="0.3">
      <c r="A484" s="277" t="s">
        <v>580</v>
      </c>
      <c r="B484" s="394" t="s">
        <v>469</v>
      </c>
    </row>
    <row r="485" spans="1:2" x14ac:dyDescent="0.3">
      <c r="A485" s="277" t="s">
        <v>1523</v>
      </c>
      <c r="B485" s="393" t="s">
        <v>1524</v>
      </c>
    </row>
    <row r="486" spans="1:2" x14ac:dyDescent="0.3">
      <c r="A486" s="277" t="s">
        <v>1525</v>
      </c>
      <c r="B486" s="394" t="s">
        <v>1526</v>
      </c>
    </row>
    <row r="487" spans="1:2" x14ac:dyDescent="0.3">
      <c r="A487" s="277" t="s">
        <v>1527</v>
      </c>
      <c r="B487" s="394" t="s">
        <v>1528</v>
      </c>
    </row>
    <row r="488" spans="1:2" x14ac:dyDescent="0.3">
      <c r="A488" s="277" t="s">
        <v>1529</v>
      </c>
      <c r="B488" s="394" t="s">
        <v>1530</v>
      </c>
    </row>
    <row r="489" spans="1:2" x14ac:dyDescent="0.3">
      <c r="A489" s="277">
        <v>489</v>
      </c>
      <c r="B489" s="394" t="s">
        <v>1531</v>
      </c>
    </row>
    <row r="490" spans="1:2" x14ac:dyDescent="0.3">
      <c r="A490" s="277" t="s">
        <v>1532</v>
      </c>
      <c r="B490" s="394" t="s">
        <v>1533</v>
      </c>
    </row>
    <row r="491" spans="1:2" x14ac:dyDescent="0.3">
      <c r="A491" s="277" t="s">
        <v>1534</v>
      </c>
      <c r="B491" s="394" t="s">
        <v>1535</v>
      </c>
    </row>
    <row r="492" spans="1:2" x14ac:dyDescent="0.3">
      <c r="A492" s="277" t="s">
        <v>1536</v>
      </c>
      <c r="B492" s="394" t="s">
        <v>1537</v>
      </c>
    </row>
    <row r="493" spans="1:2" x14ac:dyDescent="0.3">
      <c r="A493" s="277" t="s">
        <v>1538</v>
      </c>
      <c r="B493" s="393" t="s">
        <v>1539</v>
      </c>
    </row>
    <row r="494" spans="1:2" x14ac:dyDescent="0.3">
      <c r="A494" s="277" t="s">
        <v>586</v>
      </c>
      <c r="B494" s="394" t="s">
        <v>476</v>
      </c>
    </row>
    <row r="495" spans="1:2" x14ac:dyDescent="0.3">
      <c r="A495" s="277" t="s">
        <v>1540</v>
      </c>
      <c r="B495" s="393" t="s">
        <v>1541</v>
      </c>
    </row>
    <row r="496" spans="1:2" x14ac:dyDescent="0.3">
      <c r="A496" s="277" t="s">
        <v>1542</v>
      </c>
      <c r="B496" s="393" t="s">
        <v>1543</v>
      </c>
    </row>
    <row r="497" spans="1:2" x14ac:dyDescent="0.3">
      <c r="A497" s="398" t="s">
        <v>1544</v>
      </c>
      <c r="B497" s="393" t="s">
        <v>1545</v>
      </c>
    </row>
    <row r="498" spans="1:2" x14ac:dyDescent="0.3">
      <c r="A498" s="277" t="s">
        <v>1546</v>
      </c>
      <c r="B498" s="393" t="s">
        <v>1547</v>
      </c>
    </row>
    <row r="499" spans="1:2" x14ac:dyDescent="0.3">
      <c r="A499" s="277" t="s">
        <v>587</v>
      </c>
      <c r="B499" s="394" t="s">
        <v>477</v>
      </c>
    </row>
    <row r="500" spans="1:2" x14ac:dyDescent="0.3">
      <c r="A500" s="277" t="s">
        <v>1548</v>
      </c>
      <c r="B500" s="393" t="s">
        <v>1549</v>
      </c>
    </row>
    <row r="501" spans="1:2" x14ac:dyDescent="0.3">
      <c r="A501" s="277" t="s">
        <v>1550</v>
      </c>
      <c r="B501" s="393" t="s">
        <v>1551</v>
      </c>
    </row>
    <row r="502" spans="1:2" x14ac:dyDescent="0.3">
      <c r="A502" s="277" t="s">
        <v>1552</v>
      </c>
      <c r="B502" s="394" t="s">
        <v>1553</v>
      </c>
    </row>
    <row r="503" spans="1:2" x14ac:dyDescent="0.3">
      <c r="A503" s="277" t="s">
        <v>1554</v>
      </c>
      <c r="B503" s="394" t="s">
        <v>1555</v>
      </c>
    </row>
    <row r="504" spans="1:2" x14ac:dyDescent="0.3">
      <c r="A504" s="277" t="s">
        <v>1556</v>
      </c>
      <c r="B504" s="394" t="s">
        <v>1557</v>
      </c>
    </row>
    <row r="505" spans="1:2" x14ac:dyDescent="0.3">
      <c r="A505" s="275">
        <v>504</v>
      </c>
      <c r="B505" s="394" t="s">
        <v>59</v>
      </c>
    </row>
    <row r="506" spans="1:2" x14ac:dyDescent="0.3">
      <c r="A506" s="277" t="s">
        <v>1558</v>
      </c>
      <c r="B506" s="394" t="s">
        <v>1559</v>
      </c>
    </row>
    <row r="507" spans="1:2" x14ac:dyDescent="0.3">
      <c r="A507" s="277" t="s">
        <v>1560</v>
      </c>
      <c r="B507" s="394" t="s">
        <v>1561</v>
      </c>
    </row>
    <row r="508" spans="1:2" x14ac:dyDescent="0.3">
      <c r="A508" s="277" t="s">
        <v>427</v>
      </c>
      <c r="B508" s="394" t="s">
        <v>1562</v>
      </c>
    </row>
    <row r="509" spans="1:2" x14ac:dyDescent="0.3">
      <c r="A509" s="398" t="s">
        <v>1563</v>
      </c>
      <c r="B509" s="394" t="s">
        <v>1564</v>
      </c>
    </row>
    <row r="510" spans="1:2" x14ac:dyDescent="0.3">
      <c r="A510" s="277" t="s">
        <v>1565</v>
      </c>
      <c r="B510" s="394" t="s">
        <v>1566</v>
      </c>
    </row>
    <row r="511" spans="1:2" x14ac:dyDescent="0.3">
      <c r="A511" s="277">
        <v>518</v>
      </c>
      <c r="B511" s="394" t="s">
        <v>1567</v>
      </c>
    </row>
    <row r="512" spans="1:2" x14ac:dyDescent="0.3">
      <c r="A512" s="277" t="s">
        <v>1568</v>
      </c>
      <c r="B512" s="394" t="s">
        <v>1569</v>
      </c>
    </row>
    <row r="513" spans="1:2" x14ac:dyDescent="0.3">
      <c r="A513" s="277" t="s">
        <v>1570</v>
      </c>
      <c r="B513" s="394" t="s">
        <v>1571</v>
      </c>
    </row>
    <row r="514" spans="1:2" x14ac:dyDescent="0.3">
      <c r="A514" s="277">
        <v>447</v>
      </c>
      <c r="B514" s="394" t="s">
        <v>1572</v>
      </c>
    </row>
    <row r="515" spans="1:2" x14ac:dyDescent="0.3">
      <c r="A515" s="277" t="s">
        <v>1573</v>
      </c>
      <c r="B515" s="394" t="s">
        <v>1574</v>
      </c>
    </row>
    <row r="516" spans="1:2" x14ac:dyDescent="0.3">
      <c r="A516" s="277">
        <v>645</v>
      </c>
      <c r="B516" s="394" t="s">
        <v>1575</v>
      </c>
    </row>
    <row r="517" spans="1:2" x14ac:dyDescent="0.3">
      <c r="A517" s="277">
        <v>646</v>
      </c>
      <c r="B517" s="394" t="s">
        <v>1576</v>
      </c>
    </row>
    <row r="518" spans="1:2" x14ac:dyDescent="0.3">
      <c r="A518" s="277">
        <v>432</v>
      </c>
      <c r="B518" s="394" t="s">
        <v>1577</v>
      </c>
    </row>
    <row r="519" spans="1:2" x14ac:dyDescent="0.3">
      <c r="A519" s="277">
        <v>401</v>
      </c>
      <c r="B519" s="394" t="s">
        <v>1578</v>
      </c>
    </row>
    <row r="520" spans="1:2" x14ac:dyDescent="0.3">
      <c r="A520" s="398" t="s">
        <v>1579</v>
      </c>
      <c r="B520" s="393" t="s">
        <v>1580</v>
      </c>
    </row>
    <row r="521" spans="1:2" x14ac:dyDescent="0.3">
      <c r="A521" s="277" t="s">
        <v>1581</v>
      </c>
      <c r="B521" s="393" t="s">
        <v>1582</v>
      </c>
    </row>
    <row r="522" spans="1:2" x14ac:dyDescent="0.3">
      <c r="A522" s="398" t="s">
        <v>1583</v>
      </c>
      <c r="B522" s="394" t="s">
        <v>1584</v>
      </c>
    </row>
    <row r="523" spans="1:2" x14ac:dyDescent="0.3">
      <c r="A523" s="277" t="s">
        <v>1585</v>
      </c>
      <c r="B523" s="394" t="s">
        <v>1586</v>
      </c>
    </row>
    <row r="524" spans="1:2" x14ac:dyDescent="0.3">
      <c r="A524" s="277" t="s">
        <v>1587</v>
      </c>
      <c r="B524" s="393" t="s">
        <v>1588</v>
      </c>
    </row>
    <row r="525" spans="1:2" x14ac:dyDescent="0.3">
      <c r="A525" s="277" t="s">
        <v>1589</v>
      </c>
      <c r="B525" s="393" t="s">
        <v>1590</v>
      </c>
    </row>
    <row r="526" spans="1:2" x14ac:dyDescent="0.3">
      <c r="A526" s="277" t="s">
        <v>1591</v>
      </c>
      <c r="B526" s="394" t="s">
        <v>1592</v>
      </c>
    </row>
    <row r="527" spans="1:2" x14ac:dyDescent="0.3">
      <c r="A527" s="277" t="s">
        <v>1593</v>
      </c>
      <c r="B527" s="394" t="s">
        <v>1594</v>
      </c>
    </row>
    <row r="528" spans="1:2" x14ac:dyDescent="0.3">
      <c r="A528" s="277" t="s">
        <v>1595</v>
      </c>
      <c r="B528" s="394" t="s">
        <v>1596</v>
      </c>
    </row>
    <row r="529" spans="1:2" x14ac:dyDescent="0.3">
      <c r="A529" s="277" t="s">
        <v>1597</v>
      </c>
      <c r="B529" s="393" t="s">
        <v>1598</v>
      </c>
    </row>
    <row r="530" spans="1:2" x14ac:dyDescent="0.3">
      <c r="A530" s="277" t="s">
        <v>1599</v>
      </c>
      <c r="B530" s="394" t="s">
        <v>1600</v>
      </c>
    </row>
    <row r="531" spans="1:2" x14ac:dyDescent="0.3">
      <c r="A531" s="277" t="s">
        <v>1601</v>
      </c>
      <c r="B531" s="394" t="s">
        <v>1602</v>
      </c>
    </row>
    <row r="532" spans="1:2" x14ac:dyDescent="0.3">
      <c r="A532" s="277" t="s">
        <v>1603</v>
      </c>
      <c r="B532" s="394" t="s">
        <v>1604</v>
      </c>
    </row>
    <row r="533" spans="1:2" x14ac:dyDescent="0.3">
      <c r="A533" s="277" t="s">
        <v>1605</v>
      </c>
      <c r="B533" s="393" t="s">
        <v>1606</v>
      </c>
    </row>
    <row r="534" spans="1:2" x14ac:dyDescent="0.3">
      <c r="A534" s="277" t="s">
        <v>1607</v>
      </c>
      <c r="B534" s="394" t="s">
        <v>1608</v>
      </c>
    </row>
    <row r="535" spans="1:2" x14ac:dyDescent="0.3">
      <c r="A535" s="277" t="s">
        <v>591</v>
      </c>
      <c r="B535" s="394" t="s">
        <v>481</v>
      </c>
    </row>
    <row r="536" spans="1:2" x14ac:dyDescent="0.3">
      <c r="A536" s="277" t="s">
        <v>1609</v>
      </c>
      <c r="B536" s="394" t="s">
        <v>1610</v>
      </c>
    </row>
    <row r="537" spans="1:2" x14ac:dyDescent="0.3">
      <c r="A537" s="277" t="s">
        <v>1611</v>
      </c>
      <c r="B537" s="394" t="s">
        <v>1612</v>
      </c>
    </row>
    <row r="538" spans="1:2" x14ac:dyDescent="0.3">
      <c r="A538" s="277" t="s">
        <v>1613</v>
      </c>
      <c r="B538" s="394" t="s">
        <v>1614</v>
      </c>
    </row>
    <row r="539" spans="1:2" x14ac:dyDescent="0.3">
      <c r="A539" s="277">
        <v>571</v>
      </c>
      <c r="B539" s="394" t="s">
        <v>1615</v>
      </c>
    </row>
    <row r="540" spans="1:2" x14ac:dyDescent="0.3">
      <c r="A540" s="277">
        <v>572</v>
      </c>
      <c r="B540" s="394" t="s">
        <v>1616</v>
      </c>
    </row>
    <row r="541" spans="1:2" x14ac:dyDescent="0.3">
      <c r="A541" s="277" t="s">
        <v>1617</v>
      </c>
      <c r="B541" s="394" t="s">
        <v>1618</v>
      </c>
    </row>
    <row r="542" spans="1:2" x14ac:dyDescent="0.3">
      <c r="A542" s="277">
        <v>353</v>
      </c>
      <c r="B542" s="394" t="s">
        <v>1619</v>
      </c>
    </row>
    <row r="543" spans="1:2" x14ac:dyDescent="0.3">
      <c r="A543" s="277" t="s">
        <v>1620</v>
      </c>
      <c r="B543" s="393" t="s">
        <v>1621</v>
      </c>
    </row>
    <row r="544" spans="1:2" x14ac:dyDescent="0.3">
      <c r="A544" s="277" t="s">
        <v>1622</v>
      </c>
      <c r="B544" s="394" t="s">
        <v>1623</v>
      </c>
    </row>
    <row r="545" spans="1:2" x14ac:dyDescent="0.3">
      <c r="A545" s="398" t="s">
        <v>1624</v>
      </c>
      <c r="B545" s="394" t="s">
        <v>1625</v>
      </c>
    </row>
    <row r="546" spans="1:2" x14ac:dyDescent="0.3">
      <c r="A546" s="277" t="s">
        <v>424</v>
      </c>
      <c r="B546" s="394" t="s">
        <v>65</v>
      </c>
    </row>
    <row r="547" spans="1:2" x14ac:dyDescent="0.3">
      <c r="A547" s="277" t="s">
        <v>1626</v>
      </c>
      <c r="B547" s="394" t="s">
        <v>1627</v>
      </c>
    </row>
    <row r="548" spans="1:2" x14ac:dyDescent="0.3">
      <c r="A548" s="277" t="s">
        <v>315</v>
      </c>
      <c r="B548" s="393" t="s">
        <v>79</v>
      </c>
    </row>
    <row r="549" spans="1:2" x14ac:dyDescent="0.3">
      <c r="A549" s="277" t="s">
        <v>417</v>
      </c>
      <c r="B549" s="394" t="s">
        <v>34</v>
      </c>
    </row>
    <row r="550" spans="1:2" x14ac:dyDescent="0.3">
      <c r="A550" s="277">
        <v>354</v>
      </c>
      <c r="B550" s="394" t="s">
        <v>1628</v>
      </c>
    </row>
    <row r="551" spans="1:2" x14ac:dyDescent="0.3">
      <c r="A551" s="277" t="s">
        <v>1629</v>
      </c>
      <c r="B551" s="394" t="s">
        <v>1630</v>
      </c>
    </row>
    <row r="552" spans="1:2" x14ac:dyDescent="0.3">
      <c r="A552" s="277" t="s">
        <v>1631</v>
      </c>
      <c r="B552" s="393" t="s">
        <v>1632</v>
      </c>
    </row>
    <row r="553" spans="1:2" x14ac:dyDescent="0.3">
      <c r="A553" s="277" t="s">
        <v>1633</v>
      </c>
      <c r="B553" s="393" t="s">
        <v>1634</v>
      </c>
    </row>
    <row r="554" spans="1:2" x14ac:dyDescent="0.3">
      <c r="A554" s="277" t="s">
        <v>1635</v>
      </c>
      <c r="B554" s="394" t="s">
        <v>1636</v>
      </c>
    </row>
    <row r="555" spans="1:2" x14ac:dyDescent="0.3">
      <c r="A555" s="277" t="s">
        <v>1637</v>
      </c>
      <c r="B555" s="394" t="s">
        <v>1638</v>
      </c>
    </row>
    <row r="556" spans="1:2" x14ac:dyDescent="0.3">
      <c r="A556" s="277" t="s">
        <v>1639</v>
      </c>
      <c r="B556" s="393" t="s">
        <v>1640</v>
      </c>
    </row>
    <row r="557" spans="1:2" x14ac:dyDescent="0.3">
      <c r="A557" s="277" t="s">
        <v>1641</v>
      </c>
      <c r="B557" s="393" t="s">
        <v>1642</v>
      </c>
    </row>
    <row r="558" spans="1:2" x14ac:dyDescent="0.3">
      <c r="A558" s="398" t="s">
        <v>428</v>
      </c>
      <c r="B558" s="394" t="s">
        <v>81</v>
      </c>
    </row>
    <row r="559" spans="1:2" x14ac:dyDescent="0.3">
      <c r="A559" s="277" t="s">
        <v>1643</v>
      </c>
      <c r="B559" s="394" t="s">
        <v>1644</v>
      </c>
    </row>
    <row r="560" spans="1:2" x14ac:dyDescent="0.3">
      <c r="A560" s="277">
        <v>358</v>
      </c>
      <c r="B560" s="394" t="s">
        <v>1645</v>
      </c>
    </row>
    <row r="561" spans="1:2" x14ac:dyDescent="0.3">
      <c r="A561" s="277" t="s">
        <v>1646</v>
      </c>
      <c r="B561" s="394" t="s">
        <v>1647</v>
      </c>
    </row>
    <row r="562" spans="1:2" x14ac:dyDescent="0.3">
      <c r="A562" s="277" t="s">
        <v>1648</v>
      </c>
      <c r="B562" s="394" t="s">
        <v>1649</v>
      </c>
    </row>
    <row r="563" spans="1:2" x14ac:dyDescent="0.3">
      <c r="A563" s="277" t="s">
        <v>1650</v>
      </c>
      <c r="B563" s="394" t="s">
        <v>1651</v>
      </c>
    </row>
    <row r="564" spans="1:2" x14ac:dyDescent="0.3">
      <c r="A564" s="277" t="s">
        <v>1652</v>
      </c>
      <c r="B564" s="393" t="s">
        <v>1653</v>
      </c>
    </row>
    <row r="565" spans="1:2" x14ac:dyDescent="0.3">
      <c r="A565" s="277" t="s">
        <v>278</v>
      </c>
      <c r="B565" s="394" t="s">
        <v>1654</v>
      </c>
    </row>
    <row r="566" spans="1:2" x14ac:dyDescent="0.3">
      <c r="A566" s="277" t="s">
        <v>425</v>
      </c>
      <c r="B566" s="394" t="s">
        <v>1655</v>
      </c>
    </row>
    <row r="567" spans="1:2" x14ac:dyDescent="0.3">
      <c r="A567" s="277" t="s">
        <v>1656</v>
      </c>
      <c r="B567" s="394" t="s">
        <v>1657</v>
      </c>
    </row>
    <row r="568" spans="1:2" x14ac:dyDescent="0.3">
      <c r="A568" s="277" t="s">
        <v>1658</v>
      </c>
      <c r="B568" s="394" t="s">
        <v>1659</v>
      </c>
    </row>
    <row r="569" spans="1:2" x14ac:dyDescent="0.3">
      <c r="A569" s="277" t="s">
        <v>1660</v>
      </c>
      <c r="B569" s="394" t="s">
        <v>1661</v>
      </c>
    </row>
    <row r="570" spans="1:2" x14ac:dyDescent="0.3">
      <c r="A570" s="277" t="s">
        <v>1662</v>
      </c>
      <c r="B570" s="394" t="s">
        <v>1663</v>
      </c>
    </row>
    <row r="571" spans="1:2" x14ac:dyDescent="0.3">
      <c r="A571" s="277" t="s">
        <v>1664</v>
      </c>
      <c r="B571" s="394" t="s">
        <v>1665</v>
      </c>
    </row>
    <row r="572" spans="1:2" x14ac:dyDescent="0.3">
      <c r="A572" s="277" t="s">
        <v>1666</v>
      </c>
      <c r="B572" s="394" t="s">
        <v>1667</v>
      </c>
    </row>
    <row r="573" spans="1:2" x14ac:dyDescent="0.3">
      <c r="A573" s="277" t="s">
        <v>1668</v>
      </c>
      <c r="B573" s="394" t="s">
        <v>1669</v>
      </c>
    </row>
    <row r="574" spans="1:2" x14ac:dyDescent="0.3">
      <c r="A574" s="277" t="s">
        <v>1670</v>
      </c>
      <c r="B574" s="394" t="s">
        <v>1671</v>
      </c>
    </row>
    <row r="575" spans="1:2" x14ac:dyDescent="0.3">
      <c r="A575" s="277" t="s">
        <v>1672</v>
      </c>
      <c r="B575" s="394" t="s">
        <v>1673</v>
      </c>
    </row>
    <row r="576" spans="1:2" x14ac:dyDescent="0.3">
      <c r="A576" s="277" t="s">
        <v>1674</v>
      </c>
      <c r="B576" s="394" t="s">
        <v>1675</v>
      </c>
    </row>
    <row r="577" spans="1:12" x14ac:dyDescent="0.3">
      <c r="A577" s="277" t="s">
        <v>1676</v>
      </c>
      <c r="B577" s="394" t="s">
        <v>1677</v>
      </c>
      <c r="L577" s="400"/>
    </row>
    <row r="578" spans="1:12" x14ac:dyDescent="0.3">
      <c r="A578" s="277" t="s">
        <v>1678</v>
      </c>
      <c r="B578" s="394" t="s">
        <v>1679</v>
      </c>
      <c r="L578" s="400"/>
    </row>
    <row r="579" spans="1:12" x14ac:dyDescent="0.3">
      <c r="A579" s="277" t="s">
        <v>1680</v>
      </c>
      <c r="B579" s="394" t="s">
        <v>1681</v>
      </c>
      <c r="L579" s="400"/>
    </row>
    <row r="580" spans="1:12" x14ac:dyDescent="0.3">
      <c r="A580" s="277" t="s">
        <v>1682</v>
      </c>
      <c r="B580" s="394" t="s">
        <v>1683</v>
      </c>
      <c r="L580" s="400"/>
    </row>
    <row r="581" spans="1:12" x14ac:dyDescent="0.3">
      <c r="A581" s="277" t="s">
        <v>1684</v>
      </c>
      <c r="B581" s="394" t="s">
        <v>1685</v>
      </c>
      <c r="L581" s="400"/>
    </row>
    <row r="582" spans="1:12" x14ac:dyDescent="0.3">
      <c r="A582" s="277" t="s">
        <v>1686</v>
      </c>
      <c r="B582" s="394" t="s">
        <v>1687</v>
      </c>
      <c r="L582" s="400"/>
    </row>
    <row r="583" spans="1:12" x14ac:dyDescent="0.3">
      <c r="A583" s="277" t="s">
        <v>1688</v>
      </c>
      <c r="B583" s="393" t="s">
        <v>1689</v>
      </c>
      <c r="L583" s="400"/>
    </row>
    <row r="584" spans="1:12" x14ac:dyDescent="0.3">
      <c r="A584" s="277" t="s">
        <v>1690</v>
      </c>
      <c r="B584" s="393" t="s">
        <v>1691</v>
      </c>
      <c r="L584" s="400"/>
    </row>
    <row r="585" spans="1:12" x14ac:dyDescent="0.3">
      <c r="A585" s="277" t="s">
        <v>1692</v>
      </c>
      <c r="B585" s="396" t="s">
        <v>1693</v>
      </c>
      <c r="L585" s="400"/>
    </row>
    <row r="586" spans="1:12" x14ac:dyDescent="0.3">
      <c r="A586" s="277" t="s">
        <v>1694</v>
      </c>
      <c r="B586" s="394" t="s">
        <v>1695</v>
      </c>
      <c r="L586" s="400"/>
    </row>
    <row r="587" spans="1:12" x14ac:dyDescent="0.3">
      <c r="A587" s="277" t="s">
        <v>1696</v>
      </c>
      <c r="B587" s="394" t="s">
        <v>483</v>
      </c>
      <c r="L587" s="400"/>
    </row>
    <row r="588" spans="1:12" x14ac:dyDescent="0.3">
      <c r="A588" s="277" t="s">
        <v>1697</v>
      </c>
      <c r="B588" s="394" t="s">
        <v>1698</v>
      </c>
      <c r="L588" s="400"/>
    </row>
    <row r="589" spans="1:12" x14ac:dyDescent="0.3">
      <c r="A589" s="277" t="s">
        <v>1699</v>
      </c>
      <c r="B589" s="394" t="s">
        <v>1700</v>
      </c>
      <c r="L589" s="400"/>
    </row>
    <row r="590" spans="1:12" x14ac:dyDescent="0.3">
      <c r="A590" s="277" t="s">
        <v>1701</v>
      </c>
      <c r="B590" s="394" t="s">
        <v>1702</v>
      </c>
      <c r="L590" s="400"/>
    </row>
    <row r="591" spans="1:12" x14ac:dyDescent="0.3">
      <c r="A591" s="277" t="s">
        <v>1703</v>
      </c>
      <c r="B591" s="394" t="s">
        <v>1704</v>
      </c>
      <c r="L591" s="400"/>
    </row>
    <row r="592" spans="1:12" x14ac:dyDescent="0.3">
      <c r="A592" s="277" t="s">
        <v>1705</v>
      </c>
      <c r="B592" s="394" t="s">
        <v>1706</v>
      </c>
      <c r="L592" s="400"/>
    </row>
    <row r="593" spans="1:12" x14ac:dyDescent="0.3">
      <c r="A593" s="277" t="s">
        <v>1707</v>
      </c>
      <c r="B593" s="394" t="s">
        <v>1708</v>
      </c>
      <c r="L593" s="400"/>
    </row>
    <row r="594" spans="1:12" x14ac:dyDescent="0.3">
      <c r="A594" s="277" t="s">
        <v>1709</v>
      </c>
      <c r="B594" s="394" t="s">
        <v>1710</v>
      </c>
      <c r="L594" s="400"/>
    </row>
    <row r="595" spans="1:12" x14ac:dyDescent="0.3">
      <c r="A595" s="277" t="s">
        <v>1711</v>
      </c>
      <c r="B595" s="394" t="s">
        <v>1712</v>
      </c>
      <c r="L595" s="400"/>
    </row>
    <row r="596" spans="1:12" x14ac:dyDescent="0.3">
      <c r="A596" s="277" t="s">
        <v>1713</v>
      </c>
      <c r="B596" s="394" t="s">
        <v>1714</v>
      </c>
      <c r="L596" s="400"/>
    </row>
    <row r="597" spans="1:12" x14ac:dyDescent="0.3">
      <c r="A597" s="277" t="s">
        <v>1715</v>
      </c>
      <c r="B597" s="393" t="s">
        <v>1716</v>
      </c>
      <c r="L597" s="400"/>
    </row>
    <row r="598" spans="1:12" x14ac:dyDescent="0.3">
      <c r="A598" s="277" t="s">
        <v>1717</v>
      </c>
      <c r="B598" s="393" t="s">
        <v>1718</v>
      </c>
      <c r="L598" s="400"/>
    </row>
    <row r="599" spans="1:12" x14ac:dyDescent="0.3">
      <c r="A599" s="277" t="s">
        <v>1719</v>
      </c>
      <c r="B599" s="393" t="s">
        <v>1720</v>
      </c>
      <c r="L599" s="400"/>
    </row>
    <row r="600" spans="1:12" x14ac:dyDescent="0.3">
      <c r="A600" s="277" t="s">
        <v>1721</v>
      </c>
      <c r="B600" s="393" t="s">
        <v>1722</v>
      </c>
      <c r="L600" s="400"/>
    </row>
    <row r="601" spans="1:12" x14ac:dyDescent="0.3">
      <c r="A601" s="277" t="s">
        <v>1723</v>
      </c>
      <c r="B601" s="394" t="s">
        <v>1724</v>
      </c>
      <c r="L601" s="400"/>
    </row>
    <row r="602" spans="1:12" x14ac:dyDescent="0.3">
      <c r="A602" s="277" t="s">
        <v>335</v>
      </c>
      <c r="B602" s="394" t="s">
        <v>69</v>
      </c>
      <c r="L602" s="400"/>
    </row>
    <row r="603" spans="1:12" x14ac:dyDescent="0.3">
      <c r="A603" s="277" t="s">
        <v>429</v>
      </c>
      <c r="B603" s="394" t="s">
        <v>83</v>
      </c>
      <c r="L603" s="400"/>
    </row>
    <row r="604" spans="1:12" x14ac:dyDescent="0.3">
      <c r="A604" s="277" t="s">
        <v>1725</v>
      </c>
      <c r="B604" s="394" t="s">
        <v>1726</v>
      </c>
      <c r="L604" s="400"/>
    </row>
    <row r="605" spans="1:12" x14ac:dyDescent="0.3">
      <c r="A605" s="277" t="s">
        <v>1727</v>
      </c>
      <c r="B605" s="394" t="s">
        <v>1728</v>
      </c>
      <c r="L605" s="400"/>
    </row>
    <row r="606" spans="1:12" x14ac:dyDescent="0.3">
      <c r="A606" s="277" t="s">
        <v>1729</v>
      </c>
      <c r="B606" s="394" t="s">
        <v>1730</v>
      </c>
      <c r="L606" s="400"/>
    </row>
    <row r="607" spans="1:12" x14ac:dyDescent="0.3">
      <c r="A607" s="277" t="s">
        <v>1731</v>
      </c>
      <c r="B607" s="394" t="s">
        <v>1732</v>
      </c>
      <c r="L607" s="400"/>
    </row>
    <row r="608" spans="1:12" x14ac:dyDescent="0.3">
      <c r="A608" s="277" t="s">
        <v>1733</v>
      </c>
      <c r="B608" s="394" t="s">
        <v>1734</v>
      </c>
      <c r="L608" s="400"/>
    </row>
    <row r="609" spans="1:12" x14ac:dyDescent="0.3">
      <c r="A609" s="277" t="s">
        <v>292</v>
      </c>
      <c r="B609" s="394" t="s">
        <v>1735</v>
      </c>
      <c r="L609" s="400"/>
    </row>
    <row r="610" spans="1:12" x14ac:dyDescent="0.3">
      <c r="A610" s="277" t="s">
        <v>426</v>
      </c>
      <c r="B610" s="394" t="s">
        <v>72</v>
      </c>
      <c r="L610" s="400"/>
    </row>
    <row r="611" spans="1:12" x14ac:dyDescent="0.3">
      <c r="A611" s="277" t="s">
        <v>274</v>
      </c>
      <c r="B611" s="394" t="s">
        <v>273</v>
      </c>
      <c r="L611" s="400"/>
    </row>
    <row r="612" spans="1:12" x14ac:dyDescent="0.3">
      <c r="L612" s="400"/>
    </row>
    <row r="613" spans="1:12" x14ac:dyDescent="0.3">
      <c r="L613" s="400"/>
    </row>
    <row r="614" spans="1:12" x14ac:dyDescent="0.3">
      <c r="L614" s="400"/>
    </row>
    <row r="615" spans="1:12" x14ac:dyDescent="0.3">
      <c r="L615" s="400"/>
    </row>
    <row r="616" spans="1:12" x14ac:dyDescent="0.3">
      <c r="L616" s="400"/>
    </row>
    <row r="617" spans="1:12" x14ac:dyDescent="0.3">
      <c r="L617" s="400"/>
    </row>
    <row r="618" spans="1:12" x14ac:dyDescent="0.3">
      <c r="L618" s="400"/>
    </row>
    <row r="619" spans="1:12" x14ac:dyDescent="0.3">
      <c r="L619" s="400"/>
    </row>
    <row r="620" spans="1:12" x14ac:dyDescent="0.3">
      <c r="L620" s="400"/>
    </row>
    <row r="621" spans="1:12" x14ac:dyDescent="0.3">
      <c r="L621" s="400"/>
    </row>
    <row r="622" spans="1:12" x14ac:dyDescent="0.3">
      <c r="L622" s="400"/>
    </row>
    <row r="623" spans="1:12" x14ac:dyDescent="0.3">
      <c r="L623" s="400"/>
    </row>
    <row r="624" spans="1:12" x14ac:dyDescent="0.3">
      <c r="L624" s="400"/>
    </row>
    <row r="625" spans="12:12" x14ac:dyDescent="0.3">
      <c r="L625" s="400"/>
    </row>
    <row r="626" spans="12:12" x14ac:dyDescent="0.3">
      <c r="L626" s="400"/>
    </row>
    <row r="627" spans="12:12" x14ac:dyDescent="0.3">
      <c r="L627" s="400"/>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ACD4-E51E-42FD-8D03-78618C37C201}">
  <sheetPr>
    <tabColor theme="1"/>
  </sheetPr>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95408-B155-47B8-BDC8-9244698508F4}">
  <dimension ref="A2:JL222"/>
  <sheetViews>
    <sheetView topLeftCell="A3" zoomScaleNormal="100" workbookViewId="0">
      <selection activeCell="E86" sqref="E86"/>
    </sheetView>
  </sheetViews>
  <sheetFormatPr defaultColWidth="8.85546875" defaultRowHeight="16.5" x14ac:dyDescent="0.3"/>
  <cols>
    <col min="1" max="1" width="15.7109375" style="243" customWidth="1"/>
    <col min="2" max="2" width="27.28515625" style="243" customWidth="1"/>
    <col min="3" max="3" width="25.7109375" style="243" customWidth="1"/>
    <col min="4" max="4" width="16.85546875" style="263" customWidth="1"/>
    <col min="5" max="5" width="19" style="263" customWidth="1"/>
    <col min="6" max="6" width="19.85546875" style="245" customWidth="1"/>
    <col min="7" max="7" width="19.42578125" style="245" customWidth="1"/>
    <col min="8" max="8" width="17.5703125" style="245" customWidth="1"/>
    <col min="9" max="9" width="19.5703125" style="245" customWidth="1"/>
    <col min="10" max="10" width="21" style="245" customWidth="1"/>
    <col min="11" max="11" width="31" style="245" customWidth="1"/>
    <col min="12" max="12" width="25.42578125" style="246" customWidth="1"/>
    <col min="13" max="13" width="8.85546875" style="247"/>
    <col min="14" max="14" width="31.28515625" style="247" customWidth="1"/>
    <col min="15" max="19" width="8.85546875" style="247"/>
    <col min="20" max="20" width="23.7109375" style="247" customWidth="1"/>
    <col min="21" max="28" width="8.85546875" style="247"/>
    <col min="29" max="29" width="30.7109375" style="247" customWidth="1"/>
    <col min="30" max="16384" width="8.85546875" style="247"/>
  </cols>
  <sheetData>
    <row r="2" spans="1:272" x14ac:dyDescent="0.3">
      <c r="A2" s="242" t="s">
        <v>20</v>
      </c>
      <c r="D2" s="243"/>
      <c r="E2" s="243"/>
      <c r="F2" s="244"/>
    </row>
    <row r="3" spans="1:272" s="407" customFormat="1" ht="18" x14ac:dyDescent="0.25">
      <c r="A3" s="384" t="s">
        <v>21</v>
      </c>
      <c r="B3" s="384" t="s">
        <v>4</v>
      </c>
      <c r="C3" s="384" t="s">
        <v>22</v>
      </c>
      <c r="D3" s="384" t="s">
        <v>23</v>
      </c>
      <c r="E3" s="384" t="s">
        <v>24</v>
      </c>
      <c r="F3" s="384" t="s">
        <v>25</v>
      </c>
      <c r="G3" s="405" t="s">
        <v>26</v>
      </c>
      <c r="H3" s="384" t="s">
        <v>27</v>
      </c>
      <c r="I3" s="406" t="s">
        <v>28</v>
      </c>
      <c r="J3" s="384" t="s">
        <v>29</v>
      </c>
      <c r="K3" s="384" t="s">
        <v>30</v>
      </c>
      <c r="L3" s="313" t="s">
        <v>31</v>
      </c>
    </row>
    <row r="4" spans="1:272" x14ac:dyDescent="0.3">
      <c r="A4" s="249" t="s">
        <v>32</v>
      </c>
      <c r="B4" s="249" t="s">
        <v>33</v>
      </c>
      <c r="C4" s="249" t="s">
        <v>34</v>
      </c>
      <c r="D4" s="249" t="str">
        <f>INDEX('DEQ Pollutant List'!$A$7:$A$611, MATCH(C4, 'DEQ Pollutant List'!$B$7:$B$611,0))</f>
        <v>7440-22-4</v>
      </c>
      <c r="E4" s="249" t="str">
        <f>IF(ISNUMBER(MATCH(D4, 'DEQ Pollutant List'!A:A, 0)), "Yes", "No")</f>
        <v>Yes</v>
      </c>
      <c r="F4" s="250" t="s">
        <v>35</v>
      </c>
      <c r="G4" s="251">
        <f>0.05/2</f>
        <v>2.5000000000000001E-2</v>
      </c>
      <c r="H4" s="252">
        <f t="shared" ref="H4:H21" si="0">G4/$B$84/100</f>
        <v>2.5000000000000002E-8</v>
      </c>
      <c r="I4" s="251" t="s">
        <v>35</v>
      </c>
      <c r="J4" s="251">
        <f>0.05/2</f>
        <v>2.5000000000000001E-2</v>
      </c>
      <c r="K4" s="310">
        <f t="shared" ref="K4:K21" si="1">J4/$B$84/100</f>
        <v>2.5000000000000002E-8</v>
      </c>
      <c r="L4" s="248">
        <f>MAX(H4,K4)</f>
        <v>2.5000000000000002E-8</v>
      </c>
    </row>
    <row r="5" spans="1:272" x14ac:dyDescent="0.3">
      <c r="A5" s="249" t="s">
        <v>36</v>
      </c>
      <c r="B5" s="249" t="s">
        <v>33</v>
      </c>
      <c r="C5" s="249" t="s">
        <v>37</v>
      </c>
      <c r="D5" s="249" t="str">
        <f>INDEX('DEQ Pollutant List'!$A$7:$A$611, MATCH(C5, 'DEQ Pollutant List'!$B$7:$B$611,0))</f>
        <v>7429-90-5</v>
      </c>
      <c r="E5" s="249" t="str">
        <f>IF(ISNUMBER(MATCH(D5, 'DEQ Pollutant List'!A:A, 0)), "Yes", "No")</f>
        <v>Yes</v>
      </c>
      <c r="F5" s="250">
        <v>62446</v>
      </c>
      <c r="G5" s="251">
        <f>IF(ISNUMBER(F5),F5,FALSE)</f>
        <v>62446</v>
      </c>
      <c r="H5" s="252">
        <f t="shared" si="0"/>
        <v>6.2446000000000002E-2</v>
      </c>
      <c r="I5" s="251">
        <v>63725</v>
      </c>
      <c r="J5" s="251">
        <f>IF(ISNUMBER(I5),I5,FALSE)</f>
        <v>63725</v>
      </c>
      <c r="K5" s="310">
        <f t="shared" si="1"/>
        <v>6.372499999999999E-2</v>
      </c>
      <c r="L5" s="248">
        <f t="shared" ref="L5:L68" si="2">MAX(H5,K5)</f>
        <v>6.372499999999999E-2</v>
      </c>
      <c r="V5" s="253"/>
    </row>
    <row r="6" spans="1:272" s="254" customFormat="1" x14ac:dyDescent="0.3">
      <c r="A6" s="249" t="s">
        <v>38</v>
      </c>
      <c r="B6" s="249" t="s">
        <v>33</v>
      </c>
      <c r="C6" s="249" t="s">
        <v>39</v>
      </c>
      <c r="D6" s="249" t="str">
        <f>INDEX('DEQ Pollutant List'!$A$7:$A$611, MATCH(C6, 'DEQ Pollutant List'!$B$7:$B$611,0))</f>
        <v>7440-38-2</v>
      </c>
      <c r="E6" s="249" t="str">
        <f>IF(ISNUMBER(MATCH(D6, 'DEQ Pollutant List'!A:A, 0)), "Yes", "No")</f>
        <v>Yes</v>
      </c>
      <c r="F6" s="250">
        <v>2.6</v>
      </c>
      <c r="G6" s="251">
        <f>IF(ISNUMBER(F6),F6,FALSE)</f>
        <v>2.6</v>
      </c>
      <c r="H6" s="252">
        <f t="shared" si="0"/>
        <v>2.6000000000000005E-6</v>
      </c>
      <c r="I6" s="251">
        <v>1.4</v>
      </c>
      <c r="J6" s="251">
        <f>IF(ISNUMBER(I6),I6,FALSE)</f>
        <v>1.4</v>
      </c>
      <c r="K6" s="310">
        <f t="shared" si="1"/>
        <v>1.3999999999999999E-6</v>
      </c>
      <c r="L6" s="248">
        <f t="shared" si="2"/>
        <v>2.6000000000000005E-6</v>
      </c>
      <c r="M6" s="247"/>
      <c r="N6" s="247"/>
      <c r="O6" s="247"/>
      <c r="P6" s="247"/>
      <c r="Q6" s="247"/>
      <c r="R6" s="247"/>
      <c r="S6" s="247"/>
      <c r="T6" s="247"/>
      <c r="U6" s="247"/>
      <c r="V6" s="253"/>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c r="AX6" s="247"/>
      <c r="AY6" s="247"/>
      <c r="AZ6" s="247"/>
      <c r="BA6" s="247"/>
      <c r="BB6" s="247"/>
      <c r="BC6" s="247"/>
      <c r="BD6" s="247"/>
      <c r="BE6" s="247"/>
      <c r="BF6" s="247"/>
      <c r="BG6" s="247"/>
      <c r="BH6" s="247"/>
      <c r="BI6" s="247"/>
      <c r="BJ6" s="247"/>
      <c r="BK6" s="247"/>
      <c r="BL6" s="247"/>
      <c r="BM6" s="247"/>
      <c r="BN6" s="247"/>
      <c r="BO6" s="247"/>
      <c r="BP6" s="247"/>
      <c r="BQ6" s="247"/>
      <c r="BR6" s="247"/>
      <c r="BS6" s="247"/>
      <c r="BT6" s="247"/>
      <c r="BU6" s="247"/>
      <c r="BV6" s="247"/>
      <c r="BW6" s="247"/>
      <c r="BX6" s="247"/>
      <c r="BY6" s="247"/>
      <c r="BZ6" s="247"/>
      <c r="CA6" s="247"/>
      <c r="CB6" s="247"/>
      <c r="CC6" s="247"/>
      <c r="CD6" s="247"/>
      <c r="CE6" s="247"/>
      <c r="CF6" s="247"/>
      <c r="CG6" s="247"/>
      <c r="CH6" s="247"/>
      <c r="CI6" s="247"/>
      <c r="CJ6" s="247"/>
      <c r="CK6" s="247"/>
      <c r="CL6" s="247"/>
      <c r="CM6" s="247"/>
      <c r="CN6" s="247"/>
      <c r="CO6" s="247"/>
      <c r="CP6" s="247"/>
      <c r="CQ6" s="247"/>
      <c r="CR6" s="247"/>
      <c r="CS6" s="247"/>
      <c r="CT6" s="247"/>
      <c r="CU6" s="247"/>
      <c r="CV6" s="247"/>
      <c r="CW6" s="247"/>
      <c r="CX6" s="247"/>
      <c r="CY6" s="247"/>
      <c r="CZ6" s="247"/>
      <c r="DA6" s="247"/>
      <c r="DB6" s="247"/>
      <c r="DC6" s="247"/>
      <c r="DD6" s="247"/>
      <c r="DE6" s="247"/>
      <c r="DF6" s="247"/>
      <c r="DG6" s="247"/>
      <c r="DH6" s="247"/>
      <c r="DI6" s="247"/>
      <c r="DJ6" s="247"/>
      <c r="DK6" s="247"/>
      <c r="DL6" s="247"/>
      <c r="DM6" s="247"/>
      <c r="DN6" s="247"/>
      <c r="DO6" s="247"/>
      <c r="DP6" s="247"/>
      <c r="DQ6" s="247"/>
      <c r="DR6" s="247"/>
      <c r="DS6" s="247"/>
      <c r="DT6" s="247"/>
      <c r="DU6" s="247"/>
      <c r="DV6" s="247"/>
      <c r="DW6" s="247"/>
      <c r="DX6" s="247"/>
      <c r="DY6" s="247"/>
      <c r="DZ6" s="247"/>
      <c r="EA6" s="247"/>
      <c r="EB6" s="247"/>
      <c r="EC6" s="247"/>
      <c r="ED6" s="247"/>
      <c r="EE6" s="247"/>
      <c r="EF6" s="247"/>
      <c r="EG6" s="247"/>
      <c r="EH6" s="247"/>
      <c r="EI6" s="247"/>
      <c r="EJ6" s="247"/>
      <c r="EK6" s="247"/>
      <c r="EL6" s="247"/>
      <c r="EM6" s="247"/>
      <c r="EN6" s="247"/>
      <c r="EO6" s="247"/>
      <c r="EP6" s="247"/>
      <c r="EQ6" s="247"/>
      <c r="ER6" s="247"/>
      <c r="ES6" s="247"/>
      <c r="ET6" s="247"/>
      <c r="EU6" s="247"/>
      <c r="EV6" s="247"/>
      <c r="EW6" s="247"/>
      <c r="EX6" s="247"/>
      <c r="EY6" s="247"/>
      <c r="EZ6" s="247"/>
      <c r="FA6" s="247"/>
      <c r="FB6" s="247"/>
      <c r="FC6" s="247"/>
      <c r="FD6" s="247"/>
      <c r="FE6" s="247"/>
      <c r="FF6" s="247"/>
      <c r="FG6" s="247"/>
      <c r="FH6" s="247"/>
      <c r="FI6" s="247"/>
      <c r="FJ6" s="247"/>
      <c r="FK6" s="247"/>
      <c r="FL6" s="247"/>
      <c r="FM6" s="247"/>
      <c r="FN6" s="247"/>
      <c r="FO6" s="247"/>
      <c r="FP6" s="247"/>
      <c r="FQ6" s="247"/>
      <c r="FR6" s="247"/>
      <c r="FS6" s="247"/>
      <c r="FT6" s="247"/>
      <c r="FU6" s="247"/>
      <c r="FV6" s="247"/>
      <c r="FW6" s="247"/>
      <c r="FX6" s="247"/>
      <c r="FY6" s="247"/>
      <c r="FZ6" s="247"/>
      <c r="GA6" s="247"/>
      <c r="GB6" s="247"/>
      <c r="GC6" s="247"/>
      <c r="GD6" s="247"/>
      <c r="GE6" s="247"/>
      <c r="GF6" s="247"/>
      <c r="GG6" s="247"/>
      <c r="GH6" s="247"/>
      <c r="GI6" s="247"/>
      <c r="GJ6" s="247"/>
      <c r="GK6" s="247"/>
      <c r="GL6" s="247"/>
      <c r="GM6" s="247"/>
      <c r="GN6" s="247"/>
      <c r="GO6" s="247"/>
      <c r="GP6" s="247"/>
      <c r="GQ6" s="247"/>
      <c r="GR6" s="247"/>
      <c r="GS6" s="247"/>
      <c r="GT6" s="247"/>
      <c r="GU6" s="247"/>
      <c r="GV6" s="247"/>
      <c r="GW6" s="247"/>
      <c r="GX6" s="247"/>
      <c r="GY6" s="247"/>
      <c r="GZ6" s="247"/>
      <c r="HA6" s="247"/>
      <c r="HB6" s="247"/>
      <c r="HC6" s="247"/>
      <c r="HD6" s="247"/>
      <c r="HE6" s="247"/>
      <c r="HF6" s="247"/>
      <c r="HG6" s="247"/>
      <c r="HH6" s="247"/>
      <c r="HI6" s="247"/>
      <c r="HJ6" s="247"/>
      <c r="HK6" s="247"/>
      <c r="HL6" s="247"/>
      <c r="HM6" s="247"/>
      <c r="HN6" s="247"/>
      <c r="HO6" s="247"/>
      <c r="HP6" s="247"/>
      <c r="HQ6" s="247"/>
      <c r="HR6" s="247"/>
      <c r="HS6" s="247"/>
      <c r="HT6" s="247"/>
      <c r="HU6" s="247"/>
      <c r="HV6" s="247"/>
      <c r="HW6" s="247"/>
      <c r="HX6" s="247"/>
      <c r="HY6" s="247"/>
      <c r="HZ6" s="247"/>
      <c r="IA6" s="247"/>
      <c r="IB6" s="247"/>
      <c r="IC6" s="247"/>
      <c r="ID6" s="247"/>
      <c r="IE6" s="247"/>
      <c r="IF6" s="247"/>
      <c r="IG6" s="247"/>
      <c r="IH6" s="247"/>
      <c r="II6" s="247"/>
      <c r="IJ6" s="247"/>
      <c r="IK6" s="247"/>
      <c r="IL6" s="247"/>
      <c r="IM6" s="247"/>
      <c r="IN6" s="247"/>
      <c r="IO6" s="247"/>
      <c r="IP6" s="247"/>
      <c r="IQ6" s="247"/>
      <c r="IR6" s="247"/>
      <c r="IS6" s="247"/>
      <c r="IT6" s="247"/>
      <c r="IU6" s="247"/>
      <c r="IV6" s="247"/>
      <c r="IW6" s="247"/>
      <c r="IX6" s="247"/>
      <c r="IY6" s="247"/>
      <c r="IZ6" s="247"/>
      <c r="JA6" s="247"/>
      <c r="JB6" s="247"/>
      <c r="JC6" s="247"/>
      <c r="JD6" s="247"/>
      <c r="JE6" s="247"/>
      <c r="JF6" s="247"/>
      <c r="JG6" s="247"/>
      <c r="JH6" s="247"/>
      <c r="JI6" s="247"/>
      <c r="JJ6" s="247"/>
      <c r="JK6" s="247"/>
      <c r="JL6" s="247"/>
    </row>
    <row r="7" spans="1:272" x14ac:dyDescent="0.3">
      <c r="A7" s="249" t="s">
        <v>40</v>
      </c>
      <c r="B7" s="249" t="s">
        <v>33</v>
      </c>
      <c r="C7" s="249" t="s">
        <v>41</v>
      </c>
      <c r="D7" s="249" t="str">
        <f>INDEX('DEQ Pollutant List'!$A$7:$A$611, MATCH(C7, 'DEQ Pollutant List'!$B$7:$B$611,0))</f>
        <v>7440-39-3</v>
      </c>
      <c r="E7" s="249" t="str">
        <f>IF(ISNUMBER(MATCH(D7, 'DEQ Pollutant List'!A:A, 0)), "Yes", "No")</f>
        <v>Yes</v>
      </c>
      <c r="F7" s="250">
        <v>278</v>
      </c>
      <c r="G7" s="251">
        <f>IF(ISNUMBER(F7),F7,FALSE)</f>
        <v>278</v>
      </c>
      <c r="H7" s="252">
        <f t="shared" si="0"/>
        <v>2.7799999999999998E-4</v>
      </c>
      <c r="I7" s="251">
        <v>280</v>
      </c>
      <c r="J7" s="251">
        <f>IF(ISNUMBER(I7),I7,FALSE)</f>
        <v>280</v>
      </c>
      <c r="K7" s="310">
        <f t="shared" si="1"/>
        <v>2.8000000000000003E-4</v>
      </c>
      <c r="L7" s="248">
        <f t="shared" si="2"/>
        <v>2.8000000000000003E-4</v>
      </c>
      <c r="V7" s="253"/>
    </row>
    <row r="8" spans="1:272" s="254" customFormat="1" x14ac:dyDescent="0.3">
      <c r="A8" s="249" t="s">
        <v>42</v>
      </c>
      <c r="B8" s="249" t="s">
        <v>33</v>
      </c>
      <c r="C8" s="249" t="s">
        <v>43</v>
      </c>
      <c r="D8" s="249" t="str">
        <f>INDEX('DEQ Pollutant List'!$A$7:$A$611, MATCH(C8, 'DEQ Pollutant List'!$B$7:$B$611,0))</f>
        <v>7440-41-7</v>
      </c>
      <c r="E8" s="249" t="str">
        <f>IF(ISNUMBER(MATCH(D8, 'DEQ Pollutant List'!A:A, 0)), "Yes", "No")</f>
        <v>Yes</v>
      </c>
      <c r="F8" s="250">
        <v>3.03</v>
      </c>
      <c r="G8" s="251">
        <f>IF(ISNUMBER(F8),F8,FALSE)</f>
        <v>3.03</v>
      </c>
      <c r="H8" s="252">
        <f t="shared" si="0"/>
        <v>3.0299999999999998E-6</v>
      </c>
      <c r="I8" s="251">
        <v>3.06</v>
      </c>
      <c r="J8" s="251">
        <f>IF(ISNUMBER(I8),I8,FALSE)</f>
        <v>3.06</v>
      </c>
      <c r="K8" s="310">
        <f t="shared" si="1"/>
        <v>3.0599999999999999E-6</v>
      </c>
      <c r="L8" s="248">
        <f t="shared" si="2"/>
        <v>3.0599999999999999E-6</v>
      </c>
      <c r="M8" s="247"/>
      <c r="N8" s="247"/>
      <c r="O8" s="247"/>
      <c r="P8" s="247"/>
      <c r="Q8" s="247"/>
      <c r="R8" s="247"/>
      <c r="S8" s="247"/>
      <c r="T8" s="247"/>
      <c r="U8" s="247"/>
      <c r="V8" s="253"/>
      <c r="W8" s="247"/>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7"/>
      <c r="BS8" s="247"/>
      <c r="BT8" s="247"/>
      <c r="BU8" s="247"/>
      <c r="BV8" s="247"/>
      <c r="BW8" s="247"/>
      <c r="BX8" s="247"/>
      <c r="BY8" s="247"/>
      <c r="BZ8" s="247"/>
      <c r="CA8" s="247"/>
      <c r="CB8" s="247"/>
      <c r="CC8" s="247"/>
      <c r="CD8" s="247"/>
      <c r="CE8" s="247"/>
      <c r="CF8" s="247"/>
      <c r="CG8" s="247"/>
      <c r="CH8" s="247"/>
      <c r="CI8" s="247"/>
      <c r="CJ8" s="247"/>
      <c r="CK8" s="247"/>
      <c r="CL8" s="247"/>
      <c r="CM8" s="247"/>
      <c r="CN8" s="247"/>
      <c r="CO8" s="247"/>
      <c r="CP8" s="247"/>
      <c r="CQ8" s="247"/>
      <c r="CR8" s="247"/>
      <c r="CS8" s="247"/>
      <c r="CT8" s="247"/>
      <c r="CU8" s="247"/>
      <c r="CV8" s="247"/>
      <c r="CW8" s="247"/>
      <c r="CX8" s="247"/>
      <c r="CY8" s="247"/>
      <c r="CZ8" s="247"/>
      <c r="DA8" s="247"/>
      <c r="DB8" s="247"/>
      <c r="DC8" s="247"/>
      <c r="DD8" s="247"/>
      <c r="DE8" s="247"/>
      <c r="DF8" s="247"/>
      <c r="DG8" s="247"/>
      <c r="DH8" s="247"/>
      <c r="DI8" s="247"/>
      <c r="DJ8" s="247"/>
      <c r="DK8" s="247"/>
      <c r="DL8" s="247"/>
      <c r="DM8" s="247"/>
      <c r="DN8" s="247"/>
      <c r="DO8" s="247"/>
      <c r="DP8" s="247"/>
      <c r="DQ8" s="247"/>
      <c r="DR8" s="247"/>
      <c r="DS8" s="247"/>
      <c r="DT8" s="247"/>
      <c r="DU8" s="247"/>
      <c r="DV8" s="247"/>
      <c r="DW8" s="247"/>
      <c r="DX8" s="247"/>
      <c r="DY8" s="247"/>
      <c r="DZ8" s="247"/>
      <c r="EA8" s="247"/>
      <c r="EB8" s="247"/>
      <c r="EC8" s="247"/>
      <c r="ED8" s="247"/>
      <c r="EE8" s="247"/>
      <c r="EF8" s="247"/>
      <c r="EG8" s="247"/>
      <c r="EH8" s="247"/>
      <c r="EI8" s="247"/>
      <c r="EJ8" s="247"/>
      <c r="EK8" s="247"/>
      <c r="EL8" s="247"/>
      <c r="EM8" s="247"/>
      <c r="EN8" s="247"/>
      <c r="EO8" s="247"/>
      <c r="EP8" s="247"/>
      <c r="EQ8" s="247"/>
      <c r="ER8" s="247"/>
      <c r="ES8" s="247"/>
      <c r="ET8" s="247"/>
      <c r="EU8" s="247"/>
      <c r="EV8" s="247"/>
      <c r="EW8" s="247"/>
      <c r="EX8" s="247"/>
      <c r="EY8" s="247"/>
      <c r="EZ8" s="247"/>
      <c r="FA8" s="247"/>
      <c r="FB8" s="247"/>
      <c r="FC8" s="247"/>
      <c r="FD8" s="247"/>
      <c r="FE8" s="247"/>
      <c r="FF8" s="247"/>
      <c r="FG8" s="247"/>
      <c r="FH8" s="247"/>
      <c r="FI8" s="247"/>
      <c r="FJ8" s="247"/>
      <c r="FK8" s="247"/>
      <c r="FL8" s="247"/>
      <c r="FM8" s="247"/>
      <c r="FN8" s="247"/>
      <c r="FO8" s="247"/>
      <c r="FP8" s="247"/>
      <c r="FQ8" s="247"/>
      <c r="FR8" s="247"/>
      <c r="FS8" s="247"/>
      <c r="FT8" s="247"/>
      <c r="FU8" s="247"/>
      <c r="FV8" s="247"/>
      <c r="FW8" s="247"/>
      <c r="FX8" s="247"/>
      <c r="FY8" s="247"/>
      <c r="FZ8" s="247"/>
      <c r="GA8" s="247"/>
      <c r="GB8" s="247"/>
      <c r="GC8" s="247"/>
      <c r="GD8" s="247"/>
      <c r="GE8" s="247"/>
      <c r="GF8" s="247"/>
      <c r="GG8" s="247"/>
      <c r="GH8" s="247"/>
      <c r="GI8" s="247"/>
      <c r="GJ8" s="247"/>
      <c r="GK8" s="247"/>
      <c r="GL8" s="247"/>
      <c r="GM8" s="247"/>
      <c r="GN8" s="247"/>
      <c r="GO8" s="247"/>
      <c r="GP8" s="247"/>
      <c r="GQ8" s="247"/>
      <c r="GR8" s="247"/>
      <c r="GS8" s="247"/>
      <c r="GT8" s="247"/>
      <c r="GU8" s="247"/>
      <c r="GV8" s="247"/>
      <c r="GW8" s="247"/>
      <c r="GX8" s="247"/>
      <c r="GY8" s="247"/>
      <c r="GZ8" s="247"/>
      <c r="HA8" s="247"/>
      <c r="HB8" s="247"/>
      <c r="HC8" s="247"/>
      <c r="HD8" s="247"/>
      <c r="HE8" s="247"/>
      <c r="HF8" s="247"/>
      <c r="HG8" s="247"/>
      <c r="HH8" s="247"/>
      <c r="HI8" s="247"/>
      <c r="HJ8" s="247"/>
      <c r="HK8" s="247"/>
      <c r="HL8" s="247"/>
      <c r="HM8" s="247"/>
      <c r="HN8" s="247"/>
      <c r="HO8" s="247"/>
      <c r="HP8" s="247"/>
      <c r="HQ8" s="247"/>
      <c r="HR8" s="247"/>
      <c r="HS8" s="247"/>
      <c r="HT8" s="247"/>
      <c r="HU8" s="247"/>
      <c r="HV8" s="247"/>
      <c r="HW8" s="247"/>
      <c r="HX8" s="247"/>
      <c r="HY8" s="247"/>
      <c r="HZ8" s="247"/>
      <c r="IA8" s="247"/>
      <c r="IB8" s="247"/>
      <c r="IC8" s="247"/>
      <c r="ID8" s="247"/>
      <c r="IE8" s="247"/>
      <c r="IF8" s="247"/>
      <c r="IG8" s="247"/>
      <c r="IH8" s="247"/>
      <c r="II8" s="247"/>
      <c r="IJ8" s="247"/>
      <c r="IK8" s="247"/>
      <c r="IL8" s="247"/>
      <c r="IM8" s="247"/>
      <c r="IN8" s="247"/>
      <c r="IO8" s="247"/>
      <c r="IP8" s="247"/>
      <c r="IQ8" s="247"/>
      <c r="IR8" s="247"/>
      <c r="IS8" s="247"/>
      <c r="IT8" s="247"/>
      <c r="IU8" s="247"/>
      <c r="IV8" s="247"/>
      <c r="IW8" s="247"/>
      <c r="IX8" s="247"/>
      <c r="IY8" s="247"/>
      <c r="IZ8" s="247"/>
      <c r="JA8" s="247"/>
      <c r="JB8" s="247"/>
      <c r="JC8" s="247"/>
      <c r="JD8" s="247"/>
      <c r="JE8" s="247"/>
      <c r="JF8" s="247"/>
      <c r="JG8" s="247"/>
      <c r="JH8" s="247"/>
      <c r="JI8" s="247"/>
      <c r="JJ8" s="247"/>
      <c r="JK8" s="247"/>
      <c r="JL8" s="247"/>
    </row>
    <row r="9" spans="1:272" x14ac:dyDescent="0.3">
      <c r="A9" s="249" t="s">
        <v>44</v>
      </c>
      <c r="B9" s="249" t="s">
        <v>33</v>
      </c>
      <c r="C9" s="249" t="s">
        <v>45</v>
      </c>
      <c r="D9" s="249" t="str">
        <f>INDEX('DEQ Pollutant List'!$A$7:$A$611, MATCH(C9, 'DEQ Pollutant List'!$B$7:$B$611,0))</f>
        <v>7440-43-9</v>
      </c>
      <c r="E9" s="249" t="str">
        <f>IF(ISNUMBER(MATCH(D9, 'DEQ Pollutant List'!A:A, 0)), "Yes", "No")</f>
        <v>Yes</v>
      </c>
      <c r="F9" s="250">
        <v>0.08</v>
      </c>
      <c r="G9" s="251">
        <f>IF(ISNUMBER(F9),F9,FALSE)</f>
        <v>0.08</v>
      </c>
      <c r="H9" s="252">
        <f t="shared" si="0"/>
        <v>8.0000000000000002E-8</v>
      </c>
      <c r="I9" s="251">
        <v>7.0000000000000007E-2</v>
      </c>
      <c r="J9" s="251">
        <f>IF(ISNUMBER(I9),I9,FALSE)</f>
        <v>7.0000000000000007E-2</v>
      </c>
      <c r="K9" s="310">
        <f t="shared" si="1"/>
        <v>7.0000000000000005E-8</v>
      </c>
      <c r="L9" s="248">
        <f t="shared" si="2"/>
        <v>8.0000000000000002E-8</v>
      </c>
      <c r="V9" s="253"/>
    </row>
    <row r="10" spans="1:272" x14ac:dyDescent="0.3">
      <c r="A10" s="249" t="s">
        <v>46</v>
      </c>
      <c r="B10" s="249" t="s">
        <v>33</v>
      </c>
      <c r="C10" s="249" t="s">
        <v>47</v>
      </c>
      <c r="D10" s="249" t="str">
        <f>INDEX('DEQ Pollutant List'!$A$7:$A$611, MATCH(C10, 'DEQ Pollutant List'!$B$7:$B$611,0))</f>
        <v>7440-48-4</v>
      </c>
      <c r="E10" s="249" t="str">
        <f>IF(ISNUMBER(MATCH(D10, 'DEQ Pollutant List'!A:A, 0)), "Yes", "No")</f>
        <v>Yes</v>
      </c>
      <c r="F10" s="250" t="s">
        <v>48</v>
      </c>
      <c r="G10" s="251">
        <f>0.2/2</f>
        <v>0.1</v>
      </c>
      <c r="H10" s="252">
        <f t="shared" si="0"/>
        <v>1.0000000000000001E-7</v>
      </c>
      <c r="I10" s="251" t="s">
        <v>48</v>
      </c>
      <c r="J10" s="251">
        <f>0.2/2</f>
        <v>0.1</v>
      </c>
      <c r="K10" s="310">
        <f t="shared" si="1"/>
        <v>1.0000000000000001E-7</v>
      </c>
      <c r="L10" s="248">
        <f t="shared" si="2"/>
        <v>1.0000000000000001E-7</v>
      </c>
      <c r="V10" s="253"/>
    </row>
    <row r="11" spans="1:272" s="254" customFormat="1" x14ac:dyDescent="0.3">
      <c r="A11" s="249" t="s">
        <v>49</v>
      </c>
      <c r="B11" s="249" t="s">
        <v>33</v>
      </c>
      <c r="C11" s="249" t="s">
        <v>50</v>
      </c>
      <c r="D11" s="249" t="str">
        <f>INDEX('DEQ Pollutant List'!$A$7:$A$611, MATCH(C11, 'DEQ Pollutant List'!$B$7:$B$611,0))</f>
        <v>7440-50-8</v>
      </c>
      <c r="E11" s="249" t="str">
        <f>IF(ISNUMBER(MATCH(D11, 'DEQ Pollutant List'!A:A, 0)), "Yes", "No")</f>
        <v>Yes</v>
      </c>
      <c r="F11" s="250">
        <v>5.2</v>
      </c>
      <c r="G11" s="251">
        <f t="shared" ref="G11:G19" si="3">IF(ISNUMBER(F11),F11,FALSE)</f>
        <v>5.2</v>
      </c>
      <c r="H11" s="252">
        <f t="shared" si="0"/>
        <v>5.200000000000001E-6</v>
      </c>
      <c r="I11" s="251">
        <v>3.6</v>
      </c>
      <c r="J11" s="251">
        <f>IF(ISNUMBER(I11),I11,FALSE)</f>
        <v>3.6</v>
      </c>
      <c r="K11" s="310">
        <f t="shared" si="1"/>
        <v>3.6000000000000003E-6</v>
      </c>
      <c r="L11" s="248">
        <f t="shared" si="2"/>
        <v>5.200000000000001E-6</v>
      </c>
      <c r="M11" s="247"/>
      <c r="N11" s="247"/>
      <c r="O11" s="247"/>
      <c r="P11" s="247"/>
      <c r="Q11" s="247"/>
      <c r="R11" s="247"/>
      <c r="S11" s="247"/>
      <c r="T11" s="247"/>
      <c r="U11" s="247"/>
      <c r="V11" s="253"/>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7"/>
      <c r="BS11" s="247"/>
      <c r="BT11" s="247"/>
      <c r="BU11" s="247"/>
      <c r="BV11" s="247"/>
      <c r="BW11" s="247"/>
      <c r="BX11" s="247"/>
      <c r="BY11" s="247"/>
      <c r="BZ11" s="247"/>
      <c r="CA11" s="247"/>
      <c r="CB11" s="247"/>
      <c r="CC11" s="247"/>
      <c r="CD11" s="247"/>
      <c r="CE11" s="247"/>
      <c r="CF11" s="247"/>
      <c r="CG11" s="247"/>
      <c r="CH11" s="247"/>
      <c r="CI11" s="247"/>
      <c r="CJ11" s="247"/>
      <c r="CK11" s="247"/>
      <c r="CL11" s="247"/>
      <c r="CM11" s="247"/>
      <c r="CN11" s="247"/>
      <c r="CO11" s="247"/>
      <c r="CP11" s="247"/>
      <c r="CQ11" s="247"/>
      <c r="CR11" s="247"/>
      <c r="CS11" s="247"/>
      <c r="CT11" s="247"/>
      <c r="CU11" s="247"/>
      <c r="CV11" s="247"/>
      <c r="CW11" s="247"/>
      <c r="CX11" s="247"/>
      <c r="CY11" s="247"/>
      <c r="CZ11" s="247"/>
      <c r="DA11" s="247"/>
      <c r="DB11" s="247"/>
      <c r="DC11" s="247"/>
      <c r="DD11" s="247"/>
      <c r="DE11" s="247"/>
      <c r="DF11" s="247"/>
      <c r="DG11" s="247"/>
      <c r="DH11" s="247"/>
      <c r="DI11" s="247"/>
      <c r="DJ11" s="247"/>
      <c r="DK11" s="247"/>
      <c r="DL11" s="247"/>
      <c r="DM11" s="247"/>
      <c r="DN11" s="247"/>
      <c r="DO11" s="247"/>
      <c r="DP11" s="247"/>
      <c r="DQ11" s="247"/>
      <c r="DR11" s="247"/>
      <c r="DS11" s="247"/>
      <c r="DT11" s="247"/>
      <c r="DU11" s="247"/>
      <c r="DV11" s="247"/>
      <c r="DW11" s="247"/>
      <c r="DX11" s="247"/>
      <c r="DY11" s="247"/>
      <c r="DZ11" s="247"/>
      <c r="EA11" s="247"/>
      <c r="EB11" s="247"/>
      <c r="EC11" s="247"/>
      <c r="ED11" s="247"/>
      <c r="EE11" s="247"/>
      <c r="EF11" s="247"/>
      <c r="EG11" s="247"/>
      <c r="EH11" s="247"/>
      <c r="EI11" s="247"/>
      <c r="EJ11" s="247"/>
      <c r="EK11" s="247"/>
      <c r="EL11" s="247"/>
      <c r="EM11" s="247"/>
      <c r="EN11" s="247"/>
      <c r="EO11" s="247"/>
      <c r="EP11" s="247"/>
      <c r="EQ11" s="247"/>
      <c r="ER11" s="247"/>
      <c r="ES11" s="247"/>
      <c r="ET11" s="247"/>
      <c r="EU11" s="247"/>
      <c r="EV11" s="247"/>
      <c r="EW11" s="247"/>
      <c r="EX11" s="247"/>
      <c r="EY11" s="247"/>
      <c r="EZ11" s="247"/>
      <c r="FA11" s="247"/>
      <c r="FB11" s="247"/>
      <c r="FC11" s="247"/>
      <c r="FD11" s="247"/>
      <c r="FE11" s="247"/>
      <c r="FF11" s="247"/>
      <c r="FG11" s="247"/>
      <c r="FH11" s="247"/>
      <c r="FI11" s="247"/>
      <c r="FJ11" s="247"/>
      <c r="FK11" s="247"/>
      <c r="FL11" s="247"/>
      <c r="FM11" s="247"/>
      <c r="FN11" s="247"/>
      <c r="FO11" s="247"/>
      <c r="FP11" s="247"/>
      <c r="FQ11" s="247"/>
      <c r="FR11" s="247"/>
      <c r="FS11" s="247"/>
      <c r="FT11" s="247"/>
      <c r="FU11" s="247"/>
      <c r="FV11" s="247"/>
      <c r="FW11" s="247"/>
      <c r="FX11" s="247"/>
      <c r="FY11" s="247"/>
      <c r="FZ11" s="247"/>
      <c r="GA11" s="247"/>
      <c r="GB11" s="247"/>
      <c r="GC11" s="247"/>
      <c r="GD11" s="247"/>
      <c r="GE11" s="247"/>
      <c r="GF11" s="247"/>
      <c r="GG11" s="247"/>
      <c r="GH11" s="247"/>
      <c r="GI11" s="247"/>
      <c r="GJ11" s="247"/>
      <c r="GK11" s="247"/>
      <c r="GL11" s="247"/>
      <c r="GM11" s="247"/>
      <c r="GN11" s="247"/>
      <c r="GO11" s="247"/>
      <c r="GP11" s="247"/>
      <c r="GQ11" s="247"/>
      <c r="GR11" s="247"/>
      <c r="GS11" s="247"/>
      <c r="GT11" s="247"/>
      <c r="GU11" s="247"/>
      <c r="GV11" s="247"/>
      <c r="GW11" s="247"/>
      <c r="GX11" s="247"/>
      <c r="GY11" s="247"/>
      <c r="GZ11" s="247"/>
      <c r="HA11" s="247"/>
      <c r="HB11" s="247"/>
      <c r="HC11" s="247"/>
      <c r="HD11" s="247"/>
      <c r="HE11" s="247"/>
      <c r="HF11" s="247"/>
      <c r="HG11" s="247"/>
      <c r="HH11" s="247"/>
      <c r="HI11" s="247"/>
      <c r="HJ11" s="247"/>
      <c r="HK11" s="247"/>
      <c r="HL11" s="247"/>
      <c r="HM11" s="247"/>
      <c r="HN11" s="247"/>
      <c r="HO11" s="247"/>
      <c r="HP11" s="247"/>
      <c r="HQ11" s="247"/>
      <c r="HR11" s="247"/>
      <c r="HS11" s="247"/>
      <c r="HT11" s="247"/>
      <c r="HU11" s="247"/>
      <c r="HV11" s="247"/>
      <c r="HW11" s="247"/>
      <c r="HX11" s="247"/>
      <c r="HY11" s="247"/>
      <c r="HZ11" s="247"/>
      <c r="IA11" s="247"/>
      <c r="IB11" s="247"/>
      <c r="IC11" s="247"/>
      <c r="ID11" s="247"/>
      <c r="IE11" s="247"/>
      <c r="IF11" s="247"/>
      <c r="IG11" s="247"/>
      <c r="IH11" s="247"/>
      <c r="II11" s="247"/>
      <c r="IJ11" s="247"/>
      <c r="IK11" s="247"/>
      <c r="IL11" s="247"/>
      <c r="IM11" s="247"/>
      <c r="IN11" s="247"/>
      <c r="IO11" s="247"/>
      <c r="IP11" s="247"/>
      <c r="IQ11" s="247"/>
      <c r="IR11" s="247"/>
      <c r="IS11" s="247"/>
      <c r="IT11" s="247"/>
      <c r="IU11" s="247"/>
      <c r="IV11" s="247"/>
      <c r="IW11" s="247"/>
      <c r="IX11" s="247"/>
      <c r="IY11" s="247"/>
      <c r="IZ11" s="247"/>
      <c r="JA11" s="247"/>
      <c r="JB11" s="247"/>
      <c r="JC11" s="247"/>
      <c r="JD11" s="247"/>
      <c r="JE11" s="247"/>
      <c r="JF11" s="247"/>
      <c r="JG11" s="247"/>
      <c r="JH11" s="247"/>
      <c r="JI11" s="247"/>
      <c r="JJ11" s="247"/>
      <c r="JK11" s="247"/>
      <c r="JL11" s="247"/>
    </row>
    <row r="12" spans="1:272" x14ac:dyDescent="0.3">
      <c r="A12" s="249" t="s">
        <v>51</v>
      </c>
      <c r="B12" s="249" t="s">
        <v>33</v>
      </c>
      <c r="C12" s="249" t="s">
        <v>52</v>
      </c>
      <c r="D12" s="249" t="str">
        <f>INDEX('DEQ Pollutant List'!$A$7:$A$611, MATCH(C12, 'DEQ Pollutant List'!$B$7:$B$611,0))</f>
        <v>7439-97-6</v>
      </c>
      <c r="E12" s="249" t="str">
        <f>IF(ISNUMBER(MATCH(D12, 'DEQ Pollutant List'!A:A, 0)), "Yes", "No")</f>
        <v>Yes</v>
      </c>
      <c r="F12" s="250">
        <v>0.02</v>
      </c>
      <c r="G12" s="251">
        <f t="shared" si="3"/>
        <v>0.02</v>
      </c>
      <c r="H12" s="252">
        <f t="shared" si="0"/>
        <v>2E-8</v>
      </c>
      <c r="I12" s="251" t="s">
        <v>53</v>
      </c>
      <c r="J12" s="251">
        <f>0.01/2</f>
        <v>5.0000000000000001E-3</v>
      </c>
      <c r="K12" s="310">
        <f t="shared" si="1"/>
        <v>5.0000000000000001E-9</v>
      </c>
      <c r="L12" s="248">
        <f t="shared" si="2"/>
        <v>2E-8</v>
      </c>
      <c r="V12" s="253"/>
    </row>
    <row r="13" spans="1:272" x14ac:dyDescent="0.3">
      <c r="A13" s="249" t="s">
        <v>54</v>
      </c>
      <c r="B13" s="249" t="s">
        <v>33</v>
      </c>
      <c r="C13" s="249" t="s">
        <v>55</v>
      </c>
      <c r="D13" s="249" t="str">
        <f>INDEX('DEQ Pollutant List'!$A$7:$A$611, MATCH(C13, 'DEQ Pollutant List'!$B$7:$B$611,0))</f>
        <v>7439-96-5</v>
      </c>
      <c r="E13" s="249" t="str">
        <f>IF(ISNUMBER(MATCH(D13, 'DEQ Pollutant List'!A:A, 0)), "Yes", "No")</f>
        <v>Yes</v>
      </c>
      <c r="F13" s="250">
        <v>503</v>
      </c>
      <c r="G13" s="251">
        <f t="shared" si="3"/>
        <v>503</v>
      </c>
      <c r="H13" s="252">
        <f t="shared" si="0"/>
        <v>5.0299999999999997E-4</v>
      </c>
      <c r="I13" s="251">
        <v>503</v>
      </c>
      <c r="J13" s="251">
        <f t="shared" ref="J13:J19" si="4">IF(ISNUMBER(I13),I13,FALSE)</f>
        <v>503</v>
      </c>
      <c r="K13" s="310">
        <f t="shared" si="1"/>
        <v>5.0299999999999997E-4</v>
      </c>
      <c r="L13" s="248">
        <f t="shared" si="2"/>
        <v>5.0299999999999997E-4</v>
      </c>
      <c r="V13" s="253"/>
    </row>
    <row r="14" spans="1:272" x14ac:dyDescent="0.3">
      <c r="A14" s="249" t="s">
        <v>56</v>
      </c>
      <c r="B14" s="249" t="s">
        <v>33</v>
      </c>
      <c r="C14" s="249" t="s">
        <v>57</v>
      </c>
      <c r="D14" s="249" t="str">
        <f>INDEX('DEQ Pollutant List'!$A$7:$A$611, MATCH(C14, 'DEQ Pollutant List'!$B$7:$B$611,0))</f>
        <v>7440-02-0</v>
      </c>
      <c r="E14" s="249" t="str">
        <f>IF(ISNUMBER(MATCH(D14, 'DEQ Pollutant List'!A:A, 0)), "Yes", "No")</f>
        <v>Yes</v>
      </c>
      <c r="F14" s="250">
        <v>2</v>
      </c>
      <c r="G14" s="251">
        <f t="shared" si="3"/>
        <v>2</v>
      </c>
      <c r="H14" s="252">
        <f t="shared" si="0"/>
        <v>1.9999999999999999E-6</v>
      </c>
      <c r="I14" s="251">
        <v>1.3</v>
      </c>
      <c r="J14" s="251">
        <f t="shared" si="4"/>
        <v>1.3</v>
      </c>
      <c r="K14" s="310">
        <f t="shared" si="1"/>
        <v>1.3000000000000003E-6</v>
      </c>
      <c r="L14" s="248">
        <f t="shared" si="2"/>
        <v>1.9999999999999999E-6</v>
      </c>
      <c r="V14" s="253"/>
    </row>
    <row r="15" spans="1:272" s="254" customFormat="1" x14ac:dyDescent="0.3">
      <c r="A15" s="249" t="s">
        <v>58</v>
      </c>
      <c r="B15" s="249" t="s">
        <v>33</v>
      </c>
      <c r="C15" s="249" t="s">
        <v>59</v>
      </c>
      <c r="D15" s="249">
        <f>INDEX('DEQ Pollutant List'!$A$7:$A$611, MATCH(C15, 'DEQ Pollutant List'!$B$7:$B$611,0))</f>
        <v>504</v>
      </c>
      <c r="E15" s="249" t="str">
        <f>IF(ISNUMBER(MATCH(D15, 'DEQ Pollutant List'!A:A, 0)), "Yes", "No")</f>
        <v>Yes</v>
      </c>
      <c r="F15" s="250">
        <v>33</v>
      </c>
      <c r="G15" s="251">
        <f t="shared" si="3"/>
        <v>33</v>
      </c>
      <c r="H15" s="252">
        <f t="shared" si="0"/>
        <v>3.3000000000000003E-5</v>
      </c>
      <c r="I15" s="251">
        <v>25</v>
      </c>
      <c r="J15" s="251">
        <f t="shared" si="4"/>
        <v>25</v>
      </c>
      <c r="K15" s="310">
        <f t="shared" si="1"/>
        <v>2.5000000000000001E-5</v>
      </c>
      <c r="L15" s="248">
        <f t="shared" si="2"/>
        <v>3.3000000000000003E-5</v>
      </c>
      <c r="M15" s="247"/>
      <c r="N15" s="247"/>
      <c r="O15" s="247"/>
      <c r="P15" s="247"/>
      <c r="Q15" s="247"/>
      <c r="R15" s="247"/>
      <c r="S15" s="247"/>
      <c r="T15" s="247"/>
      <c r="U15" s="247"/>
      <c r="V15" s="253"/>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7"/>
      <c r="BS15" s="247"/>
      <c r="BT15" s="247"/>
      <c r="BU15" s="247"/>
      <c r="BV15" s="247"/>
      <c r="BW15" s="247"/>
      <c r="BX15" s="247"/>
      <c r="BY15" s="247"/>
      <c r="BZ15" s="247"/>
      <c r="CA15" s="247"/>
      <c r="CB15" s="247"/>
      <c r="CC15" s="247"/>
      <c r="CD15" s="247"/>
      <c r="CE15" s="247"/>
      <c r="CF15" s="247"/>
      <c r="CG15" s="247"/>
      <c r="CH15" s="247"/>
      <c r="CI15" s="247"/>
      <c r="CJ15" s="247"/>
      <c r="CK15" s="247"/>
      <c r="CL15" s="247"/>
      <c r="CM15" s="247"/>
      <c r="CN15" s="247"/>
      <c r="CO15" s="247"/>
      <c r="CP15" s="247"/>
      <c r="CQ15" s="247"/>
      <c r="CR15" s="247"/>
      <c r="CS15" s="247"/>
      <c r="CT15" s="247"/>
      <c r="CU15" s="247"/>
      <c r="CV15" s="247"/>
      <c r="CW15" s="247"/>
      <c r="CX15" s="247"/>
      <c r="CY15" s="247"/>
      <c r="CZ15" s="247"/>
      <c r="DA15" s="247"/>
      <c r="DB15" s="247"/>
      <c r="DC15" s="247"/>
      <c r="DD15" s="247"/>
      <c r="DE15" s="247"/>
      <c r="DF15" s="247"/>
      <c r="DG15" s="247"/>
      <c r="DH15" s="247"/>
      <c r="DI15" s="247"/>
      <c r="DJ15" s="247"/>
      <c r="DK15" s="247"/>
      <c r="DL15" s="247"/>
      <c r="DM15" s="247"/>
      <c r="DN15" s="247"/>
      <c r="DO15" s="247"/>
      <c r="DP15" s="247"/>
      <c r="DQ15" s="247"/>
      <c r="DR15" s="247"/>
      <c r="DS15" s="247"/>
      <c r="DT15" s="247"/>
      <c r="DU15" s="247"/>
      <c r="DV15" s="247"/>
      <c r="DW15" s="247"/>
      <c r="DX15" s="247"/>
      <c r="DY15" s="247"/>
      <c r="DZ15" s="247"/>
      <c r="EA15" s="247"/>
      <c r="EB15" s="247"/>
      <c r="EC15" s="247"/>
      <c r="ED15" s="247"/>
      <c r="EE15" s="247"/>
      <c r="EF15" s="247"/>
      <c r="EG15" s="247"/>
      <c r="EH15" s="247"/>
      <c r="EI15" s="247"/>
      <c r="EJ15" s="247"/>
      <c r="EK15" s="247"/>
      <c r="EL15" s="247"/>
      <c r="EM15" s="247"/>
      <c r="EN15" s="247"/>
      <c r="EO15" s="247"/>
      <c r="EP15" s="247"/>
      <c r="EQ15" s="247"/>
      <c r="ER15" s="247"/>
      <c r="ES15" s="247"/>
      <c r="ET15" s="247"/>
      <c r="EU15" s="247"/>
      <c r="EV15" s="247"/>
      <c r="EW15" s="247"/>
      <c r="EX15" s="247"/>
      <c r="EY15" s="247"/>
      <c r="EZ15" s="247"/>
      <c r="FA15" s="247"/>
      <c r="FB15" s="247"/>
      <c r="FC15" s="247"/>
      <c r="FD15" s="247"/>
      <c r="FE15" s="247"/>
      <c r="FF15" s="247"/>
      <c r="FG15" s="247"/>
      <c r="FH15" s="247"/>
      <c r="FI15" s="247"/>
      <c r="FJ15" s="247"/>
      <c r="FK15" s="247"/>
      <c r="FL15" s="247"/>
      <c r="FM15" s="247"/>
      <c r="FN15" s="247"/>
      <c r="FO15" s="247"/>
      <c r="FP15" s="247"/>
      <c r="FQ15" s="247"/>
      <c r="FR15" s="247"/>
      <c r="FS15" s="247"/>
      <c r="FT15" s="247"/>
      <c r="FU15" s="247"/>
      <c r="FV15" s="247"/>
      <c r="FW15" s="247"/>
      <c r="FX15" s="247"/>
      <c r="FY15" s="247"/>
      <c r="FZ15" s="247"/>
      <c r="GA15" s="247"/>
      <c r="GB15" s="247"/>
      <c r="GC15" s="247"/>
      <c r="GD15" s="247"/>
      <c r="GE15" s="247"/>
      <c r="GF15" s="247"/>
      <c r="GG15" s="247"/>
      <c r="GH15" s="247"/>
      <c r="GI15" s="247"/>
      <c r="GJ15" s="247"/>
      <c r="GK15" s="247"/>
      <c r="GL15" s="247"/>
      <c r="GM15" s="247"/>
      <c r="GN15" s="247"/>
      <c r="GO15" s="247"/>
      <c r="GP15" s="247"/>
      <c r="GQ15" s="247"/>
      <c r="GR15" s="247"/>
      <c r="GS15" s="247"/>
      <c r="GT15" s="247"/>
      <c r="GU15" s="247"/>
      <c r="GV15" s="247"/>
      <c r="GW15" s="247"/>
      <c r="GX15" s="247"/>
      <c r="GY15" s="247"/>
      <c r="GZ15" s="247"/>
      <c r="HA15" s="247"/>
      <c r="HB15" s="247"/>
      <c r="HC15" s="247"/>
      <c r="HD15" s="247"/>
      <c r="HE15" s="247"/>
      <c r="HF15" s="247"/>
      <c r="HG15" s="247"/>
      <c r="HH15" s="247"/>
      <c r="HI15" s="247"/>
      <c r="HJ15" s="247"/>
      <c r="HK15" s="247"/>
      <c r="HL15" s="247"/>
      <c r="HM15" s="247"/>
      <c r="HN15" s="247"/>
      <c r="HO15" s="247"/>
      <c r="HP15" s="247"/>
      <c r="HQ15" s="247"/>
      <c r="HR15" s="247"/>
      <c r="HS15" s="247"/>
      <c r="HT15" s="247"/>
      <c r="HU15" s="247"/>
      <c r="HV15" s="247"/>
      <c r="HW15" s="247"/>
      <c r="HX15" s="247"/>
      <c r="HY15" s="247"/>
      <c r="HZ15" s="247"/>
      <c r="IA15" s="247"/>
      <c r="IB15" s="247"/>
      <c r="IC15" s="247"/>
      <c r="ID15" s="247"/>
      <c r="IE15" s="247"/>
      <c r="IF15" s="247"/>
      <c r="IG15" s="247"/>
      <c r="IH15" s="247"/>
      <c r="II15" s="247"/>
      <c r="IJ15" s="247"/>
      <c r="IK15" s="247"/>
      <c r="IL15" s="247"/>
      <c r="IM15" s="247"/>
      <c r="IN15" s="247"/>
      <c r="IO15" s="247"/>
      <c r="IP15" s="247"/>
      <c r="IQ15" s="247"/>
      <c r="IR15" s="247"/>
      <c r="IS15" s="247"/>
      <c r="IT15" s="247"/>
      <c r="IU15" s="247"/>
      <c r="IV15" s="247"/>
      <c r="IW15" s="247"/>
      <c r="IX15" s="247"/>
      <c r="IY15" s="247"/>
      <c r="IZ15" s="247"/>
      <c r="JA15" s="247"/>
      <c r="JB15" s="247"/>
      <c r="JC15" s="247"/>
      <c r="JD15" s="247"/>
      <c r="JE15" s="247"/>
      <c r="JF15" s="247"/>
      <c r="JG15" s="247"/>
      <c r="JH15" s="247"/>
      <c r="JI15" s="247"/>
      <c r="JJ15" s="247"/>
      <c r="JK15" s="247"/>
      <c r="JL15" s="247"/>
    </row>
    <row r="16" spans="1:272" x14ac:dyDescent="0.3">
      <c r="A16" s="249" t="s">
        <v>60</v>
      </c>
      <c r="B16" s="249" t="s">
        <v>33</v>
      </c>
      <c r="C16" s="249" t="s">
        <v>61</v>
      </c>
      <c r="D16" s="249" t="str">
        <f>INDEX('DEQ Pollutant List'!$A$7:$A$611, MATCH(C16, 'DEQ Pollutant List'!$B$7:$B$611,0))</f>
        <v>7439-92-1</v>
      </c>
      <c r="E16" s="249" t="str">
        <f>IF(ISNUMBER(MATCH(D16, 'DEQ Pollutant List'!A:A, 0)), "Yes", "No")</f>
        <v>Yes</v>
      </c>
      <c r="F16" s="250">
        <v>25</v>
      </c>
      <c r="G16" s="251">
        <f t="shared" si="3"/>
        <v>25</v>
      </c>
      <c r="H16" s="252">
        <f t="shared" si="0"/>
        <v>2.5000000000000001E-5</v>
      </c>
      <c r="I16" s="251">
        <v>24</v>
      </c>
      <c r="J16" s="251">
        <f t="shared" si="4"/>
        <v>24</v>
      </c>
      <c r="K16" s="310">
        <f t="shared" si="1"/>
        <v>2.3999999999999997E-5</v>
      </c>
      <c r="L16" s="248">
        <f t="shared" si="2"/>
        <v>2.5000000000000001E-5</v>
      </c>
      <c r="V16" s="253"/>
    </row>
    <row r="17" spans="1:272" x14ac:dyDescent="0.3">
      <c r="A17" s="249" t="s">
        <v>62</v>
      </c>
      <c r="B17" s="249" t="s">
        <v>33</v>
      </c>
      <c r="C17" s="249" t="s">
        <v>63</v>
      </c>
      <c r="D17" s="249" t="str">
        <f>INDEX('DEQ Pollutant List'!$A$7:$A$611, MATCH(C17, 'DEQ Pollutant List'!$B$7:$B$611,0))</f>
        <v>7440-36-0</v>
      </c>
      <c r="E17" s="249" t="str">
        <f>IF(ISNUMBER(MATCH(D17, 'DEQ Pollutant List'!A:A, 0)), "Yes", "No")</f>
        <v>Yes</v>
      </c>
      <c r="F17" s="250">
        <v>0.37</v>
      </c>
      <c r="G17" s="251">
        <f t="shared" si="3"/>
        <v>0.37</v>
      </c>
      <c r="H17" s="252">
        <f t="shared" si="0"/>
        <v>3.7E-7</v>
      </c>
      <c r="I17" s="251">
        <v>0.22</v>
      </c>
      <c r="J17" s="251">
        <f t="shared" si="4"/>
        <v>0.22</v>
      </c>
      <c r="K17" s="310">
        <f t="shared" si="1"/>
        <v>2.1999999999999998E-7</v>
      </c>
      <c r="L17" s="248">
        <f t="shared" si="2"/>
        <v>3.7E-7</v>
      </c>
      <c r="V17" s="253"/>
    </row>
    <row r="18" spans="1:272" x14ac:dyDescent="0.3">
      <c r="A18" s="249" t="s">
        <v>64</v>
      </c>
      <c r="B18" s="249" t="s">
        <v>33</v>
      </c>
      <c r="C18" s="249" t="s">
        <v>65</v>
      </c>
      <c r="D18" s="249" t="str">
        <f>INDEX('DEQ Pollutant List'!$A$7:$A$611, MATCH(C18, 'DEQ Pollutant List'!$B$7:$B$611,0))</f>
        <v>7782-49-2</v>
      </c>
      <c r="E18" s="249" t="str">
        <f>IF(ISNUMBER(MATCH(D18, 'DEQ Pollutant List'!A:A, 0)), "Yes", "No")</f>
        <v>Yes</v>
      </c>
      <c r="F18" s="250">
        <v>0.19</v>
      </c>
      <c r="G18" s="251">
        <f t="shared" si="3"/>
        <v>0.19</v>
      </c>
      <c r="H18" s="252">
        <f t="shared" si="0"/>
        <v>1.9000000000000001E-7</v>
      </c>
      <c r="I18" s="251">
        <v>0.15</v>
      </c>
      <c r="J18" s="251">
        <f t="shared" si="4"/>
        <v>0.15</v>
      </c>
      <c r="K18" s="310">
        <f t="shared" si="1"/>
        <v>1.4999999999999999E-7</v>
      </c>
      <c r="L18" s="248">
        <f t="shared" si="2"/>
        <v>1.9000000000000001E-7</v>
      </c>
      <c r="V18" s="253"/>
    </row>
    <row r="19" spans="1:272" x14ac:dyDescent="0.3">
      <c r="A19" s="249" t="s">
        <v>66</v>
      </c>
      <c r="B19" s="249" t="s">
        <v>33</v>
      </c>
      <c r="C19" s="249" t="s">
        <v>67</v>
      </c>
      <c r="D19" s="249" t="str">
        <f>INDEX('DEQ Pollutant List'!$A$7:$A$611, MATCH(C19, 'DEQ Pollutant List'!$B$7:$B$611,0))</f>
        <v>7440-28-0</v>
      </c>
      <c r="E19" s="249" t="str">
        <f>IF(ISNUMBER(MATCH(D19, 'DEQ Pollutant List'!A:A, 0)), "Yes", "No")</f>
        <v>Yes</v>
      </c>
      <c r="F19" s="250">
        <v>0.439</v>
      </c>
      <c r="G19" s="251">
        <f t="shared" si="3"/>
        <v>0.439</v>
      </c>
      <c r="H19" s="252">
        <f t="shared" si="0"/>
        <v>4.3900000000000005E-7</v>
      </c>
      <c r="I19" s="251">
        <v>0.42599999999999999</v>
      </c>
      <c r="J19" s="251">
        <f t="shared" si="4"/>
        <v>0.42599999999999999</v>
      </c>
      <c r="K19" s="310">
        <f t="shared" si="1"/>
        <v>4.2599999999999998E-7</v>
      </c>
      <c r="L19" s="248">
        <f t="shared" si="2"/>
        <v>4.3900000000000005E-7</v>
      </c>
      <c r="V19" s="253"/>
    </row>
    <row r="20" spans="1:272" s="246" customFormat="1" x14ac:dyDescent="0.3">
      <c r="A20" s="255" t="s">
        <v>1736</v>
      </c>
      <c r="B20" s="255" t="s">
        <v>33</v>
      </c>
      <c r="C20" s="255" t="s">
        <v>69</v>
      </c>
      <c r="D20" s="255" t="str">
        <f>INDEX('DEQ Pollutant List'!$A$7:$A$611, MATCH(C20, 'DEQ Pollutant List'!$B$7:$B$611,0))</f>
        <v>7440-62-2</v>
      </c>
      <c r="E20" s="255" t="str">
        <f>IF(ISNUMBER(MATCH(D20, 'DEQ Pollutant List'!A:A, 0)), "Yes", "No")</f>
        <v>Yes</v>
      </c>
      <c r="F20" s="256" t="s">
        <v>70</v>
      </c>
      <c r="G20" s="257">
        <f>3/2</f>
        <v>1.5</v>
      </c>
      <c r="H20" s="258">
        <f t="shared" si="0"/>
        <v>1.4999999999999998E-6</v>
      </c>
      <c r="I20" s="257" t="s">
        <v>70</v>
      </c>
      <c r="J20" s="257">
        <f>3/2</f>
        <v>1.5</v>
      </c>
      <c r="K20" s="311">
        <f t="shared" si="1"/>
        <v>1.4999999999999998E-6</v>
      </c>
      <c r="L20" s="248">
        <f t="shared" si="2"/>
        <v>1.4999999999999998E-6</v>
      </c>
      <c r="V20" s="259"/>
    </row>
    <row r="21" spans="1:272" s="254" customFormat="1" x14ac:dyDescent="0.3">
      <c r="A21" s="249" t="s">
        <v>71</v>
      </c>
      <c r="B21" s="249" t="s">
        <v>33</v>
      </c>
      <c r="C21" s="249" t="s">
        <v>72</v>
      </c>
      <c r="D21" s="249" t="str">
        <f>INDEX('DEQ Pollutant List'!$A$7:$A$611, MATCH(C21, 'DEQ Pollutant List'!$B$7:$B$611,0))</f>
        <v>7440-66-6</v>
      </c>
      <c r="E21" s="249" t="str">
        <f>IF(ISNUMBER(MATCH(D21, 'DEQ Pollutant List'!A:A, 0)), "Yes", "No")</f>
        <v>Yes</v>
      </c>
      <c r="F21" s="250">
        <v>29</v>
      </c>
      <c r="G21" s="251">
        <f>IF(ISNUMBER(F21),F21,FALSE)</f>
        <v>29</v>
      </c>
      <c r="H21" s="252">
        <f t="shared" si="0"/>
        <v>2.8999999999999997E-5</v>
      </c>
      <c r="I21" s="251">
        <v>30</v>
      </c>
      <c r="J21" s="251">
        <f>IF(ISNUMBER(I21),I21,FALSE)</f>
        <v>30</v>
      </c>
      <c r="K21" s="310">
        <f t="shared" si="1"/>
        <v>3.0000000000000001E-5</v>
      </c>
      <c r="L21" s="248">
        <f t="shared" si="2"/>
        <v>3.0000000000000001E-5</v>
      </c>
      <c r="M21" s="247"/>
      <c r="N21" s="247"/>
      <c r="O21" s="247"/>
      <c r="P21" s="247"/>
      <c r="Q21" s="247"/>
      <c r="R21" s="247"/>
      <c r="S21" s="247"/>
      <c r="T21" s="247"/>
      <c r="U21" s="247"/>
      <c r="V21" s="253"/>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c r="AX21" s="247"/>
      <c r="AY21" s="247"/>
      <c r="AZ21" s="247"/>
      <c r="BA21" s="247"/>
      <c r="BB21" s="247"/>
      <c r="BC21" s="247"/>
      <c r="BD21" s="247"/>
      <c r="BE21" s="247"/>
      <c r="BF21" s="247"/>
      <c r="BG21" s="247"/>
      <c r="BH21" s="247"/>
      <c r="BI21" s="247"/>
      <c r="BJ21" s="247"/>
      <c r="BK21" s="247"/>
      <c r="BL21" s="247"/>
      <c r="BM21" s="247"/>
      <c r="BN21" s="247"/>
      <c r="BO21" s="247"/>
      <c r="BP21" s="247"/>
      <c r="BQ21" s="247"/>
      <c r="BR21" s="247"/>
      <c r="BS21" s="247"/>
      <c r="BT21" s="247"/>
      <c r="BU21" s="247"/>
      <c r="BV21" s="247"/>
      <c r="BW21" s="247"/>
      <c r="BX21" s="247"/>
      <c r="BY21" s="247"/>
      <c r="BZ21" s="247"/>
      <c r="CA21" s="247"/>
      <c r="CB21" s="247"/>
      <c r="CC21" s="247"/>
      <c r="CD21" s="247"/>
      <c r="CE21" s="247"/>
      <c r="CF21" s="247"/>
      <c r="CG21" s="247"/>
      <c r="CH21" s="247"/>
      <c r="CI21" s="247"/>
      <c r="CJ21" s="247"/>
      <c r="CK21" s="247"/>
      <c r="CL21" s="247"/>
      <c r="CM21" s="247"/>
      <c r="CN21" s="247"/>
      <c r="CO21" s="247"/>
      <c r="CP21" s="247"/>
      <c r="CQ21" s="247"/>
      <c r="CR21" s="247"/>
      <c r="CS21" s="247"/>
      <c r="CT21" s="247"/>
      <c r="CU21" s="247"/>
      <c r="CV21" s="247"/>
      <c r="CW21" s="247"/>
      <c r="CX21" s="247"/>
      <c r="CY21" s="247"/>
      <c r="CZ21" s="247"/>
      <c r="DA21" s="247"/>
      <c r="DB21" s="247"/>
      <c r="DC21" s="247"/>
      <c r="DD21" s="247"/>
      <c r="DE21" s="247"/>
      <c r="DF21" s="247"/>
      <c r="DG21" s="247"/>
      <c r="DH21" s="247"/>
      <c r="DI21" s="247"/>
      <c r="DJ21" s="247"/>
      <c r="DK21" s="247"/>
      <c r="DL21" s="247"/>
      <c r="DM21" s="247"/>
      <c r="DN21" s="247"/>
      <c r="DO21" s="247"/>
      <c r="DP21" s="247"/>
      <c r="DQ21" s="247"/>
      <c r="DR21" s="247"/>
      <c r="DS21" s="247"/>
      <c r="DT21" s="247"/>
      <c r="DU21" s="247"/>
      <c r="DV21" s="247"/>
      <c r="DW21" s="247"/>
      <c r="DX21" s="247"/>
      <c r="DY21" s="247"/>
      <c r="DZ21" s="247"/>
      <c r="EA21" s="247"/>
      <c r="EB21" s="247"/>
      <c r="EC21" s="247"/>
      <c r="ED21" s="247"/>
      <c r="EE21" s="247"/>
      <c r="EF21" s="247"/>
      <c r="EG21" s="247"/>
      <c r="EH21" s="247"/>
      <c r="EI21" s="247"/>
      <c r="EJ21" s="247"/>
      <c r="EK21" s="247"/>
      <c r="EL21" s="247"/>
      <c r="EM21" s="247"/>
      <c r="EN21" s="247"/>
      <c r="EO21" s="247"/>
      <c r="EP21" s="247"/>
      <c r="EQ21" s="247"/>
      <c r="ER21" s="247"/>
      <c r="ES21" s="247"/>
      <c r="ET21" s="247"/>
      <c r="EU21" s="247"/>
      <c r="EV21" s="247"/>
      <c r="EW21" s="247"/>
      <c r="EX21" s="247"/>
      <c r="EY21" s="247"/>
      <c r="EZ21" s="247"/>
      <c r="FA21" s="247"/>
      <c r="FB21" s="247"/>
      <c r="FC21" s="247"/>
      <c r="FD21" s="247"/>
      <c r="FE21" s="247"/>
      <c r="FF21" s="247"/>
      <c r="FG21" s="247"/>
      <c r="FH21" s="247"/>
      <c r="FI21" s="247"/>
      <c r="FJ21" s="247"/>
      <c r="FK21" s="247"/>
      <c r="FL21" s="247"/>
      <c r="FM21" s="247"/>
      <c r="FN21" s="247"/>
      <c r="FO21" s="247"/>
      <c r="FP21" s="247"/>
      <c r="FQ21" s="247"/>
      <c r="FR21" s="247"/>
      <c r="FS21" s="247"/>
      <c r="FT21" s="247"/>
      <c r="FU21" s="247"/>
      <c r="FV21" s="247"/>
      <c r="FW21" s="247"/>
      <c r="FX21" s="247"/>
      <c r="FY21" s="247"/>
      <c r="FZ21" s="247"/>
      <c r="GA21" s="247"/>
      <c r="GB21" s="247"/>
      <c r="GC21" s="247"/>
      <c r="GD21" s="247"/>
      <c r="GE21" s="247"/>
      <c r="GF21" s="247"/>
      <c r="GG21" s="247"/>
      <c r="GH21" s="247"/>
      <c r="GI21" s="247"/>
      <c r="GJ21" s="247"/>
      <c r="GK21" s="247"/>
      <c r="GL21" s="247"/>
      <c r="GM21" s="247"/>
      <c r="GN21" s="247"/>
      <c r="GO21" s="247"/>
      <c r="GP21" s="247"/>
      <c r="GQ21" s="247"/>
      <c r="GR21" s="247"/>
      <c r="GS21" s="247"/>
      <c r="GT21" s="247"/>
      <c r="GU21" s="247"/>
      <c r="GV21" s="247"/>
      <c r="GW21" s="247"/>
      <c r="GX21" s="247"/>
      <c r="GY21" s="247"/>
      <c r="GZ21" s="247"/>
      <c r="HA21" s="247"/>
      <c r="HB21" s="247"/>
      <c r="HC21" s="247"/>
      <c r="HD21" s="247"/>
      <c r="HE21" s="247"/>
      <c r="HF21" s="247"/>
      <c r="HG21" s="247"/>
      <c r="HH21" s="247"/>
      <c r="HI21" s="247"/>
      <c r="HJ21" s="247"/>
      <c r="HK21" s="247"/>
      <c r="HL21" s="247"/>
      <c r="HM21" s="247"/>
      <c r="HN21" s="247"/>
      <c r="HO21" s="247"/>
      <c r="HP21" s="247"/>
      <c r="HQ21" s="247"/>
      <c r="HR21" s="247"/>
      <c r="HS21" s="247"/>
      <c r="HT21" s="247"/>
      <c r="HU21" s="247"/>
      <c r="HV21" s="247"/>
      <c r="HW21" s="247"/>
      <c r="HX21" s="247"/>
      <c r="HY21" s="247"/>
      <c r="HZ21" s="247"/>
      <c r="IA21" s="247"/>
      <c r="IB21" s="247"/>
      <c r="IC21" s="247"/>
      <c r="ID21" s="247"/>
      <c r="IE21" s="247"/>
      <c r="IF21" s="247"/>
      <c r="IG21" s="247"/>
      <c r="IH21" s="247"/>
      <c r="II21" s="247"/>
      <c r="IJ21" s="247"/>
      <c r="IK21" s="247"/>
      <c r="IL21" s="247"/>
      <c r="IM21" s="247"/>
      <c r="IN21" s="247"/>
      <c r="IO21" s="247"/>
      <c r="IP21" s="247"/>
      <c r="IQ21" s="247"/>
      <c r="IR21" s="247"/>
      <c r="IS21" s="247"/>
      <c r="IT21" s="247"/>
      <c r="IU21" s="247"/>
      <c r="IV21" s="247"/>
      <c r="IW21" s="247"/>
      <c r="IX21" s="247"/>
      <c r="IY21" s="247"/>
      <c r="IZ21" s="247"/>
      <c r="JA21" s="247"/>
      <c r="JB21" s="247"/>
      <c r="JC21" s="247"/>
      <c r="JD21" s="247"/>
      <c r="JE21" s="247"/>
      <c r="JF21" s="247"/>
      <c r="JG21" s="247"/>
      <c r="JH21" s="247"/>
      <c r="JI21" s="247"/>
      <c r="JJ21" s="247"/>
      <c r="JK21" s="247"/>
      <c r="JL21" s="247"/>
    </row>
    <row r="22" spans="1:272" x14ac:dyDescent="0.3">
      <c r="A22" s="249" t="s">
        <v>73</v>
      </c>
      <c r="B22" s="249" t="s">
        <v>74</v>
      </c>
      <c r="C22" s="249" t="s">
        <v>41</v>
      </c>
      <c r="D22" s="249" t="str">
        <f>INDEX('DEQ Pollutant List'!$A$7:$A$611, MATCH(C22, 'DEQ Pollutant List'!$B$7:$B$611,0))</f>
        <v>7440-39-3</v>
      </c>
      <c r="E22" s="249" t="str">
        <f>IF(ISNUMBER(MATCH(D22, 'DEQ Pollutant List'!A:A, 0)), "Yes", "No")</f>
        <v>Yes</v>
      </c>
      <c r="F22" s="250">
        <v>0.02</v>
      </c>
      <c r="G22" s="251">
        <f>IF(ISNUMBER(F22),F22,FALSE)</f>
        <v>0.02</v>
      </c>
      <c r="H22" s="252">
        <f>G22/100</f>
        <v>2.0000000000000001E-4</v>
      </c>
      <c r="I22" s="251">
        <v>0.02</v>
      </c>
      <c r="J22" s="251">
        <f>IF(ISNUMBER(I22),I22,FALSE)</f>
        <v>0.02</v>
      </c>
      <c r="K22" s="310">
        <f>J22/100</f>
        <v>2.0000000000000001E-4</v>
      </c>
      <c r="L22" s="248">
        <f t="shared" si="2"/>
        <v>2.0000000000000001E-4</v>
      </c>
      <c r="V22" s="253"/>
    </row>
    <row r="23" spans="1:272" x14ac:dyDescent="0.3">
      <c r="A23" s="249" t="s">
        <v>75</v>
      </c>
      <c r="B23" s="249" t="s">
        <v>74</v>
      </c>
      <c r="C23" s="249" t="s">
        <v>76</v>
      </c>
      <c r="D23" s="249" t="str">
        <f>INDEX('DEQ Pollutant List'!$A$7:$A$611, MATCH(C23, 'DEQ Pollutant List'!$B$7:$B$611,0))</f>
        <v>1314-56-3</v>
      </c>
      <c r="E23" s="249" t="str">
        <f>IF(ISNUMBER(MATCH(D23, 'DEQ Pollutant List'!A:A, 0)), "Yes", "No")</f>
        <v>Yes</v>
      </c>
      <c r="F23" s="250">
        <v>8.0000000000000002E-3</v>
      </c>
      <c r="G23" s="251">
        <f>IF(ISNUMBER(F23),F23,FALSE)</f>
        <v>8.0000000000000002E-3</v>
      </c>
      <c r="H23" s="252">
        <f>G23/100</f>
        <v>8.0000000000000007E-5</v>
      </c>
      <c r="I23" s="251" t="s">
        <v>77</v>
      </c>
      <c r="J23" s="251">
        <f>0.005/2</f>
        <v>2.5000000000000001E-3</v>
      </c>
      <c r="K23" s="310">
        <f>J23/100</f>
        <v>2.5000000000000001E-5</v>
      </c>
      <c r="L23" s="248">
        <f t="shared" si="2"/>
        <v>8.0000000000000007E-5</v>
      </c>
      <c r="V23" s="253"/>
    </row>
    <row r="24" spans="1:272" x14ac:dyDescent="0.3">
      <c r="A24" s="249" t="s">
        <v>78</v>
      </c>
      <c r="B24" s="249" t="s">
        <v>74</v>
      </c>
      <c r="C24" s="249" t="s">
        <v>79</v>
      </c>
      <c r="D24" s="249" t="str">
        <f>INDEX('DEQ Pollutant List'!$A$7:$A$611, MATCH(C24, 'DEQ Pollutant List'!$B$7:$B$611,0))</f>
        <v>7631-86-9</v>
      </c>
      <c r="E24" s="249" t="str">
        <f>IF(ISNUMBER(MATCH(D24, 'DEQ Pollutant List'!A:A, 0)), "Yes", "No")</f>
        <v>Yes</v>
      </c>
      <c r="F24" s="250">
        <v>74.53</v>
      </c>
      <c r="G24" s="251">
        <f>IF(ISNUMBER(F24),F24,FALSE)</f>
        <v>74.53</v>
      </c>
      <c r="H24" s="252">
        <f>G24/100*(5%)</f>
        <v>3.7265E-2</v>
      </c>
      <c r="I24" s="251">
        <v>74.25</v>
      </c>
      <c r="J24" s="251">
        <f>IF(ISNUMBER(I24),I24,FALSE)</f>
        <v>74.25</v>
      </c>
      <c r="K24" s="310">
        <f>J24/100*(5%)</f>
        <v>3.7125000000000005E-2</v>
      </c>
      <c r="L24" s="248">
        <f t="shared" si="2"/>
        <v>3.7265E-2</v>
      </c>
      <c r="V24" s="253"/>
    </row>
    <row r="25" spans="1:272" x14ac:dyDescent="0.3">
      <c r="A25" s="249" t="s">
        <v>80</v>
      </c>
      <c r="B25" s="249" t="s">
        <v>74</v>
      </c>
      <c r="C25" s="249" t="s">
        <v>81</v>
      </c>
      <c r="D25" s="249" t="str">
        <f>INDEX('DEQ Pollutant List'!$A$7:$A$611, MATCH(C25, 'DEQ Pollutant List'!$B$7:$B$611,0))</f>
        <v>7446-11-9</v>
      </c>
      <c r="E25" s="249" t="str">
        <f>IF(ISNUMBER(MATCH(D25, 'DEQ Pollutant List'!A:A, 0)), "Yes", "No")</f>
        <v>Yes</v>
      </c>
      <c r="F25" s="250" t="s">
        <v>77</v>
      </c>
      <c r="G25" s="251">
        <f>0.005/2</f>
        <v>2.5000000000000001E-3</v>
      </c>
      <c r="H25" s="252">
        <f>G25/100</f>
        <v>2.5000000000000001E-5</v>
      </c>
      <c r="I25" s="251" t="s">
        <v>77</v>
      </c>
      <c r="J25" s="251">
        <f>0.005/2</f>
        <v>2.5000000000000001E-3</v>
      </c>
      <c r="K25" s="310">
        <f>J25/100</f>
        <v>2.5000000000000001E-5</v>
      </c>
      <c r="L25" s="248">
        <f t="shared" si="2"/>
        <v>2.5000000000000001E-5</v>
      </c>
      <c r="P25" s="260"/>
      <c r="V25" s="253"/>
    </row>
    <row r="26" spans="1:272" x14ac:dyDescent="0.3">
      <c r="A26" s="249" t="s">
        <v>82</v>
      </c>
      <c r="B26" s="249" t="s">
        <v>74</v>
      </c>
      <c r="C26" s="249" t="s">
        <v>83</v>
      </c>
      <c r="D26" s="249" t="str">
        <f>INDEX('DEQ Pollutant List'!$A$7:$A$611, MATCH(C26, 'DEQ Pollutant List'!$B$7:$B$611,0))</f>
        <v>1314-62-1</v>
      </c>
      <c r="E26" s="249" t="str">
        <f>IF(ISNUMBER(MATCH(D26, 'DEQ Pollutant List'!A:A, 0)), "Yes", "No")</f>
        <v>Yes</v>
      </c>
      <c r="F26" s="250" t="s">
        <v>77</v>
      </c>
      <c r="G26" s="251">
        <f>0.005/2</f>
        <v>2.5000000000000001E-3</v>
      </c>
      <c r="H26" s="252">
        <f>G26/100</f>
        <v>2.5000000000000001E-5</v>
      </c>
      <c r="I26" s="251" t="s">
        <v>77</v>
      </c>
      <c r="J26" s="251">
        <f>0.005/2</f>
        <v>2.5000000000000001E-3</v>
      </c>
      <c r="K26" s="310">
        <f>J26/100</f>
        <v>2.5000000000000001E-5</v>
      </c>
      <c r="L26" s="248">
        <f t="shared" si="2"/>
        <v>2.5000000000000001E-5</v>
      </c>
      <c r="P26" s="260"/>
      <c r="V26" s="253"/>
    </row>
    <row r="27" spans="1:272" hidden="1" x14ac:dyDescent="0.3">
      <c r="A27" s="249" t="s">
        <v>84</v>
      </c>
      <c r="B27" s="249" t="s">
        <v>74</v>
      </c>
      <c r="C27" s="249" t="s">
        <v>85</v>
      </c>
      <c r="D27" s="249" t="s">
        <v>86</v>
      </c>
      <c r="E27" s="249" t="str">
        <f>IF(ISNUMBER(MATCH(D27, 'DEQ Pollutant List'!A:A, 0)), "Yes", "No")</f>
        <v>No</v>
      </c>
      <c r="F27" s="250">
        <v>7.0999999999999994E-2</v>
      </c>
      <c r="G27" s="251">
        <f t="shared" ref="G27:G54" si="5">IF(ISNUMBER(F27),F27,FALSE)</f>
        <v>7.0999999999999994E-2</v>
      </c>
      <c r="H27" s="261">
        <f>G27/100</f>
        <v>7.0999999999999991E-4</v>
      </c>
      <c r="I27" s="251">
        <v>7.3999999999999996E-2</v>
      </c>
      <c r="J27" s="251">
        <f>IF(ISNUMBER(I27),I27,FALSE)</f>
        <v>7.3999999999999996E-2</v>
      </c>
      <c r="K27" s="261">
        <f>J27/100</f>
        <v>7.3999999999999999E-4</v>
      </c>
      <c r="L27" s="248">
        <f t="shared" si="2"/>
        <v>7.3999999999999999E-4</v>
      </c>
      <c r="P27" s="260"/>
      <c r="V27" s="253"/>
    </row>
    <row r="28" spans="1:272" hidden="1" x14ac:dyDescent="0.3">
      <c r="A28" s="249" t="s">
        <v>87</v>
      </c>
      <c r="B28" s="249" t="s">
        <v>74</v>
      </c>
      <c r="C28" s="249" t="s">
        <v>88</v>
      </c>
      <c r="D28" s="249" t="s">
        <v>89</v>
      </c>
      <c r="E28" s="249" t="s">
        <v>90</v>
      </c>
      <c r="F28" s="250">
        <v>13.39</v>
      </c>
      <c r="G28" s="251">
        <f t="shared" si="5"/>
        <v>13.39</v>
      </c>
      <c r="H28" s="261">
        <f>G28/100</f>
        <v>0.13390000000000002</v>
      </c>
      <c r="I28" s="251">
        <v>13.23</v>
      </c>
      <c r="J28" s="251">
        <f>IF(ISNUMBER(I28),I28,FALSE)</f>
        <v>13.23</v>
      </c>
      <c r="K28" s="261">
        <f>J28/100</f>
        <v>0.1323</v>
      </c>
      <c r="L28" s="248">
        <f t="shared" si="2"/>
        <v>0.13390000000000002</v>
      </c>
      <c r="P28" s="260"/>
      <c r="V28" s="253"/>
    </row>
    <row r="29" spans="1:272" s="254" customFormat="1" hidden="1" x14ac:dyDescent="0.3">
      <c r="A29" s="249" t="s">
        <v>91</v>
      </c>
      <c r="B29" s="249" t="s">
        <v>33</v>
      </c>
      <c r="C29" s="249" t="s">
        <v>92</v>
      </c>
      <c r="D29" s="262" t="s">
        <v>93</v>
      </c>
      <c r="E29" s="249" t="str">
        <f>IF(ISNUMBER(MATCH(D29, 'DEQ Pollutant List'!A:A, 0)), "Yes", "No")</f>
        <v>No</v>
      </c>
      <c r="F29" s="250">
        <v>0.05</v>
      </c>
      <c r="G29" s="251">
        <f t="shared" si="5"/>
        <v>0.05</v>
      </c>
      <c r="H29" s="261">
        <f t="shared" ref="H29:H71" si="6">G29/$B$84/100</f>
        <v>5.0000000000000004E-8</v>
      </c>
      <c r="I29" s="251" t="s">
        <v>94</v>
      </c>
      <c r="J29" s="251">
        <f>0.02/2</f>
        <v>0.01</v>
      </c>
      <c r="K29" s="261">
        <f t="shared" ref="K29:K71" si="7">J29/$B$84/100</f>
        <v>1E-8</v>
      </c>
      <c r="L29" s="248">
        <f t="shared" si="2"/>
        <v>5.0000000000000004E-8</v>
      </c>
      <c r="M29" s="247"/>
      <c r="N29" s="247"/>
      <c r="O29" s="247"/>
      <c r="P29" s="260"/>
      <c r="Q29" s="247"/>
      <c r="R29" s="247"/>
      <c r="S29" s="247"/>
      <c r="T29" s="247"/>
      <c r="U29" s="247"/>
      <c r="V29" s="253"/>
      <c r="W29" s="247"/>
      <c r="X29" s="247"/>
      <c r="Y29" s="247"/>
      <c r="Z29" s="247"/>
      <c r="AA29" s="247"/>
      <c r="AB29" s="247"/>
      <c r="AC29" s="247"/>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7"/>
      <c r="AZ29" s="247"/>
      <c r="BA29" s="247"/>
      <c r="BB29" s="247"/>
      <c r="BC29" s="247"/>
      <c r="BD29" s="247"/>
      <c r="BE29" s="247"/>
      <c r="BF29" s="247"/>
      <c r="BG29" s="247"/>
      <c r="BH29" s="247"/>
      <c r="BI29" s="247"/>
      <c r="BJ29" s="247"/>
      <c r="BK29" s="247"/>
      <c r="BL29" s="247"/>
      <c r="BM29" s="247"/>
      <c r="BN29" s="247"/>
      <c r="BO29" s="247"/>
      <c r="BP29" s="247"/>
      <c r="BQ29" s="247"/>
      <c r="BR29" s="247"/>
      <c r="BS29" s="247"/>
      <c r="BT29" s="247"/>
      <c r="BU29" s="247"/>
      <c r="BV29" s="247"/>
      <c r="BW29" s="247"/>
      <c r="BX29" s="247"/>
      <c r="BY29" s="247"/>
      <c r="BZ29" s="247"/>
      <c r="CA29" s="247"/>
      <c r="CB29" s="247"/>
      <c r="CC29" s="247"/>
      <c r="CD29" s="247"/>
      <c r="CE29" s="247"/>
      <c r="CF29" s="247"/>
      <c r="CG29" s="247"/>
      <c r="CH29" s="247"/>
      <c r="CI29" s="247"/>
      <c r="CJ29" s="247"/>
      <c r="CK29" s="247"/>
      <c r="CL29" s="247"/>
      <c r="CM29" s="247"/>
      <c r="CN29" s="247"/>
      <c r="CO29" s="247"/>
      <c r="CP29" s="247"/>
      <c r="CQ29" s="247"/>
      <c r="CR29" s="247"/>
      <c r="CS29" s="247"/>
      <c r="CT29" s="247"/>
      <c r="CU29" s="247"/>
      <c r="CV29" s="247"/>
      <c r="CW29" s="247"/>
      <c r="CX29" s="247"/>
      <c r="CY29" s="247"/>
      <c r="CZ29" s="247"/>
      <c r="DA29" s="247"/>
      <c r="DB29" s="247"/>
      <c r="DC29" s="247"/>
      <c r="DD29" s="247"/>
      <c r="DE29" s="247"/>
      <c r="DF29" s="247"/>
      <c r="DG29" s="247"/>
      <c r="DH29" s="247"/>
      <c r="DI29" s="247"/>
      <c r="DJ29" s="247"/>
      <c r="DK29" s="247"/>
      <c r="DL29" s="247"/>
      <c r="DM29" s="247"/>
      <c r="DN29" s="247"/>
      <c r="DO29" s="247"/>
      <c r="DP29" s="247"/>
      <c r="DQ29" s="247"/>
      <c r="DR29" s="247"/>
      <c r="DS29" s="247"/>
      <c r="DT29" s="247"/>
      <c r="DU29" s="247"/>
      <c r="DV29" s="247"/>
      <c r="DW29" s="247"/>
      <c r="DX29" s="247"/>
      <c r="DY29" s="247"/>
      <c r="DZ29" s="247"/>
      <c r="EA29" s="247"/>
      <c r="EB29" s="247"/>
      <c r="EC29" s="247"/>
      <c r="ED29" s="247"/>
      <c r="EE29" s="247"/>
      <c r="EF29" s="247"/>
      <c r="EG29" s="247"/>
      <c r="EH29" s="247"/>
      <c r="EI29" s="247"/>
      <c r="EJ29" s="247"/>
      <c r="EK29" s="247"/>
      <c r="EL29" s="247"/>
      <c r="EM29" s="247"/>
      <c r="EN29" s="247"/>
      <c r="EO29" s="247"/>
      <c r="EP29" s="247"/>
      <c r="EQ29" s="247"/>
      <c r="ER29" s="247"/>
      <c r="ES29" s="247"/>
      <c r="ET29" s="247"/>
      <c r="EU29" s="247"/>
      <c r="EV29" s="247"/>
      <c r="EW29" s="247"/>
      <c r="EX29" s="247"/>
      <c r="EY29" s="247"/>
      <c r="EZ29" s="247"/>
      <c r="FA29" s="247"/>
      <c r="FB29" s="247"/>
      <c r="FC29" s="247"/>
      <c r="FD29" s="247"/>
      <c r="FE29" s="247"/>
      <c r="FF29" s="247"/>
      <c r="FG29" s="247"/>
      <c r="FH29" s="247"/>
      <c r="FI29" s="247"/>
      <c r="FJ29" s="247"/>
      <c r="FK29" s="247"/>
      <c r="FL29" s="247"/>
      <c r="FM29" s="247"/>
      <c r="FN29" s="247"/>
      <c r="FO29" s="247"/>
      <c r="FP29" s="247"/>
      <c r="FQ29" s="247"/>
      <c r="FR29" s="247"/>
      <c r="FS29" s="247"/>
      <c r="FT29" s="247"/>
      <c r="FU29" s="247"/>
      <c r="FV29" s="247"/>
      <c r="FW29" s="247"/>
      <c r="FX29" s="247"/>
      <c r="FY29" s="247"/>
      <c r="FZ29" s="247"/>
      <c r="GA29" s="247"/>
      <c r="GB29" s="247"/>
      <c r="GC29" s="247"/>
      <c r="GD29" s="247"/>
      <c r="GE29" s="247"/>
      <c r="GF29" s="247"/>
      <c r="GG29" s="247"/>
      <c r="GH29" s="247"/>
      <c r="GI29" s="247"/>
      <c r="GJ29" s="247"/>
      <c r="GK29" s="247"/>
      <c r="GL29" s="247"/>
      <c r="GM29" s="247"/>
      <c r="GN29" s="247"/>
      <c r="GO29" s="247"/>
      <c r="GP29" s="247"/>
      <c r="GQ29" s="247"/>
      <c r="GR29" s="247"/>
      <c r="GS29" s="247"/>
      <c r="GT29" s="247"/>
      <c r="GU29" s="247"/>
      <c r="GV29" s="247"/>
      <c r="GW29" s="247"/>
      <c r="GX29" s="247"/>
      <c r="GY29" s="247"/>
      <c r="GZ29" s="247"/>
      <c r="HA29" s="247"/>
      <c r="HB29" s="247"/>
      <c r="HC29" s="247"/>
      <c r="HD29" s="247"/>
      <c r="HE29" s="247"/>
      <c r="HF29" s="247"/>
      <c r="HG29" s="247"/>
      <c r="HH29" s="247"/>
      <c r="HI29" s="247"/>
      <c r="HJ29" s="247"/>
      <c r="HK29" s="247"/>
      <c r="HL29" s="247"/>
      <c r="HM29" s="247"/>
      <c r="HN29" s="247"/>
      <c r="HO29" s="247"/>
      <c r="HP29" s="247"/>
      <c r="HQ29" s="247"/>
      <c r="HR29" s="247"/>
      <c r="HS29" s="247"/>
      <c r="HT29" s="247"/>
      <c r="HU29" s="247"/>
      <c r="HV29" s="247"/>
      <c r="HW29" s="247"/>
      <c r="HX29" s="247"/>
      <c r="HY29" s="247"/>
      <c r="HZ29" s="247"/>
      <c r="IA29" s="247"/>
      <c r="IB29" s="247"/>
      <c r="IC29" s="247"/>
      <c r="ID29" s="247"/>
      <c r="IE29" s="247"/>
      <c r="IF29" s="247"/>
      <c r="IG29" s="247"/>
      <c r="IH29" s="247"/>
      <c r="II29" s="247"/>
      <c r="IJ29" s="247"/>
      <c r="IK29" s="247"/>
      <c r="IL29" s="247"/>
      <c r="IM29" s="247"/>
      <c r="IN29" s="247"/>
      <c r="IO29" s="247"/>
      <c r="IP29" s="247"/>
      <c r="IQ29" s="247"/>
      <c r="IR29" s="247"/>
      <c r="IS29" s="247"/>
      <c r="IT29" s="247"/>
      <c r="IU29" s="247"/>
      <c r="IV29" s="247"/>
      <c r="IW29" s="247"/>
      <c r="IX29" s="247"/>
      <c r="IY29" s="247"/>
      <c r="IZ29" s="247"/>
      <c r="JA29" s="247"/>
      <c r="JB29" s="247"/>
      <c r="JC29" s="247"/>
      <c r="JD29" s="247"/>
      <c r="JE29" s="247"/>
      <c r="JF29" s="247"/>
      <c r="JG29" s="247"/>
      <c r="JH29" s="247"/>
      <c r="JI29" s="247"/>
      <c r="JJ29" s="247"/>
      <c r="JK29" s="247"/>
      <c r="JL29" s="247"/>
    </row>
    <row r="30" spans="1:272" hidden="1" x14ac:dyDescent="0.3">
      <c r="A30" s="249" t="s">
        <v>95</v>
      </c>
      <c r="B30" s="249" t="s">
        <v>33</v>
      </c>
      <c r="C30" s="249" t="s">
        <v>96</v>
      </c>
      <c r="D30" s="249" t="s">
        <v>97</v>
      </c>
      <c r="E30" s="249" t="str">
        <f>IF(ISNUMBER(MATCH(D30, 'DEQ Pollutant List'!A:A, 0)), "Yes", "No")</f>
        <v>No</v>
      </c>
      <c r="F30" s="250">
        <v>5941</v>
      </c>
      <c r="G30" s="251">
        <f t="shared" si="5"/>
        <v>5941</v>
      </c>
      <c r="H30" s="261">
        <f t="shared" si="6"/>
        <v>5.9409999999999992E-3</v>
      </c>
      <c r="I30" s="251">
        <v>5871</v>
      </c>
      <c r="J30" s="251">
        <f t="shared" ref="J30:J54" si="8">IF(ISNUMBER(I30),I30,FALSE)</f>
        <v>5871</v>
      </c>
      <c r="K30" s="261">
        <f t="shared" si="7"/>
        <v>5.8709999999999995E-3</v>
      </c>
      <c r="L30" s="248">
        <f t="shared" si="2"/>
        <v>5.9409999999999992E-3</v>
      </c>
      <c r="P30" s="260"/>
      <c r="V30" s="253"/>
    </row>
    <row r="31" spans="1:272" hidden="1" x14ac:dyDescent="0.3">
      <c r="A31" s="249" t="s">
        <v>98</v>
      </c>
      <c r="B31" s="249" t="s">
        <v>33</v>
      </c>
      <c r="C31" s="249" t="s">
        <v>99</v>
      </c>
      <c r="D31" s="249" t="s">
        <v>100</v>
      </c>
      <c r="E31" s="249" t="str">
        <f>IF(ISNUMBER(MATCH(D31, 'DEQ Pollutant List'!A:A, 0)), "Yes", "No")</f>
        <v>No</v>
      </c>
      <c r="F31" s="250">
        <v>25</v>
      </c>
      <c r="G31" s="251">
        <f t="shared" si="5"/>
        <v>25</v>
      </c>
      <c r="H31" s="261">
        <f t="shared" si="6"/>
        <v>2.5000000000000001E-5</v>
      </c>
      <c r="I31" s="251">
        <v>24.3</v>
      </c>
      <c r="J31" s="251">
        <f t="shared" si="8"/>
        <v>24.3</v>
      </c>
      <c r="K31" s="261">
        <f t="shared" si="7"/>
        <v>2.4299999999999998E-5</v>
      </c>
      <c r="L31" s="248">
        <f t="shared" si="2"/>
        <v>2.5000000000000001E-5</v>
      </c>
      <c r="P31" s="260"/>
      <c r="V31" s="253"/>
    </row>
    <row r="32" spans="1:272" hidden="1" x14ac:dyDescent="0.3">
      <c r="A32" s="249" t="s">
        <v>101</v>
      </c>
      <c r="B32" s="249" t="s">
        <v>33</v>
      </c>
      <c r="C32" s="249" t="s">
        <v>102</v>
      </c>
      <c r="D32" s="249" t="s">
        <v>103</v>
      </c>
      <c r="E32" s="249" t="str">
        <f>IF(ISNUMBER(MATCH(D32, 'DEQ Pollutant List'!A:A, 0)), "Yes", "No")</f>
        <v>No</v>
      </c>
      <c r="F32" s="250">
        <v>113.8</v>
      </c>
      <c r="G32" s="251">
        <f t="shared" si="5"/>
        <v>113.8</v>
      </c>
      <c r="H32" s="261">
        <f t="shared" si="6"/>
        <v>1.138E-4</v>
      </c>
      <c r="I32" s="251">
        <v>78.3</v>
      </c>
      <c r="J32" s="251">
        <f t="shared" si="8"/>
        <v>78.3</v>
      </c>
      <c r="K32" s="261">
        <f t="shared" si="7"/>
        <v>7.8300000000000006E-5</v>
      </c>
      <c r="L32" s="248">
        <f t="shared" si="2"/>
        <v>1.138E-4</v>
      </c>
      <c r="P32" s="260"/>
      <c r="V32" s="253"/>
    </row>
    <row r="33" spans="1:272" s="254" customFormat="1" hidden="1" x14ac:dyDescent="0.3">
      <c r="A33" s="249" t="s">
        <v>104</v>
      </c>
      <c r="B33" s="249" t="s">
        <v>33</v>
      </c>
      <c r="C33" s="249" t="s">
        <v>105</v>
      </c>
      <c r="D33" s="249" t="s">
        <v>106</v>
      </c>
      <c r="E33" s="249" t="str">
        <f>IF(ISNUMBER(MATCH(D33, 'DEQ Pollutant List'!A:A, 0)), "Yes", "No")</f>
        <v>No</v>
      </c>
      <c r="F33" s="250">
        <v>4</v>
      </c>
      <c r="G33" s="251">
        <f t="shared" si="5"/>
        <v>4</v>
      </c>
      <c r="H33" s="261">
        <f t="shared" si="6"/>
        <v>3.9999999999999998E-6</v>
      </c>
      <c r="I33" s="251">
        <v>3.7</v>
      </c>
      <c r="J33" s="251">
        <f t="shared" si="8"/>
        <v>3.7</v>
      </c>
      <c r="K33" s="261">
        <f t="shared" si="7"/>
        <v>3.7000000000000002E-6</v>
      </c>
      <c r="L33" s="248">
        <f t="shared" si="2"/>
        <v>3.9999999999999998E-6</v>
      </c>
      <c r="M33" s="247"/>
      <c r="N33" s="247"/>
      <c r="O33" s="247"/>
      <c r="P33" s="260"/>
      <c r="Q33" s="247"/>
      <c r="R33" s="247"/>
      <c r="S33" s="247"/>
      <c r="T33" s="247"/>
      <c r="U33" s="247"/>
      <c r="V33" s="253"/>
      <c r="W33" s="247"/>
      <c r="X33" s="247"/>
      <c r="Y33" s="247"/>
      <c r="Z33" s="247"/>
      <c r="AA33" s="247"/>
      <c r="AB33" s="247"/>
      <c r="AC33" s="247"/>
      <c r="AD33" s="247"/>
      <c r="AE33" s="247"/>
      <c r="AF33" s="247"/>
      <c r="AG33" s="247"/>
      <c r="AH33" s="247"/>
      <c r="AI33" s="247"/>
      <c r="AJ33" s="247"/>
      <c r="AK33" s="247"/>
      <c r="AL33" s="247"/>
      <c r="AM33" s="247"/>
      <c r="AN33" s="247"/>
      <c r="AO33" s="247"/>
      <c r="AP33" s="247"/>
      <c r="AQ33" s="247"/>
      <c r="AR33" s="247"/>
      <c r="AS33" s="247"/>
      <c r="AT33" s="247"/>
      <c r="AU33" s="247"/>
      <c r="AV33" s="247"/>
      <c r="AW33" s="247"/>
      <c r="AX33" s="247"/>
      <c r="AY33" s="247"/>
      <c r="AZ33" s="247"/>
      <c r="BA33" s="247"/>
      <c r="BB33" s="247"/>
      <c r="BC33" s="247"/>
      <c r="BD33" s="247"/>
      <c r="BE33" s="247"/>
      <c r="BF33" s="247"/>
      <c r="BG33" s="247"/>
      <c r="BH33" s="247"/>
      <c r="BI33" s="247"/>
      <c r="BJ33" s="247"/>
      <c r="BK33" s="247"/>
      <c r="BL33" s="247"/>
      <c r="BM33" s="247"/>
      <c r="BN33" s="247"/>
      <c r="BO33" s="247"/>
      <c r="BP33" s="247"/>
      <c r="BQ33" s="247"/>
      <c r="BR33" s="247"/>
      <c r="BS33" s="247"/>
      <c r="BT33" s="247"/>
      <c r="BU33" s="247"/>
      <c r="BV33" s="247"/>
      <c r="BW33" s="247"/>
      <c r="BX33" s="247"/>
      <c r="BY33" s="247"/>
      <c r="BZ33" s="247"/>
      <c r="CA33" s="247"/>
      <c r="CB33" s="247"/>
      <c r="CC33" s="247"/>
      <c r="CD33" s="247"/>
      <c r="CE33" s="247"/>
      <c r="CF33" s="247"/>
      <c r="CG33" s="247"/>
      <c r="CH33" s="247"/>
      <c r="CI33" s="247"/>
      <c r="CJ33" s="247"/>
      <c r="CK33" s="247"/>
      <c r="CL33" s="247"/>
      <c r="CM33" s="247"/>
      <c r="CN33" s="247"/>
      <c r="CO33" s="247"/>
      <c r="CP33" s="247"/>
      <c r="CQ33" s="247"/>
      <c r="CR33" s="247"/>
      <c r="CS33" s="247"/>
      <c r="CT33" s="247"/>
      <c r="CU33" s="247"/>
      <c r="CV33" s="247"/>
      <c r="CW33" s="247"/>
      <c r="CX33" s="247"/>
      <c r="CY33" s="247"/>
      <c r="CZ33" s="247"/>
      <c r="DA33" s="247"/>
      <c r="DB33" s="247"/>
      <c r="DC33" s="247"/>
      <c r="DD33" s="247"/>
      <c r="DE33" s="247"/>
      <c r="DF33" s="247"/>
      <c r="DG33" s="247"/>
      <c r="DH33" s="247"/>
      <c r="DI33" s="247"/>
      <c r="DJ33" s="247"/>
      <c r="DK33" s="247"/>
      <c r="DL33" s="247"/>
      <c r="DM33" s="247"/>
      <c r="DN33" s="247"/>
      <c r="DO33" s="247"/>
      <c r="DP33" s="247"/>
      <c r="DQ33" s="247"/>
      <c r="DR33" s="247"/>
      <c r="DS33" s="247"/>
      <c r="DT33" s="247"/>
      <c r="DU33" s="247"/>
      <c r="DV33" s="247"/>
      <c r="DW33" s="247"/>
      <c r="DX33" s="247"/>
      <c r="DY33" s="247"/>
      <c r="DZ33" s="247"/>
      <c r="EA33" s="247"/>
      <c r="EB33" s="247"/>
      <c r="EC33" s="247"/>
      <c r="ED33" s="247"/>
      <c r="EE33" s="247"/>
      <c r="EF33" s="247"/>
      <c r="EG33" s="247"/>
      <c r="EH33" s="247"/>
      <c r="EI33" s="247"/>
      <c r="EJ33" s="247"/>
      <c r="EK33" s="247"/>
      <c r="EL33" s="247"/>
      <c r="EM33" s="247"/>
      <c r="EN33" s="247"/>
      <c r="EO33" s="247"/>
      <c r="EP33" s="247"/>
      <c r="EQ33" s="247"/>
      <c r="ER33" s="247"/>
      <c r="ES33" s="247"/>
      <c r="ET33" s="247"/>
      <c r="EU33" s="247"/>
      <c r="EV33" s="247"/>
      <c r="EW33" s="247"/>
      <c r="EX33" s="247"/>
      <c r="EY33" s="247"/>
      <c r="EZ33" s="247"/>
      <c r="FA33" s="247"/>
      <c r="FB33" s="247"/>
      <c r="FC33" s="247"/>
      <c r="FD33" s="247"/>
      <c r="FE33" s="247"/>
      <c r="FF33" s="247"/>
      <c r="FG33" s="247"/>
      <c r="FH33" s="247"/>
      <c r="FI33" s="247"/>
      <c r="FJ33" s="247"/>
      <c r="FK33" s="247"/>
      <c r="FL33" s="247"/>
      <c r="FM33" s="247"/>
      <c r="FN33" s="247"/>
      <c r="FO33" s="247"/>
      <c r="FP33" s="247"/>
      <c r="FQ33" s="247"/>
      <c r="FR33" s="247"/>
      <c r="FS33" s="247"/>
      <c r="FT33" s="247"/>
      <c r="FU33" s="247"/>
      <c r="FV33" s="247"/>
      <c r="FW33" s="247"/>
      <c r="FX33" s="247"/>
      <c r="FY33" s="247"/>
      <c r="FZ33" s="247"/>
      <c r="GA33" s="247"/>
      <c r="GB33" s="247"/>
      <c r="GC33" s="247"/>
      <c r="GD33" s="247"/>
      <c r="GE33" s="247"/>
      <c r="GF33" s="247"/>
      <c r="GG33" s="247"/>
      <c r="GH33" s="247"/>
      <c r="GI33" s="247"/>
      <c r="GJ33" s="247"/>
      <c r="GK33" s="247"/>
      <c r="GL33" s="247"/>
      <c r="GM33" s="247"/>
      <c r="GN33" s="247"/>
      <c r="GO33" s="247"/>
      <c r="GP33" s="247"/>
      <c r="GQ33" s="247"/>
      <c r="GR33" s="247"/>
      <c r="GS33" s="247"/>
      <c r="GT33" s="247"/>
      <c r="GU33" s="247"/>
      <c r="GV33" s="247"/>
      <c r="GW33" s="247"/>
      <c r="GX33" s="247"/>
      <c r="GY33" s="247"/>
      <c r="GZ33" s="247"/>
      <c r="HA33" s="247"/>
      <c r="HB33" s="247"/>
      <c r="HC33" s="247"/>
      <c r="HD33" s="247"/>
      <c r="HE33" s="247"/>
      <c r="HF33" s="247"/>
      <c r="HG33" s="247"/>
      <c r="HH33" s="247"/>
      <c r="HI33" s="247"/>
      <c r="HJ33" s="247"/>
      <c r="HK33" s="247"/>
      <c r="HL33" s="247"/>
      <c r="HM33" s="247"/>
      <c r="HN33" s="247"/>
      <c r="HO33" s="247"/>
      <c r="HP33" s="247"/>
      <c r="HQ33" s="247"/>
      <c r="HR33" s="247"/>
      <c r="HS33" s="247"/>
      <c r="HT33" s="247"/>
      <c r="HU33" s="247"/>
      <c r="HV33" s="247"/>
      <c r="HW33" s="247"/>
      <c r="HX33" s="247"/>
      <c r="HY33" s="247"/>
      <c r="HZ33" s="247"/>
      <c r="IA33" s="247"/>
      <c r="IB33" s="247"/>
      <c r="IC33" s="247"/>
      <c r="ID33" s="247"/>
      <c r="IE33" s="247"/>
      <c r="IF33" s="247"/>
      <c r="IG33" s="247"/>
      <c r="IH33" s="247"/>
      <c r="II33" s="247"/>
      <c r="IJ33" s="247"/>
      <c r="IK33" s="247"/>
      <c r="IL33" s="247"/>
      <c r="IM33" s="247"/>
      <c r="IN33" s="247"/>
      <c r="IO33" s="247"/>
      <c r="IP33" s="247"/>
      <c r="IQ33" s="247"/>
      <c r="IR33" s="247"/>
      <c r="IS33" s="247"/>
      <c r="IT33" s="247"/>
      <c r="IU33" s="247"/>
      <c r="IV33" s="247"/>
      <c r="IW33" s="247"/>
      <c r="IX33" s="247"/>
      <c r="IY33" s="247"/>
      <c r="IZ33" s="247"/>
      <c r="JA33" s="247"/>
      <c r="JB33" s="247"/>
      <c r="JC33" s="247"/>
      <c r="JD33" s="247"/>
      <c r="JE33" s="247"/>
      <c r="JF33" s="247"/>
      <c r="JG33" s="247"/>
      <c r="JH33" s="247"/>
      <c r="JI33" s="247"/>
      <c r="JJ33" s="247"/>
      <c r="JK33" s="247"/>
      <c r="JL33" s="247"/>
    </row>
    <row r="34" spans="1:272" s="254" customFormat="1" hidden="1" x14ac:dyDescent="0.3">
      <c r="A34" s="249" t="s">
        <v>107</v>
      </c>
      <c r="B34" s="249" t="s">
        <v>33</v>
      </c>
      <c r="C34" s="249" t="s">
        <v>108</v>
      </c>
      <c r="D34" s="249" t="s">
        <v>109</v>
      </c>
      <c r="E34" s="249" t="str">
        <f>IF(ISNUMBER(MATCH(D34, 'DEQ Pollutant List'!A:A, 0)), "Yes", "No")</f>
        <v>No</v>
      </c>
      <c r="F34" s="250">
        <v>3.56</v>
      </c>
      <c r="G34" s="251">
        <f t="shared" si="5"/>
        <v>3.56</v>
      </c>
      <c r="H34" s="261">
        <f t="shared" si="6"/>
        <v>3.5599999999999998E-6</v>
      </c>
      <c r="I34" s="251">
        <v>3.56</v>
      </c>
      <c r="J34" s="251">
        <f t="shared" si="8"/>
        <v>3.56</v>
      </c>
      <c r="K34" s="261">
        <f t="shared" si="7"/>
        <v>3.5599999999999998E-6</v>
      </c>
      <c r="L34" s="248">
        <f t="shared" si="2"/>
        <v>3.5599999999999998E-6</v>
      </c>
      <c r="M34" s="247"/>
      <c r="N34" s="247"/>
      <c r="O34" s="247"/>
      <c r="P34" s="260"/>
      <c r="Q34" s="247"/>
      <c r="R34" s="247"/>
      <c r="S34" s="247"/>
      <c r="T34" s="247"/>
      <c r="U34" s="247"/>
      <c r="V34" s="253"/>
      <c r="W34" s="247"/>
      <c r="X34" s="247"/>
      <c r="Y34" s="247"/>
      <c r="Z34" s="247"/>
      <c r="AA34" s="247"/>
      <c r="AB34" s="247"/>
      <c r="AC34" s="247"/>
      <c r="AD34" s="247"/>
      <c r="AE34" s="247"/>
      <c r="AF34" s="247"/>
      <c r="AG34" s="247"/>
      <c r="AH34" s="247"/>
      <c r="AI34" s="247"/>
      <c r="AJ34" s="247"/>
      <c r="AK34" s="247"/>
      <c r="AL34" s="247"/>
      <c r="AM34" s="247"/>
      <c r="AN34" s="247"/>
      <c r="AO34" s="247"/>
      <c r="AP34" s="247"/>
      <c r="AQ34" s="247"/>
      <c r="AR34" s="247"/>
      <c r="AS34" s="247"/>
      <c r="AT34" s="247"/>
      <c r="AU34" s="247"/>
      <c r="AV34" s="247"/>
      <c r="AW34" s="247"/>
      <c r="AX34" s="247"/>
      <c r="AY34" s="247"/>
      <c r="AZ34" s="247"/>
      <c r="BA34" s="247"/>
      <c r="BB34" s="247"/>
      <c r="BC34" s="247"/>
      <c r="BD34" s="247"/>
      <c r="BE34" s="247"/>
      <c r="BF34" s="247"/>
      <c r="BG34" s="247"/>
      <c r="BH34" s="247"/>
      <c r="BI34" s="247"/>
      <c r="BJ34" s="247"/>
      <c r="BK34" s="247"/>
      <c r="BL34" s="247"/>
      <c r="BM34" s="247"/>
      <c r="BN34" s="247"/>
      <c r="BO34" s="247"/>
      <c r="BP34" s="247"/>
      <c r="BQ34" s="247"/>
      <c r="BR34" s="247"/>
      <c r="BS34" s="247"/>
      <c r="BT34" s="247"/>
      <c r="BU34" s="247"/>
      <c r="BV34" s="247"/>
      <c r="BW34" s="247"/>
      <c r="BX34" s="247"/>
      <c r="BY34" s="247"/>
      <c r="BZ34" s="247"/>
      <c r="CA34" s="247"/>
      <c r="CB34" s="247"/>
      <c r="CC34" s="247"/>
      <c r="CD34" s="247"/>
      <c r="CE34" s="247"/>
      <c r="CF34" s="247"/>
      <c r="CG34" s="247"/>
      <c r="CH34" s="247"/>
      <c r="CI34" s="247"/>
      <c r="CJ34" s="247"/>
      <c r="CK34" s="247"/>
      <c r="CL34" s="247"/>
      <c r="CM34" s="247"/>
      <c r="CN34" s="247"/>
      <c r="CO34" s="247"/>
      <c r="CP34" s="247"/>
      <c r="CQ34" s="247"/>
      <c r="CR34" s="247"/>
      <c r="CS34" s="247"/>
      <c r="CT34" s="247"/>
      <c r="CU34" s="247"/>
      <c r="CV34" s="247"/>
      <c r="CW34" s="247"/>
      <c r="CX34" s="247"/>
      <c r="CY34" s="247"/>
      <c r="CZ34" s="247"/>
      <c r="DA34" s="247"/>
      <c r="DB34" s="247"/>
      <c r="DC34" s="247"/>
      <c r="DD34" s="247"/>
      <c r="DE34" s="247"/>
      <c r="DF34" s="247"/>
      <c r="DG34" s="247"/>
      <c r="DH34" s="247"/>
      <c r="DI34" s="247"/>
      <c r="DJ34" s="247"/>
      <c r="DK34" s="247"/>
      <c r="DL34" s="247"/>
      <c r="DM34" s="247"/>
      <c r="DN34" s="247"/>
      <c r="DO34" s="247"/>
      <c r="DP34" s="247"/>
      <c r="DQ34" s="247"/>
      <c r="DR34" s="247"/>
      <c r="DS34" s="247"/>
      <c r="DT34" s="247"/>
      <c r="DU34" s="247"/>
      <c r="DV34" s="247"/>
      <c r="DW34" s="247"/>
      <c r="DX34" s="247"/>
      <c r="DY34" s="247"/>
      <c r="DZ34" s="247"/>
      <c r="EA34" s="247"/>
      <c r="EB34" s="247"/>
      <c r="EC34" s="247"/>
      <c r="ED34" s="247"/>
      <c r="EE34" s="247"/>
      <c r="EF34" s="247"/>
      <c r="EG34" s="247"/>
      <c r="EH34" s="247"/>
      <c r="EI34" s="247"/>
      <c r="EJ34" s="247"/>
      <c r="EK34" s="247"/>
      <c r="EL34" s="247"/>
      <c r="EM34" s="247"/>
      <c r="EN34" s="247"/>
      <c r="EO34" s="247"/>
      <c r="EP34" s="247"/>
      <c r="EQ34" s="247"/>
      <c r="ER34" s="247"/>
      <c r="ES34" s="247"/>
      <c r="ET34" s="247"/>
      <c r="EU34" s="247"/>
      <c r="EV34" s="247"/>
      <c r="EW34" s="247"/>
      <c r="EX34" s="247"/>
      <c r="EY34" s="247"/>
      <c r="EZ34" s="247"/>
      <c r="FA34" s="247"/>
      <c r="FB34" s="247"/>
      <c r="FC34" s="247"/>
      <c r="FD34" s="247"/>
      <c r="FE34" s="247"/>
      <c r="FF34" s="247"/>
      <c r="FG34" s="247"/>
      <c r="FH34" s="247"/>
      <c r="FI34" s="247"/>
      <c r="FJ34" s="247"/>
      <c r="FK34" s="247"/>
      <c r="FL34" s="247"/>
      <c r="FM34" s="247"/>
      <c r="FN34" s="247"/>
      <c r="FO34" s="247"/>
      <c r="FP34" s="247"/>
      <c r="FQ34" s="247"/>
      <c r="FR34" s="247"/>
      <c r="FS34" s="247"/>
      <c r="FT34" s="247"/>
      <c r="FU34" s="247"/>
      <c r="FV34" s="247"/>
      <c r="FW34" s="247"/>
      <c r="FX34" s="247"/>
      <c r="FY34" s="247"/>
      <c r="FZ34" s="247"/>
      <c r="GA34" s="247"/>
      <c r="GB34" s="247"/>
      <c r="GC34" s="247"/>
      <c r="GD34" s="247"/>
      <c r="GE34" s="247"/>
      <c r="GF34" s="247"/>
      <c r="GG34" s="247"/>
      <c r="GH34" s="247"/>
      <c r="GI34" s="247"/>
      <c r="GJ34" s="247"/>
      <c r="GK34" s="247"/>
      <c r="GL34" s="247"/>
      <c r="GM34" s="247"/>
      <c r="GN34" s="247"/>
      <c r="GO34" s="247"/>
      <c r="GP34" s="247"/>
      <c r="GQ34" s="247"/>
      <c r="GR34" s="247"/>
      <c r="GS34" s="247"/>
      <c r="GT34" s="247"/>
      <c r="GU34" s="247"/>
      <c r="GV34" s="247"/>
      <c r="GW34" s="247"/>
      <c r="GX34" s="247"/>
      <c r="GY34" s="247"/>
      <c r="GZ34" s="247"/>
      <c r="HA34" s="247"/>
      <c r="HB34" s="247"/>
      <c r="HC34" s="247"/>
      <c r="HD34" s="247"/>
      <c r="HE34" s="247"/>
      <c r="HF34" s="247"/>
      <c r="HG34" s="247"/>
      <c r="HH34" s="247"/>
      <c r="HI34" s="247"/>
      <c r="HJ34" s="247"/>
      <c r="HK34" s="247"/>
      <c r="HL34" s="247"/>
      <c r="HM34" s="247"/>
      <c r="HN34" s="247"/>
      <c r="HO34" s="247"/>
      <c r="HP34" s="247"/>
      <c r="HQ34" s="247"/>
      <c r="HR34" s="247"/>
      <c r="HS34" s="247"/>
      <c r="HT34" s="247"/>
      <c r="HU34" s="247"/>
      <c r="HV34" s="247"/>
      <c r="HW34" s="247"/>
      <c r="HX34" s="247"/>
      <c r="HY34" s="247"/>
      <c r="HZ34" s="247"/>
      <c r="IA34" s="247"/>
      <c r="IB34" s="247"/>
      <c r="IC34" s="247"/>
      <c r="ID34" s="247"/>
      <c r="IE34" s="247"/>
      <c r="IF34" s="247"/>
      <c r="IG34" s="247"/>
      <c r="IH34" s="247"/>
      <c r="II34" s="247"/>
      <c r="IJ34" s="247"/>
      <c r="IK34" s="247"/>
      <c r="IL34" s="247"/>
      <c r="IM34" s="247"/>
      <c r="IN34" s="247"/>
      <c r="IO34" s="247"/>
      <c r="IP34" s="247"/>
      <c r="IQ34" s="247"/>
      <c r="IR34" s="247"/>
      <c r="IS34" s="247"/>
      <c r="IT34" s="247"/>
      <c r="IU34" s="247"/>
      <c r="IV34" s="247"/>
      <c r="IW34" s="247"/>
      <c r="IX34" s="247"/>
      <c r="IY34" s="247"/>
      <c r="IZ34" s="247"/>
      <c r="JA34" s="247"/>
      <c r="JB34" s="247"/>
      <c r="JC34" s="247"/>
      <c r="JD34" s="247"/>
      <c r="JE34" s="247"/>
      <c r="JF34" s="247"/>
      <c r="JG34" s="247"/>
      <c r="JH34" s="247"/>
      <c r="JI34" s="247"/>
      <c r="JJ34" s="247"/>
      <c r="JK34" s="247"/>
      <c r="JL34" s="247"/>
    </row>
    <row r="35" spans="1:272" hidden="1" x14ac:dyDescent="0.3">
      <c r="A35" s="249" t="s">
        <v>110</v>
      </c>
      <c r="B35" s="249" t="s">
        <v>33</v>
      </c>
      <c r="C35" s="249" t="s">
        <v>111</v>
      </c>
      <c r="D35" s="249" t="s">
        <v>112</v>
      </c>
      <c r="E35" s="249" t="str">
        <f>IF(ISNUMBER(MATCH(D35, 'DEQ Pollutant List'!A:A, 0)), "Yes", "No")</f>
        <v>No</v>
      </c>
      <c r="F35" s="250">
        <v>2.37</v>
      </c>
      <c r="G35" s="251">
        <f t="shared" si="5"/>
        <v>2.37</v>
      </c>
      <c r="H35" s="261">
        <f t="shared" si="6"/>
        <v>2.3700000000000002E-6</v>
      </c>
      <c r="I35" s="251">
        <v>2.35</v>
      </c>
      <c r="J35" s="251">
        <f t="shared" si="8"/>
        <v>2.35</v>
      </c>
      <c r="K35" s="261">
        <f t="shared" si="7"/>
        <v>2.3500000000000004E-6</v>
      </c>
      <c r="L35" s="248">
        <f t="shared" si="2"/>
        <v>2.3700000000000002E-6</v>
      </c>
      <c r="P35" s="260"/>
      <c r="V35" s="253"/>
    </row>
    <row r="36" spans="1:272" s="254" customFormat="1" hidden="1" x14ac:dyDescent="0.3">
      <c r="A36" s="249" t="s">
        <v>113</v>
      </c>
      <c r="B36" s="249" t="s">
        <v>33</v>
      </c>
      <c r="C36" s="249" t="s">
        <v>114</v>
      </c>
      <c r="D36" s="249" t="s">
        <v>115</v>
      </c>
      <c r="E36" s="249" t="str">
        <f>IF(ISNUMBER(MATCH(D36, 'DEQ Pollutant List'!A:A, 0)), "Yes", "No")</f>
        <v>No</v>
      </c>
      <c r="F36" s="250">
        <v>0.41</v>
      </c>
      <c r="G36" s="251">
        <f t="shared" si="5"/>
        <v>0.41</v>
      </c>
      <c r="H36" s="261">
        <f t="shared" si="6"/>
        <v>4.0999999999999999E-7</v>
      </c>
      <c r="I36" s="251">
        <v>0.39</v>
      </c>
      <c r="J36" s="251">
        <f t="shared" si="8"/>
        <v>0.39</v>
      </c>
      <c r="K36" s="261">
        <f t="shared" si="7"/>
        <v>3.8999999999999997E-7</v>
      </c>
      <c r="L36" s="248">
        <f t="shared" si="2"/>
        <v>4.0999999999999999E-7</v>
      </c>
      <c r="M36" s="247"/>
      <c r="N36" s="247"/>
      <c r="O36" s="247"/>
      <c r="P36" s="247"/>
      <c r="Q36" s="247"/>
      <c r="R36" s="247"/>
      <c r="S36" s="247"/>
      <c r="T36" s="247"/>
      <c r="U36" s="247"/>
      <c r="V36" s="253"/>
      <c r="W36" s="247"/>
      <c r="X36" s="247"/>
      <c r="Y36" s="247"/>
      <c r="Z36" s="247"/>
      <c r="AA36" s="247"/>
      <c r="AB36" s="247"/>
      <c r="AC36" s="247"/>
      <c r="AD36" s="247"/>
      <c r="AE36" s="247"/>
      <c r="AF36" s="247"/>
      <c r="AG36" s="247"/>
      <c r="AH36" s="247"/>
      <c r="AI36" s="247"/>
      <c r="AJ36" s="247"/>
      <c r="AK36" s="247"/>
      <c r="AL36" s="247"/>
      <c r="AM36" s="247"/>
      <c r="AN36" s="247"/>
      <c r="AO36" s="247"/>
      <c r="AP36" s="247"/>
      <c r="AQ36" s="247"/>
      <c r="AR36" s="247"/>
      <c r="AS36" s="247"/>
      <c r="AT36" s="247"/>
      <c r="AU36" s="247"/>
      <c r="AV36" s="247"/>
      <c r="AW36" s="247"/>
      <c r="AX36" s="247"/>
      <c r="AY36" s="247"/>
      <c r="AZ36" s="247"/>
      <c r="BA36" s="247"/>
      <c r="BB36" s="247"/>
      <c r="BC36" s="247"/>
      <c r="BD36" s="247"/>
      <c r="BE36" s="247"/>
      <c r="BF36" s="247"/>
      <c r="BG36" s="247"/>
      <c r="BH36" s="247"/>
      <c r="BI36" s="247"/>
      <c r="BJ36" s="247"/>
      <c r="BK36" s="247"/>
      <c r="BL36" s="247"/>
      <c r="BM36" s="247"/>
      <c r="BN36" s="247"/>
      <c r="BO36" s="247"/>
      <c r="BP36" s="247"/>
      <c r="BQ36" s="247"/>
      <c r="BR36" s="247"/>
      <c r="BS36" s="247"/>
      <c r="BT36" s="247"/>
      <c r="BU36" s="247"/>
      <c r="BV36" s="247"/>
      <c r="BW36" s="247"/>
      <c r="BX36" s="247"/>
      <c r="BY36" s="247"/>
      <c r="BZ36" s="247"/>
      <c r="CA36" s="247"/>
      <c r="CB36" s="247"/>
      <c r="CC36" s="247"/>
      <c r="CD36" s="247"/>
      <c r="CE36" s="247"/>
      <c r="CF36" s="247"/>
      <c r="CG36" s="247"/>
      <c r="CH36" s="247"/>
      <c r="CI36" s="247"/>
      <c r="CJ36" s="247"/>
      <c r="CK36" s="247"/>
      <c r="CL36" s="247"/>
      <c r="CM36" s="247"/>
      <c r="CN36" s="247"/>
      <c r="CO36" s="247"/>
      <c r="CP36" s="247"/>
      <c r="CQ36" s="247"/>
      <c r="CR36" s="247"/>
      <c r="CS36" s="247"/>
      <c r="CT36" s="247"/>
      <c r="CU36" s="247"/>
      <c r="CV36" s="247"/>
      <c r="CW36" s="247"/>
      <c r="CX36" s="247"/>
      <c r="CY36" s="247"/>
      <c r="CZ36" s="247"/>
      <c r="DA36" s="247"/>
      <c r="DB36" s="247"/>
      <c r="DC36" s="247"/>
      <c r="DD36" s="247"/>
      <c r="DE36" s="247"/>
      <c r="DF36" s="247"/>
      <c r="DG36" s="247"/>
      <c r="DH36" s="247"/>
      <c r="DI36" s="247"/>
      <c r="DJ36" s="247"/>
      <c r="DK36" s="247"/>
      <c r="DL36" s="247"/>
      <c r="DM36" s="247"/>
      <c r="DN36" s="247"/>
      <c r="DO36" s="247"/>
      <c r="DP36" s="247"/>
      <c r="DQ36" s="247"/>
      <c r="DR36" s="247"/>
      <c r="DS36" s="247"/>
      <c r="DT36" s="247"/>
      <c r="DU36" s="247"/>
      <c r="DV36" s="247"/>
      <c r="DW36" s="247"/>
      <c r="DX36" s="247"/>
      <c r="DY36" s="247"/>
      <c r="DZ36" s="247"/>
      <c r="EA36" s="247"/>
      <c r="EB36" s="247"/>
      <c r="EC36" s="247"/>
      <c r="ED36" s="247"/>
      <c r="EE36" s="247"/>
      <c r="EF36" s="247"/>
      <c r="EG36" s="247"/>
      <c r="EH36" s="247"/>
      <c r="EI36" s="247"/>
      <c r="EJ36" s="247"/>
      <c r="EK36" s="247"/>
      <c r="EL36" s="247"/>
      <c r="EM36" s="247"/>
      <c r="EN36" s="247"/>
      <c r="EO36" s="247"/>
      <c r="EP36" s="247"/>
      <c r="EQ36" s="247"/>
      <c r="ER36" s="247"/>
      <c r="ES36" s="247"/>
      <c r="ET36" s="247"/>
      <c r="EU36" s="247"/>
      <c r="EV36" s="247"/>
      <c r="EW36" s="247"/>
      <c r="EX36" s="247"/>
      <c r="EY36" s="247"/>
      <c r="EZ36" s="247"/>
      <c r="FA36" s="247"/>
      <c r="FB36" s="247"/>
      <c r="FC36" s="247"/>
      <c r="FD36" s="247"/>
      <c r="FE36" s="247"/>
      <c r="FF36" s="247"/>
      <c r="FG36" s="247"/>
      <c r="FH36" s="247"/>
      <c r="FI36" s="247"/>
      <c r="FJ36" s="247"/>
      <c r="FK36" s="247"/>
      <c r="FL36" s="247"/>
      <c r="FM36" s="247"/>
      <c r="FN36" s="247"/>
      <c r="FO36" s="247"/>
      <c r="FP36" s="247"/>
      <c r="FQ36" s="247"/>
      <c r="FR36" s="247"/>
      <c r="FS36" s="247"/>
      <c r="FT36" s="247"/>
      <c r="FU36" s="247"/>
      <c r="FV36" s="247"/>
      <c r="FW36" s="247"/>
      <c r="FX36" s="247"/>
      <c r="FY36" s="247"/>
      <c r="FZ36" s="247"/>
      <c r="GA36" s="247"/>
      <c r="GB36" s="247"/>
      <c r="GC36" s="247"/>
      <c r="GD36" s="247"/>
      <c r="GE36" s="247"/>
      <c r="GF36" s="247"/>
      <c r="GG36" s="247"/>
      <c r="GH36" s="247"/>
      <c r="GI36" s="247"/>
      <c r="GJ36" s="247"/>
      <c r="GK36" s="247"/>
      <c r="GL36" s="247"/>
      <c r="GM36" s="247"/>
      <c r="GN36" s="247"/>
      <c r="GO36" s="247"/>
      <c r="GP36" s="247"/>
      <c r="GQ36" s="247"/>
      <c r="GR36" s="247"/>
      <c r="GS36" s="247"/>
      <c r="GT36" s="247"/>
      <c r="GU36" s="247"/>
      <c r="GV36" s="247"/>
      <c r="GW36" s="247"/>
      <c r="GX36" s="247"/>
      <c r="GY36" s="247"/>
      <c r="GZ36" s="247"/>
      <c r="HA36" s="247"/>
      <c r="HB36" s="247"/>
      <c r="HC36" s="247"/>
      <c r="HD36" s="247"/>
      <c r="HE36" s="247"/>
      <c r="HF36" s="247"/>
      <c r="HG36" s="247"/>
      <c r="HH36" s="247"/>
      <c r="HI36" s="247"/>
      <c r="HJ36" s="247"/>
      <c r="HK36" s="247"/>
      <c r="HL36" s="247"/>
      <c r="HM36" s="247"/>
      <c r="HN36" s="247"/>
      <c r="HO36" s="247"/>
      <c r="HP36" s="247"/>
      <c r="HQ36" s="247"/>
      <c r="HR36" s="247"/>
      <c r="HS36" s="247"/>
      <c r="HT36" s="247"/>
      <c r="HU36" s="247"/>
      <c r="HV36" s="247"/>
      <c r="HW36" s="247"/>
      <c r="HX36" s="247"/>
      <c r="HY36" s="247"/>
      <c r="HZ36" s="247"/>
      <c r="IA36" s="247"/>
      <c r="IB36" s="247"/>
      <c r="IC36" s="247"/>
      <c r="ID36" s="247"/>
      <c r="IE36" s="247"/>
      <c r="IF36" s="247"/>
      <c r="IG36" s="247"/>
      <c r="IH36" s="247"/>
      <c r="II36" s="247"/>
      <c r="IJ36" s="247"/>
      <c r="IK36" s="247"/>
      <c r="IL36" s="247"/>
      <c r="IM36" s="247"/>
      <c r="IN36" s="247"/>
      <c r="IO36" s="247"/>
      <c r="IP36" s="247"/>
      <c r="IQ36" s="247"/>
      <c r="IR36" s="247"/>
      <c r="IS36" s="247"/>
      <c r="IT36" s="247"/>
      <c r="IU36" s="247"/>
      <c r="IV36" s="247"/>
      <c r="IW36" s="247"/>
      <c r="IX36" s="247"/>
      <c r="IY36" s="247"/>
      <c r="IZ36" s="247"/>
      <c r="JA36" s="247"/>
      <c r="JB36" s="247"/>
      <c r="JC36" s="247"/>
      <c r="JD36" s="247"/>
      <c r="JE36" s="247"/>
      <c r="JF36" s="247"/>
      <c r="JG36" s="247"/>
      <c r="JH36" s="247"/>
      <c r="JI36" s="247"/>
      <c r="JJ36" s="247"/>
      <c r="JK36" s="247"/>
      <c r="JL36" s="247"/>
    </row>
    <row r="37" spans="1:272" hidden="1" x14ac:dyDescent="0.3">
      <c r="A37" s="249" t="s">
        <v>116</v>
      </c>
      <c r="B37" s="249" t="s">
        <v>33</v>
      </c>
      <c r="C37" s="249" t="s">
        <v>117</v>
      </c>
      <c r="D37" s="249" t="s">
        <v>118</v>
      </c>
      <c r="E37" s="249" t="str">
        <f>IF(ISNUMBER(MATCH(D37, 'DEQ Pollutant List'!A:A, 0)), "Yes", "No")</f>
        <v>No</v>
      </c>
      <c r="F37" s="250">
        <v>5781</v>
      </c>
      <c r="G37" s="251">
        <f t="shared" si="5"/>
        <v>5781</v>
      </c>
      <c r="H37" s="261">
        <f t="shared" si="6"/>
        <v>5.7809999999999997E-3</v>
      </c>
      <c r="I37" s="251">
        <v>5183</v>
      </c>
      <c r="J37" s="251">
        <f t="shared" si="8"/>
        <v>5183</v>
      </c>
      <c r="K37" s="261">
        <f t="shared" si="7"/>
        <v>5.1830000000000001E-3</v>
      </c>
      <c r="L37" s="248">
        <f t="shared" si="2"/>
        <v>5.7809999999999997E-3</v>
      </c>
    </row>
    <row r="38" spans="1:272" hidden="1" x14ac:dyDescent="0.3">
      <c r="A38" s="249" t="s">
        <v>119</v>
      </c>
      <c r="B38" s="249" t="s">
        <v>33</v>
      </c>
      <c r="C38" s="249" t="s">
        <v>120</v>
      </c>
      <c r="D38" s="249" t="s">
        <v>121</v>
      </c>
      <c r="E38" s="249" t="str">
        <f>IF(ISNUMBER(MATCH(D38, 'DEQ Pollutant List'!A:A, 0)), "Yes", "No")</f>
        <v>No</v>
      </c>
      <c r="F38" s="250">
        <v>15</v>
      </c>
      <c r="G38" s="251">
        <f t="shared" si="5"/>
        <v>15</v>
      </c>
      <c r="H38" s="261">
        <f t="shared" si="6"/>
        <v>1.5E-5</v>
      </c>
      <c r="I38" s="251">
        <v>14</v>
      </c>
      <c r="J38" s="251">
        <f t="shared" si="8"/>
        <v>14</v>
      </c>
      <c r="K38" s="261">
        <f t="shared" si="7"/>
        <v>1.4E-5</v>
      </c>
      <c r="L38" s="248">
        <f t="shared" si="2"/>
        <v>1.5E-5</v>
      </c>
    </row>
    <row r="39" spans="1:272" hidden="1" x14ac:dyDescent="0.3">
      <c r="A39" s="249" t="s">
        <v>122</v>
      </c>
      <c r="B39" s="249" t="s">
        <v>33</v>
      </c>
      <c r="C39" s="249" t="s">
        <v>123</v>
      </c>
      <c r="D39" s="249" t="s">
        <v>124</v>
      </c>
      <c r="E39" s="249" t="str">
        <f>IF(ISNUMBER(MATCH(D39, 'DEQ Pollutant List'!A:A, 0)), "Yes", "No")</f>
        <v>No</v>
      </c>
      <c r="F39" s="250">
        <v>3.17</v>
      </c>
      <c r="G39" s="251">
        <f t="shared" si="5"/>
        <v>3.17</v>
      </c>
      <c r="H39" s="261">
        <f t="shared" si="6"/>
        <v>3.1700000000000001E-6</v>
      </c>
      <c r="I39" s="251">
        <v>3.09</v>
      </c>
      <c r="J39" s="251">
        <f t="shared" si="8"/>
        <v>3.09</v>
      </c>
      <c r="K39" s="261">
        <f t="shared" si="7"/>
        <v>3.0899999999999996E-6</v>
      </c>
      <c r="L39" s="248">
        <f t="shared" si="2"/>
        <v>3.1700000000000001E-6</v>
      </c>
    </row>
    <row r="40" spans="1:272" s="254" customFormat="1" hidden="1" x14ac:dyDescent="0.3">
      <c r="A40" s="249" t="s">
        <v>125</v>
      </c>
      <c r="B40" s="249" t="s">
        <v>33</v>
      </c>
      <c r="C40" s="249" t="s">
        <v>126</v>
      </c>
      <c r="D40" s="249" t="s">
        <v>127</v>
      </c>
      <c r="E40" s="249" t="str">
        <f>IF(ISNUMBER(MATCH(D40, 'DEQ Pollutant List'!A:A, 0)), "Yes", "No")</f>
        <v>No</v>
      </c>
      <c r="F40" s="250">
        <v>0.2</v>
      </c>
      <c r="G40" s="251">
        <f t="shared" si="5"/>
        <v>0.2</v>
      </c>
      <c r="H40" s="261">
        <f t="shared" si="6"/>
        <v>2.0000000000000002E-7</v>
      </c>
      <c r="I40" s="251">
        <v>0.12</v>
      </c>
      <c r="J40" s="251">
        <f t="shared" si="8"/>
        <v>0.12</v>
      </c>
      <c r="K40" s="261">
        <f t="shared" si="7"/>
        <v>1.2000000000000002E-7</v>
      </c>
      <c r="L40" s="248">
        <f t="shared" si="2"/>
        <v>2.0000000000000002E-7</v>
      </c>
      <c r="M40" s="247"/>
      <c r="N40" s="247"/>
      <c r="O40" s="247"/>
      <c r="P40" s="247"/>
      <c r="Q40" s="247"/>
      <c r="R40" s="247"/>
      <c r="S40" s="247"/>
      <c r="T40" s="247"/>
      <c r="U40" s="247"/>
      <c r="V40" s="247"/>
      <c r="W40" s="247"/>
      <c r="X40" s="247"/>
      <c r="Y40" s="247"/>
      <c r="Z40" s="247"/>
      <c r="AA40" s="247"/>
      <c r="AB40" s="247"/>
      <c r="AC40" s="247"/>
      <c r="AD40" s="247"/>
      <c r="AE40" s="247"/>
      <c r="AF40" s="247"/>
      <c r="AG40" s="247"/>
      <c r="AH40" s="247"/>
      <c r="AI40" s="247"/>
      <c r="AJ40" s="247"/>
      <c r="AK40" s="247"/>
      <c r="AL40" s="247"/>
      <c r="AM40" s="247"/>
      <c r="AN40" s="247"/>
      <c r="AO40" s="247"/>
      <c r="AP40" s="247"/>
      <c r="AQ40" s="247"/>
      <c r="AR40" s="247"/>
      <c r="AS40" s="247"/>
      <c r="AT40" s="247"/>
      <c r="AU40" s="247"/>
      <c r="AV40" s="247"/>
      <c r="AW40" s="247"/>
      <c r="AX40" s="247"/>
      <c r="AY40" s="247"/>
      <c r="AZ40" s="247"/>
      <c r="BA40" s="247"/>
      <c r="BB40" s="247"/>
      <c r="BC40" s="247"/>
      <c r="BD40" s="247"/>
      <c r="BE40" s="247"/>
      <c r="BF40" s="247"/>
      <c r="BG40" s="247"/>
      <c r="BH40" s="247"/>
      <c r="BI40" s="247"/>
      <c r="BJ40" s="247"/>
      <c r="BK40" s="247"/>
      <c r="BL40" s="247"/>
      <c r="BM40" s="247"/>
      <c r="BN40" s="247"/>
      <c r="BO40" s="247"/>
      <c r="BP40" s="247"/>
      <c r="BQ40" s="247"/>
      <c r="BR40" s="247"/>
      <c r="BS40" s="247"/>
      <c r="BT40" s="247"/>
      <c r="BU40" s="247"/>
      <c r="BV40" s="247"/>
      <c r="BW40" s="247"/>
      <c r="BX40" s="247"/>
      <c r="BY40" s="247"/>
      <c r="BZ40" s="247"/>
      <c r="CA40" s="247"/>
      <c r="CB40" s="247"/>
      <c r="CC40" s="247"/>
      <c r="CD40" s="247"/>
      <c r="CE40" s="247"/>
      <c r="CF40" s="247"/>
      <c r="CG40" s="247"/>
      <c r="CH40" s="247"/>
      <c r="CI40" s="247"/>
      <c r="CJ40" s="247"/>
      <c r="CK40" s="247"/>
      <c r="CL40" s="247"/>
      <c r="CM40" s="247"/>
      <c r="CN40" s="247"/>
      <c r="CO40" s="247"/>
      <c r="CP40" s="247"/>
      <c r="CQ40" s="247"/>
      <c r="CR40" s="247"/>
      <c r="CS40" s="247"/>
      <c r="CT40" s="247"/>
      <c r="CU40" s="247"/>
      <c r="CV40" s="247"/>
      <c r="CW40" s="247"/>
      <c r="CX40" s="247"/>
      <c r="CY40" s="247"/>
      <c r="CZ40" s="247"/>
      <c r="DA40" s="247"/>
      <c r="DB40" s="247"/>
      <c r="DC40" s="247"/>
      <c r="DD40" s="247"/>
      <c r="DE40" s="247"/>
      <c r="DF40" s="247"/>
      <c r="DG40" s="247"/>
      <c r="DH40" s="247"/>
      <c r="DI40" s="247"/>
      <c r="DJ40" s="247"/>
      <c r="DK40" s="247"/>
      <c r="DL40" s="247"/>
      <c r="DM40" s="247"/>
      <c r="DN40" s="247"/>
      <c r="DO40" s="247"/>
      <c r="DP40" s="247"/>
      <c r="DQ40" s="247"/>
      <c r="DR40" s="247"/>
      <c r="DS40" s="247"/>
      <c r="DT40" s="247"/>
      <c r="DU40" s="247"/>
      <c r="DV40" s="247"/>
      <c r="DW40" s="247"/>
      <c r="DX40" s="247"/>
      <c r="DY40" s="247"/>
      <c r="DZ40" s="247"/>
      <c r="EA40" s="247"/>
      <c r="EB40" s="247"/>
      <c r="EC40" s="247"/>
      <c r="ED40" s="247"/>
      <c r="EE40" s="247"/>
      <c r="EF40" s="247"/>
      <c r="EG40" s="247"/>
      <c r="EH40" s="247"/>
      <c r="EI40" s="247"/>
      <c r="EJ40" s="247"/>
      <c r="EK40" s="247"/>
      <c r="EL40" s="247"/>
      <c r="EM40" s="247"/>
      <c r="EN40" s="247"/>
      <c r="EO40" s="247"/>
      <c r="EP40" s="247"/>
      <c r="EQ40" s="247"/>
      <c r="ER40" s="247"/>
      <c r="ES40" s="247"/>
      <c r="ET40" s="247"/>
      <c r="EU40" s="247"/>
      <c r="EV40" s="247"/>
      <c r="EW40" s="247"/>
      <c r="EX40" s="247"/>
      <c r="EY40" s="247"/>
      <c r="EZ40" s="247"/>
      <c r="FA40" s="247"/>
      <c r="FB40" s="247"/>
      <c r="FC40" s="247"/>
      <c r="FD40" s="247"/>
      <c r="FE40" s="247"/>
      <c r="FF40" s="247"/>
      <c r="FG40" s="247"/>
      <c r="FH40" s="247"/>
      <c r="FI40" s="247"/>
      <c r="FJ40" s="247"/>
      <c r="FK40" s="247"/>
      <c r="FL40" s="247"/>
      <c r="FM40" s="247"/>
      <c r="FN40" s="247"/>
      <c r="FO40" s="247"/>
      <c r="FP40" s="247"/>
      <c r="FQ40" s="247"/>
      <c r="FR40" s="247"/>
      <c r="FS40" s="247"/>
      <c r="FT40" s="247"/>
      <c r="FU40" s="247"/>
      <c r="FV40" s="247"/>
      <c r="FW40" s="247"/>
      <c r="FX40" s="247"/>
      <c r="FY40" s="247"/>
      <c r="FZ40" s="247"/>
      <c r="GA40" s="247"/>
      <c r="GB40" s="247"/>
      <c r="GC40" s="247"/>
      <c r="GD40" s="247"/>
      <c r="GE40" s="247"/>
      <c r="GF40" s="247"/>
      <c r="GG40" s="247"/>
      <c r="GH40" s="247"/>
      <c r="GI40" s="247"/>
      <c r="GJ40" s="247"/>
      <c r="GK40" s="247"/>
      <c r="GL40" s="247"/>
      <c r="GM40" s="247"/>
      <c r="GN40" s="247"/>
      <c r="GO40" s="247"/>
      <c r="GP40" s="247"/>
      <c r="GQ40" s="247"/>
      <c r="GR40" s="247"/>
      <c r="GS40" s="247"/>
      <c r="GT40" s="247"/>
      <c r="GU40" s="247"/>
      <c r="GV40" s="247"/>
      <c r="GW40" s="247"/>
      <c r="GX40" s="247"/>
      <c r="GY40" s="247"/>
      <c r="GZ40" s="247"/>
      <c r="HA40" s="247"/>
      <c r="HB40" s="247"/>
      <c r="HC40" s="247"/>
      <c r="HD40" s="247"/>
      <c r="HE40" s="247"/>
      <c r="HF40" s="247"/>
      <c r="HG40" s="247"/>
      <c r="HH40" s="247"/>
      <c r="HI40" s="247"/>
      <c r="HJ40" s="247"/>
      <c r="HK40" s="247"/>
      <c r="HL40" s="247"/>
      <c r="HM40" s="247"/>
      <c r="HN40" s="247"/>
      <c r="HO40" s="247"/>
      <c r="HP40" s="247"/>
      <c r="HQ40" s="247"/>
      <c r="HR40" s="247"/>
      <c r="HS40" s="247"/>
      <c r="HT40" s="247"/>
      <c r="HU40" s="247"/>
      <c r="HV40" s="247"/>
      <c r="HW40" s="247"/>
      <c r="HX40" s="247"/>
      <c r="HY40" s="247"/>
      <c r="HZ40" s="247"/>
      <c r="IA40" s="247"/>
      <c r="IB40" s="247"/>
      <c r="IC40" s="247"/>
      <c r="ID40" s="247"/>
      <c r="IE40" s="247"/>
      <c r="IF40" s="247"/>
      <c r="IG40" s="247"/>
      <c r="IH40" s="247"/>
      <c r="II40" s="247"/>
      <c r="IJ40" s="247"/>
      <c r="IK40" s="247"/>
      <c r="IL40" s="247"/>
      <c r="IM40" s="247"/>
      <c r="IN40" s="247"/>
      <c r="IO40" s="247"/>
      <c r="IP40" s="247"/>
      <c r="IQ40" s="247"/>
      <c r="IR40" s="247"/>
      <c r="IS40" s="247"/>
      <c r="IT40" s="247"/>
      <c r="IU40" s="247"/>
      <c r="IV40" s="247"/>
      <c r="IW40" s="247"/>
      <c r="IX40" s="247"/>
      <c r="IY40" s="247"/>
      <c r="IZ40" s="247"/>
      <c r="JA40" s="247"/>
      <c r="JB40" s="247"/>
      <c r="JC40" s="247"/>
      <c r="JD40" s="247"/>
      <c r="JE40" s="247"/>
      <c r="JF40" s="247"/>
      <c r="JG40" s="247"/>
      <c r="JH40" s="247"/>
      <c r="JI40" s="247"/>
      <c r="JJ40" s="247"/>
      <c r="JK40" s="247"/>
      <c r="JL40" s="247"/>
    </row>
    <row r="41" spans="1:272" hidden="1" x14ac:dyDescent="0.3">
      <c r="A41" s="249" t="s">
        <v>128</v>
      </c>
      <c r="B41" s="249" t="s">
        <v>33</v>
      </c>
      <c r="C41" s="249" t="s">
        <v>129</v>
      </c>
      <c r="D41" s="249" t="s">
        <v>130</v>
      </c>
      <c r="E41" s="249" t="str">
        <f>IF(ISNUMBER(MATCH(D41, 'DEQ Pollutant List'!A:A, 0)), "Yes", "No")</f>
        <v>No</v>
      </c>
      <c r="F41" s="250">
        <v>3.25</v>
      </c>
      <c r="G41" s="251">
        <f t="shared" si="5"/>
        <v>3.25</v>
      </c>
      <c r="H41" s="261">
        <f t="shared" si="6"/>
        <v>3.2499999999999998E-6</v>
      </c>
      <c r="I41" s="251">
        <v>3.23</v>
      </c>
      <c r="J41" s="251">
        <f t="shared" si="8"/>
        <v>3.23</v>
      </c>
      <c r="K41" s="261">
        <f t="shared" si="7"/>
        <v>3.23E-6</v>
      </c>
      <c r="L41" s="248">
        <f t="shared" si="2"/>
        <v>3.2499999999999998E-6</v>
      </c>
    </row>
    <row r="42" spans="1:272" hidden="1" x14ac:dyDescent="0.3">
      <c r="A42" s="249" t="s">
        <v>131</v>
      </c>
      <c r="B42" s="249" t="s">
        <v>33</v>
      </c>
      <c r="C42" s="249" t="s">
        <v>132</v>
      </c>
      <c r="D42" s="249" t="s">
        <v>133</v>
      </c>
      <c r="E42" s="249" t="str">
        <f>IF(ISNUMBER(MATCH(D42, 'DEQ Pollutant List'!A:A, 0)), "Yes", "No")</f>
        <v>No</v>
      </c>
      <c r="F42" s="250">
        <v>0.77</v>
      </c>
      <c r="G42" s="251">
        <f t="shared" si="5"/>
        <v>0.77</v>
      </c>
      <c r="H42" s="261">
        <f t="shared" si="6"/>
        <v>7.7000000000000004E-7</v>
      </c>
      <c r="I42" s="251">
        <v>0.76</v>
      </c>
      <c r="J42" s="251">
        <f t="shared" si="8"/>
        <v>0.76</v>
      </c>
      <c r="K42" s="261">
        <f t="shared" si="7"/>
        <v>7.6000000000000003E-7</v>
      </c>
      <c r="L42" s="248">
        <f t="shared" si="2"/>
        <v>7.7000000000000004E-7</v>
      </c>
    </row>
    <row r="43" spans="1:272" hidden="1" x14ac:dyDescent="0.3">
      <c r="A43" s="249" t="s">
        <v>134</v>
      </c>
      <c r="B43" s="249" t="s">
        <v>33</v>
      </c>
      <c r="C43" s="249" t="s">
        <v>135</v>
      </c>
      <c r="D43" s="249" t="s">
        <v>136</v>
      </c>
      <c r="E43" s="249" t="str">
        <f>IF(ISNUMBER(MATCH(D43, 'DEQ Pollutant List'!A:A, 0)), "Yes", "No")</f>
        <v>No</v>
      </c>
      <c r="F43" s="250">
        <v>2.8000000000000001E-2</v>
      </c>
      <c r="G43" s="251">
        <f t="shared" si="5"/>
        <v>2.8000000000000001E-2</v>
      </c>
      <c r="H43" s="261">
        <f t="shared" si="6"/>
        <v>2.7999999999999999E-8</v>
      </c>
      <c r="I43" s="251">
        <v>2.5000000000000001E-2</v>
      </c>
      <c r="J43" s="251">
        <f t="shared" si="8"/>
        <v>2.5000000000000001E-2</v>
      </c>
      <c r="K43" s="261">
        <f t="shared" si="7"/>
        <v>2.5000000000000002E-8</v>
      </c>
      <c r="L43" s="248">
        <f t="shared" si="2"/>
        <v>2.7999999999999999E-8</v>
      </c>
    </row>
    <row r="44" spans="1:272" hidden="1" x14ac:dyDescent="0.3">
      <c r="A44" s="249" t="s">
        <v>137</v>
      </c>
      <c r="B44" s="249" t="s">
        <v>33</v>
      </c>
      <c r="C44" s="249" t="s">
        <v>138</v>
      </c>
      <c r="D44" s="262" t="s">
        <v>139</v>
      </c>
      <c r="E44" s="249" t="str">
        <f>IF(ISNUMBER(MATCH(D44, 'DEQ Pollutant List'!A:A, 0)), "Yes", "No")</f>
        <v>No</v>
      </c>
      <c r="F44" s="250">
        <v>32870</v>
      </c>
      <c r="G44" s="251">
        <f t="shared" si="5"/>
        <v>32870</v>
      </c>
      <c r="H44" s="261">
        <f t="shared" si="6"/>
        <v>3.2869999999999996E-2</v>
      </c>
      <c r="I44" s="251">
        <v>33495</v>
      </c>
      <c r="J44" s="251">
        <f t="shared" si="8"/>
        <v>33495</v>
      </c>
      <c r="K44" s="261">
        <f t="shared" si="7"/>
        <v>3.3494999999999997E-2</v>
      </c>
      <c r="L44" s="248">
        <f t="shared" si="2"/>
        <v>3.3494999999999997E-2</v>
      </c>
    </row>
    <row r="45" spans="1:272" s="254" customFormat="1" hidden="1" x14ac:dyDescent="0.3">
      <c r="A45" s="249" t="s">
        <v>140</v>
      </c>
      <c r="B45" s="249" t="s">
        <v>33</v>
      </c>
      <c r="C45" s="249" t="s">
        <v>141</v>
      </c>
      <c r="D45" s="249" t="s">
        <v>142</v>
      </c>
      <c r="E45" s="249" t="str">
        <f>IF(ISNUMBER(MATCH(D45, 'DEQ Pollutant List'!A:A, 0)), "Yes", "No")</f>
        <v>No</v>
      </c>
      <c r="F45" s="250">
        <v>13.6</v>
      </c>
      <c r="G45" s="251">
        <f t="shared" si="5"/>
        <v>13.6</v>
      </c>
      <c r="H45" s="261">
        <f t="shared" si="6"/>
        <v>1.3599999999999999E-5</v>
      </c>
      <c r="I45" s="251">
        <v>13.2</v>
      </c>
      <c r="J45" s="251">
        <f t="shared" si="8"/>
        <v>13.2</v>
      </c>
      <c r="K45" s="261">
        <f t="shared" si="7"/>
        <v>1.3200000000000001E-5</v>
      </c>
      <c r="L45" s="248">
        <f t="shared" si="2"/>
        <v>1.3599999999999999E-5</v>
      </c>
      <c r="M45" s="247"/>
      <c r="N45" s="247"/>
      <c r="O45" s="247"/>
      <c r="P45" s="247"/>
      <c r="Q45" s="247"/>
      <c r="R45" s="247"/>
      <c r="S45" s="247"/>
      <c r="T45" s="247"/>
      <c r="U45" s="247"/>
      <c r="V45" s="247"/>
      <c r="W45" s="247"/>
      <c r="X45" s="247"/>
      <c r="Y45" s="247"/>
      <c r="Z45" s="247"/>
      <c r="AA45" s="247"/>
      <c r="AB45" s="247"/>
      <c r="AC45" s="247"/>
      <c r="AD45" s="247"/>
      <c r="AE45" s="247"/>
      <c r="AF45" s="247"/>
      <c r="AG45" s="247"/>
      <c r="AH45" s="247"/>
      <c r="AI45" s="247"/>
      <c r="AJ45" s="247"/>
      <c r="AK45" s="247"/>
      <c r="AL45" s="247"/>
      <c r="AM45" s="247"/>
      <c r="AN45" s="247"/>
      <c r="AO45" s="247"/>
      <c r="AP45" s="247"/>
      <c r="AQ45" s="247"/>
      <c r="AR45" s="247"/>
      <c r="AS45" s="247"/>
      <c r="AT45" s="247"/>
      <c r="AU45" s="247"/>
      <c r="AV45" s="247"/>
      <c r="AW45" s="247"/>
      <c r="AX45" s="247"/>
      <c r="AY45" s="247"/>
      <c r="AZ45" s="247"/>
      <c r="BA45" s="247"/>
      <c r="BB45" s="247"/>
      <c r="BC45" s="247"/>
      <c r="BD45" s="247"/>
      <c r="BE45" s="247"/>
      <c r="BF45" s="247"/>
      <c r="BG45" s="247"/>
      <c r="BH45" s="247"/>
      <c r="BI45" s="247"/>
      <c r="BJ45" s="247"/>
      <c r="BK45" s="247"/>
      <c r="BL45" s="247"/>
      <c r="BM45" s="247"/>
      <c r="BN45" s="247"/>
      <c r="BO45" s="247"/>
      <c r="BP45" s="247"/>
      <c r="BQ45" s="247"/>
      <c r="BR45" s="247"/>
      <c r="BS45" s="247"/>
      <c r="BT45" s="247"/>
      <c r="BU45" s="247"/>
      <c r="BV45" s="247"/>
      <c r="BW45" s="247"/>
      <c r="BX45" s="247"/>
      <c r="BY45" s="247"/>
      <c r="BZ45" s="247"/>
      <c r="CA45" s="247"/>
      <c r="CB45" s="247"/>
      <c r="CC45" s="247"/>
      <c r="CD45" s="247"/>
      <c r="CE45" s="247"/>
      <c r="CF45" s="247"/>
      <c r="CG45" s="247"/>
      <c r="CH45" s="247"/>
      <c r="CI45" s="247"/>
      <c r="CJ45" s="247"/>
      <c r="CK45" s="247"/>
      <c r="CL45" s="247"/>
      <c r="CM45" s="247"/>
      <c r="CN45" s="247"/>
      <c r="CO45" s="247"/>
      <c r="CP45" s="247"/>
      <c r="CQ45" s="247"/>
      <c r="CR45" s="247"/>
      <c r="CS45" s="247"/>
      <c r="CT45" s="247"/>
      <c r="CU45" s="247"/>
      <c r="CV45" s="247"/>
      <c r="CW45" s="247"/>
      <c r="CX45" s="247"/>
      <c r="CY45" s="247"/>
      <c r="CZ45" s="247"/>
      <c r="DA45" s="247"/>
      <c r="DB45" s="247"/>
      <c r="DC45" s="247"/>
      <c r="DD45" s="247"/>
      <c r="DE45" s="247"/>
      <c r="DF45" s="247"/>
      <c r="DG45" s="247"/>
      <c r="DH45" s="247"/>
      <c r="DI45" s="247"/>
      <c r="DJ45" s="247"/>
      <c r="DK45" s="247"/>
      <c r="DL45" s="247"/>
      <c r="DM45" s="247"/>
      <c r="DN45" s="247"/>
      <c r="DO45" s="247"/>
      <c r="DP45" s="247"/>
      <c r="DQ45" s="247"/>
      <c r="DR45" s="247"/>
      <c r="DS45" s="247"/>
      <c r="DT45" s="247"/>
      <c r="DU45" s="247"/>
      <c r="DV45" s="247"/>
      <c r="DW45" s="247"/>
      <c r="DX45" s="247"/>
      <c r="DY45" s="247"/>
      <c r="DZ45" s="247"/>
      <c r="EA45" s="247"/>
      <c r="EB45" s="247"/>
      <c r="EC45" s="247"/>
      <c r="ED45" s="247"/>
      <c r="EE45" s="247"/>
      <c r="EF45" s="247"/>
      <c r="EG45" s="247"/>
      <c r="EH45" s="247"/>
      <c r="EI45" s="247"/>
      <c r="EJ45" s="247"/>
      <c r="EK45" s="247"/>
      <c r="EL45" s="247"/>
      <c r="EM45" s="247"/>
      <c r="EN45" s="247"/>
      <c r="EO45" s="247"/>
      <c r="EP45" s="247"/>
      <c r="EQ45" s="247"/>
      <c r="ER45" s="247"/>
      <c r="ES45" s="247"/>
      <c r="ET45" s="247"/>
      <c r="EU45" s="247"/>
      <c r="EV45" s="247"/>
      <c r="EW45" s="247"/>
      <c r="EX45" s="247"/>
      <c r="EY45" s="247"/>
      <c r="EZ45" s="247"/>
      <c r="FA45" s="247"/>
      <c r="FB45" s="247"/>
      <c r="FC45" s="247"/>
      <c r="FD45" s="247"/>
      <c r="FE45" s="247"/>
      <c r="FF45" s="247"/>
      <c r="FG45" s="247"/>
      <c r="FH45" s="247"/>
      <c r="FI45" s="247"/>
      <c r="FJ45" s="247"/>
      <c r="FK45" s="247"/>
      <c r="FL45" s="247"/>
      <c r="FM45" s="247"/>
      <c r="FN45" s="247"/>
      <c r="FO45" s="247"/>
      <c r="FP45" s="247"/>
      <c r="FQ45" s="247"/>
      <c r="FR45" s="247"/>
      <c r="FS45" s="247"/>
      <c r="FT45" s="247"/>
      <c r="FU45" s="247"/>
      <c r="FV45" s="247"/>
      <c r="FW45" s="247"/>
      <c r="FX45" s="247"/>
      <c r="FY45" s="247"/>
      <c r="FZ45" s="247"/>
      <c r="GA45" s="247"/>
      <c r="GB45" s="247"/>
      <c r="GC45" s="247"/>
      <c r="GD45" s="247"/>
      <c r="GE45" s="247"/>
      <c r="GF45" s="247"/>
      <c r="GG45" s="247"/>
      <c r="GH45" s="247"/>
      <c r="GI45" s="247"/>
      <c r="GJ45" s="247"/>
      <c r="GK45" s="247"/>
      <c r="GL45" s="247"/>
      <c r="GM45" s="247"/>
      <c r="GN45" s="247"/>
      <c r="GO45" s="247"/>
      <c r="GP45" s="247"/>
      <c r="GQ45" s="247"/>
      <c r="GR45" s="247"/>
      <c r="GS45" s="247"/>
      <c r="GT45" s="247"/>
      <c r="GU45" s="247"/>
      <c r="GV45" s="247"/>
      <c r="GW45" s="247"/>
      <c r="GX45" s="247"/>
      <c r="GY45" s="247"/>
      <c r="GZ45" s="247"/>
      <c r="HA45" s="247"/>
      <c r="HB45" s="247"/>
      <c r="HC45" s="247"/>
      <c r="HD45" s="247"/>
      <c r="HE45" s="247"/>
      <c r="HF45" s="247"/>
      <c r="HG45" s="247"/>
      <c r="HH45" s="247"/>
      <c r="HI45" s="247"/>
      <c r="HJ45" s="247"/>
      <c r="HK45" s="247"/>
      <c r="HL45" s="247"/>
      <c r="HM45" s="247"/>
      <c r="HN45" s="247"/>
      <c r="HO45" s="247"/>
      <c r="HP45" s="247"/>
      <c r="HQ45" s="247"/>
      <c r="HR45" s="247"/>
      <c r="HS45" s="247"/>
      <c r="HT45" s="247"/>
      <c r="HU45" s="247"/>
      <c r="HV45" s="247"/>
      <c r="HW45" s="247"/>
      <c r="HX45" s="247"/>
      <c r="HY45" s="247"/>
      <c r="HZ45" s="247"/>
      <c r="IA45" s="247"/>
      <c r="IB45" s="247"/>
      <c r="IC45" s="247"/>
      <c r="ID45" s="247"/>
      <c r="IE45" s="247"/>
      <c r="IF45" s="247"/>
      <c r="IG45" s="247"/>
      <c r="IH45" s="247"/>
      <c r="II45" s="247"/>
      <c r="IJ45" s="247"/>
      <c r="IK45" s="247"/>
      <c r="IL45" s="247"/>
      <c r="IM45" s="247"/>
      <c r="IN45" s="247"/>
      <c r="IO45" s="247"/>
      <c r="IP45" s="247"/>
      <c r="IQ45" s="247"/>
      <c r="IR45" s="247"/>
      <c r="IS45" s="247"/>
      <c r="IT45" s="247"/>
      <c r="IU45" s="247"/>
      <c r="IV45" s="247"/>
      <c r="IW45" s="247"/>
      <c r="IX45" s="247"/>
      <c r="IY45" s="247"/>
      <c r="IZ45" s="247"/>
      <c r="JA45" s="247"/>
      <c r="JB45" s="247"/>
      <c r="JC45" s="247"/>
      <c r="JD45" s="247"/>
      <c r="JE45" s="247"/>
      <c r="JF45" s="247"/>
      <c r="JG45" s="247"/>
      <c r="JH45" s="247"/>
      <c r="JI45" s="247"/>
      <c r="JJ45" s="247"/>
      <c r="JK45" s="247"/>
      <c r="JL45" s="247"/>
    </row>
    <row r="46" spans="1:272" hidden="1" x14ac:dyDescent="0.3">
      <c r="A46" s="249" t="s">
        <v>143</v>
      </c>
      <c r="B46" s="249" t="s">
        <v>33</v>
      </c>
      <c r="C46" s="249" t="s">
        <v>144</v>
      </c>
      <c r="D46" s="249" t="s">
        <v>145</v>
      </c>
      <c r="E46" s="249" t="str">
        <f>IF(ISNUMBER(MATCH(D46, 'DEQ Pollutant List'!A:A, 0)), "Yes", "No")</f>
        <v>No</v>
      </c>
      <c r="F46" s="250">
        <v>38</v>
      </c>
      <c r="G46" s="251">
        <f t="shared" si="5"/>
        <v>38</v>
      </c>
      <c r="H46" s="261">
        <f t="shared" si="6"/>
        <v>3.8000000000000002E-5</v>
      </c>
      <c r="I46" s="251">
        <v>38</v>
      </c>
      <c r="J46" s="251">
        <f t="shared" si="8"/>
        <v>38</v>
      </c>
      <c r="K46" s="261">
        <f t="shared" si="7"/>
        <v>3.8000000000000002E-5</v>
      </c>
      <c r="L46" s="248">
        <f t="shared" si="2"/>
        <v>3.8000000000000002E-5</v>
      </c>
    </row>
    <row r="47" spans="1:272" hidden="1" x14ac:dyDescent="0.3">
      <c r="A47" s="249" t="s">
        <v>146</v>
      </c>
      <c r="B47" s="249" t="s">
        <v>33</v>
      </c>
      <c r="C47" s="249" t="s">
        <v>147</v>
      </c>
      <c r="D47" s="249" t="s">
        <v>148</v>
      </c>
      <c r="E47" s="249" t="str">
        <f>IF(ISNUMBER(MATCH(D47, 'DEQ Pollutant List'!A:A, 0)), "Yes", "No")</f>
        <v>No</v>
      </c>
      <c r="F47" s="250">
        <v>0.36</v>
      </c>
      <c r="G47" s="251">
        <f t="shared" si="5"/>
        <v>0.36</v>
      </c>
      <c r="H47" s="261">
        <f t="shared" si="6"/>
        <v>3.5999999999999999E-7</v>
      </c>
      <c r="I47" s="251">
        <v>0.36</v>
      </c>
      <c r="J47" s="251">
        <f t="shared" si="8"/>
        <v>0.36</v>
      </c>
      <c r="K47" s="261">
        <f t="shared" si="7"/>
        <v>3.5999999999999999E-7</v>
      </c>
      <c r="L47" s="248">
        <f t="shared" si="2"/>
        <v>3.5999999999999999E-7</v>
      </c>
    </row>
    <row r="48" spans="1:272" hidden="1" x14ac:dyDescent="0.3">
      <c r="A48" s="249" t="s">
        <v>149</v>
      </c>
      <c r="B48" s="249" t="s">
        <v>33</v>
      </c>
      <c r="C48" s="249" t="s">
        <v>150</v>
      </c>
      <c r="D48" s="249" t="s">
        <v>151</v>
      </c>
      <c r="E48" s="249" t="str">
        <f>IF(ISNUMBER(MATCH(D48, 'DEQ Pollutant List'!A:A, 0)), "Yes", "No")</f>
        <v>No</v>
      </c>
      <c r="F48" s="250">
        <v>405</v>
      </c>
      <c r="G48" s="251">
        <f t="shared" si="5"/>
        <v>405</v>
      </c>
      <c r="H48" s="261">
        <f t="shared" si="6"/>
        <v>4.0500000000000003E-4</v>
      </c>
      <c r="I48" s="251">
        <v>329</v>
      </c>
      <c r="J48" s="251">
        <f t="shared" si="8"/>
        <v>329</v>
      </c>
      <c r="K48" s="261">
        <f t="shared" si="7"/>
        <v>3.2899999999999997E-4</v>
      </c>
      <c r="L48" s="248">
        <f t="shared" si="2"/>
        <v>4.0500000000000003E-4</v>
      </c>
    </row>
    <row r="49" spans="1:272" hidden="1" x14ac:dyDescent="0.3">
      <c r="A49" s="249" t="s">
        <v>152</v>
      </c>
      <c r="B49" s="249" t="s">
        <v>33</v>
      </c>
      <c r="C49" s="249" t="s">
        <v>153</v>
      </c>
      <c r="D49" s="249" t="s">
        <v>154</v>
      </c>
      <c r="E49" s="249" t="str">
        <f>IF(ISNUMBER(MATCH(D49, 'DEQ Pollutant List'!A:A, 0)), "Yes", "No")</f>
        <v>No</v>
      </c>
      <c r="F49" s="250">
        <v>3.7</v>
      </c>
      <c r="G49" s="251">
        <f t="shared" si="5"/>
        <v>3.7</v>
      </c>
      <c r="H49" s="261">
        <f t="shared" si="6"/>
        <v>3.7000000000000002E-6</v>
      </c>
      <c r="I49" s="251">
        <v>3.2</v>
      </c>
      <c r="J49" s="251">
        <f t="shared" si="8"/>
        <v>3.2</v>
      </c>
      <c r="K49" s="261">
        <f t="shared" si="7"/>
        <v>3.2000000000000003E-6</v>
      </c>
      <c r="L49" s="248">
        <f t="shared" si="2"/>
        <v>3.7000000000000002E-6</v>
      </c>
    </row>
    <row r="50" spans="1:272" hidden="1" x14ac:dyDescent="0.3">
      <c r="A50" s="249" t="s">
        <v>155</v>
      </c>
      <c r="B50" s="249" t="s">
        <v>33</v>
      </c>
      <c r="C50" s="249" t="s">
        <v>156</v>
      </c>
      <c r="D50" s="249" t="s">
        <v>157</v>
      </c>
      <c r="E50" s="249" t="str">
        <f>IF(ISNUMBER(MATCH(D50, 'DEQ Pollutant List'!A:A, 0)), "Yes", "No")</f>
        <v>No</v>
      </c>
      <c r="F50" s="250">
        <v>27518</v>
      </c>
      <c r="G50" s="251">
        <f t="shared" si="5"/>
        <v>27518</v>
      </c>
      <c r="H50" s="261">
        <f t="shared" si="6"/>
        <v>2.7517999999999997E-2</v>
      </c>
      <c r="I50" s="251">
        <v>27994</v>
      </c>
      <c r="J50" s="251">
        <f t="shared" si="8"/>
        <v>27994</v>
      </c>
      <c r="K50" s="261">
        <f t="shared" si="7"/>
        <v>2.7993999999999998E-2</v>
      </c>
      <c r="L50" s="248">
        <f t="shared" si="2"/>
        <v>2.7993999999999998E-2</v>
      </c>
    </row>
    <row r="51" spans="1:272" s="254" customFormat="1" hidden="1" x14ac:dyDescent="0.3">
      <c r="A51" s="249" t="s">
        <v>158</v>
      </c>
      <c r="B51" s="249" t="s">
        <v>33</v>
      </c>
      <c r="C51" s="249" t="s">
        <v>159</v>
      </c>
      <c r="D51" s="249" t="s">
        <v>160</v>
      </c>
      <c r="E51" s="249" t="str">
        <f>IF(ISNUMBER(MATCH(D51, 'DEQ Pollutant List'!A:A, 0)), "Yes", "No")</f>
        <v>No</v>
      </c>
      <c r="F51" s="250">
        <v>10.79</v>
      </c>
      <c r="G51" s="251">
        <f t="shared" si="5"/>
        <v>10.79</v>
      </c>
      <c r="H51" s="261">
        <f t="shared" si="6"/>
        <v>1.0789999999999998E-5</v>
      </c>
      <c r="I51" s="251">
        <v>10.15</v>
      </c>
      <c r="J51" s="251">
        <f t="shared" si="8"/>
        <v>10.15</v>
      </c>
      <c r="K51" s="261">
        <f t="shared" si="7"/>
        <v>1.0150000000000001E-5</v>
      </c>
      <c r="L51" s="248">
        <f t="shared" si="2"/>
        <v>1.0789999999999998E-5</v>
      </c>
      <c r="M51" s="247"/>
      <c r="N51" s="247"/>
      <c r="O51" s="247"/>
      <c r="P51" s="247"/>
      <c r="Q51" s="247"/>
      <c r="R51" s="247"/>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7"/>
      <c r="AS51" s="247"/>
      <c r="AT51" s="247"/>
      <c r="AU51" s="247"/>
      <c r="AV51" s="247"/>
      <c r="AW51" s="247"/>
      <c r="AX51" s="247"/>
      <c r="AY51" s="247"/>
      <c r="AZ51" s="247"/>
      <c r="BA51" s="247"/>
      <c r="BB51" s="247"/>
      <c r="BC51" s="247"/>
      <c r="BD51" s="247"/>
      <c r="BE51" s="247"/>
      <c r="BF51" s="247"/>
      <c r="BG51" s="247"/>
      <c r="BH51" s="247"/>
      <c r="BI51" s="247"/>
      <c r="BJ51" s="247"/>
      <c r="BK51" s="247"/>
      <c r="BL51" s="247"/>
      <c r="BM51" s="247"/>
      <c r="BN51" s="247"/>
      <c r="BO51" s="247"/>
      <c r="BP51" s="247"/>
      <c r="BQ51" s="247"/>
      <c r="BR51" s="247"/>
      <c r="BS51" s="247"/>
      <c r="BT51" s="247"/>
      <c r="BU51" s="247"/>
      <c r="BV51" s="247"/>
      <c r="BW51" s="247"/>
      <c r="BX51" s="247"/>
      <c r="BY51" s="247"/>
      <c r="BZ51" s="247"/>
      <c r="CA51" s="247"/>
      <c r="CB51" s="247"/>
      <c r="CC51" s="247"/>
      <c r="CD51" s="247"/>
      <c r="CE51" s="247"/>
      <c r="CF51" s="247"/>
      <c r="CG51" s="247"/>
      <c r="CH51" s="247"/>
      <c r="CI51" s="247"/>
      <c r="CJ51" s="247"/>
      <c r="CK51" s="247"/>
      <c r="CL51" s="247"/>
      <c r="CM51" s="247"/>
      <c r="CN51" s="247"/>
      <c r="CO51" s="247"/>
      <c r="CP51" s="247"/>
      <c r="CQ51" s="247"/>
      <c r="CR51" s="247"/>
      <c r="CS51" s="247"/>
      <c r="CT51" s="247"/>
      <c r="CU51" s="247"/>
      <c r="CV51" s="247"/>
      <c r="CW51" s="247"/>
      <c r="CX51" s="247"/>
      <c r="CY51" s="247"/>
      <c r="CZ51" s="247"/>
      <c r="DA51" s="247"/>
      <c r="DB51" s="247"/>
      <c r="DC51" s="247"/>
      <c r="DD51" s="247"/>
      <c r="DE51" s="247"/>
      <c r="DF51" s="247"/>
      <c r="DG51" s="247"/>
      <c r="DH51" s="247"/>
      <c r="DI51" s="247"/>
      <c r="DJ51" s="247"/>
      <c r="DK51" s="247"/>
      <c r="DL51" s="247"/>
      <c r="DM51" s="247"/>
      <c r="DN51" s="247"/>
      <c r="DO51" s="247"/>
      <c r="DP51" s="247"/>
      <c r="DQ51" s="247"/>
      <c r="DR51" s="247"/>
      <c r="DS51" s="247"/>
      <c r="DT51" s="247"/>
      <c r="DU51" s="247"/>
      <c r="DV51" s="247"/>
      <c r="DW51" s="247"/>
      <c r="DX51" s="247"/>
      <c r="DY51" s="247"/>
      <c r="DZ51" s="247"/>
      <c r="EA51" s="247"/>
      <c r="EB51" s="247"/>
      <c r="EC51" s="247"/>
      <c r="ED51" s="247"/>
      <c r="EE51" s="247"/>
      <c r="EF51" s="247"/>
      <c r="EG51" s="247"/>
      <c r="EH51" s="247"/>
      <c r="EI51" s="247"/>
      <c r="EJ51" s="247"/>
      <c r="EK51" s="247"/>
      <c r="EL51" s="247"/>
      <c r="EM51" s="247"/>
      <c r="EN51" s="247"/>
      <c r="EO51" s="247"/>
      <c r="EP51" s="247"/>
      <c r="EQ51" s="247"/>
      <c r="ER51" s="247"/>
      <c r="ES51" s="247"/>
      <c r="ET51" s="247"/>
      <c r="EU51" s="247"/>
      <c r="EV51" s="247"/>
      <c r="EW51" s="247"/>
      <c r="EX51" s="247"/>
      <c r="EY51" s="247"/>
      <c r="EZ51" s="247"/>
      <c r="FA51" s="247"/>
      <c r="FB51" s="247"/>
      <c r="FC51" s="247"/>
      <c r="FD51" s="247"/>
      <c r="FE51" s="247"/>
      <c r="FF51" s="247"/>
      <c r="FG51" s="247"/>
      <c r="FH51" s="247"/>
      <c r="FI51" s="247"/>
      <c r="FJ51" s="247"/>
      <c r="FK51" s="247"/>
      <c r="FL51" s="247"/>
      <c r="FM51" s="247"/>
      <c r="FN51" s="247"/>
      <c r="FO51" s="247"/>
      <c r="FP51" s="247"/>
      <c r="FQ51" s="247"/>
      <c r="FR51" s="247"/>
      <c r="FS51" s="247"/>
      <c r="FT51" s="247"/>
      <c r="FU51" s="247"/>
      <c r="FV51" s="247"/>
      <c r="FW51" s="247"/>
      <c r="FX51" s="247"/>
      <c r="FY51" s="247"/>
      <c r="FZ51" s="247"/>
      <c r="GA51" s="247"/>
      <c r="GB51" s="247"/>
      <c r="GC51" s="247"/>
      <c r="GD51" s="247"/>
      <c r="GE51" s="247"/>
      <c r="GF51" s="247"/>
      <c r="GG51" s="247"/>
      <c r="GH51" s="247"/>
      <c r="GI51" s="247"/>
      <c r="GJ51" s="247"/>
      <c r="GK51" s="247"/>
      <c r="GL51" s="247"/>
      <c r="GM51" s="247"/>
      <c r="GN51" s="247"/>
      <c r="GO51" s="247"/>
      <c r="GP51" s="247"/>
      <c r="GQ51" s="247"/>
      <c r="GR51" s="247"/>
      <c r="GS51" s="247"/>
      <c r="GT51" s="247"/>
      <c r="GU51" s="247"/>
      <c r="GV51" s="247"/>
      <c r="GW51" s="247"/>
      <c r="GX51" s="247"/>
      <c r="GY51" s="247"/>
      <c r="GZ51" s="247"/>
      <c r="HA51" s="247"/>
      <c r="HB51" s="247"/>
      <c r="HC51" s="247"/>
      <c r="HD51" s="247"/>
      <c r="HE51" s="247"/>
      <c r="HF51" s="247"/>
      <c r="HG51" s="247"/>
      <c r="HH51" s="247"/>
      <c r="HI51" s="247"/>
      <c r="HJ51" s="247"/>
      <c r="HK51" s="247"/>
      <c r="HL51" s="247"/>
      <c r="HM51" s="247"/>
      <c r="HN51" s="247"/>
      <c r="HO51" s="247"/>
      <c r="HP51" s="247"/>
      <c r="HQ51" s="247"/>
      <c r="HR51" s="247"/>
      <c r="HS51" s="247"/>
      <c r="HT51" s="247"/>
      <c r="HU51" s="247"/>
      <c r="HV51" s="247"/>
      <c r="HW51" s="247"/>
      <c r="HX51" s="247"/>
      <c r="HY51" s="247"/>
      <c r="HZ51" s="247"/>
      <c r="IA51" s="247"/>
      <c r="IB51" s="247"/>
      <c r="IC51" s="247"/>
      <c r="ID51" s="247"/>
      <c r="IE51" s="247"/>
      <c r="IF51" s="247"/>
      <c r="IG51" s="247"/>
      <c r="IH51" s="247"/>
      <c r="II51" s="247"/>
      <c r="IJ51" s="247"/>
      <c r="IK51" s="247"/>
      <c r="IL51" s="247"/>
      <c r="IM51" s="247"/>
      <c r="IN51" s="247"/>
      <c r="IO51" s="247"/>
      <c r="IP51" s="247"/>
      <c r="IQ51" s="247"/>
      <c r="IR51" s="247"/>
      <c r="IS51" s="247"/>
      <c r="IT51" s="247"/>
      <c r="IU51" s="247"/>
      <c r="IV51" s="247"/>
      <c r="IW51" s="247"/>
      <c r="IX51" s="247"/>
      <c r="IY51" s="247"/>
      <c r="IZ51" s="247"/>
      <c r="JA51" s="247"/>
      <c r="JB51" s="247"/>
      <c r="JC51" s="247"/>
      <c r="JD51" s="247"/>
      <c r="JE51" s="247"/>
      <c r="JF51" s="247"/>
      <c r="JG51" s="247"/>
      <c r="JH51" s="247"/>
      <c r="JI51" s="247"/>
      <c r="JJ51" s="247"/>
      <c r="JK51" s="247"/>
      <c r="JL51" s="247"/>
    </row>
    <row r="52" spans="1:272" hidden="1" x14ac:dyDescent="0.3">
      <c r="A52" s="249" t="s">
        <v>161</v>
      </c>
      <c r="B52" s="249" t="s">
        <v>33</v>
      </c>
      <c r="C52" s="249" t="s">
        <v>162</v>
      </c>
      <c r="D52" s="249" t="s">
        <v>163</v>
      </c>
      <c r="E52" s="249" t="str">
        <f>IF(ISNUMBER(MATCH(D52, 'DEQ Pollutant List'!A:A, 0)), "Yes", "No")</f>
        <v>No</v>
      </c>
      <c r="F52" s="250">
        <v>12.18</v>
      </c>
      <c r="G52" s="251">
        <f t="shared" si="5"/>
        <v>12.18</v>
      </c>
      <c r="H52" s="261">
        <f t="shared" si="6"/>
        <v>1.2179999999999999E-5</v>
      </c>
      <c r="I52" s="251">
        <v>11.77</v>
      </c>
      <c r="J52" s="251">
        <f t="shared" si="8"/>
        <v>11.77</v>
      </c>
      <c r="K52" s="261">
        <f t="shared" si="7"/>
        <v>1.1769999999999999E-5</v>
      </c>
      <c r="L52" s="248">
        <f t="shared" si="2"/>
        <v>1.2179999999999999E-5</v>
      </c>
    </row>
    <row r="53" spans="1:272" hidden="1" x14ac:dyDescent="0.3">
      <c r="A53" s="249" t="s">
        <v>164</v>
      </c>
      <c r="B53" s="249" t="s">
        <v>33</v>
      </c>
      <c r="C53" s="249" t="s">
        <v>165</v>
      </c>
      <c r="D53" s="249" t="s">
        <v>166</v>
      </c>
      <c r="E53" s="249" t="str">
        <f>IF(ISNUMBER(MATCH(D53, 'DEQ Pollutant List'!A:A, 0)), "Yes", "No")</f>
        <v>No</v>
      </c>
      <c r="F53" s="250">
        <v>3.22</v>
      </c>
      <c r="G53" s="251">
        <f t="shared" si="5"/>
        <v>3.22</v>
      </c>
      <c r="H53" s="261">
        <f t="shared" si="6"/>
        <v>3.2200000000000001E-6</v>
      </c>
      <c r="I53" s="251">
        <v>3.11</v>
      </c>
      <c r="J53" s="251">
        <f t="shared" si="8"/>
        <v>3.11</v>
      </c>
      <c r="K53" s="261">
        <f t="shared" si="7"/>
        <v>3.1099999999999999E-6</v>
      </c>
      <c r="L53" s="248">
        <f t="shared" si="2"/>
        <v>3.2200000000000001E-6</v>
      </c>
    </row>
    <row r="54" spans="1:272" hidden="1" x14ac:dyDescent="0.3">
      <c r="A54" s="249" t="s">
        <v>167</v>
      </c>
      <c r="B54" s="249" t="s">
        <v>33</v>
      </c>
      <c r="C54" s="249" t="s">
        <v>168</v>
      </c>
      <c r="D54" s="249" t="s">
        <v>169</v>
      </c>
      <c r="E54" s="249" t="str">
        <f>IF(ISNUMBER(MATCH(D54, 'DEQ Pollutant List'!A:A, 0)), "Yes", "No")</f>
        <v>No</v>
      </c>
      <c r="F54" s="250">
        <v>90.2</v>
      </c>
      <c r="G54" s="251">
        <f t="shared" si="5"/>
        <v>90.2</v>
      </c>
      <c r="H54" s="261">
        <f t="shared" si="6"/>
        <v>9.0199999999999997E-5</v>
      </c>
      <c r="I54" s="251">
        <v>83</v>
      </c>
      <c r="J54" s="251">
        <f t="shared" si="8"/>
        <v>83</v>
      </c>
      <c r="K54" s="261">
        <f t="shared" si="7"/>
        <v>8.2999999999999998E-5</v>
      </c>
      <c r="L54" s="248">
        <f t="shared" si="2"/>
        <v>9.0199999999999997E-5</v>
      </c>
    </row>
    <row r="55" spans="1:272" hidden="1" x14ac:dyDescent="0.3">
      <c r="A55" s="249" t="s">
        <v>170</v>
      </c>
      <c r="B55" s="249" t="s">
        <v>33</v>
      </c>
      <c r="C55" s="249" t="s">
        <v>171</v>
      </c>
      <c r="D55" s="249" t="s">
        <v>172</v>
      </c>
      <c r="E55" s="249" t="str">
        <f>IF(ISNUMBER(MATCH(D55, 'DEQ Pollutant List'!A:A, 0)), "Yes", "No")</f>
        <v>No</v>
      </c>
      <c r="F55" s="250" t="s">
        <v>173</v>
      </c>
      <c r="G55" s="251">
        <f>0.003/2</f>
        <v>1.5E-3</v>
      </c>
      <c r="H55" s="261">
        <f t="shared" si="6"/>
        <v>1.5E-9</v>
      </c>
      <c r="I55" s="251" t="s">
        <v>173</v>
      </c>
      <c r="J55" s="251">
        <f>0.003/2</f>
        <v>1.5E-3</v>
      </c>
      <c r="K55" s="261">
        <f t="shared" si="7"/>
        <v>1.5E-9</v>
      </c>
      <c r="L55" s="248">
        <f t="shared" si="2"/>
        <v>1.5E-9</v>
      </c>
    </row>
    <row r="56" spans="1:272" s="254" customFormat="1" hidden="1" x14ac:dyDescent="0.3">
      <c r="A56" s="249" t="s">
        <v>174</v>
      </c>
      <c r="B56" s="249" t="s">
        <v>33</v>
      </c>
      <c r="C56" s="249" t="s">
        <v>175</v>
      </c>
      <c r="D56" s="249" t="s">
        <v>176</v>
      </c>
      <c r="E56" s="249" t="str">
        <f>IF(ISNUMBER(MATCH(D56, 'DEQ Pollutant List'!A:A, 0)), "Yes", "No")</f>
        <v>No</v>
      </c>
      <c r="F56" s="250" t="s">
        <v>177</v>
      </c>
      <c r="G56" s="251">
        <f>30/2</f>
        <v>15</v>
      </c>
      <c r="H56" s="261">
        <f t="shared" si="6"/>
        <v>1.5E-5</v>
      </c>
      <c r="I56" s="251" t="s">
        <v>177</v>
      </c>
      <c r="J56" s="251">
        <f>30/2</f>
        <v>15</v>
      </c>
      <c r="K56" s="261">
        <f t="shared" si="7"/>
        <v>1.5E-5</v>
      </c>
      <c r="L56" s="248">
        <f t="shared" si="2"/>
        <v>1.5E-5</v>
      </c>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7"/>
      <c r="AU56" s="247"/>
      <c r="AV56" s="247"/>
      <c r="AW56" s="247"/>
      <c r="AX56" s="247"/>
      <c r="AY56" s="247"/>
      <c r="AZ56" s="247"/>
      <c r="BA56" s="247"/>
      <c r="BB56" s="247"/>
      <c r="BC56" s="247"/>
      <c r="BD56" s="247"/>
      <c r="BE56" s="247"/>
      <c r="BF56" s="247"/>
      <c r="BG56" s="247"/>
      <c r="BH56" s="247"/>
      <c r="BI56" s="247"/>
      <c r="BJ56" s="247"/>
      <c r="BK56" s="247"/>
      <c r="BL56" s="247"/>
      <c r="BM56" s="247"/>
      <c r="BN56" s="247"/>
      <c r="BO56" s="247"/>
      <c r="BP56" s="247"/>
      <c r="BQ56" s="247"/>
      <c r="BR56" s="247"/>
      <c r="BS56" s="247"/>
      <c r="BT56" s="247"/>
      <c r="BU56" s="247"/>
      <c r="BV56" s="247"/>
      <c r="BW56" s="247"/>
      <c r="BX56" s="247"/>
      <c r="BY56" s="247"/>
      <c r="BZ56" s="247"/>
      <c r="CA56" s="247"/>
      <c r="CB56" s="247"/>
      <c r="CC56" s="247"/>
      <c r="CD56" s="247"/>
      <c r="CE56" s="247"/>
      <c r="CF56" s="247"/>
      <c r="CG56" s="247"/>
      <c r="CH56" s="247"/>
      <c r="CI56" s="247"/>
      <c r="CJ56" s="247"/>
      <c r="CK56" s="247"/>
      <c r="CL56" s="247"/>
      <c r="CM56" s="247"/>
      <c r="CN56" s="247"/>
      <c r="CO56" s="247"/>
      <c r="CP56" s="247"/>
      <c r="CQ56" s="247"/>
      <c r="CR56" s="247"/>
      <c r="CS56" s="247"/>
      <c r="CT56" s="247"/>
      <c r="CU56" s="247"/>
      <c r="CV56" s="247"/>
      <c r="CW56" s="247"/>
      <c r="CX56" s="247"/>
      <c r="CY56" s="247"/>
      <c r="CZ56" s="247"/>
      <c r="DA56" s="247"/>
      <c r="DB56" s="247"/>
      <c r="DC56" s="247"/>
      <c r="DD56" s="247"/>
      <c r="DE56" s="247"/>
      <c r="DF56" s="247"/>
      <c r="DG56" s="247"/>
      <c r="DH56" s="247"/>
      <c r="DI56" s="247"/>
      <c r="DJ56" s="247"/>
      <c r="DK56" s="247"/>
      <c r="DL56" s="247"/>
      <c r="DM56" s="247"/>
      <c r="DN56" s="247"/>
      <c r="DO56" s="247"/>
      <c r="DP56" s="247"/>
      <c r="DQ56" s="247"/>
      <c r="DR56" s="247"/>
      <c r="DS56" s="247"/>
      <c r="DT56" s="247"/>
      <c r="DU56" s="247"/>
      <c r="DV56" s="247"/>
      <c r="DW56" s="247"/>
      <c r="DX56" s="247"/>
      <c r="DY56" s="247"/>
      <c r="DZ56" s="247"/>
      <c r="EA56" s="247"/>
      <c r="EB56" s="247"/>
      <c r="EC56" s="247"/>
      <c r="ED56" s="247"/>
      <c r="EE56" s="247"/>
      <c r="EF56" s="247"/>
      <c r="EG56" s="247"/>
      <c r="EH56" s="247"/>
      <c r="EI56" s="247"/>
      <c r="EJ56" s="247"/>
      <c r="EK56" s="247"/>
      <c r="EL56" s="247"/>
      <c r="EM56" s="247"/>
      <c r="EN56" s="247"/>
      <c r="EO56" s="247"/>
      <c r="EP56" s="247"/>
      <c r="EQ56" s="247"/>
      <c r="ER56" s="247"/>
      <c r="ES56" s="247"/>
      <c r="ET56" s="247"/>
      <c r="EU56" s="247"/>
      <c r="EV56" s="247"/>
      <c r="EW56" s="247"/>
      <c r="EX56" s="247"/>
      <c r="EY56" s="247"/>
      <c r="EZ56" s="247"/>
      <c r="FA56" s="247"/>
      <c r="FB56" s="247"/>
      <c r="FC56" s="247"/>
      <c r="FD56" s="247"/>
      <c r="FE56" s="247"/>
      <c r="FF56" s="247"/>
      <c r="FG56" s="247"/>
      <c r="FH56" s="247"/>
      <c r="FI56" s="247"/>
      <c r="FJ56" s="247"/>
      <c r="FK56" s="247"/>
      <c r="FL56" s="247"/>
      <c r="FM56" s="247"/>
      <c r="FN56" s="247"/>
      <c r="FO56" s="247"/>
      <c r="FP56" s="247"/>
      <c r="FQ56" s="247"/>
      <c r="FR56" s="247"/>
      <c r="FS56" s="247"/>
      <c r="FT56" s="247"/>
      <c r="FU56" s="247"/>
      <c r="FV56" s="247"/>
      <c r="FW56" s="247"/>
      <c r="FX56" s="247"/>
      <c r="FY56" s="247"/>
      <c r="FZ56" s="247"/>
      <c r="GA56" s="247"/>
      <c r="GB56" s="247"/>
      <c r="GC56" s="247"/>
      <c r="GD56" s="247"/>
      <c r="GE56" s="247"/>
      <c r="GF56" s="247"/>
      <c r="GG56" s="247"/>
      <c r="GH56" s="247"/>
      <c r="GI56" s="247"/>
      <c r="GJ56" s="247"/>
      <c r="GK56" s="247"/>
      <c r="GL56" s="247"/>
      <c r="GM56" s="247"/>
      <c r="GN56" s="247"/>
      <c r="GO56" s="247"/>
      <c r="GP56" s="247"/>
      <c r="GQ56" s="247"/>
      <c r="GR56" s="247"/>
      <c r="GS56" s="247"/>
      <c r="GT56" s="247"/>
      <c r="GU56" s="247"/>
      <c r="GV56" s="247"/>
      <c r="GW56" s="247"/>
      <c r="GX56" s="247"/>
      <c r="GY56" s="247"/>
      <c r="GZ56" s="247"/>
      <c r="HA56" s="247"/>
      <c r="HB56" s="247"/>
      <c r="HC56" s="247"/>
      <c r="HD56" s="247"/>
      <c r="HE56" s="247"/>
      <c r="HF56" s="247"/>
      <c r="HG56" s="247"/>
      <c r="HH56" s="247"/>
      <c r="HI56" s="247"/>
      <c r="HJ56" s="247"/>
      <c r="HK56" s="247"/>
      <c r="HL56" s="247"/>
      <c r="HM56" s="247"/>
      <c r="HN56" s="247"/>
      <c r="HO56" s="247"/>
      <c r="HP56" s="247"/>
      <c r="HQ56" s="247"/>
      <c r="HR56" s="247"/>
      <c r="HS56" s="247"/>
      <c r="HT56" s="247"/>
      <c r="HU56" s="247"/>
      <c r="HV56" s="247"/>
      <c r="HW56" s="247"/>
      <c r="HX56" s="247"/>
      <c r="HY56" s="247"/>
      <c r="HZ56" s="247"/>
      <c r="IA56" s="247"/>
      <c r="IB56" s="247"/>
      <c r="IC56" s="247"/>
      <c r="ID56" s="247"/>
      <c r="IE56" s="247"/>
      <c r="IF56" s="247"/>
      <c r="IG56" s="247"/>
      <c r="IH56" s="247"/>
      <c r="II56" s="247"/>
      <c r="IJ56" s="247"/>
      <c r="IK56" s="247"/>
      <c r="IL56" s="247"/>
      <c r="IM56" s="247"/>
      <c r="IN56" s="247"/>
      <c r="IO56" s="247"/>
      <c r="IP56" s="247"/>
      <c r="IQ56" s="247"/>
      <c r="IR56" s="247"/>
      <c r="IS56" s="247"/>
      <c r="IT56" s="247"/>
      <c r="IU56" s="247"/>
      <c r="IV56" s="247"/>
      <c r="IW56" s="247"/>
      <c r="IX56" s="247"/>
      <c r="IY56" s="247"/>
      <c r="IZ56" s="247"/>
      <c r="JA56" s="247"/>
      <c r="JB56" s="247"/>
      <c r="JC56" s="247"/>
      <c r="JD56" s="247"/>
      <c r="JE56" s="247"/>
      <c r="JF56" s="247"/>
      <c r="JG56" s="247"/>
      <c r="JH56" s="247"/>
      <c r="JI56" s="247"/>
      <c r="JJ56" s="247"/>
      <c r="JK56" s="247"/>
      <c r="JL56" s="247"/>
    </row>
    <row r="57" spans="1:272" hidden="1" x14ac:dyDescent="0.3">
      <c r="A57" s="249" t="s">
        <v>178</v>
      </c>
      <c r="B57" s="249" t="s">
        <v>33</v>
      </c>
      <c r="C57" s="249" t="s">
        <v>179</v>
      </c>
      <c r="D57" s="249" t="s">
        <v>180</v>
      </c>
      <c r="E57" s="249" t="str">
        <f>IF(ISNUMBER(MATCH(D57, 'DEQ Pollutant List'!A:A, 0)), "Yes", "No")</f>
        <v>No</v>
      </c>
      <c r="F57" s="250">
        <v>2.66</v>
      </c>
      <c r="G57" s="251">
        <f>IF(ISNUMBER(F57),F57,FALSE)</f>
        <v>2.66</v>
      </c>
      <c r="H57" s="261">
        <f t="shared" si="6"/>
        <v>2.6599999999999999E-6</v>
      </c>
      <c r="I57" s="251">
        <v>2.56</v>
      </c>
      <c r="J57" s="251">
        <f>IF(ISNUMBER(I57),I57,FALSE)</f>
        <v>2.56</v>
      </c>
      <c r="K57" s="261">
        <f t="shared" si="7"/>
        <v>2.5600000000000001E-6</v>
      </c>
      <c r="L57" s="248">
        <f t="shared" si="2"/>
        <v>2.6599999999999999E-6</v>
      </c>
    </row>
    <row r="58" spans="1:272" hidden="1" x14ac:dyDescent="0.3">
      <c r="A58" s="249" t="s">
        <v>181</v>
      </c>
      <c r="B58" s="249" t="s">
        <v>33</v>
      </c>
      <c r="C58" s="249" t="s">
        <v>182</v>
      </c>
      <c r="D58" s="249" t="s">
        <v>183</v>
      </c>
      <c r="E58" s="249" t="str">
        <f>IF(ISNUMBER(MATCH(D58, 'DEQ Pollutant List'!A:A, 0)), "Yes", "No")</f>
        <v>No</v>
      </c>
      <c r="F58" s="250">
        <v>2.98</v>
      </c>
      <c r="G58" s="251">
        <f>IF(ISNUMBER(F58),F58,FALSE)</f>
        <v>2.98</v>
      </c>
      <c r="H58" s="261">
        <f t="shared" si="6"/>
        <v>2.9799999999999998E-6</v>
      </c>
      <c r="I58" s="251">
        <v>2.96</v>
      </c>
      <c r="J58" s="251">
        <f>IF(ISNUMBER(I58),I58,FALSE)</f>
        <v>2.96</v>
      </c>
      <c r="K58" s="261">
        <f t="shared" si="7"/>
        <v>2.96E-6</v>
      </c>
      <c r="L58" s="248">
        <f t="shared" si="2"/>
        <v>2.9799999999999998E-6</v>
      </c>
    </row>
    <row r="59" spans="1:272" hidden="1" x14ac:dyDescent="0.3">
      <c r="A59" s="249" t="s">
        <v>184</v>
      </c>
      <c r="B59" s="249" t="s">
        <v>33</v>
      </c>
      <c r="C59" s="249" t="s">
        <v>185</v>
      </c>
      <c r="D59" s="249" t="s">
        <v>186</v>
      </c>
      <c r="E59" s="249" t="str">
        <f>IF(ISNUMBER(MATCH(D59, 'DEQ Pollutant List'!A:A, 0)), "Yes", "No")</f>
        <v>No</v>
      </c>
      <c r="F59" s="250">
        <v>1.65</v>
      </c>
      <c r="G59" s="251">
        <f>IF(ISNUMBER(F59),F59,FALSE)</f>
        <v>1.65</v>
      </c>
      <c r="H59" s="261">
        <f t="shared" si="6"/>
        <v>1.6500000000000001E-6</v>
      </c>
      <c r="I59" s="251">
        <v>1.54</v>
      </c>
      <c r="J59" s="251">
        <f>IF(ISNUMBER(I59),I59,FALSE)</f>
        <v>1.54</v>
      </c>
      <c r="K59" s="261">
        <f t="shared" si="7"/>
        <v>1.5400000000000001E-6</v>
      </c>
      <c r="L59" s="248">
        <f t="shared" si="2"/>
        <v>1.6500000000000001E-6</v>
      </c>
    </row>
    <row r="60" spans="1:272" s="254" customFormat="1" hidden="1" x14ac:dyDescent="0.3">
      <c r="A60" s="249" t="s">
        <v>187</v>
      </c>
      <c r="B60" s="249" t="s">
        <v>33</v>
      </c>
      <c r="C60" s="249" t="s">
        <v>188</v>
      </c>
      <c r="D60" s="249" t="s">
        <v>189</v>
      </c>
      <c r="E60" s="249" t="str">
        <f>IF(ISNUMBER(MATCH(D60, 'DEQ Pollutant List'!A:A, 0)), "Yes", "No")</f>
        <v>No</v>
      </c>
      <c r="F60" s="250">
        <v>49</v>
      </c>
      <c r="G60" s="251">
        <f>IF(ISNUMBER(F60),F60,FALSE)</f>
        <v>49</v>
      </c>
      <c r="H60" s="261">
        <f t="shared" si="6"/>
        <v>4.8999999999999998E-5</v>
      </c>
      <c r="I60" s="251">
        <v>44</v>
      </c>
      <c r="J60" s="251">
        <f>IF(ISNUMBER(I60),I60,FALSE)</f>
        <v>44</v>
      </c>
      <c r="K60" s="261">
        <f t="shared" si="7"/>
        <v>4.4000000000000006E-5</v>
      </c>
      <c r="L60" s="248">
        <f t="shared" si="2"/>
        <v>4.8999999999999998E-5</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7"/>
      <c r="AP60" s="247"/>
      <c r="AQ60" s="247"/>
      <c r="AR60" s="247"/>
      <c r="AS60" s="247"/>
      <c r="AT60" s="247"/>
      <c r="AU60" s="247"/>
      <c r="AV60" s="247"/>
      <c r="AW60" s="247"/>
      <c r="AX60" s="247"/>
      <c r="AY60" s="247"/>
      <c r="AZ60" s="247"/>
      <c r="BA60" s="247"/>
      <c r="BB60" s="247"/>
      <c r="BC60" s="247"/>
      <c r="BD60" s="247"/>
      <c r="BE60" s="247"/>
      <c r="BF60" s="247"/>
      <c r="BG60" s="247"/>
      <c r="BH60" s="247"/>
      <c r="BI60" s="247"/>
      <c r="BJ60" s="247"/>
      <c r="BK60" s="247"/>
      <c r="BL60" s="247"/>
      <c r="BM60" s="247"/>
      <c r="BN60" s="247"/>
      <c r="BO60" s="247"/>
      <c r="BP60" s="247"/>
      <c r="BQ60" s="247"/>
      <c r="BR60" s="247"/>
      <c r="BS60" s="247"/>
      <c r="BT60" s="247"/>
      <c r="BU60" s="247"/>
      <c r="BV60" s="247"/>
      <c r="BW60" s="247"/>
      <c r="BX60" s="247"/>
      <c r="BY60" s="247"/>
      <c r="BZ60" s="247"/>
      <c r="CA60" s="247"/>
      <c r="CB60" s="247"/>
      <c r="CC60" s="247"/>
      <c r="CD60" s="247"/>
      <c r="CE60" s="247"/>
      <c r="CF60" s="247"/>
      <c r="CG60" s="247"/>
      <c r="CH60" s="247"/>
      <c r="CI60" s="247"/>
      <c r="CJ60" s="247"/>
      <c r="CK60" s="247"/>
      <c r="CL60" s="247"/>
      <c r="CM60" s="247"/>
      <c r="CN60" s="247"/>
      <c r="CO60" s="247"/>
      <c r="CP60" s="247"/>
      <c r="CQ60" s="247"/>
      <c r="CR60" s="247"/>
      <c r="CS60" s="247"/>
      <c r="CT60" s="247"/>
      <c r="CU60" s="247"/>
      <c r="CV60" s="247"/>
      <c r="CW60" s="247"/>
      <c r="CX60" s="247"/>
      <c r="CY60" s="247"/>
      <c r="CZ60" s="247"/>
      <c r="DA60" s="247"/>
      <c r="DB60" s="247"/>
      <c r="DC60" s="247"/>
      <c r="DD60" s="247"/>
      <c r="DE60" s="247"/>
      <c r="DF60" s="247"/>
      <c r="DG60" s="247"/>
      <c r="DH60" s="247"/>
      <c r="DI60" s="247"/>
      <c r="DJ60" s="247"/>
      <c r="DK60" s="247"/>
      <c r="DL60" s="247"/>
      <c r="DM60" s="247"/>
      <c r="DN60" s="247"/>
      <c r="DO60" s="247"/>
      <c r="DP60" s="247"/>
      <c r="DQ60" s="247"/>
      <c r="DR60" s="247"/>
      <c r="DS60" s="247"/>
      <c r="DT60" s="247"/>
      <c r="DU60" s="247"/>
      <c r="DV60" s="247"/>
      <c r="DW60" s="247"/>
      <c r="DX60" s="247"/>
      <c r="DY60" s="247"/>
      <c r="DZ60" s="247"/>
      <c r="EA60" s="247"/>
      <c r="EB60" s="247"/>
      <c r="EC60" s="247"/>
      <c r="ED60" s="247"/>
      <c r="EE60" s="247"/>
      <c r="EF60" s="247"/>
      <c r="EG60" s="247"/>
      <c r="EH60" s="247"/>
      <c r="EI60" s="247"/>
      <c r="EJ60" s="247"/>
      <c r="EK60" s="247"/>
      <c r="EL60" s="247"/>
      <c r="EM60" s="247"/>
      <c r="EN60" s="247"/>
      <c r="EO60" s="247"/>
      <c r="EP60" s="247"/>
      <c r="EQ60" s="247"/>
      <c r="ER60" s="247"/>
      <c r="ES60" s="247"/>
      <c r="ET60" s="247"/>
      <c r="EU60" s="247"/>
      <c r="EV60" s="247"/>
      <c r="EW60" s="247"/>
      <c r="EX60" s="247"/>
      <c r="EY60" s="247"/>
      <c r="EZ60" s="247"/>
      <c r="FA60" s="247"/>
      <c r="FB60" s="247"/>
      <c r="FC60" s="247"/>
      <c r="FD60" s="247"/>
      <c r="FE60" s="247"/>
      <c r="FF60" s="247"/>
      <c r="FG60" s="247"/>
      <c r="FH60" s="247"/>
      <c r="FI60" s="247"/>
      <c r="FJ60" s="247"/>
      <c r="FK60" s="247"/>
      <c r="FL60" s="247"/>
      <c r="FM60" s="247"/>
      <c r="FN60" s="247"/>
      <c r="FO60" s="247"/>
      <c r="FP60" s="247"/>
      <c r="FQ60" s="247"/>
      <c r="FR60" s="247"/>
      <c r="FS60" s="247"/>
      <c r="FT60" s="247"/>
      <c r="FU60" s="247"/>
      <c r="FV60" s="247"/>
      <c r="FW60" s="247"/>
      <c r="FX60" s="247"/>
      <c r="FY60" s="247"/>
      <c r="FZ60" s="247"/>
      <c r="GA60" s="247"/>
      <c r="GB60" s="247"/>
      <c r="GC60" s="247"/>
      <c r="GD60" s="247"/>
      <c r="GE60" s="247"/>
      <c r="GF60" s="247"/>
      <c r="GG60" s="247"/>
      <c r="GH60" s="247"/>
      <c r="GI60" s="247"/>
      <c r="GJ60" s="247"/>
      <c r="GK60" s="247"/>
      <c r="GL60" s="247"/>
      <c r="GM60" s="247"/>
      <c r="GN60" s="247"/>
      <c r="GO60" s="247"/>
      <c r="GP60" s="247"/>
      <c r="GQ60" s="247"/>
      <c r="GR60" s="247"/>
      <c r="GS60" s="247"/>
      <c r="GT60" s="247"/>
      <c r="GU60" s="247"/>
      <c r="GV60" s="247"/>
      <c r="GW60" s="247"/>
      <c r="GX60" s="247"/>
      <c r="GY60" s="247"/>
      <c r="GZ60" s="247"/>
      <c r="HA60" s="247"/>
      <c r="HB60" s="247"/>
      <c r="HC60" s="247"/>
      <c r="HD60" s="247"/>
      <c r="HE60" s="247"/>
      <c r="HF60" s="247"/>
      <c r="HG60" s="247"/>
      <c r="HH60" s="247"/>
      <c r="HI60" s="247"/>
      <c r="HJ60" s="247"/>
      <c r="HK60" s="247"/>
      <c r="HL60" s="247"/>
      <c r="HM60" s="247"/>
      <c r="HN60" s="247"/>
      <c r="HO60" s="247"/>
      <c r="HP60" s="247"/>
      <c r="HQ60" s="247"/>
      <c r="HR60" s="247"/>
      <c r="HS60" s="247"/>
      <c r="HT60" s="247"/>
      <c r="HU60" s="247"/>
      <c r="HV60" s="247"/>
      <c r="HW60" s="247"/>
      <c r="HX60" s="247"/>
      <c r="HY60" s="247"/>
      <c r="HZ60" s="247"/>
      <c r="IA60" s="247"/>
      <c r="IB60" s="247"/>
      <c r="IC60" s="247"/>
      <c r="ID60" s="247"/>
      <c r="IE60" s="247"/>
      <c r="IF60" s="247"/>
      <c r="IG60" s="247"/>
      <c r="IH60" s="247"/>
      <c r="II60" s="247"/>
      <c r="IJ60" s="247"/>
      <c r="IK60" s="247"/>
      <c r="IL60" s="247"/>
      <c r="IM60" s="247"/>
      <c r="IN60" s="247"/>
      <c r="IO60" s="247"/>
      <c r="IP60" s="247"/>
      <c r="IQ60" s="247"/>
      <c r="IR60" s="247"/>
      <c r="IS60" s="247"/>
      <c r="IT60" s="247"/>
      <c r="IU60" s="247"/>
      <c r="IV60" s="247"/>
      <c r="IW60" s="247"/>
      <c r="IX60" s="247"/>
      <c r="IY60" s="247"/>
      <c r="IZ60" s="247"/>
      <c r="JA60" s="247"/>
      <c r="JB60" s="247"/>
      <c r="JC60" s="247"/>
      <c r="JD60" s="247"/>
      <c r="JE60" s="247"/>
      <c r="JF60" s="247"/>
      <c r="JG60" s="247"/>
      <c r="JH60" s="247"/>
      <c r="JI60" s="247"/>
      <c r="JJ60" s="247"/>
      <c r="JK60" s="247"/>
      <c r="JL60" s="247"/>
    </row>
    <row r="61" spans="1:272" hidden="1" x14ac:dyDescent="0.3">
      <c r="A61" s="249" t="s">
        <v>190</v>
      </c>
      <c r="B61" s="249" t="s">
        <v>33</v>
      </c>
      <c r="C61" s="249" t="s">
        <v>191</v>
      </c>
      <c r="D61" s="249" t="s">
        <v>192</v>
      </c>
      <c r="E61" s="249" t="str">
        <f>IF(ISNUMBER(MATCH(D61, 'DEQ Pollutant List'!A:A, 0)), "Yes", "No")</f>
        <v>No</v>
      </c>
      <c r="F61" s="250">
        <v>1.19</v>
      </c>
      <c r="G61" s="251">
        <f>IF(ISNUMBER(F61),F61,FALSE)</f>
        <v>1.19</v>
      </c>
      <c r="H61" s="261">
        <f t="shared" si="6"/>
        <v>1.1899999999999998E-6</v>
      </c>
      <c r="I61" s="251">
        <v>1.0900000000000001</v>
      </c>
      <c r="J61" s="251">
        <f>IF(ISNUMBER(I61),I61,FALSE)</f>
        <v>1.0900000000000001</v>
      </c>
      <c r="K61" s="261">
        <f t="shared" si="7"/>
        <v>1.0900000000000002E-6</v>
      </c>
      <c r="L61" s="248">
        <f t="shared" si="2"/>
        <v>1.1899999999999998E-6</v>
      </c>
    </row>
    <row r="62" spans="1:272" hidden="1" x14ac:dyDescent="0.3">
      <c r="A62" s="249" t="s">
        <v>193</v>
      </c>
      <c r="B62" s="249" t="s">
        <v>33</v>
      </c>
      <c r="C62" s="249" t="s">
        <v>194</v>
      </c>
      <c r="D62" s="249" t="s">
        <v>195</v>
      </c>
      <c r="E62" s="249" t="str">
        <f>IF(ISNUMBER(MATCH(D62, 'DEQ Pollutant List'!A:A, 0)), "Yes", "No")</f>
        <v>No</v>
      </c>
      <c r="F62" s="250" t="s">
        <v>48</v>
      </c>
      <c r="G62" s="251">
        <f>0.2/2</f>
        <v>0.1</v>
      </c>
      <c r="H62" s="261">
        <f t="shared" si="6"/>
        <v>1.0000000000000001E-7</v>
      </c>
      <c r="I62" s="251" t="s">
        <v>48</v>
      </c>
      <c r="J62" s="251">
        <f>0.2/2</f>
        <v>0.1</v>
      </c>
      <c r="K62" s="261">
        <f t="shared" si="7"/>
        <v>1.0000000000000001E-7</v>
      </c>
      <c r="L62" s="248">
        <f t="shared" si="2"/>
        <v>1.0000000000000001E-7</v>
      </c>
    </row>
    <row r="63" spans="1:272" hidden="1" x14ac:dyDescent="0.3">
      <c r="A63" s="249" t="s">
        <v>196</v>
      </c>
      <c r="B63" s="249" t="s">
        <v>33</v>
      </c>
      <c r="C63" s="249" t="s">
        <v>197</v>
      </c>
      <c r="D63" s="249" t="s">
        <v>198</v>
      </c>
      <c r="E63" s="249" t="str">
        <f>IF(ISNUMBER(MATCH(D63, 'DEQ Pollutant List'!A:A, 0)), "Yes", "No")</f>
        <v>No</v>
      </c>
      <c r="F63" s="250">
        <v>0.05</v>
      </c>
      <c r="G63" s="251">
        <f t="shared" ref="G63:G75" si="9">IF(ISNUMBER(F63),F63,FALSE)</f>
        <v>0.05</v>
      </c>
      <c r="H63" s="261">
        <f t="shared" si="6"/>
        <v>5.0000000000000004E-8</v>
      </c>
      <c r="I63" s="251" t="s">
        <v>199</v>
      </c>
      <c r="J63" s="251">
        <f>0.03/2</f>
        <v>1.4999999999999999E-2</v>
      </c>
      <c r="K63" s="261">
        <f t="shared" si="7"/>
        <v>1.5000000000000002E-8</v>
      </c>
      <c r="L63" s="248">
        <f t="shared" si="2"/>
        <v>5.0000000000000004E-8</v>
      </c>
    </row>
    <row r="64" spans="1:272" hidden="1" x14ac:dyDescent="0.3">
      <c r="A64" s="249" t="s">
        <v>200</v>
      </c>
      <c r="B64" s="249" t="s">
        <v>33</v>
      </c>
      <c r="C64" s="249" t="s">
        <v>201</v>
      </c>
      <c r="D64" s="249" t="s">
        <v>202</v>
      </c>
      <c r="E64" s="249" t="str">
        <f>IF(ISNUMBER(MATCH(D64, 'DEQ Pollutant List'!A:A, 0)), "Yes", "No")</f>
        <v>No</v>
      </c>
      <c r="F64" s="250">
        <v>6.96</v>
      </c>
      <c r="G64" s="251">
        <f t="shared" si="9"/>
        <v>6.96</v>
      </c>
      <c r="H64" s="261">
        <f t="shared" si="6"/>
        <v>6.9600000000000003E-6</v>
      </c>
      <c r="I64" s="251">
        <v>6.94</v>
      </c>
      <c r="J64" s="251">
        <f t="shared" ref="J64:J75" si="10">IF(ISNUMBER(I64),I64,FALSE)</f>
        <v>6.94</v>
      </c>
      <c r="K64" s="261">
        <f t="shared" si="7"/>
        <v>6.9400000000000005E-6</v>
      </c>
      <c r="L64" s="248">
        <f t="shared" si="2"/>
        <v>6.9600000000000003E-6</v>
      </c>
    </row>
    <row r="65" spans="1:12" hidden="1" x14ac:dyDescent="0.3">
      <c r="A65" s="249" t="s">
        <v>203</v>
      </c>
      <c r="B65" s="249" t="s">
        <v>33</v>
      </c>
      <c r="C65" s="249" t="s">
        <v>204</v>
      </c>
      <c r="D65" s="249" t="s">
        <v>205</v>
      </c>
      <c r="E65" s="249" t="str">
        <f>IF(ISNUMBER(MATCH(D65, 'DEQ Pollutant List'!A:A, 0)), "Yes", "No")</f>
        <v>No</v>
      </c>
      <c r="F65" s="250">
        <v>387</v>
      </c>
      <c r="G65" s="251">
        <f t="shared" si="9"/>
        <v>387</v>
      </c>
      <c r="H65" s="261">
        <f t="shared" si="6"/>
        <v>3.8699999999999997E-4</v>
      </c>
      <c r="I65" s="251">
        <v>361</v>
      </c>
      <c r="J65" s="251">
        <f t="shared" si="10"/>
        <v>361</v>
      </c>
      <c r="K65" s="261">
        <f t="shared" si="7"/>
        <v>3.6099999999999999E-4</v>
      </c>
      <c r="L65" s="248">
        <f t="shared" si="2"/>
        <v>3.8699999999999997E-4</v>
      </c>
    </row>
    <row r="66" spans="1:12" hidden="1" x14ac:dyDescent="0.3">
      <c r="A66" s="249" t="s">
        <v>206</v>
      </c>
      <c r="B66" s="249" t="s">
        <v>33</v>
      </c>
      <c r="C66" s="249" t="s">
        <v>207</v>
      </c>
      <c r="D66" s="249" t="s">
        <v>208</v>
      </c>
      <c r="E66" s="249" t="str">
        <f>IF(ISNUMBER(MATCH(D66, 'DEQ Pollutant List'!A:A, 0)), "Yes", "No")</f>
        <v>No</v>
      </c>
      <c r="F66" s="250">
        <v>0.33</v>
      </c>
      <c r="G66" s="251">
        <f t="shared" si="9"/>
        <v>0.33</v>
      </c>
      <c r="H66" s="261">
        <f t="shared" si="6"/>
        <v>3.3000000000000002E-7</v>
      </c>
      <c r="I66" s="251">
        <v>0.32</v>
      </c>
      <c r="J66" s="251">
        <f t="shared" si="10"/>
        <v>0.32</v>
      </c>
      <c r="K66" s="261">
        <f t="shared" si="7"/>
        <v>3.2000000000000001E-7</v>
      </c>
      <c r="L66" s="248">
        <f t="shared" si="2"/>
        <v>3.3000000000000002E-7</v>
      </c>
    </row>
    <row r="67" spans="1:12" hidden="1" x14ac:dyDescent="0.3">
      <c r="A67" s="249" t="s">
        <v>209</v>
      </c>
      <c r="B67" s="249" t="s">
        <v>33</v>
      </c>
      <c r="C67" s="249" t="s">
        <v>210</v>
      </c>
      <c r="D67" s="249" t="s">
        <v>211</v>
      </c>
      <c r="E67" s="249" t="str">
        <f>IF(ISNUMBER(MATCH(D67, 'DEQ Pollutant List'!A:A, 0)), "Yes", "No")</f>
        <v>No</v>
      </c>
      <c r="F67" s="250">
        <v>3.28</v>
      </c>
      <c r="G67" s="251">
        <f t="shared" si="9"/>
        <v>3.28</v>
      </c>
      <c r="H67" s="261">
        <f t="shared" si="6"/>
        <v>3.2799999999999999E-6</v>
      </c>
      <c r="I67" s="251">
        <v>3.33</v>
      </c>
      <c r="J67" s="251">
        <f t="shared" si="10"/>
        <v>3.33</v>
      </c>
      <c r="K67" s="261">
        <f t="shared" si="7"/>
        <v>3.3300000000000003E-6</v>
      </c>
      <c r="L67" s="248">
        <f t="shared" si="2"/>
        <v>3.3300000000000003E-6</v>
      </c>
    </row>
    <row r="68" spans="1:12" hidden="1" x14ac:dyDescent="0.3">
      <c r="A68" s="249" t="s">
        <v>212</v>
      </c>
      <c r="B68" s="249" t="s">
        <v>33</v>
      </c>
      <c r="C68" s="249" t="s">
        <v>213</v>
      </c>
      <c r="D68" s="249" t="s">
        <v>214</v>
      </c>
      <c r="E68" s="249" t="str">
        <f>IF(ISNUMBER(MATCH(D68, 'DEQ Pollutant List'!A:A, 0)), "Yes", "No")</f>
        <v>No</v>
      </c>
      <c r="F68" s="250">
        <v>0.86</v>
      </c>
      <c r="G68" s="251">
        <f t="shared" si="9"/>
        <v>0.86</v>
      </c>
      <c r="H68" s="261">
        <f t="shared" si="6"/>
        <v>8.6000000000000002E-7</v>
      </c>
      <c r="I68" s="251">
        <v>0.81</v>
      </c>
      <c r="J68" s="251">
        <f t="shared" si="10"/>
        <v>0.81</v>
      </c>
      <c r="K68" s="261">
        <f t="shared" si="7"/>
        <v>8.1000000000000008E-7</v>
      </c>
      <c r="L68" s="248">
        <f t="shared" si="2"/>
        <v>8.6000000000000002E-7</v>
      </c>
    </row>
    <row r="69" spans="1:12" hidden="1" x14ac:dyDescent="0.3">
      <c r="A69" s="249" t="s">
        <v>215</v>
      </c>
      <c r="B69" s="249" t="s">
        <v>33</v>
      </c>
      <c r="C69" s="249" t="s">
        <v>216</v>
      </c>
      <c r="D69" s="249" t="s">
        <v>217</v>
      </c>
      <c r="E69" s="249" t="str">
        <f>IF(ISNUMBER(MATCH(D69, 'DEQ Pollutant List'!A:A, 0)), "Yes", "No")</f>
        <v>No</v>
      </c>
      <c r="F69" s="250">
        <v>18.78</v>
      </c>
      <c r="G69" s="251">
        <f t="shared" si="9"/>
        <v>18.78</v>
      </c>
      <c r="H69" s="261">
        <f t="shared" si="6"/>
        <v>1.878E-5</v>
      </c>
      <c r="I69" s="251">
        <v>17.739999999999998</v>
      </c>
      <c r="J69" s="251">
        <f t="shared" si="10"/>
        <v>17.739999999999998</v>
      </c>
      <c r="K69" s="261">
        <f t="shared" si="7"/>
        <v>1.7739999999999996E-5</v>
      </c>
      <c r="L69" s="248">
        <f t="shared" ref="L69:L79" si="11">MAX(H69,K69)</f>
        <v>1.878E-5</v>
      </c>
    </row>
    <row r="70" spans="1:12" hidden="1" x14ac:dyDescent="0.3">
      <c r="A70" s="249" t="s">
        <v>218</v>
      </c>
      <c r="B70" s="249" t="s">
        <v>33</v>
      </c>
      <c r="C70" s="249" t="s">
        <v>219</v>
      </c>
      <c r="D70" s="249" t="s">
        <v>220</v>
      </c>
      <c r="E70" s="249" t="str">
        <f>IF(ISNUMBER(MATCH(D70, 'DEQ Pollutant List'!A:A, 0)), "Yes", "No")</f>
        <v>No</v>
      </c>
      <c r="F70" s="250">
        <v>2.2599999999999998</v>
      </c>
      <c r="G70" s="251">
        <f t="shared" si="9"/>
        <v>2.2599999999999998</v>
      </c>
      <c r="H70" s="261">
        <f t="shared" si="6"/>
        <v>2.26E-6</v>
      </c>
      <c r="I70" s="251">
        <v>2.2999999999999998</v>
      </c>
      <c r="J70" s="251">
        <f t="shared" si="10"/>
        <v>2.2999999999999998</v>
      </c>
      <c r="K70" s="261">
        <f t="shared" si="7"/>
        <v>2.3E-6</v>
      </c>
      <c r="L70" s="248">
        <f t="shared" si="11"/>
        <v>2.3E-6</v>
      </c>
    </row>
    <row r="71" spans="1:12" hidden="1" x14ac:dyDescent="0.3">
      <c r="A71" s="249" t="s">
        <v>221</v>
      </c>
      <c r="B71" s="249" t="s">
        <v>33</v>
      </c>
      <c r="C71" s="249" t="s">
        <v>222</v>
      </c>
      <c r="D71" s="249" t="s">
        <v>223</v>
      </c>
      <c r="E71" s="249" t="str">
        <f>IF(ISNUMBER(MATCH(D71, 'DEQ Pollutant List'!A:A, 0)), "Yes", "No")</f>
        <v>No</v>
      </c>
      <c r="F71" s="250">
        <v>67.400000000000006</v>
      </c>
      <c r="G71" s="251">
        <f t="shared" si="9"/>
        <v>67.400000000000006</v>
      </c>
      <c r="H71" s="261">
        <f t="shared" si="6"/>
        <v>6.7399999999999998E-5</v>
      </c>
      <c r="I71" s="251">
        <v>62.5</v>
      </c>
      <c r="J71" s="251">
        <f t="shared" si="10"/>
        <v>62.5</v>
      </c>
      <c r="K71" s="261">
        <f t="shared" si="7"/>
        <v>6.2500000000000001E-5</v>
      </c>
      <c r="L71" s="248">
        <f t="shared" si="11"/>
        <v>6.7399999999999998E-5</v>
      </c>
    </row>
    <row r="72" spans="1:12" hidden="1" x14ac:dyDescent="0.3">
      <c r="A72" s="249" t="s">
        <v>224</v>
      </c>
      <c r="B72" s="249" t="s">
        <v>74</v>
      </c>
      <c r="C72" s="249" t="s">
        <v>225</v>
      </c>
      <c r="D72" s="249" t="s">
        <v>226</v>
      </c>
      <c r="E72" s="249" t="str">
        <f>IF(ISNUMBER(MATCH(D72, 'DEQ Pollutant List'!A:A, 0)), "Yes", "No")</f>
        <v>No</v>
      </c>
      <c r="F72" s="250">
        <v>0.79</v>
      </c>
      <c r="G72" s="251">
        <f t="shared" si="9"/>
        <v>0.79</v>
      </c>
      <c r="H72" s="261">
        <f t="shared" ref="H72:H80" si="12">G72/100</f>
        <v>7.9000000000000008E-3</v>
      </c>
      <c r="I72" s="251">
        <v>0.77</v>
      </c>
      <c r="J72" s="251">
        <f t="shared" si="10"/>
        <v>0.77</v>
      </c>
      <c r="K72" s="261">
        <f t="shared" ref="K72:K80" si="13">J72/100</f>
        <v>7.7000000000000002E-3</v>
      </c>
      <c r="L72" s="248">
        <f t="shared" si="11"/>
        <v>7.9000000000000008E-3</v>
      </c>
    </row>
    <row r="73" spans="1:12" hidden="1" x14ac:dyDescent="0.3">
      <c r="A73" s="249" t="s">
        <v>227</v>
      </c>
      <c r="B73" s="249" t="s">
        <v>74</v>
      </c>
      <c r="C73" s="249" t="s">
        <v>228</v>
      </c>
      <c r="D73" s="249" t="s">
        <v>103</v>
      </c>
      <c r="E73" s="249" t="str">
        <f>IF(ISNUMBER(MATCH(D73, 'DEQ Pollutant List'!A:A, 0)), "Yes", "No")</f>
        <v>No</v>
      </c>
      <c r="F73" s="250">
        <v>1.4999999999999999E-2</v>
      </c>
      <c r="G73" s="251">
        <f t="shared" si="9"/>
        <v>1.4999999999999999E-2</v>
      </c>
      <c r="H73" s="261">
        <f t="shared" si="12"/>
        <v>1.4999999999999999E-4</v>
      </c>
      <c r="I73" s="251">
        <v>1.0999999999999999E-2</v>
      </c>
      <c r="J73" s="251">
        <f t="shared" si="10"/>
        <v>1.0999999999999999E-2</v>
      </c>
      <c r="K73" s="261">
        <f t="shared" si="13"/>
        <v>1.0999999999999999E-4</v>
      </c>
      <c r="L73" s="248">
        <f>MAX(H73,K73)</f>
        <v>1.4999999999999999E-4</v>
      </c>
    </row>
    <row r="74" spans="1:12" hidden="1" x14ac:dyDescent="0.3">
      <c r="A74" s="249" t="s">
        <v>229</v>
      </c>
      <c r="B74" s="249" t="s">
        <v>74</v>
      </c>
      <c r="C74" s="249" t="s">
        <v>230</v>
      </c>
      <c r="D74" s="249" t="s">
        <v>231</v>
      </c>
      <c r="E74" s="249" t="str">
        <f>IF(ISNUMBER(MATCH(D74, 'DEQ Pollutant List'!A:A, 0)), "Yes", "No")</f>
        <v>No</v>
      </c>
      <c r="F74" s="250">
        <v>0.86</v>
      </c>
      <c r="G74" s="251">
        <f t="shared" si="9"/>
        <v>0.86</v>
      </c>
      <c r="H74" s="261">
        <f t="shared" si="12"/>
        <v>8.6E-3</v>
      </c>
      <c r="I74" s="251">
        <v>0.75</v>
      </c>
      <c r="J74" s="251">
        <f t="shared" si="10"/>
        <v>0.75</v>
      </c>
      <c r="K74" s="261">
        <f t="shared" si="13"/>
        <v>7.4999999999999997E-3</v>
      </c>
      <c r="L74" s="248">
        <f t="shared" si="11"/>
        <v>8.6E-3</v>
      </c>
    </row>
    <row r="75" spans="1:12" hidden="1" x14ac:dyDescent="0.3">
      <c r="A75" s="249" t="s">
        <v>232</v>
      </c>
      <c r="B75" s="249" t="s">
        <v>74</v>
      </c>
      <c r="C75" s="249" t="s">
        <v>233</v>
      </c>
      <c r="D75" s="249" t="s">
        <v>234</v>
      </c>
      <c r="E75" s="249" t="str">
        <f>IF(ISNUMBER(MATCH(D75, 'DEQ Pollutant List'!A:A, 0)), "Yes", "No")</f>
        <v>No</v>
      </c>
      <c r="F75" s="250">
        <v>4.4649999999999999</v>
      </c>
      <c r="G75" s="251">
        <f t="shared" si="9"/>
        <v>4.4649999999999999</v>
      </c>
      <c r="H75" s="261">
        <f t="shared" si="12"/>
        <v>4.4649999999999995E-2</v>
      </c>
      <c r="I75" s="251">
        <v>4.4349999999999996</v>
      </c>
      <c r="J75" s="251">
        <f t="shared" si="10"/>
        <v>4.4349999999999996</v>
      </c>
      <c r="K75" s="261">
        <f t="shared" si="13"/>
        <v>4.4349999999999994E-2</v>
      </c>
      <c r="L75" s="248">
        <f t="shared" si="11"/>
        <v>4.4649999999999995E-2</v>
      </c>
    </row>
    <row r="76" spans="1:12" hidden="1" x14ac:dyDescent="0.3">
      <c r="A76" s="249" t="s">
        <v>235</v>
      </c>
      <c r="B76" s="249" t="s">
        <v>74</v>
      </c>
      <c r="C76" s="249" t="s">
        <v>236</v>
      </c>
      <c r="D76" s="249" t="s">
        <v>237</v>
      </c>
      <c r="E76" s="249" t="str">
        <f>IF(ISNUMBER(MATCH(D76, 'DEQ Pollutant List'!A:A, 0)), "Yes", "No")</f>
        <v>No</v>
      </c>
      <c r="F76" s="250" t="s">
        <v>53</v>
      </c>
      <c r="G76" s="251">
        <f>0.01/2</f>
        <v>5.0000000000000001E-3</v>
      </c>
      <c r="H76" s="261">
        <f t="shared" si="12"/>
        <v>5.0000000000000002E-5</v>
      </c>
      <c r="I76" s="251" t="s">
        <v>53</v>
      </c>
      <c r="J76" s="251">
        <f>0.01/2</f>
        <v>5.0000000000000001E-3</v>
      </c>
      <c r="K76" s="261">
        <f t="shared" si="13"/>
        <v>5.0000000000000002E-5</v>
      </c>
      <c r="L76" s="248">
        <f t="shared" si="11"/>
        <v>5.0000000000000002E-5</v>
      </c>
    </row>
    <row r="77" spans="1:12" hidden="1" x14ac:dyDescent="0.3">
      <c r="A77" s="249" t="s">
        <v>238</v>
      </c>
      <c r="B77" s="249" t="s">
        <v>74</v>
      </c>
      <c r="C77" s="249" t="s">
        <v>239</v>
      </c>
      <c r="D77" s="249" t="s">
        <v>240</v>
      </c>
      <c r="E77" s="249" t="str">
        <f>IF(ISNUMBER(MATCH(D77, 'DEQ Pollutant List'!A:A, 0)), "Yes", "No")</f>
        <v>No</v>
      </c>
      <c r="F77" s="250">
        <v>3.88</v>
      </c>
      <c r="G77" s="251">
        <f>IF(ISNUMBER(F77),F77,FALSE)</f>
        <v>3.88</v>
      </c>
      <c r="H77" s="261">
        <f t="shared" si="12"/>
        <v>3.8800000000000001E-2</v>
      </c>
      <c r="I77" s="251">
        <v>3.92</v>
      </c>
      <c r="J77" s="251">
        <f>IF(ISNUMBER(I77),I77,FALSE)</f>
        <v>3.92</v>
      </c>
      <c r="K77" s="261">
        <f t="shared" si="13"/>
        <v>3.9199999999999999E-2</v>
      </c>
      <c r="L77" s="248">
        <f t="shared" si="11"/>
        <v>3.9199999999999999E-2</v>
      </c>
    </row>
    <row r="78" spans="1:12" hidden="1" x14ac:dyDescent="0.3">
      <c r="A78" s="249" t="s">
        <v>241</v>
      </c>
      <c r="B78" s="249" t="s">
        <v>74</v>
      </c>
      <c r="C78" s="249" t="s">
        <v>242</v>
      </c>
      <c r="D78" s="249" t="s">
        <v>243</v>
      </c>
      <c r="E78" s="249" t="str">
        <f>IF(ISNUMBER(MATCH(D78, 'DEQ Pollutant List'!A:A, 0)), "Yes", "No")</f>
        <v>No</v>
      </c>
      <c r="F78" s="250">
        <v>7.0000000000000001E-3</v>
      </c>
      <c r="G78" s="251">
        <f>IF(ISNUMBER(F78),F78,FALSE)</f>
        <v>7.0000000000000001E-3</v>
      </c>
      <c r="H78" s="261">
        <f t="shared" si="12"/>
        <v>7.0000000000000007E-5</v>
      </c>
      <c r="I78" s="251">
        <v>6.0000000000000001E-3</v>
      </c>
      <c r="J78" s="251">
        <f>IF(ISNUMBER(I78),I78,FALSE)</f>
        <v>6.0000000000000001E-3</v>
      </c>
      <c r="K78" s="261">
        <f t="shared" si="13"/>
        <v>6.0000000000000002E-5</v>
      </c>
      <c r="L78" s="248">
        <f t="shared" si="11"/>
        <v>7.0000000000000007E-5</v>
      </c>
    </row>
    <row r="79" spans="1:12" hidden="1" x14ac:dyDescent="0.3">
      <c r="A79" s="249" t="s">
        <v>244</v>
      </c>
      <c r="B79" s="249" t="s">
        <v>74</v>
      </c>
      <c r="C79" s="249" t="s">
        <v>245</v>
      </c>
      <c r="D79" s="249" t="s">
        <v>246</v>
      </c>
      <c r="E79" s="249" t="str">
        <f>IF(ISNUMBER(MATCH(D79, 'DEQ Pollutant List'!A:A, 0)), "Yes", "No")</f>
        <v>No</v>
      </c>
      <c r="F79" s="250">
        <v>7.0000000000000007E-2</v>
      </c>
      <c r="G79" s="251">
        <f>IF(ISNUMBER(F79),F79,FALSE)</f>
        <v>7.0000000000000007E-2</v>
      </c>
      <c r="H79" s="261">
        <f t="shared" si="12"/>
        <v>7.000000000000001E-4</v>
      </c>
      <c r="I79" s="251">
        <v>0.06</v>
      </c>
      <c r="J79" s="251">
        <f>IF(ISNUMBER(I79),I79,FALSE)</f>
        <v>0.06</v>
      </c>
      <c r="K79" s="261">
        <f t="shared" si="13"/>
        <v>5.9999999999999995E-4</v>
      </c>
      <c r="L79" s="248">
        <f t="shared" si="11"/>
        <v>7.000000000000001E-4</v>
      </c>
    </row>
    <row r="80" spans="1:12" x14ac:dyDescent="0.3">
      <c r="A80" s="249" t="s">
        <v>247</v>
      </c>
      <c r="B80" s="249" t="s">
        <v>74</v>
      </c>
      <c r="C80" s="249" t="s">
        <v>248</v>
      </c>
      <c r="D80" s="249" t="s">
        <v>249</v>
      </c>
      <c r="E80" s="249" t="str">
        <f>IF(ISNUMBER(MATCH(D80, 'DEQ Pollutant List'!A:A, 0)), "Yes", "No")</f>
        <v>No</v>
      </c>
      <c r="F80" s="250">
        <v>2.89</v>
      </c>
      <c r="G80" s="251">
        <f>IF(ISNUMBER(F80),F80,FALSE)</f>
        <v>2.89</v>
      </c>
      <c r="H80" s="261">
        <f t="shared" si="12"/>
        <v>2.8900000000000002E-2</v>
      </c>
      <c r="I80" s="251">
        <v>2.94</v>
      </c>
      <c r="J80" s="251">
        <f>IF(ISNUMBER(I80),I80,FALSE)</f>
        <v>2.94</v>
      </c>
      <c r="K80" s="261">
        <f t="shared" si="13"/>
        <v>2.9399999999999999E-2</v>
      </c>
      <c r="L80" s="259"/>
    </row>
    <row r="81" spans="1:272" x14ac:dyDescent="0.3">
      <c r="A81" s="249" t="s">
        <v>250</v>
      </c>
      <c r="B81" s="249" t="s">
        <v>251</v>
      </c>
      <c r="C81" s="249" t="s">
        <v>252</v>
      </c>
      <c r="D81" s="249" t="s">
        <v>249</v>
      </c>
      <c r="E81" s="249" t="s">
        <v>249</v>
      </c>
      <c r="F81" s="250">
        <v>1.17</v>
      </c>
      <c r="G81" s="251">
        <f>IF(ISNUMBER(F81),F81,FALSE)</f>
        <v>1.17</v>
      </c>
      <c r="H81" s="261">
        <f>G81/G81</f>
        <v>1</v>
      </c>
      <c r="I81" s="251">
        <v>1.28</v>
      </c>
      <c r="J81" s="251">
        <f>IF(ISNUMBER(I81),I81,FALSE)</f>
        <v>1.28</v>
      </c>
      <c r="K81" s="261">
        <f>J81/I81</f>
        <v>1</v>
      </c>
    </row>
    <row r="82" spans="1:272" x14ac:dyDescent="0.3">
      <c r="E82" s="243"/>
      <c r="H82" s="264"/>
      <c r="K82" s="264"/>
    </row>
    <row r="83" spans="1:272" x14ac:dyDescent="0.3">
      <c r="A83" s="245">
        <v>1</v>
      </c>
      <c r="B83" s="265" t="s">
        <v>253</v>
      </c>
      <c r="D83" s="243"/>
      <c r="E83" s="243"/>
      <c r="H83" s="264"/>
      <c r="K83" s="264"/>
    </row>
    <row r="84" spans="1:272" x14ac:dyDescent="0.3">
      <c r="A84" s="243" t="s">
        <v>254</v>
      </c>
      <c r="B84" s="266">
        <v>10000</v>
      </c>
      <c r="C84" s="243" t="s">
        <v>33</v>
      </c>
      <c r="D84" s="243"/>
      <c r="E84" s="243"/>
      <c r="F84" s="264"/>
      <c r="H84" s="267"/>
      <c r="K84" s="267"/>
    </row>
    <row r="85" spans="1:272" x14ac:dyDescent="0.3">
      <c r="A85" s="245">
        <v>2</v>
      </c>
      <c r="B85" s="265" t="s">
        <v>255</v>
      </c>
      <c r="C85" s="245"/>
      <c r="D85" s="245"/>
      <c r="E85" s="245"/>
      <c r="F85" s="268"/>
      <c r="G85" s="247"/>
      <c r="H85" s="247"/>
      <c r="I85" s="247"/>
      <c r="J85" s="247"/>
      <c r="K85" s="247"/>
    </row>
    <row r="86" spans="1:272" x14ac:dyDescent="0.3">
      <c r="D86" s="243"/>
      <c r="E86" s="243"/>
    </row>
    <row r="87" spans="1:272" x14ac:dyDescent="0.3">
      <c r="D87" s="243"/>
      <c r="E87" s="243"/>
    </row>
    <row r="88" spans="1:272" s="270" customFormat="1" x14ac:dyDescent="0.3">
      <c r="A88" s="243"/>
      <c r="B88" s="243"/>
      <c r="C88" s="243"/>
      <c r="D88" s="243"/>
      <c r="E88" s="243"/>
      <c r="F88" s="245"/>
      <c r="G88" s="245"/>
      <c r="H88" s="245"/>
      <c r="I88" s="245"/>
      <c r="J88" s="245"/>
      <c r="K88" s="269"/>
      <c r="L88" s="246"/>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247"/>
      <c r="AP88" s="247"/>
      <c r="AQ88" s="247"/>
      <c r="AR88" s="247"/>
      <c r="AS88" s="247"/>
      <c r="AT88" s="247"/>
      <c r="AU88" s="247"/>
      <c r="AV88" s="247"/>
      <c r="AW88" s="247"/>
      <c r="AX88" s="247"/>
      <c r="AY88" s="247"/>
      <c r="AZ88" s="247"/>
      <c r="BA88" s="247"/>
      <c r="BB88" s="247"/>
      <c r="BC88" s="247"/>
      <c r="BD88" s="247"/>
      <c r="BE88" s="247"/>
      <c r="BF88" s="247"/>
      <c r="BG88" s="247"/>
      <c r="BH88" s="247"/>
      <c r="BI88" s="247"/>
      <c r="BJ88" s="247"/>
      <c r="BK88" s="247"/>
      <c r="BL88" s="247"/>
      <c r="BM88" s="247"/>
      <c r="BN88" s="247"/>
      <c r="BO88" s="247"/>
      <c r="BP88" s="247"/>
      <c r="BQ88" s="247"/>
      <c r="BR88" s="247"/>
      <c r="BS88" s="247"/>
      <c r="BT88" s="247"/>
      <c r="BU88" s="247"/>
      <c r="BV88" s="247"/>
      <c r="BW88" s="247"/>
      <c r="BX88" s="247"/>
      <c r="BY88" s="247"/>
      <c r="BZ88" s="247"/>
      <c r="CA88" s="247"/>
      <c r="CB88" s="247"/>
      <c r="CC88" s="247"/>
      <c r="CD88" s="247"/>
      <c r="CE88" s="247"/>
      <c r="CF88" s="247"/>
      <c r="CG88" s="247"/>
      <c r="CH88" s="247"/>
      <c r="CI88" s="247"/>
      <c r="CJ88" s="247"/>
      <c r="CK88" s="247"/>
      <c r="CL88" s="247"/>
      <c r="CM88" s="247"/>
      <c r="CN88" s="247"/>
      <c r="CO88" s="247"/>
      <c r="CP88" s="247"/>
      <c r="CQ88" s="247"/>
      <c r="CR88" s="247"/>
      <c r="CS88" s="247"/>
      <c r="CT88" s="247"/>
      <c r="CU88" s="247"/>
      <c r="CV88" s="247"/>
      <c r="CW88" s="247"/>
      <c r="CX88" s="247"/>
      <c r="CY88" s="247"/>
      <c r="CZ88" s="247"/>
      <c r="DA88" s="247"/>
      <c r="DB88" s="247"/>
      <c r="DC88" s="247"/>
      <c r="DD88" s="247"/>
      <c r="DE88" s="247"/>
      <c r="DF88" s="247"/>
      <c r="DG88" s="247"/>
      <c r="DH88" s="247"/>
      <c r="DI88" s="247"/>
      <c r="DJ88" s="247"/>
      <c r="DK88" s="247"/>
      <c r="DL88" s="247"/>
      <c r="DM88" s="247"/>
      <c r="DN88" s="247"/>
      <c r="DO88" s="247"/>
      <c r="DP88" s="247"/>
      <c r="DQ88" s="247"/>
      <c r="DR88" s="247"/>
      <c r="DS88" s="247"/>
      <c r="DT88" s="247"/>
      <c r="DU88" s="247"/>
      <c r="DV88" s="247"/>
      <c r="DW88" s="247"/>
      <c r="DX88" s="247"/>
      <c r="DY88" s="247"/>
      <c r="DZ88" s="247"/>
      <c r="EA88" s="247"/>
      <c r="EB88" s="247"/>
      <c r="EC88" s="247"/>
      <c r="ED88" s="247"/>
      <c r="EE88" s="247"/>
      <c r="EF88" s="247"/>
      <c r="EG88" s="247"/>
      <c r="EH88" s="247"/>
      <c r="EI88" s="247"/>
      <c r="EJ88" s="247"/>
      <c r="EK88" s="247"/>
      <c r="EL88" s="247"/>
      <c r="EM88" s="247"/>
      <c r="EN88" s="247"/>
      <c r="EO88" s="247"/>
      <c r="EP88" s="247"/>
      <c r="EQ88" s="247"/>
      <c r="ER88" s="247"/>
      <c r="ES88" s="247"/>
      <c r="ET88" s="247"/>
      <c r="EU88" s="247"/>
      <c r="EV88" s="247"/>
      <c r="EW88" s="247"/>
      <c r="EX88" s="247"/>
      <c r="EY88" s="247"/>
      <c r="EZ88" s="247"/>
      <c r="FA88" s="247"/>
      <c r="FB88" s="247"/>
      <c r="FC88" s="247"/>
      <c r="FD88" s="247"/>
      <c r="FE88" s="247"/>
      <c r="FF88" s="247"/>
      <c r="FG88" s="247"/>
      <c r="FH88" s="247"/>
      <c r="FI88" s="247"/>
      <c r="FJ88" s="247"/>
      <c r="FK88" s="247"/>
      <c r="FL88" s="247"/>
      <c r="FM88" s="247"/>
      <c r="FN88" s="247"/>
      <c r="FO88" s="247"/>
      <c r="FP88" s="247"/>
      <c r="FQ88" s="247"/>
      <c r="FR88" s="247"/>
      <c r="FS88" s="247"/>
      <c r="FT88" s="247"/>
      <c r="FU88" s="247"/>
      <c r="FV88" s="247"/>
      <c r="FW88" s="247"/>
      <c r="FX88" s="247"/>
      <c r="FY88" s="247"/>
      <c r="FZ88" s="247"/>
      <c r="GA88" s="247"/>
      <c r="GB88" s="247"/>
      <c r="GC88" s="247"/>
      <c r="GD88" s="247"/>
      <c r="GE88" s="247"/>
      <c r="GF88" s="247"/>
      <c r="GG88" s="247"/>
      <c r="GH88" s="247"/>
      <c r="GI88" s="247"/>
      <c r="GJ88" s="247"/>
      <c r="GK88" s="247"/>
      <c r="GL88" s="247"/>
      <c r="GM88" s="247"/>
      <c r="GN88" s="247"/>
      <c r="GO88" s="247"/>
      <c r="GP88" s="247"/>
      <c r="GQ88" s="247"/>
      <c r="GR88" s="247"/>
      <c r="GS88" s="247"/>
      <c r="GT88" s="247"/>
      <c r="GU88" s="247"/>
      <c r="GV88" s="247"/>
      <c r="GW88" s="247"/>
      <c r="GX88" s="247"/>
      <c r="GY88" s="247"/>
      <c r="GZ88" s="247"/>
      <c r="HA88" s="247"/>
      <c r="HB88" s="247"/>
      <c r="HC88" s="247"/>
      <c r="HD88" s="247"/>
      <c r="HE88" s="247"/>
      <c r="HF88" s="247"/>
      <c r="HG88" s="247"/>
      <c r="HH88" s="247"/>
      <c r="HI88" s="247"/>
      <c r="HJ88" s="247"/>
      <c r="HK88" s="247"/>
      <c r="HL88" s="247"/>
      <c r="HM88" s="247"/>
      <c r="HN88" s="247"/>
      <c r="HO88" s="247"/>
      <c r="HP88" s="247"/>
      <c r="HQ88" s="247"/>
      <c r="HR88" s="247"/>
      <c r="HS88" s="247"/>
      <c r="HT88" s="247"/>
      <c r="HU88" s="247"/>
      <c r="HV88" s="247"/>
      <c r="HW88" s="247"/>
      <c r="HX88" s="247"/>
      <c r="HY88" s="247"/>
      <c r="HZ88" s="247"/>
      <c r="IA88" s="247"/>
      <c r="IB88" s="247"/>
      <c r="IC88" s="247"/>
      <c r="ID88" s="247"/>
      <c r="IE88" s="247"/>
      <c r="IF88" s="247"/>
      <c r="IG88" s="247"/>
      <c r="IH88" s="247"/>
      <c r="II88" s="247"/>
      <c r="IJ88" s="247"/>
      <c r="IK88" s="247"/>
      <c r="IL88" s="247"/>
      <c r="IM88" s="247"/>
      <c r="IN88" s="247"/>
      <c r="IO88" s="247"/>
      <c r="IP88" s="247"/>
      <c r="IQ88" s="247"/>
      <c r="IR88" s="247"/>
      <c r="IS88" s="247"/>
      <c r="IT88" s="247"/>
      <c r="IU88" s="247"/>
      <c r="IV88" s="247"/>
      <c r="IW88" s="247"/>
      <c r="IX88" s="247"/>
      <c r="IY88" s="247"/>
      <c r="IZ88" s="247"/>
      <c r="JA88" s="247"/>
      <c r="JB88" s="247"/>
      <c r="JC88" s="247"/>
      <c r="JD88" s="247"/>
      <c r="JE88" s="247"/>
      <c r="JF88" s="247"/>
      <c r="JG88" s="247"/>
      <c r="JH88" s="247"/>
      <c r="JI88" s="247"/>
      <c r="JJ88" s="247"/>
      <c r="JK88" s="247"/>
      <c r="JL88" s="247"/>
    </row>
    <row r="89" spans="1:272" s="270" customFormat="1" x14ac:dyDescent="0.3">
      <c r="A89" s="243"/>
      <c r="B89" s="243"/>
      <c r="C89" s="243"/>
      <c r="D89" s="243"/>
      <c r="E89" s="243"/>
      <c r="F89" s="245"/>
      <c r="G89" s="245"/>
      <c r="H89" s="245"/>
      <c r="I89" s="245"/>
      <c r="J89" s="245"/>
      <c r="K89" s="269"/>
      <c r="L89" s="246"/>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7"/>
      <c r="BA89" s="247"/>
      <c r="BB89" s="247"/>
      <c r="BC89" s="247"/>
      <c r="BD89" s="247"/>
      <c r="BE89" s="247"/>
      <c r="BF89" s="247"/>
      <c r="BG89" s="247"/>
      <c r="BH89" s="247"/>
      <c r="BI89" s="247"/>
      <c r="BJ89" s="247"/>
      <c r="BK89" s="247"/>
      <c r="BL89" s="247"/>
      <c r="BM89" s="247"/>
      <c r="BN89" s="247"/>
      <c r="BO89" s="247"/>
      <c r="BP89" s="247"/>
      <c r="BQ89" s="247"/>
      <c r="BR89" s="247"/>
      <c r="BS89" s="247"/>
      <c r="BT89" s="247"/>
      <c r="BU89" s="247"/>
      <c r="BV89" s="247"/>
      <c r="BW89" s="247"/>
      <c r="BX89" s="247"/>
      <c r="BY89" s="247"/>
      <c r="BZ89" s="247"/>
      <c r="CA89" s="247"/>
      <c r="CB89" s="247"/>
      <c r="CC89" s="247"/>
      <c r="CD89" s="247"/>
      <c r="CE89" s="247"/>
      <c r="CF89" s="247"/>
      <c r="CG89" s="247"/>
      <c r="CH89" s="247"/>
      <c r="CI89" s="247"/>
      <c r="CJ89" s="247"/>
      <c r="CK89" s="247"/>
      <c r="CL89" s="247"/>
      <c r="CM89" s="247"/>
      <c r="CN89" s="247"/>
      <c r="CO89" s="247"/>
      <c r="CP89" s="247"/>
      <c r="CQ89" s="247"/>
      <c r="CR89" s="247"/>
      <c r="CS89" s="247"/>
      <c r="CT89" s="247"/>
      <c r="CU89" s="247"/>
      <c r="CV89" s="247"/>
      <c r="CW89" s="247"/>
      <c r="CX89" s="247"/>
      <c r="CY89" s="247"/>
      <c r="CZ89" s="247"/>
      <c r="DA89" s="247"/>
      <c r="DB89" s="247"/>
      <c r="DC89" s="247"/>
      <c r="DD89" s="247"/>
      <c r="DE89" s="247"/>
      <c r="DF89" s="247"/>
      <c r="DG89" s="247"/>
      <c r="DH89" s="247"/>
      <c r="DI89" s="247"/>
      <c r="DJ89" s="247"/>
      <c r="DK89" s="247"/>
      <c r="DL89" s="247"/>
      <c r="DM89" s="247"/>
      <c r="DN89" s="247"/>
      <c r="DO89" s="247"/>
      <c r="DP89" s="247"/>
      <c r="DQ89" s="247"/>
      <c r="DR89" s="247"/>
      <c r="DS89" s="247"/>
      <c r="DT89" s="247"/>
      <c r="DU89" s="247"/>
      <c r="DV89" s="247"/>
      <c r="DW89" s="247"/>
      <c r="DX89" s="247"/>
      <c r="DY89" s="247"/>
      <c r="DZ89" s="247"/>
      <c r="EA89" s="247"/>
      <c r="EB89" s="247"/>
      <c r="EC89" s="247"/>
      <c r="ED89" s="247"/>
      <c r="EE89" s="247"/>
      <c r="EF89" s="247"/>
      <c r="EG89" s="247"/>
      <c r="EH89" s="247"/>
      <c r="EI89" s="247"/>
      <c r="EJ89" s="247"/>
      <c r="EK89" s="247"/>
      <c r="EL89" s="247"/>
      <c r="EM89" s="247"/>
      <c r="EN89" s="247"/>
      <c r="EO89" s="247"/>
      <c r="EP89" s="247"/>
      <c r="EQ89" s="247"/>
      <c r="ER89" s="247"/>
      <c r="ES89" s="247"/>
      <c r="ET89" s="247"/>
      <c r="EU89" s="247"/>
      <c r="EV89" s="247"/>
      <c r="EW89" s="247"/>
      <c r="EX89" s="247"/>
      <c r="EY89" s="247"/>
      <c r="EZ89" s="247"/>
      <c r="FA89" s="247"/>
      <c r="FB89" s="247"/>
      <c r="FC89" s="247"/>
      <c r="FD89" s="247"/>
      <c r="FE89" s="247"/>
      <c r="FF89" s="247"/>
      <c r="FG89" s="247"/>
      <c r="FH89" s="247"/>
      <c r="FI89" s="247"/>
      <c r="FJ89" s="247"/>
      <c r="FK89" s="247"/>
      <c r="FL89" s="247"/>
      <c r="FM89" s="247"/>
      <c r="FN89" s="247"/>
      <c r="FO89" s="247"/>
      <c r="FP89" s="247"/>
      <c r="FQ89" s="247"/>
      <c r="FR89" s="247"/>
      <c r="FS89" s="247"/>
      <c r="FT89" s="247"/>
      <c r="FU89" s="247"/>
      <c r="FV89" s="247"/>
      <c r="FW89" s="247"/>
      <c r="FX89" s="247"/>
      <c r="FY89" s="247"/>
      <c r="FZ89" s="247"/>
      <c r="GA89" s="247"/>
      <c r="GB89" s="247"/>
      <c r="GC89" s="247"/>
      <c r="GD89" s="247"/>
      <c r="GE89" s="247"/>
      <c r="GF89" s="247"/>
      <c r="GG89" s="247"/>
      <c r="GH89" s="247"/>
      <c r="GI89" s="247"/>
      <c r="GJ89" s="247"/>
      <c r="GK89" s="247"/>
      <c r="GL89" s="247"/>
      <c r="GM89" s="247"/>
      <c r="GN89" s="247"/>
      <c r="GO89" s="247"/>
      <c r="GP89" s="247"/>
      <c r="GQ89" s="247"/>
      <c r="GR89" s="247"/>
      <c r="GS89" s="247"/>
      <c r="GT89" s="247"/>
      <c r="GU89" s="247"/>
      <c r="GV89" s="247"/>
      <c r="GW89" s="247"/>
      <c r="GX89" s="247"/>
      <c r="GY89" s="247"/>
      <c r="GZ89" s="247"/>
      <c r="HA89" s="247"/>
      <c r="HB89" s="247"/>
      <c r="HC89" s="247"/>
      <c r="HD89" s="247"/>
      <c r="HE89" s="247"/>
      <c r="HF89" s="247"/>
      <c r="HG89" s="247"/>
      <c r="HH89" s="247"/>
      <c r="HI89" s="247"/>
      <c r="HJ89" s="247"/>
      <c r="HK89" s="247"/>
      <c r="HL89" s="247"/>
      <c r="HM89" s="247"/>
      <c r="HN89" s="247"/>
      <c r="HO89" s="247"/>
      <c r="HP89" s="247"/>
      <c r="HQ89" s="247"/>
      <c r="HR89" s="247"/>
      <c r="HS89" s="247"/>
      <c r="HT89" s="247"/>
      <c r="HU89" s="247"/>
      <c r="HV89" s="247"/>
      <c r="HW89" s="247"/>
      <c r="HX89" s="247"/>
      <c r="HY89" s="247"/>
      <c r="HZ89" s="247"/>
      <c r="IA89" s="247"/>
      <c r="IB89" s="247"/>
      <c r="IC89" s="247"/>
      <c r="ID89" s="247"/>
      <c r="IE89" s="247"/>
      <c r="IF89" s="247"/>
      <c r="IG89" s="247"/>
      <c r="IH89" s="247"/>
      <c r="II89" s="247"/>
      <c r="IJ89" s="247"/>
      <c r="IK89" s="247"/>
      <c r="IL89" s="247"/>
      <c r="IM89" s="247"/>
      <c r="IN89" s="247"/>
      <c r="IO89" s="247"/>
      <c r="IP89" s="247"/>
      <c r="IQ89" s="247"/>
      <c r="IR89" s="247"/>
      <c r="IS89" s="247"/>
      <c r="IT89" s="247"/>
      <c r="IU89" s="247"/>
      <c r="IV89" s="247"/>
      <c r="IW89" s="247"/>
      <c r="IX89" s="247"/>
      <c r="IY89" s="247"/>
      <c r="IZ89" s="247"/>
      <c r="JA89" s="247"/>
      <c r="JB89" s="247"/>
      <c r="JC89" s="247"/>
      <c r="JD89" s="247"/>
      <c r="JE89" s="247"/>
      <c r="JF89" s="247"/>
      <c r="JG89" s="247"/>
      <c r="JH89" s="247"/>
      <c r="JI89" s="247"/>
      <c r="JJ89" s="247"/>
      <c r="JK89" s="247"/>
      <c r="JL89" s="247"/>
    </row>
    <row r="90" spans="1:272" s="270" customFormat="1" x14ac:dyDescent="0.3">
      <c r="A90" s="243"/>
      <c r="B90" s="243"/>
      <c r="C90" s="243"/>
      <c r="D90" s="243"/>
      <c r="E90" s="243"/>
      <c r="F90" s="245"/>
      <c r="G90" s="245"/>
      <c r="H90" s="245"/>
      <c r="I90" s="245"/>
      <c r="J90" s="245"/>
      <c r="K90" s="269"/>
      <c r="L90" s="246"/>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7"/>
      <c r="BA90" s="247"/>
      <c r="BB90" s="247"/>
      <c r="BC90" s="247"/>
      <c r="BD90" s="247"/>
      <c r="BE90" s="247"/>
      <c r="BF90" s="247"/>
      <c r="BG90" s="247"/>
      <c r="BH90" s="247"/>
      <c r="BI90" s="247"/>
      <c r="BJ90" s="247"/>
      <c r="BK90" s="247"/>
      <c r="BL90" s="247"/>
      <c r="BM90" s="247"/>
      <c r="BN90" s="247"/>
      <c r="BO90" s="247"/>
      <c r="BP90" s="247"/>
      <c r="BQ90" s="247"/>
      <c r="BR90" s="247"/>
      <c r="BS90" s="247"/>
      <c r="BT90" s="247"/>
      <c r="BU90" s="247"/>
      <c r="BV90" s="247"/>
      <c r="BW90" s="247"/>
      <c r="BX90" s="247"/>
      <c r="BY90" s="247"/>
      <c r="BZ90" s="247"/>
      <c r="CA90" s="247"/>
      <c r="CB90" s="247"/>
      <c r="CC90" s="247"/>
      <c r="CD90" s="247"/>
      <c r="CE90" s="247"/>
      <c r="CF90" s="247"/>
      <c r="CG90" s="247"/>
      <c r="CH90" s="247"/>
      <c r="CI90" s="247"/>
      <c r="CJ90" s="247"/>
      <c r="CK90" s="247"/>
      <c r="CL90" s="247"/>
      <c r="CM90" s="247"/>
      <c r="CN90" s="247"/>
      <c r="CO90" s="247"/>
      <c r="CP90" s="247"/>
      <c r="CQ90" s="247"/>
      <c r="CR90" s="247"/>
      <c r="CS90" s="247"/>
      <c r="CT90" s="247"/>
      <c r="CU90" s="247"/>
      <c r="CV90" s="247"/>
      <c r="CW90" s="247"/>
      <c r="CX90" s="247"/>
      <c r="CY90" s="247"/>
      <c r="CZ90" s="247"/>
      <c r="DA90" s="247"/>
      <c r="DB90" s="247"/>
      <c r="DC90" s="247"/>
      <c r="DD90" s="247"/>
      <c r="DE90" s="247"/>
      <c r="DF90" s="247"/>
      <c r="DG90" s="247"/>
      <c r="DH90" s="247"/>
      <c r="DI90" s="247"/>
      <c r="DJ90" s="247"/>
      <c r="DK90" s="247"/>
      <c r="DL90" s="247"/>
      <c r="DM90" s="247"/>
      <c r="DN90" s="247"/>
      <c r="DO90" s="247"/>
      <c r="DP90" s="247"/>
      <c r="DQ90" s="247"/>
      <c r="DR90" s="247"/>
      <c r="DS90" s="247"/>
      <c r="DT90" s="247"/>
      <c r="DU90" s="247"/>
      <c r="DV90" s="247"/>
      <c r="DW90" s="247"/>
      <c r="DX90" s="247"/>
      <c r="DY90" s="247"/>
      <c r="DZ90" s="247"/>
      <c r="EA90" s="247"/>
      <c r="EB90" s="247"/>
      <c r="EC90" s="247"/>
      <c r="ED90" s="247"/>
      <c r="EE90" s="247"/>
      <c r="EF90" s="247"/>
      <c r="EG90" s="247"/>
      <c r="EH90" s="247"/>
      <c r="EI90" s="247"/>
      <c r="EJ90" s="247"/>
      <c r="EK90" s="247"/>
      <c r="EL90" s="247"/>
      <c r="EM90" s="247"/>
      <c r="EN90" s="247"/>
      <c r="EO90" s="247"/>
      <c r="EP90" s="247"/>
      <c r="EQ90" s="247"/>
      <c r="ER90" s="247"/>
      <c r="ES90" s="247"/>
      <c r="ET90" s="247"/>
      <c r="EU90" s="247"/>
      <c r="EV90" s="247"/>
      <c r="EW90" s="247"/>
      <c r="EX90" s="247"/>
      <c r="EY90" s="247"/>
      <c r="EZ90" s="247"/>
      <c r="FA90" s="247"/>
      <c r="FB90" s="247"/>
      <c r="FC90" s="247"/>
      <c r="FD90" s="247"/>
      <c r="FE90" s="247"/>
      <c r="FF90" s="247"/>
      <c r="FG90" s="247"/>
      <c r="FH90" s="247"/>
      <c r="FI90" s="247"/>
      <c r="FJ90" s="247"/>
      <c r="FK90" s="247"/>
      <c r="FL90" s="247"/>
      <c r="FM90" s="247"/>
      <c r="FN90" s="247"/>
      <c r="FO90" s="247"/>
      <c r="FP90" s="247"/>
      <c r="FQ90" s="247"/>
      <c r="FR90" s="247"/>
      <c r="FS90" s="247"/>
      <c r="FT90" s="247"/>
      <c r="FU90" s="247"/>
      <c r="FV90" s="247"/>
      <c r="FW90" s="247"/>
      <c r="FX90" s="247"/>
      <c r="FY90" s="247"/>
      <c r="FZ90" s="247"/>
      <c r="GA90" s="247"/>
      <c r="GB90" s="247"/>
      <c r="GC90" s="247"/>
      <c r="GD90" s="247"/>
      <c r="GE90" s="247"/>
      <c r="GF90" s="247"/>
      <c r="GG90" s="247"/>
      <c r="GH90" s="247"/>
      <c r="GI90" s="247"/>
      <c r="GJ90" s="247"/>
      <c r="GK90" s="247"/>
      <c r="GL90" s="247"/>
      <c r="GM90" s="247"/>
      <c r="GN90" s="247"/>
      <c r="GO90" s="247"/>
      <c r="GP90" s="247"/>
      <c r="GQ90" s="247"/>
      <c r="GR90" s="247"/>
      <c r="GS90" s="247"/>
      <c r="GT90" s="247"/>
      <c r="GU90" s="247"/>
      <c r="GV90" s="247"/>
      <c r="GW90" s="247"/>
      <c r="GX90" s="247"/>
      <c r="GY90" s="247"/>
      <c r="GZ90" s="247"/>
      <c r="HA90" s="247"/>
      <c r="HB90" s="247"/>
      <c r="HC90" s="247"/>
      <c r="HD90" s="247"/>
      <c r="HE90" s="247"/>
      <c r="HF90" s="247"/>
      <c r="HG90" s="247"/>
      <c r="HH90" s="247"/>
      <c r="HI90" s="247"/>
      <c r="HJ90" s="247"/>
      <c r="HK90" s="247"/>
      <c r="HL90" s="247"/>
      <c r="HM90" s="247"/>
      <c r="HN90" s="247"/>
      <c r="HO90" s="247"/>
      <c r="HP90" s="247"/>
      <c r="HQ90" s="247"/>
      <c r="HR90" s="247"/>
      <c r="HS90" s="247"/>
      <c r="HT90" s="247"/>
      <c r="HU90" s="247"/>
      <c r="HV90" s="247"/>
      <c r="HW90" s="247"/>
      <c r="HX90" s="247"/>
      <c r="HY90" s="247"/>
      <c r="HZ90" s="247"/>
      <c r="IA90" s="247"/>
      <c r="IB90" s="247"/>
      <c r="IC90" s="247"/>
      <c r="ID90" s="247"/>
      <c r="IE90" s="247"/>
      <c r="IF90" s="247"/>
      <c r="IG90" s="247"/>
      <c r="IH90" s="247"/>
      <c r="II90" s="247"/>
      <c r="IJ90" s="247"/>
      <c r="IK90" s="247"/>
      <c r="IL90" s="247"/>
      <c r="IM90" s="247"/>
      <c r="IN90" s="247"/>
      <c r="IO90" s="247"/>
      <c r="IP90" s="247"/>
      <c r="IQ90" s="247"/>
      <c r="IR90" s="247"/>
      <c r="IS90" s="247"/>
      <c r="IT90" s="247"/>
      <c r="IU90" s="247"/>
      <c r="IV90" s="247"/>
      <c r="IW90" s="247"/>
      <c r="IX90" s="247"/>
      <c r="IY90" s="247"/>
      <c r="IZ90" s="247"/>
      <c r="JA90" s="247"/>
      <c r="JB90" s="247"/>
      <c r="JC90" s="247"/>
      <c r="JD90" s="247"/>
      <c r="JE90" s="247"/>
      <c r="JF90" s="247"/>
      <c r="JG90" s="247"/>
      <c r="JH90" s="247"/>
      <c r="JI90" s="247"/>
      <c r="JJ90" s="247"/>
      <c r="JK90" s="247"/>
      <c r="JL90" s="247"/>
    </row>
    <row r="91" spans="1:272" s="270" customFormat="1" x14ac:dyDescent="0.3">
      <c r="A91" s="243"/>
      <c r="B91" s="243"/>
      <c r="C91" s="243"/>
      <c r="D91" s="243"/>
      <c r="E91" s="243"/>
      <c r="F91" s="245"/>
      <c r="G91" s="245"/>
      <c r="H91" s="245"/>
      <c r="I91" s="245"/>
      <c r="J91" s="245"/>
      <c r="K91" s="269"/>
      <c r="L91" s="246"/>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7"/>
      <c r="BA91" s="247"/>
      <c r="BB91" s="247"/>
      <c r="BC91" s="247"/>
      <c r="BD91" s="247"/>
      <c r="BE91" s="247"/>
      <c r="BF91" s="247"/>
      <c r="BG91" s="247"/>
      <c r="BH91" s="247"/>
      <c r="BI91" s="247"/>
      <c r="BJ91" s="247"/>
      <c r="BK91" s="247"/>
      <c r="BL91" s="247"/>
      <c r="BM91" s="247"/>
      <c r="BN91" s="247"/>
      <c r="BO91" s="247"/>
      <c r="BP91" s="247"/>
      <c r="BQ91" s="247"/>
      <c r="BR91" s="247"/>
      <c r="BS91" s="247"/>
      <c r="BT91" s="247"/>
      <c r="BU91" s="247"/>
      <c r="BV91" s="247"/>
      <c r="BW91" s="247"/>
      <c r="BX91" s="247"/>
      <c r="BY91" s="247"/>
      <c r="BZ91" s="247"/>
      <c r="CA91" s="247"/>
      <c r="CB91" s="247"/>
      <c r="CC91" s="247"/>
      <c r="CD91" s="247"/>
      <c r="CE91" s="247"/>
      <c r="CF91" s="247"/>
      <c r="CG91" s="247"/>
      <c r="CH91" s="247"/>
      <c r="CI91" s="247"/>
      <c r="CJ91" s="247"/>
      <c r="CK91" s="247"/>
      <c r="CL91" s="247"/>
      <c r="CM91" s="247"/>
      <c r="CN91" s="247"/>
      <c r="CO91" s="247"/>
      <c r="CP91" s="247"/>
      <c r="CQ91" s="247"/>
      <c r="CR91" s="247"/>
      <c r="CS91" s="247"/>
      <c r="CT91" s="247"/>
      <c r="CU91" s="247"/>
      <c r="CV91" s="247"/>
      <c r="CW91" s="247"/>
      <c r="CX91" s="247"/>
      <c r="CY91" s="247"/>
      <c r="CZ91" s="247"/>
      <c r="DA91" s="247"/>
      <c r="DB91" s="247"/>
      <c r="DC91" s="247"/>
      <c r="DD91" s="247"/>
      <c r="DE91" s="247"/>
      <c r="DF91" s="247"/>
      <c r="DG91" s="247"/>
      <c r="DH91" s="247"/>
      <c r="DI91" s="247"/>
      <c r="DJ91" s="247"/>
      <c r="DK91" s="247"/>
      <c r="DL91" s="247"/>
      <c r="DM91" s="247"/>
      <c r="DN91" s="247"/>
      <c r="DO91" s="247"/>
      <c r="DP91" s="247"/>
      <c r="DQ91" s="247"/>
      <c r="DR91" s="247"/>
      <c r="DS91" s="247"/>
      <c r="DT91" s="247"/>
      <c r="DU91" s="247"/>
      <c r="DV91" s="247"/>
      <c r="DW91" s="247"/>
      <c r="DX91" s="247"/>
      <c r="DY91" s="247"/>
      <c r="DZ91" s="247"/>
      <c r="EA91" s="247"/>
      <c r="EB91" s="247"/>
      <c r="EC91" s="247"/>
      <c r="ED91" s="247"/>
      <c r="EE91" s="247"/>
      <c r="EF91" s="247"/>
      <c r="EG91" s="247"/>
      <c r="EH91" s="247"/>
      <c r="EI91" s="247"/>
      <c r="EJ91" s="247"/>
      <c r="EK91" s="247"/>
      <c r="EL91" s="247"/>
      <c r="EM91" s="247"/>
      <c r="EN91" s="247"/>
      <c r="EO91" s="247"/>
      <c r="EP91" s="247"/>
      <c r="EQ91" s="247"/>
      <c r="ER91" s="247"/>
      <c r="ES91" s="247"/>
      <c r="ET91" s="247"/>
      <c r="EU91" s="247"/>
      <c r="EV91" s="247"/>
      <c r="EW91" s="247"/>
      <c r="EX91" s="247"/>
      <c r="EY91" s="247"/>
      <c r="EZ91" s="247"/>
      <c r="FA91" s="247"/>
      <c r="FB91" s="247"/>
      <c r="FC91" s="247"/>
      <c r="FD91" s="247"/>
      <c r="FE91" s="247"/>
      <c r="FF91" s="247"/>
      <c r="FG91" s="247"/>
      <c r="FH91" s="247"/>
      <c r="FI91" s="247"/>
      <c r="FJ91" s="247"/>
      <c r="FK91" s="247"/>
      <c r="FL91" s="247"/>
      <c r="FM91" s="247"/>
      <c r="FN91" s="247"/>
      <c r="FO91" s="247"/>
      <c r="FP91" s="247"/>
      <c r="FQ91" s="247"/>
      <c r="FR91" s="247"/>
      <c r="FS91" s="247"/>
      <c r="FT91" s="247"/>
      <c r="FU91" s="247"/>
      <c r="FV91" s="247"/>
      <c r="FW91" s="247"/>
      <c r="FX91" s="247"/>
      <c r="FY91" s="247"/>
      <c r="FZ91" s="247"/>
      <c r="GA91" s="247"/>
      <c r="GB91" s="247"/>
      <c r="GC91" s="247"/>
      <c r="GD91" s="247"/>
      <c r="GE91" s="247"/>
      <c r="GF91" s="247"/>
      <c r="GG91" s="247"/>
      <c r="GH91" s="247"/>
      <c r="GI91" s="247"/>
      <c r="GJ91" s="247"/>
      <c r="GK91" s="247"/>
      <c r="GL91" s="247"/>
      <c r="GM91" s="247"/>
      <c r="GN91" s="247"/>
      <c r="GO91" s="247"/>
      <c r="GP91" s="247"/>
      <c r="GQ91" s="247"/>
      <c r="GR91" s="247"/>
      <c r="GS91" s="247"/>
      <c r="GT91" s="247"/>
      <c r="GU91" s="247"/>
      <c r="GV91" s="247"/>
      <c r="GW91" s="247"/>
      <c r="GX91" s="247"/>
      <c r="GY91" s="247"/>
      <c r="GZ91" s="247"/>
      <c r="HA91" s="247"/>
      <c r="HB91" s="247"/>
      <c r="HC91" s="247"/>
      <c r="HD91" s="247"/>
      <c r="HE91" s="247"/>
      <c r="HF91" s="247"/>
      <c r="HG91" s="247"/>
      <c r="HH91" s="247"/>
      <c r="HI91" s="247"/>
      <c r="HJ91" s="247"/>
      <c r="HK91" s="247"/>
      <c r="HL91" s="247"/>
      <c r="HM91" s="247"/>
      <c r="HN91" s="247"/>
      <c r="HO91" s="247"/>
      <c r="HP91" s="247"/>
      <c r="HQ91" s="247"/>
      <c r="HR91" s="247"/>
      <c r="HS91" s="247"/>
      <c r="HT91" s="247"/>
      <c r="HU91" s="247"/>
      <c r="HV91" s="247"/>
      <c r="HW91" s="247"/>
      <c r="HX91" s="247"/>
      <c r="HY91" s="247"/>
      <c r="HZ91" s="247"/>
      <c r="IA91" s="247"/>
      <c r="IB91" s="247"/>
      <c r="IC91" s="247"/>
      <c r="ID91" s="247"/>
      <c r="IE91" s="247"/>
      <c r="IF91" s="247"/>
      <c r="IG91" s="247"/>
      <c r="IH91" s="247"/>
      <c r="II91" s="247"/>
      <c r="IJ91" s="247"/>
      <c r="IK91" s="247"/>
      <c r="IL91" s="247"/>
      <c r="IM91" s="247"/>
      <c r="IN91" s="247"/>
      <c r="IO91" s="247"/>
      <c r="IP91" s="247"/>
      <c r="IQ91" s="247"/>
      <c r="IR91" s="247"/>
      <c r="IS91" s="247"/>
      <c r="IT91" s="247"/>
      <c r="IU91" s="247"/>
      <c r="IV91" s="247"/>
      <c r="IW91" s="247"/>
      <c r="IX91" s="247"/>
      <c r="IY91" s="247"/>
      <c r="IZ91" s="247"/>
      <c r="JA91" s="247"/>
      <c r="JB91" s="247"/>
      <c r="JC91" s="247"/>
      <c r="JD91" s="247"/>
      <c r="JE91" s="247"/>
      <c r="JF91" s="247"/>
      <c r="JG91" s="247"/>
      <c r="JH91" s="247"/>
      <c r="JI91" s="247"/>
      <c r="JJ91" s="247"/>
      <c r="JK91" s="247"/>
      <c r="JL91" s="247"/>
    </row>
    <row r="92" spans="1:272" s="270" customFormat="1" x14ac:dyDescent="0.3">
      <c r="A92" s="243"/>
      <c r="B92" s="243"/>
      <c r="C92" s="243"/>
      <c r="D92" s="243"/>
      <c r="E92" s="243"/>
      <c r="F92" s="245"/>
      <c r="G92" s="245"/>
      <c r="H92" s="245"/>
      <c r="I92" s="245"/>
      <c r="J92" s="245"/>
      <c r="K92" s="269"/>
      <c r="L92" s="246"/>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7"/>
      <c r="BA92" s="247"/>
      <c r="BB92" s="247"/>
      <c r="BC92" s="247"/>
      <c r="BD92" s="247"/>
      <c r="BE92" s="247"/>
      <c r="BF92" s="247"/>
      <c r="BG92" s="247"/>
      <c r="BH92" s="247"/>
      <c r="BI92" s="247"/>
      <c r="BJ92" s="247"/>
      <c r="BK92" s="247"/>
      <c r="BL92" s="247"/>
      <c r="BM92" s="247"/>
      <c r="BN92" s="247"/>
      <c r="BO92" s="247"/>
      <c r="BP92" s="247"/>
      <c r="BQ92" s="247"/>
      <c r="BR92" s="247"/>
      <c r="BS92" s="247"/>
      <c r="BT92" s="247"/>
      <c r="BU92" s="247"/>
      <c r="BV92" s="247"/>
      <c r="BW92" s="247"/>
      <c r="BX92" s="247"/>
      <c r="BY92" s="247"/>
      <c r="BZ92" s="247"/>
      <c r="CA92" s="247"/>
      <c r="CB92" s="247"/>
      <c r="CC92" s="247"/>
      <c r="CD92" s="247"/>
      <c r="CE92" s="247"/>
      <c r="CF92" s="247"/>
      <c r="CG92" s="247"/>
      <c r="CH92" s="247"/>
      <c r="CI92" s="247"/>
      <c r="CJ92" s="247"/>
      <c r="CK92" s="247"/>
      <c r="CL92" s="247"/>
      <c r="CM92" s="247"/>
      <c r="CN92" s="247"/>
      <c r="CO92" s="247"/>
      <c r="CP92" s="247"/>
      <c r="CQ92" s="247"/>
      <c r="CR92" s="247"/>
      <c r="CS92" s="247"/>
      <c r="CT92" s="247"/>
      <c r="CU92" s="247"/>
      <c r="CV92" s="247"/>
      <c r="CW92" s="247"/>
      <c r="CX92" s="247"/>
      <c r="CY92" s="247"/>
      <c r="CZ92" s="247"/>
      <c r="DA92" s="247"/>
      <c r="DB92" s="247"/>
      <c r="DC92" s="247"/>
      <c r="DD92" s="247"/>
      <c r="DE92" s="247"/>
      <c r="DF92" s="247"/>
      <c r="DG92" s="247"/>
      <c r="DH92" s="247"/>
      <c r="DI92" s="247"/>
      <c r="DJ92" s="247"/>
      <c r="DK92" s="247"/>
      <c r="DL92" s="247"/>
      <c r="DM92" s="247"/>
      <c r="DN92" s="247"/>
      <c r="DO92" s="247"/>
      <c r="DP92" s="247"/>
      <c r="DQ92" s="247"/>
      <c r="DR92" s="247"/>
      <c r="DS92" s="247"/>
      <c r="DT92" s="247"/>
      <c r="DU92" s="247"/>
      <c r="DV92" s="247"/>
      <c r="DW92" s="247"/>
      <c r="DX92" s="247"/>
      <c r="DY92" s="247"/>
      <c r="DZ92" s="247"/>
      <c r="EA92" s="247"/>
      <c r="EB92" s="247"/>
      <c r="EC92" s="247"/>
      <c r="ED92" s="247"/>
      <c r="EE92" s="247"/>
      <c r="EF92" s="247"/>
      <c r="EG92" s="247"/>
      <c r="EH92" s="247"/>
      <c r="EI92" s="247"/>
      <c r="EJ92" s="247"/>
      <c r="EK92" s="247"/>
      <c r="EL92" s="247"/>
      <c r="EM92" s="247"/>
      <c r="EN92" s="247"/>
      <c r="EO92" s="247"/>
      <c r="EP92" s="247"/>
      <c r="EQ92" s="247"/>
      <c r="ER92" s="247"/>
      <c r="ES92" s="247"/>
      <c r="ET92" s="247"/>
      <c r="EU92" s="247"/>
      <c r="EV92" s="247"/>
      <c r="EW92" s="247"/>
      <c r="EX92" s="247"/>
      <c r="EY92" s="247"/>
      <c r="EZ92" s="247"/>
      <c r="FA92" s="247"/>
      <c r="FB92" s="247"/>
      <c r="FC92" s="247"/>
      <c r="FD92" s="247"/>
      <c r="FE92" s="247"/>
      <c r="FF92" s="247"/>
      <c r="FG92" s="247"/>
      <c r="FH92" s="247"/>
      <c r="FI92" s="247"/>
      <c r="FJ92" s="247"/>
      <c r="FK92" s="247"/>
      <c r="FL92" s="247"/>
      <c r="FM92" s="247"/>
      <c r="FN92" s="247"/>
      <c r="FO92" s="247"/>
      <c r="FP92" s="247"/>
      <c r="FQ92" s="247"/>
      <c r="FR92" s="247"/>
      <c r="FS92" s="247"/>
      <c r="FT92" s="247"/>
      <c r="FU92" s="247"/>
      <c r="FV92" s="247"/>
      <c r="FW92" s="247"/>
      <c r="FX92" s="247"/>
      <c r="FY92" s="247"/>
      <c r="FZ92" s="247"/>
      <c r="GA92" s="247"/>
      <c r="GB92" s="247"/>
      <c r="GC92" s="247"/>
      <c r="GD92" s="247"/>
      <c r="GE92" s="247"/>
      <c r="GF92" s="247"/>
      <c r="GG92" s="247"/>
      <c r="GH92" s="247"/>
      <c r="GI92" s="247"/>
      <c r="GJ92" s="247"/>
      <c r="GK92" s="247"/>
      <c r="GL92" s="247"/>
      <c r="GM92" s="247"/>
      <c r="GN92" s="247"/>
      <c r="GO92" s="247"/>
      <c r="GP92" s="247"/>
      <c r="GQ92" s="247"/>
      <c r="GR92" s="247"/>
      <c r="GS92" s="247"/>
      <c r="GT92" s="247"/>
      <c r="GU92" s="247"/>
      <c r="GV92" s="247"/>
      <c r="GW92" s="247"/>
      <c r="GX92" s="247"/>
      <c r="GY92" s="247"/>
      <c r="GZ92" s="247"/>
      <c r="HA92" s="247"/>
      <c r="HB92" s="247"/>
      <c r="HC92" s="247"/>
      <c r="HD92" s="247"/>
      <c r="HE92" s="247"/>
      <c r="HF92" s="247"/>
      <c r="HG92" s="247"/>
      <c r="HH92" s="247"/>
      <c r="HI92" s="247"/>
      <c r="HJ92" s="247"/>
      <c r="HK92" s="247"/>
      <c r="HL92" s="247"/>
      <c r="HM92" s="247"/>
      <c r="HN92" s="247"/>
      <c r="HO92" s="247"/>
      <c r="HP92" s="247"/>
      <c r="HQ92" s="247"/>
      <c r="HR92" s="247"/>
      <c r="HS92" s="247"/>
      <c r="HT92" s="247"/>
      <c r="HU92" s="247"/>
      <c r="HV92" s="247"/>
      <c r="HW92" s="247"/>
      <c r="HX92" s="247"/>
      <c r="HY92" s="247"/>
      <c r="HZ92" s="247"/>
      <c r="IA92" s="247"/>
      <c r="IB92" s="247"/>
      <c r="IC92" s="247"/>
      <c r="ID92" s="247"/>
      <c r="IE92" s="247"/>
      <c r="IF92" s="247"/>
      <c r="IG92" s="247"/>
      <c r="IH92" s="247"/>
      <c r="II92" s="247"/>
      <c r="IJ92" s="247"/>
      <c r="IK92" s="247"/>
      <c r="IL92" s="247"/>
      <c r="IM92" s="247"/>
      <c r="IN92" s="247"/>
      <c r="IO92" s="247"/>
      <c r="IP92" s="247"/>
      <c r="IQ92" s="247"/>
      <c r="IR92" s="247"/>
      <c r="IS92" s="247"/>
      <c r="IT92" s="247"/>
      <c r="IU92" s="247"/>
      <c r="IV92" s="247"/>
      <c r="IW92" s="247"/>
      <c r="IX92" s="247"/>
      <c r="IY92" s="247"/>
      <c r="IZ92" s="247"/>
      <c r="JA92" s="247"/>
      <c r="JB92" s="247"/>
      <c r="JC92" s="247"/>
      <c r="JD92" s="247"/>
      <c r="JE92" s="247"/>
      <c r="JF92" s="247"/>
      <c r="JG92" s="247"/>
      <c r="JH92" s="247"/>
      <c r="JI92" s="247"/>
      <c r="JJ92" s="247"/>
      <c r="JK92" s="247"/>
      <c r="JL92" s="247"/>
    </row>
    <row r="93" spans="1:272" s="270" customFormat="1" x14ac:dyDescent="0.3">
      <c r="A93" s="243"/>
      <c r="B93" s="243"/>
      <c r="C93" s="243"/>
      <c r="D93" s="243"/>
      <c r="E93" s="243"/>
      <c r="F93" s="245"/>
      <c r="G93" s="245"/>
      <c r="H93" s="245"/>
      <c r="I93" s="245"/>
      <c r="J93" s="245"/>
      <c r="K93" s="269"/>
      <c r="L93" s="246"/>
      <c r="M93" s="247"/>
      <c r="N93" s="247"/>
      <c r="O93" s="247"/>
      <c r="P93" s="247"/>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7"/>
      <c r="BA93" s="247"/>
      <c r="BB93" s="247"/>
      <c r="BC93" s="247"/>
      <c r="BD93" s="247"/>
      <c r="BE93" s="247"/>
      <c r="BF93" s="247"/>
      <c r="BG93" s="247"/>
      <c r="BH93" s="247"/>
      <c r="BI93" s="247"/>
      <c r="BJ93" s="247"/>
      <c r="BK93" s="247"/>
      <c r="BL93" s="247"/>
      <c r="BM93" s="247"/>
      <c r="BN93" s="247"/>
      <c r="BO93" s="247"/>
      <c r="BP93" s="247"/>
      <c r="BQ93" s="247"/>
      <c r="BR93" s="247"/>
      <c r="BS93" s="247"/>
      <c r="BT93" s="247"/>
      <c r="BU93" s="247"/>
      <c r="BV93" s="247"/>
      <c r="BW93" s="247"/>
      <c r="BX93" s="247"/>
      <c r="BY93" s="247"/>
      <c r="BZ93" s="247"/>
      <c r="CA93" s="247"/>
      <c r="CB93" s="247"/>
      <c r="CC93" s="247"/>
      <c r="CD93" s="247"/>
      <c r="CE93" s="247"/>
      <c r="CF93" s="247"/>
      <c r="CG93" s="247"/>
      <c r="CH93" s="247"/>
      <c r="CI93" s="247"/>
      <c r="CJ93" s="247"/>
      <c r="CK93" s="247"/>
      <c r="CL93" s="247"/>
      <c r="CM93" s="247"/>
      <c r="CN93" s="247"/>
      <c r="CO93" s="247"/>
      <c r="CP93" s="247"/>
      <c r="CQ93" s="247"/>
      <c r="CR93" s="247"/>
      <c r="CS93" s="247"/>
      <c r="CT93" s="247"/>
      <c r="CU93" s="247"/>
      <c r="CV93" s="247"/>
      <c r="CW93" s="247"/>
      <c r="CX93" s="247"/>
      <c r="CY93" s="247"/>
      <c r="CZ93" s="247"/>
      <c r="DA93" s="247"/>
      <c r="DB93" s="247"/>
      <c r="DC93" s="247"/>
      <c r="DD93" s="247"/>
      <c r="DE93" s="247"/>
      <c r="DF93" s="247"/>
      <c r="DG93" s="247"/>
      <c r="DH93" s="247"/>
      <c r="DI93" s="247"/>
      <c r="DJ93" s="247"/>
      <c r="DK93" s="247"/>
      <c r="DL93" s="247"/>
      <c r="DM93" s="247"/>
      <c r="DN93" s="247"/>
      <c r="DO93" s="247"/>
      <c r="DP93" s="247"/>
      <c r="DQ93" s="247"/>
      <c r="DR93" s="247"/>
      <c r="DS93" s="247"/>
      <c r="DT93" s="247"/>
      <c r="DU93" s="247"/>
      <c r="DV93" s="247"/>
      <c r="DW93" s="247"/>
      <c r="DX93" s="247"/>
      <c r="DY93" s="247"/>
      <c r="DZ93" s="247"/>
      <c r="EA93" s="247"/>
      <c r="EB93" s="247"/>
      <c r="EC93" s="247"/>
      <c r="ED93" s="247"/>
      <c r="EE93" s="247"/>
      <c r="EF93" s="247"/>
      <c r="EG93" s="247"/>
      <c r="EH93" s="247"/>
      <c r="EI93" s="247"/>
      <c r="EJ93" s="247"/>
      <c r="EK93" s="247"/>
      <c r="EL93" s="247"/>
      <c r="EM93" s="247"/>
      <c r="EN93" s="247"/>
      <c r="EO93" s="247"/>
      <c r="EP93" s="247"/>
      <c r="EQ93" s="247"/>
      <c r="ER93" s="247"/>
      <c r="ES93" s="247"/>
      <c r="ET93" s="247"/>
      <c r="EU93" s="247"/>
      <c r="EV93" s="247"/>
      <c r="EW93" s="247"/>
      <c r="EX93" s="247"/>
      <c r="EY93" s="247"/>
      <c r="EZ93" s="247"/>
      <c r="FA93" s="247"/>
      <c r="FB93" s="247"/>
      <c r="FC93" s="247"/>
      <c r="FD93" s="247"/>
      <c r="FE93" s="247"/>
      <c r="FF93" s="247"/>
      <c r="FG93" s="247"/>
      <c r="FH93" s="247"/>
      <c r="FI93" s="247"/>
      <c r="FJ93" s="247"/>
      <c r="FK93" s="247"/>
      <c r="FL93" s="247"/>
      <c r="FM93" s="247"/>
      <c r="FN93" s="247"/>
      <c r="FO93" s="247"/>
      <c r="FP93" s="247"/>
      <c r="FQ93" s="247"/>
      <c r="FR93" s="247"/>
      <c r="FS93" s="247"/>
      <c r="FT93" s="247"/>
      <c r="FU93" s="247"/>
      <c r="FV93" s="247"/>
      <c r="FW93" s="247"/>
      <c r="FX93" s="247"/>
      <c r="FY93" s="247"/>
      <c r="FZ93" s="247"/>
      <c r="GA93" s="247"/>
      <c r="GB93" s="247"/>
      <c r="GC93" s="247"/>
      <c r="GD93" s="247"/>
      <c r="GE93" s="247"/>
      <c r="GF93" s="247"/>
      <c r="GG93" s="247"/>
      <c r="GH93" s="247"/>
      <c r="GI93" s="247"/>
      <c r="GJ93" s="247"/>
      <c r="GK93" s="247"/>
      <c r="GL93" s="247"/>
      <c r="GM93" s="247"/>
      <c r="GN93" s="247"/>
      <c r="GO93" s="247"/>
      <c r="GP93" s="247"/>
      <c r="GQ93" s="247"/>
      <c r="GR93" s="247"/>
      <c r="GS93" s="247"/>
      <c r="GT93" s="247"/>
      <c r="GU93" s="247"/>
      <c r="GV93" s="247"/>
      <c r="GW93" s="247"/>
      <c r="GX93" s="247"/>
      <c r="GY93" s="247"/>
      <c r="GZ93" s="247"/>
      <c r="HA93" s="247"/>
      <c r="HB93" s="247"/>
      <c r="HC93" s="247"/>
      <c r="HD93" s="247"/>
      <c r="HE93" s="247"/>
      <c r="HF93" s="247"/>
      <c r="HG93" s="247"/>
      <c r="HH93" s="247"/>
      <c r="HI93" s="247"/>
      <c r="HJ93" s="247"/>
      <c r="HK93" s="247"/>
      <c r="HL93" s="247"/>
      <c r="HM93" s="247"/>
      <c r="HN93" s="247"/>
      <c r="HO93" s="247"/>
      <c r="HP93" s="247"/>
      <c r="HQ93" s="247"/>
      <c r="HR93" s="247"/>
      <c r="HS93" s="247"/>
      <c r="HT93" s="247"/>
      <c r="HU93" s="247"/>
      <c r="HV93" s="247"/>
      <c r="HW93" s="247"/>
      <c r="HX93" s="247"/>
      <c r="HY93" s="247"/>
      <c r="HZ93" s="247"/>
      <c r="IA93" s="247"/>
      <c r="IB93" s="247"/>
      <c r="IC93" s="247"/>
      <c r="ID93" s="247"/>
      <c r="IE93" s="247"/>
      <c r="IF93" s="247"/>
      <c r="IG93" s="247"/>
      <c r="IH93" s="247"/>
      <c r="II93" s="247"/>
      <c r="IJ93" s="247"/>
      <c r="IK93" s="247"/>
      <c r="IL93" s="247"/>
      <c r="IM93" s="247"/>
      <c r="IN93" s="247"/>
      <c r="IO93" s="247"/>
      <c r="IP93" s="247"/>
      <c r="IQ93" s="247"/>
      <c r="IR93" s="247"/>
      <c r="IS93" s="247"/>
      <c r="IT93" s="247"/>
      <c r="IU93" s="247"/>
      <c r="IV93" s="247"/>
      <c r="IW93" s="247"/>
      <c r="IX93" s="247"/>
      <c r="IY93" s="247"/>
      <c r="IZ93" s="247"/>
      <c r="JA93" s="247"/>
      <c r="JB93" s="247"/>
      <c r="JC93" s="247"/>
      <c r="JD93" s="247"/>
      <c r="JE93" s="247"/>
      <c r="JF93" s="247"/>
      <c r="JG93" s="247"/>
      <c r="JH93" s="247"/>
      <c r="JI93" s="247"/>
      <c r="JJ93" s="247"/>
      <c r="JK93" s="247"/>
      <c r="JL93" s="247"/>
    </row>
    <row r="94" spans="1:272" s="270" customFormat="1" x14ac:dyDescent="0.3">
      <c r="A94" s="243"/>
      <c r="B94" s="243"/>
      <c r="C94" s="243"/>
      <c r="D94" s="243"/>
      <c r="E94" s="243"/>
      <c r="F94" s="245"/>
      <c r="G94" s="245"/>
      <c r="H94" s="245"/>
      <c r="I94" s="245"/>
      <c r="J94" s="245"/>
      <c r="K94" s="269"/>
      <c r="L94" s="246"/>
      <c r="M94" s="247"/>
      <c r="N94" s="247"/>
      <c r="O94" s="247"/>
      <c r="P94" s="247"/>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7"/>
      <c r="BA94" s="247"/>
      <c r="BB94" s="247"/>
      <c r="BC94" s="247"/>
      <c r="BD94" s="247"/>
      <c r="BE94" s="247"/>
      <c r="BF94" s="247"/>
      <c r="BG94" s="247"/>
      <c r="BH94" s="247"/>
      <c r="BI94" s="247"/>
      <c r="BJ94" s="247"/>
      <c r="BK94" s="247"/>
      <c r="BL94" s="247"/>
      <c r="BM94" s="247"/>
      <c r="BN94" s="247"/>
      <c r="BO94" s="247"/>
      <c r="BP94" s="247"/>
      <c r="BQ94" s="247"/>
      <c r="BR94" s="247"/>
      <c r="BS94" s="247"/>
      <c r="BT94" s="247"/>
      <c r="BU94" s="247"/>
      <c r="BV94" s="247"/>
      <c r="BW94" s="247"/>
      <c r="BX94" s="247"/>
      <c r="BY94" s="247"/>
      <c r="BZ94" s="247"/>
      <c r="CA94" s="247"/>
      <c r="CB94" s="247"/>
      <c r="CC94" s="247"/>
      <c r="CD94" s="247"/>
      <c r="CE94" s="247"/>
      <c r="CF94" s="247"/>
      <c r="CG94" s="247"/>
      <c r="CH94" s="247"/>
      <c r="CI94" s="247"/>
      <c r="CJ94" s="247"/>
      <c r="CK94" s="247"/>
      <c r="CL94" s="247"/>
      <c r="CM94" s="247"/>
      <c r="CN94" s="247"/>
      <c r="CO94" s="247"/>
      <c r="CP94" s="247"/>
      <c r="CQ94" s="247"/>
      <c r="CR94" s="247"/>
      <c r="CS94" s="247"/>
      <c r="CT94" s="247"/>
      <c r="CU94" s="247"/>
      <c r="CV94" s="247"/>
      <c r="CW94" s="247"/>
      <c r="CX94" s="247"/>
      <c r="CY94" s="247"/>
      <c r="CZ94" s="247"/>
      <c r="DA94" s="247"/>
      <c r="DB94" s="247"/>
      <c r="DC94" s="247"/>
      <c r="DD94" s="247"/>
      <c r="DE94" s="247"/>
      <c r="DF94" s="247"/>
      <c r="DG94" s="247"/>
      <c r="DH94" s="247"/>
      <c r="DI94" s="247"/>
      <c r="DJ94" s="247"/>
      <c r="DK94" s="247"/>
      <c r="DL94" s="247"/>
      <c r="DM94" s="247"/>
      <c r="DN94" s="247"/>
      <c r="DO94" s="247"/>
      <c r="DP94" s="247"/>
      <c r="DQ94" s="247"/>
      <c r="DR94" s="247"/>
      <c r="DS94" s="247"/>
      <c r="DT94" s="247"/>
      <c r="DU94" s="247"/>
      <c r="DV94" s="247"/>
      <c r="DW94" s="247"/>
      <c r="DX94" s="247"/>
      <c r="DY94" s="247"/>
      <c r="DZ94" s="247"/>
      <c r="EA94" s="247"/>
      <c r="EB94" s="247"/>
      <c r="EC94" s="247"/>
      <c r="ED94" s="247"/>
      <c r="EE94" s="247"/>
      <c r="EF94" s="247"/>
      <c r="EG94" s="247"/>
      <c r="EH94" s="247"/>
      <c r="EI94" s="247"/>
      <c r="EJ94" s="247"/>
      <c r="EK94" s="247"/>
      <c r="EL94" s="247"/>
      <c r="EM94" s="247"/>
      <c r="EN94" s="247"/>
      <c r="EO94" s="247"/>
      <c r="EP94" s="247"/>
      <c r="EQ94" s="247"/>
      <c r="ER94" s="247"/>
      <c r="ES94" s="247"/>
      <c r="ET94" s="247"/>
      <c r="EU94" s="247"/>
      <c r="EV94" s="247"/>
      <c r="EW94" s="247"/>
      <c r="EX94" s="247"/>
      <c r="EY94" s="247"/>
      <c r="EZ94" s="247"/>
      <c r="FA94" s="247"/>
      <c r="FB94" s="247"/>
      <c r="FC94" s="247"/>
      <c r="FD94" s="247"/>
      <c r="FE94" s="247"/>
      <c r="FF94" s="247"/>
      <c r="FG94" s="247"/>
      <c r="FH94" s="247"/>
      <c r="FI94" s="247"/>
      <c r="FJ94" s="247"/>
      <c r="FK94" s="247"/>
      <c r="FL94" s="247"/>
      <c r="FM94" s="247"/>
      <c r="FN94" s="247"/>
      <c r="FO94" s="247"/>
      <c r="FP94" s="247"/>
      <c r="FQ94" s="247"/>
      <c r="FR94" s="247"/>
      <c r="FS94" s="247"/>
      <c r="FT94" s="247"/>
      <c r="FU94" s="247"/>
      <c r="FV94" s="247"/>
      <c r="FW94" s="247"/>
      <c r="FX94" s="247"/>
      <c r="FY94" s="247"/>
      <c r="FZ94" s="247"/>
      <c r="GA94" s="247"/>
      <c r="GB94" s="247"/>
      <c r="GC94" s="247"/>
      <c r="GD94" s="247"/>
      <c r="GE94" s="247"/>
      <c r="GF94" s="247"/>
      <c r="GG94" s="247"/>
      <c r="GH94" s="247"/>
      <c r="GI94" s="247"/>
      <c r="GJ94" s="247"/>
      <c r="GK94" s="247"/>
      <c r="GL94" s="247"/>
      <c r="GM94" s="247"/>
      <c r="GN94" s="247"/>
      <c r="GO94" s="247"/>
      <c r="GP94" s="247"/>
      <c r="GQ94" s="247"/>
      <c r="GR94" s="247"/>
      <c r="GS94" s="247"/>
      <c r="GT94" s="247"/>
      <c r="GU94" s="247"/>
      <c r="GV94" s="247"/>
      <c r="GW94" s="247"/>
      <c r="GX94" s="247"/>
      <c r="GY94" s="247"/>
      <c r="GZ94" s="247"/>
      <c r="HA94" s="247"/>
      <c r="HB94" s="247"/>
      <c r="HC94" s="247"/>
      <c r="HD94" s="247"/>
      <c r="HE94" s="247"/>
      <c r="HF94" s="247"/>
      <c r="HG94" s="247"/>
      <c r="HH94" s="247"/>
      <c r="HI94" s="247"/>
      <c r="HJ94" s="247"/>
      <c r="HK94" s="247"/>
      <c r="HL94" s="247"/>
      <c r="HM94" s="247"/>
      <c r="HN94" s="247"/>
      <c r="HO94" s="247"/>
      <c r="HP94" s="247"/>
      <c r="HQ94" s="247"/>
      <c r="HR94" s="247"/>
      <c r="HS94" s="247"/>
      <c r="HT94" s="247"/>
      <c r="HU94" s="247"/>
      <c r="HV94" s="247"/>
      <c r="HW94" s="247"/>
      <c r="HX94" s="247"/>
      <c r="HY94" s="247"/>
      <c r="HZ94" s="247"/>
      <c r="IA94" s="247"/>
      <c r="IB94" s="247"/>
      <c r="IC94" s="247"/>
      <c r="ID94" s="247"/>
      <c r="IE94" s="247"/>
      <c r="IF94" s="247"/>
      <c r="IG94" s="247"/>
      <c r="IH94" s="247"/>
      <c r="II94" s="247"/>
      <c r="IJ94" s="247"/>
      <c r="IK94" s="247"/>
      <c r="IL94" s="247"/>
      <c r="IM94" s="247"/>
      <c r="IN94" s="247"/>
      <c r="IO94" s="247"/>
      <c r="IP94" s="247"/>
      <c r="IQ94" s="247"/>
      <c r="IR94" s="247"/>
      <c r="IS94" s="247"/>
      <c r="IT94" s="247"/>
      <c r="IU94" s="247"/>
      <c r="IV94" s="247"/>
      <c r="IW94" s="247"/>
      <c r="IX94" s="247"/>
      <c r="IY94" s="247"/>
      <c r="IZ94" s="247"/>
      <c r="JA94" s="247"/>
      <c r="JB94" s="247"/>
      <c r="JC94" s="247"/>
      <c r="JD94" s="247"/>
      <c r="JE94" s="247"/>
      <c r="JF94" s="247"/>
      <c r="JG94" s="247"/>
      <c r="JH94" s="247"/>
      <c r="JI94" s="247"/>
      <c r="JJ94" s="247"/>
      <c r="JK94" s="247"/>
      <c r="JL94" s="247"/>
    </row>
    <row r="95" spans="1:272" s="270" customFormat="1" x14ac:dyDescent="0.3">
      <c r="A95" s="243"/>
      <c r="B95" s="243"/>
      <c r="C95" s="243"/>
      <c r="D95" s="243"/>
      <c r="E95" s="243"/>
      <c r="F95" s="245"/>
      <c r="G95" s="245"/>
      <c r="H95" s="245"/>
      <c r="I95" s="245"/>
      <c r="J95" s="245"/>
      <c r="K95" s="269"/>
      <c r="L95" s="246"/>
      <c r="M95" s="247"/>
      <c r="N95" s="247"/>
      <c r="O95" s="247"/>
      <c r="P95" s="247"/>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7"/>
      <c r="BA95" s="247"/>
      <c r="BB95" s="247"/>
      <c r="BC95" s="247"/>
      <c r="BD95" s="247"/>
      <c r="BE95" s="247"/>
      <c r="BF95" s="247"/>
      <c r="BG95" s="247"/>
      <c r="BH95" s="247"/>
      <c r="BI95" s="247"/>
      <c r="BJ95" s="247"/>
      <c r="BK95" s="247"/>
      <c r="BL95" s="247"/>
      <c r="BM95" s="247"/>
      <c r="BN95" s="247"/>
      <c r="BO95" s="247"/>
      <c r="BP95" s="247"/>
      <c r="BQ95" s="247"/>
      <c r="BR95" s="247"/>
      <c r="BS95" s="247"/>
      <c r="BT95" s="247"/>
      <c r="BU95" s="247"/>
      <c r="BV95" s="247"/>
      <c r="BW95" s="247"/>
      <c r="BX95" s="247"/>
      <c r="BY95" s="247"/>
      <c r="BZ95" s="247"/>
      <c r="CA95" s="247"/>
      <c r="CB95" s="247"/>
      <c r="CC95" s="247"/>
      <c r="CD95" s="247"/>
      <c r="CE95" s="247"/>
      <c r="CF95" s="247"/>
      <c r="CG95" s="247"/>
      <c r="CH95" s="247"/>
      <c r="CI95" s="247"/>
      <c r="CJ95" s="247"/>
      <c r="CK95" s="247"/>
      <c r="CL95" s="247"/>
      <c r="CM95" s="247"/>
      <c r="CN95" s="247"/>
      <c r="CO95" s="247"/>
      <c r="CP95" s="247"/>
      <c r="CQ95" s="247"/>
      <c r="CR95" s="247"/>
      <c r="CS95" s="247"/>
      <c r="CT95" s="247"/>
      <c r="CU95" s="247"/>
      <c r="CV95" s="247"/>
      <c r="CW95" s="247"/>
      <c r="CX95" s="247"/>
      <c r="CY95" s="247"/>
      <c r="CZ95" s="247"/>
      <c r="DA95" s="247"/>
      <c r="DB95" s="247"/>
      <c r="DC95" s="247"/>
      <c r="DD95" s="247"/>
      <c r="DE95" s="247"/>
      <c r="DF95" s="247"/>
      <c r="DG95" s="247"/>
      <c r="DH95" s="247"/>
      <c r="DI95" s="247"/>
      <c r="DJ95" s="247"/>
      <c r="DK95" s="247"/>
      <c r="DL95" s="247"/>
      <c r="DM95" s="247"/>
      <c r="DN95" s="247"/>
      <c r="DO95" s="247"/>
      <c r="DP95" s="247"/>
      <c r="DQ95" s="247"/>
      <c r="DR95" s="247"/>
      <c r="DS95" s="247"/>
      <c r="DT95" s="247"/>
      <c r="DU95" s="247"/>
      <c r="DV95" s="247"/>
      <c r="DW95" s="247"/>
      <c r="DX95" s="247"/>
      <c r="DY95" s="247"/>
      <c r="DZ95" s="247"/>
      <c r="EA95" s="247"/>
      <c r="EB95" s="247"/>
      <c r="EC95" s="247"/>
      <c r="ED95" s="247"/>
      <c r="EE95" s="247"/>
      <c r="EF95" s="247"/>
      <c r="EG95" s="247"/>
      <c r="EH95" s="247"/>
      <c r="EI95" s="247"/>
      <c r="EJ95" s="247"/>
      <c r="EK95" s="247"/>
      <c r="EL95" s="247"/>
      <c r="EM95" s="247"/>
      <c r="EN95" s="247"/>
      <c r="EO95" s="247"/>
      <c r="EP95" s="247"/>
      <c r="EQ95" s="247"/>
      <c r="ER95" s="247"/>
      <c r="ES95" s="247"/>
      <c r="ET95" s="247"/>
      <c r="EU95" s="247"/>
      <c r="EV95" s="247"/>
      <c r="EW95" s="247"/>
      <c r="EX95" s="247"/>
      <c r="EY95" s="247"/>
      <c r="EZ95" s="247"/>
      <c r="FA95" s="247"/>
      <c r="FB95" s="247"/>
      <c r="FC95" s="247"/>
      <c r="FD95" s="247"/>
      <c r="FE95" s="247"/>
      <c r="FF95" s="247"/>
      <c r="FG95" s="247"/>
      <c r="FH95" s="247"/>
      <c r="FI95" s="247"/>
      <c r="FJ95" s="247"/>
      <c r="FK95" s="247"/>
      <c r="FL95" s="247"/>
      <c r="FM95" s="247"/>
      <c r="FN95" s="247"/>
      <c r="FO95" s="247"/>
      <c r="FP95" s="247"/>
      <c r="FQ95" s="247"/>
      <c r="FR95" s="247"/>
      <c r="FS95" s="247"/>
      <c r="FT95" s="247"/>
      <c r="FU95" s="247"/>
      <c r="FV95" s="247"/>
      <c r="FW95" s="247"/>
      <c r="FX95" s="247"/>
      <c r="FY95" s="247"/>
      <c r="FZ95" s="247"/>
      <c r="GA95" s="247"/>
      <c r="GB95" s="247"/>
      <c r="GC95" s="247"/>
      <c r="GD95" s="247"/>
      <c r="GE95" s="247"/>
      <c r="GF95" s="247"/>
      <c r="GG95" s="247"/>
      <c r="GH95" s="247"/>
      <c r="GI95" s="247"/>
      <c r="GJ95" s="247"/>
      <c r="GK95" s="247"/>
      <c r="GL95" s="247"/>
      <c r="GM95" s="247"/>
      <c r="GN95" s="247"/>
      <c r="GO95" s="247"/>
      <c r="GP95" s="247"/>
      <c r="GQ95" s="247"/>
      <c r="GR95" s="247"/>
      <c r="GS95" s="247"/>
      <c r="GT95" s="247"/>
      <c r="GU95" s="247"/>
      <c r="GV95" s="247"/>
      <c r="GW95" s="247"/>
      <c r="GX95" s="247"/>
      <c r="GY95" s="247"/>
      <c r="GZ95" s="247"/>
      <c r="HA95" s="247"/>
      <c r="HB95" s="247"/>
      <c r="HC95" s="247"/>
      <c r="HD95" s="247"/>
      <c r="HE95" s="247"/>
      <c r="HF95" s="247"/>
      <c r="HG95" s="247"/>
      <c r="HH95" s="247"/>
      <c r="HI95" s="247"/>
      <c r="HJ95" s="247"/>
      <c r="HK95" s="247"/>
      <c r="HL95" s="247"/>
      <c r="HM95" s="247"/>
      <c r="HN95" s="247"/>
      <c r="HO95" s="247"/>
      <c r="HP95" s="247"/>
      <c r="HQ95" s="247"/>
      <c r="HR95" s="247"/>
      <c r="HS95" s="247"/>
      <c r="HT95" s="247"/>
      <c r="HU95" s="247"/>
      <c r="HV95" s="247"/>
      <c r="HW95" s="247"/>
      <c r="HX95" s="247"/>
      <c r="HY95" s="247"/>
      <c r="HZ95" s="247"/>
      <c r="IA95" s="247"/>
      <c r="IB95" s="247"/>
      <c r="IC95" s="247"/>
      <c r="ID95" s="247"/>
      <c r="IE95" s="247"/>
      <c r="IF95" s="247"/>
      <c r="IG95" s="247"/>
      <c r="IH95" s="247"/>
      <c r="II95" s="247"/>
      <c r="IJ95" s="247"/>
      <c r="IK95" s="247"/>
      <c r="IL95" s="247"/>
      <c r="IM95" s="247"/>
      <c r="IN95" s="247"/>
      <c r="IO95" s="247"/>
      <c r="IP95" s="247"/>
      <c r="IQ95" s="247"/>
      <c r="IR95" s="247"/>
      <c r="IS95" s="247"/>
      <c r="IT95" s="247"/>
      <c r="IU95" s="247"/>
      <c r="IV95" s="247"/>
      <c r="IW95" s="247"/>
      <c r="IX95" s="247"/>
      <c r="IY95" s="247"/>
      <c r="IZ95" s="247"/>
      <c r="JA95" s="247"/>
      <c r="JB95" s="247"/>
      <c r="JC95" s="247"/>
      <c r="JD95" s="247"/>
      <c r="JE95" s="247"/>
      <c r="JF95" s="247"/>
      <c r="JG95" s="247"/>
      <c r="JH95" s="247"/>
      <c r="JI95" s="247"/>
      <c r="JJ95" s="247"/>
      <c r="JK95" s="247"/>
      <c r="JL95" s="247"/>
    </row>
    <row r="96" spans="1:272" s="270" customFormat="1" x14ac:dyDescent="0.3">
      <c r="A96" s="243"/>
      <c r="B96" s="243"/>
      <c r="C96" s="243"/>
      <c r="D96" s="243"/>
      <c r="E96" s="243"/>
      <c r="F96" s="245"/>
      <c r="G96" s="245"/>
      <c r="H96" s="245"/>
      <c r="I96" s="245"/>
      <c r="J96" s="245"/>
      <c r="K96" s="245"/>
      <c r="L96" s="246"/>
      <c r="M96" s="247"/>
      <c r="N96" s="247"/>
      <c r="O96" s="247"/>
      <c r="P96" s="247"/>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7"/>
      <c r="BA96" s="247"/>
      <c r="BB96" s="247"/>
      <c r="BC96" s="247"/>
      <c r="BD96" s="247"/>
      <c r="BE96" s="247"/>
      <c r="BF96" s="247"/>
      <c r="BG96" s="247"/>
      <c r="BH96" s="247"/>
      <c r="BI96" s="247"/>
      <c r="BJ96" s="247"/>
      <c r="BK96" s="247"/>
      <c r="BL96" s="247"/>
      <c r="BM96" s="247"/>
      <c r="BN96" s="247"/>
      <c r="BO96" s="247"/>
      <c r="BP96" s="247"/>
      <c r="BQ96" s="247"/>
      <c r="BR96" s="247"/>
      <c r="BS96" s="247"/>
      <c r="BT96" s="247"/>
      <c r="BU96" s="247"/>
      <c r="BV96" s="247"/>
      <c r="BW96" s="247"/>
      <c r="BX96" s="247"/>
      <c r="BY96" s="247"/>
      <c r="BZ96" s="247"/>
      <c r="CA96" s="247"/>
      <c r="CB96" s="247"/>
      <c r="CC96" s="247"/>
      <c r="CD96" s="247"/>
      <c r="CE96" s="247"/>
      <c r="CF96" s="247"/>
      <c r="CG96" s="247"/>
      <c r="CH96" s="247"/>
      <c r="CI96" s="247"/>
      <c r="CJ96" s="247"/>
      <c r="CK96" s="247"/>
      <c r="CL96" s="247"/>
      <c r="CM96" s="247"/>
      <c r="CN96" s="247"/>
      <c r="CO96" s="247"/>
      <c r="CP96" s="247"/>
      <c r="CQ96" s="247"/>
      <c r="CR96" s="247"/>
      <c r="CS96" s="247"/>
      <c r="CT96" s="247"/>
      <c r="CU96" s="247"/>
      <c r="CV96" s="247"/>
      <c r="CW96" s="247"/>
      <c r="CX96" s="247"/>
      <c r="CY96" s="247"/>
      <c r="CZ96" s="247"/>
      <c r="DA96" s="247"/>
      <c r="DB96" s="247"/>
      <c r="DC96" s="247"/>
      <c r="DD96" s="247"/>
      <c r="DE96" s="247"/>
      <c r="DF96" s="247"/>
      <c r="DG96" s="247"/>
      <c r="DH96" s="247"/>
      <c r="DI96" s="247"/>
      <c r="DJ96" s="247"/>
      <c r="DK96" s="247"/>
      <c r="DL96" s="247"/>
      <c r="DM96" s="247"/>
      <c r="DN96" s="247"/>
      <c r="DO96" s="247"/>
      <c r="DP96" s="247"/>
      <c r="DQ96" s="247"/>
      <c r="DR96" s="247"/>
      <c r="DS96" s="247"/>
      <c r="DT96" s="247"/>
      <c r="DU96" s="247"/>
      <c r="DV96" s="247"/>
      <c r="DW96" s="247"/>
      <c r="DX96" s="247"/>
      <c r="DY96" s="247"/>
      <c r="DZ96" s="247"/>
      <c r="EA96" s="247"/>
      <c r="EB96" s="247"/>
      <c r="EC96" s="247"/>
      <c r="ED96" s="247"/>
      <c r="EE96" s="247"/>
      <c r="EF96" s="247"/>
      <c r="EG96" s="247"/>
      <c r="EH96" s="247"/>
      <c r="EI96" s="247"/>
      <c r="EJ96" s="247"/>
      <c r="EK96" s="247"/>
      <c r="EL96" s="247"/>
      <c r="EM96" s="247"/>
      <c r="EN96" s="247"/>
      <c r="EO96" s="247"/>
      <c r="EP96" s="247"/>
      <c r="EQ96" s="247"/>
      <c r="ER96" s="247"/>
      <c r="ES96" s="247"/>
      <c r="ET96" s="247"/>
      <c r="EU96" s="247"/>
      <c r="EV96" s="247"/>
      <c r="EW96" s="247"/>
      <c r="EX96" s="247"/>
      <c r="EY96" s="247"/>
      <c r="EZ96" s="247"/>
      <c r="FA96" s="247"/>
      <c r="FB96" s="247"/>
      <c r="FC96" s="247"/>
      <c r="FD96" s="247"/>
      <c r="FE96" s="247"/>
      <c r="FF96" s="247"/>
      <c r="FG96" s="247"/>
      <c r="FH96" s="247"/>
      <c r="FI96" s="247"/>
      <c r="FJ96" s="247"/>
      <c r="FK96" s="247"/>
      <c r="FL96" s="247"/>
      <c r="FM96" s="247"/>
      <c r="FN96" s="247"/>
      <c r="FO96" s="247"/>
      <c r="FP96" s="247"/>
      <c r="FQ96" s="247"/>
      <c r="FR96" s="247"/>
      <c r="FS96" s="247"/>
      <c r="FT96" s="247"/>
      <c r="FU96" s="247"/>
      <c r="FV96" s="247"/>
      <c r="FW96" s="247"/>
      <c r="FX96" s="247"/>
      <c r="FY96" s="247"/>
      <c r="FZ96" s="247"/>
      <c r="GA96" s="247"/>
      <c r="GB96" s="247"/>
      <c r="GC96" s="247"/>
      <c r="GD96" s="247"/>
      <c r="GE96" s="247"/>
      <c r="GF96" s="247"/>
      <c r="GG96" s="247"/>
      <c r="GH96" s="247"/>
      <c r="GI96" s="247"/>
      <c r="GJ96" s="247"/>
      <c r="GK96" s="247"/>
      <c r="GL96" s="247"/>
      <c r="GM96" s="247"/>
      <c r="GN96" s="247"/>
      <c r="GO96" s="247"/>
      <c r="GP96" s="247"/>
      <c r="GQ96" s="247"/>
      <c r="GR96" s="247"/>
      <c r="GS96" s="247"/>
      <c r="GT96" s="247"/>
      <c r="GU96" s="247"/>
      <c r="GV96" s="247"/>
      <c r="GW96" s="247"/>
      <c r="GX96" s="247"/>
      <c r="GY96" s="247"/>
      <c r="GZ96" s="247"/>
      <c r="HA96" s="247"/>
      <c r="HB96" s="247"/>
      <c r="HC96" s="247"/>
      <c r="HD96" s="247"/>
      <c r="HE96" s="247"/>
      <c r="HF96" s="247"/>
      <c r="HG96" s="247"/>
      <c r="HH96" s="247"/>
      <c r="HI96" s="247"/>
      <c r="HJ96" s="247"/>
      <c r="HK96" s="247"/>
      <c r="HL96" s="247"/>
      <c r="HM96" s="247"/>
      <c r="HN96" s="247"/>
      <c r="HO96" s="247"/>
      <c r="HP96" s="247"/>
      <c r="HQ96" s="247"/>
      <c r="HR96" s="247"/>
      <c r="HS96" s="247"/>
      <c r="HT96" s="247"/>
      <c r="HU96" s="247"/>
      <c r="HV96" s="247"/>
      <c r="HW96" s="247"/>
      <c r="HX96" s="247"/>
      <c r="HY96" s="247"/>
      <c r="HZ96" s="247"/>
      <c r="IA96" s="247"/>
      <c r="IB96" s="247"/>
      <c r="IC96" s="247"/>
      <c r="ID96" s="247"/>
      <c r="IE96" s="247"/>
      <c r="IF96" s="247"/>
      <c r="IG96" s="247"/>
      <c r="IH96" s="247"/>
      <c r="II96" s="247"/>
      <c r="IJ96" s="247"/>
      <c r="IK96" s="247"/>
      <c r="IL96" s="247"/>
      <c r="IM96" s="247"/>
      <c r="IN96" s="247"/>
      <c r="IO96" s="247"/>
      <c r="IP96" s="247"/>
      <c r="IQ96" s="247"/>
      <c r="IR96" s="247"/>
      <c r="IS96" s="247"/>
      <c r="IT96" s="247"/>
      <c r="IU96" s="247"/>
      <c r="IV96" s="247"/>
      <c r="IW96" s="247"/>
      <c r="IX96" s="247"/>
      <c r="IY96" s="247"/>
      <c r="IZ96" s="247"/>
      <c r="JA96" s="247"/>
      <c r="JB96" s="247"/>
      <c r="JC96" s="247"/>
      <c r="JD96" s="247"/>
      <c r="JE96" s="247"/>
      <c r="JF96" s="247"/>
      <c r="JG96" s="247"/>
      <c r="JH96" s="247"/>
      <c r="JI96" s="247"/>
      <c r="JJ96" s="247"/>
      <c r="JK96" s="247"/>
      <c r="JL96" s="247"/>
    </row>
    <row r="97" spans="1:272" s="270" customFormat="1" x14ac:dyDescent="0.3">
      <c r="A97" s="243"/>
      <c r="B97" s="243"/>
      <c r="C97" s="243"/>
      <c r="D97" s="243"/>
      <c r="E97" s="243"/>
      <c r="F97" s="245"/>
      <c r="G97" s="245"/>
      <c r="H97" s="245"/>
      <c r="I97" s="245"/>
      <c r="J97" s="245"/>
      <c r="K97" s="245"/>
      <c r="L97" s="246"/>
      <c r="M97" s="247"/>
      <c r="N97" s="247"/>
      <c r="O97" s="247"/>
      <c r="P97" s="247"/>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7"/>
      <c r="BA97" s="247"/>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47"/>
      <c r="BX97" s="247"/>
      <c r="BY97" s="247"/>
      <c r="BZ97" s="247"/>
      <c r="CA97" s="247"/>
      <c r="CB97" s="247"/>
      <c r="CC97" s="247"/>
      <c r="CD97" s="247"/>
      <c r="CE97" s="247"/>
      <c r="CF97" s="247"/>
      <c r="CG97" s="247"/>
      <c r="CH97" s="247"/>
      <c r="CI97" s="247"/>
      <c r="CJ97" s="247"/>
      <c r="CK97" s="247"/>
      <c r="CL97" s="247"/>
      <c r="CM97" s="247"/>
      <c r="CN97" s="247"/>
      <c r="CO97" s="247"/>
      <c r="CP97" s="247"/>
      <c r="CQ97" s="247"/>
      <c r="CR97" s="247"/>
      <c r="CS97" s="247"/>
      <c r="CT97" s="247"/>
      <c r="CU97" s="247"/>
      <c r="CV97" s="247"/>
      <c r="CW97" s="247"/>
      <c r="CX97" s="247"/>
      <c r="CY97" s="247"/>
      <c r="CZ97" s="247"/>
      <c r="DA97" s="247"/>
      <c r="DB97" s="247"/>
      <c r="DC97" s="247"/>
      <c r="DD97" s="247"/>
      <c r="DE97" s="247"/>
      <c r="DF97" s="247"/>
      <c r="DG97" s="247"/>
      <c r="DH97" s="247"/>
      <c r="DI97" s="247"/>
      <c r="DJ97" s="247"/>
      <c r="DK97" s="247"/>
      <c r="DL97" s="247"/>
      <c r="DM97" s="247"/>
      <c r="DN97" s="247"/>
      <c r="DO97" s="247"/>
      <c r="DP97" s="247"/>
      <c r="DQ97" s="247"/>
      <c r="DR97" s="247"/>
      <c r="DS97" s="247"/>
      <c r="DT97" s="247"/>
      <c r="DU97" s="247"/>
      <c r="DV97" s="247"/>
      <c r="DW97" s="247"/>
      <c r="DX97" s="247"/>
      <c r="DY97" s="247"/>
      <c r="DZ97" s="247"/>
      <c r="EA97" s="247"/>
      <c r="EB97" s="247"/>
      <c r="EC97" s="247"/>
      <c r="ED97" s="247"/>
      <c r="EE97" s="247"/>
      <c r="EF97" s="247"/>
      <c r="EG97" s="247"/>
      <c r="EH97" s="247"/>
      <c r="EI97" s="247"/>
      <c r="EJ97" s="247"/>
      <c r="EK97" s="247"/>
      <c r="EL97" s="247"/>
      <c r="EM97" s="247"/>
      <c r="EN97" s="247"/>
      <c r="EO97" s="247"/>
      <c r="EP97" s="247"/>
      <c r="EQ97" s="247"/>
      <c r="ER97" s="247"/>
      <c r="ES97" s="247"/>
      <c r="ET97" s="247"/>
      <c r="EU97" s="247"/>
      <c r="EV97" s="247"/>
      <c r="EW97" s="247"/>
      <c r="EX97" s="247"/>
      <c r="EY97" s="247"/>
      <c r="EZ97" s="247"/>
      <c r="FA97" s="247"/>
      <c r="FB97" s="247"/>
      <c r="FC97" s="247"/>
      <c r="FD97" s="247"/>
      <c r="FE97" s="247"/>
      <c r="FF97" s="247"/>
      <c r="FG97" s="247"/>
      <c r="FH97" s="247"/>
      <c r="FI97" s="247"/>
      <c r="FJ97" s="247"/>
      <c r="FK97" s="247"/>
      <c r="FL97" s="247"/>
      <c r="FM97" s="247"/>
      <c r="FN97" s="247"/>
      <c r="FO97" s="247"/>
      <c r="FP97" s="247"/>
      <c r="FQ97" s="247"/>
      <c r="FR97" s="247"/>
      <c r="FS97" s="247"/>
      <c r="FT97" s="247"/>
      <c r="FU97" s="247"/>
      <c r="FV97" s="247"/>
      <c r="FW97" s="247"/>
      <c r="FX97" s="247"/>
      <c r="FY97" s="247"/>
      <c r="FZ97" s="247"/>
      <c r="GA97" s="247"/>
      <c r="GB97" s="247"/>
      <c r="GC97" s="247"/>
      <c r="GD97" s="247"/>
      <c r="GE97" s="247"/>
      <c r="GF97" s="247"/>
      <c r="GG97" s="247"/>
      <c r="GH97" s="247"/>
      <c r="GI97" s="247"/>
      <c r="GJ97" s="247"/>
      <c r="GK97" s="247"/>
      <c r="GL97" s="247"/>
      <c r="GM97" s="247"/>
      <c r="GN97" s="247"/>
      <c r="GO97" s="247"/>
      <c r="GP97" s="247"/>
      <c r="GQ97" s="247"/>
      <c r="GR97" s="247"/>
      <c r="GS97" s="247"/>
      <c r="GT97" s="247"/>
      <c r="GU97" s="247"/>
      <c r="GV97" s="247"/>
      <c r="GW97" s="247"/>
      <c r="GX97" s="247"/>
      <c r="GY97" s="247"/>
      <c r="GZ97" s="247"/>
      <c r="HA97" s="247"/>
      <c r="HB97" s="247"/>
      <c r="HC97" s="247"/>
      <c r="HD97" s="247"/>
      <c r="HE97" s="247"/>
      <c r="HF97" s="247"/>
      <c r="HG97" s="247"/>
      <c r="HH97" s="247"/>
      <c r="HI97" s="247"/>
      <c r="HJ97" s="247"/>
      <c r="HK97" s="247"/>
      <c r="HL97" s="247"/>
      <c r="HM97" s="247"/>
      <c r="HN97" s="247"/>
      <c r="HO97" s="247"/>
      <c r="HP97" s="247"/>
      <c r="HQ97" s="247"/>
      <c r="HR97" s="247"/>
      <c r="HS97" s="247"/>
      <c r="HT97" s="247"/>
      <c r="HU97" s="247"/>
      <c r="HV97" s="247"/>
      <c r="HW97" s="247"/>
      <c r="HX97" s="247"/>
      <c r="HY97" s="247"/>
      <c r="HZ97" s="247"/>
      <c r="IA97" s="247"/>
      <c r="IB97" s="247"/>
      <c r="IC97" s="247"/>
      <c r="ID97" s="247"/>
      <c r="IE97" s="247"/>
      <c r="IF97" s="247"/>
      <c r="IG97" s="247"/>
      <c r="IH97" s="247"/>
      <c r="II97" s="247"/>
      <c r="IJ97" s="247"/>
      <c r="IK97" s="247"/>
      <c r="IL97" s="247"/>
      <c r="IM97" s="247"/>
      <c r="IN97" s="247"/>
      <c r="IO97" s="247"/>
      <c r="IP97" s="247"/>
      <c r="IQ97" s="247"/>
      <c r="IR97" s="247"/>
      <c r="IS97" s="247"/>
      <c r="IT97" s="247"/>
      <c r="IU97" s="247"/>
      <c r="IV97" s="247"/>
      <c r="IW97" s="247"/>
      <c r="IX97" s="247"/>
      <c r="IY97" s="247"/>
      <c r="IZ97" s="247"/>
      <c r="JA97" s="247"/>
      <c r="JB97" s="247"/>
      <c r="JC97" s="247"/>
      <c r="JD97" s="247"/>
      <c r="JE97" s="247"/>
      <c r="JF97" s="247"/>
      <c r="JG97" s="247"/>
      <c r="JH97" s="247"/>
      <c r="JI97" s="247"/>
      <c r="JJ97" s="247"/>
      <c r="JK97" s="247"/>
      <c r="JL97" s="247"/>
    </row>
    <row r="98" spans="1:272" s="270" customFormat="1" x14ac:dyDescent="0.3">
      <c r="A98" s="243"/>
      <c r="B98" s="243"/>
      <c r="C98" s="243"/>
      <c r="D98" s="243"/>
      <c r="E98" s="243"/>
      <c r="F98" s="245"/>
      <c r="G98" s="245"/>
      <c r="H98" s="245"/>
      <c r="I98" s="245"/>
      <c r="J98" s="245"/>
      <c r="K98" s="245"/>
      <c r="L98" s="246"/>
      <c r="M98" s="247"/>
      <c r="N98" s="247"/>
      <c r="O98" s="247"/>
      <c r="P98" s="247"/>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7"/>
      <c r="BA98" s="247"/>
      <c r="BB98" s="247"/>
      <c r="BC98" s="247"/>
      <c r="BD98" s="247"/>
      <c r="BE98" s="247"/>
      <c r="BF98" s="247"/>
      <c r="BG98" s="247"/>
      <c r="BH98" s="247"/>
      <c r="BI98" s="247"/>
      <c r="BJ98" s="247"/>
      <c r="BK98" s="247"/>
      <c r="BL98" s="247"/>
      <c r="BM98" s="247"/>
      <c r="BN98" s="247"/>
      <c r="BO98" s="247"/>
      <c r="BP98" s="247"/>
      <c r="BQ98" s="247"/>
      <c r="BR98" s="247"/>
      <c r="BS98" s="247"/>
      <c r="BT98" s="247"/>
      <c r="BU98" s="247"/>
      <c r="BV98" s="247"/>
      <c r="BW98" s="247"/>
      <c r="BX98" s="247"/>
      <c r="BY98" s="247"/>
      <c r="BZ98" s="247"/>
      <c r="CA98" s="247"/>
      <c r="CB98" s="247"/>
      <c r="CC98" s="247"/>
      <c r="CD98" s="247"/>
      <c r="CE98" s="247"/>
      <c r="CF98" s="247"/>
      <c r="CG98" s="247"/>
      <c r="CH98" s="247"/>
      <c r="CI98" s="247"/>
      <c r="CJ98" s="247"/>
      <c r="CK98" s="247"/>
      <c r="CL98" s="247"/>
      <c r="CM98" s="247"/>
      <c r="CN98" s="247"/>
      <c r="CO98" s="247"/>
      <c r="CP98" s="247"/>
      <c r="CQ98" s="247"/>
      <c r="CR98" s="247"/>
      <c r="CS98" s="247"/>
      <c r="CT98" s="247"/>
      <c r="CU98" s="247"/>
      <c r="CV98" s="247"/>
      <c r="CW98" s="247"/>
      <c r="CX98" s="247"/>
      <c r="CY98" s="247"/>
      <c r="CZ98" s="247"/>
      <c r="DA98" s="247"/>
      <c r="DB98" s="247"/>
      <c r="DC98" s="247"/>
      <c r="DD98" s="247"/>
      <c r="DE98" s="247"/>
      <c r="DF98" s="247"/>
      <c r="DG98" s="247"/>
      <c r="DH98" s="247"/>
      <c r="DI98" s="247"/>
      <c r="DJ98" s="247"/>
      <c r="DK98" s="247"/>
      <c r="DL98" s="247"/>
      <c r="DM98" s="247"/>
      <c r="DN98" s="247"/>
      <c r="DO98" s="247"/>
      <c r="DP98" s="247"/>
      <c r="DQ98" s="247"/>
      <c r="DR98" s="247"/>
      <c r="DS98" s="247"/>
      <c r="DT98" s="247"/>
      <c r="DU98" s="247"/>
      <c r="DV98" s="247"/>
      <c r="DW98" s="247"/>
      <c r="DX98" s="247"/>
      <c r="DY98" s="247"/>
      <c r="DZ98" s="247"/>
      <c r="EA98" s="247"/>
      <c r="EB98" s="247"/>
      <c r="EC98" s="247"/>
      <c r="ED98" s="247"/>
      <c r="EE98" s="247"/>
      <c r="EF98" s="247"/>
      <c r="EG98" s="247"/>
      <c r="EH98" s="247"/>
      <c r="EI98" s="247"/>
      <c r="EJ98" s="247"/>
      <c r="EK98" s="247"/>
      <c r="EL98" s="247"/>
      <c r="EM98" s="247"/>
      <c r="EN98" s="247"/>
      <c r="EO98" s="247"/>
      <c r="EP98" s="247"/>
      <c r="EQ98" s="247"/>
      <c r="ER98" s="247"/>
      <c r="ES98" s="247"/>
      <c r="ET98" s="247"/>
      <c r="EU98" s="247"/>
      <c r="EV98" s="247"/>
      <c r="EW98" s="247"/>
      <c r="EX98" s="247"/>
      <c r="EY98" s="247"/>
      <c r="EZ98" s="247"/>
      <c r="FA98" s="247"/>
      <c r="FB98" s="247"/>
      <c r="FC98" s="247"/>
      <c r="FD98" s="247"/>
      <c r="FE98" s="247"/>
      <c r="FF98" s="247"/>
      <c r="FG98" s="247"/>
      <c r="FH98" s="247"/>
      <c r="FI98" s="247"/>
      <c r="FJ98" s="247"/>
      <c r="FK98" s="247"/>
      <c r="FL98" s="247"/>
      <c r="FM98" s="247"/>
      <c r="FN98" s="247"/>
      <c r="FO98" s="247"/>
      <c r="FP98" s="247"/>
      <c r="FQ98" s="247"/>
      <c r="FR98" s="247"/>
      <c r="FS98" s="247"/>
      <c r="FT98" s="247"/>
      <c r="FU98" s="247"/>
      <c r="FV98" s="247"/>
      <c r="FW98" s="247"/>
      <c r="FX98" s="247"/>
      <c r="FY98" s="247"/>
      <c r="FZ98" s="247"/>
      <c r="GA98" s="247"/>
      <c r="GB98" s="247"/>
      <c r="GC98" s="247"/>
      <c r="GD98" s="247"/>
      <c r="GE98" s="247"/>
      <c r="GF98" s="247"/>
      <c r="GG98" s="247"/>
      <c r="GH98" s="247"/>
      <c r="GI98" s="247"/>
      <c r="GJ98" s="247"/>
      <c r="GK98" s="247"/>
      <c r="GL98" s="247"/>
      <c r="GM98" s="247"/>
      <c r="GN98" s="247"/>
      <c r="GO98" s="247"/>
      <c r="GP98" s="247"/>
      <c r="GQ98" s="247"/>
      <c r="GR98" s="247"/>
      <c r="GS98" s="247"/>
      <c r="GT98" s="247"/>
      <c r="GU98" s="247"/>
      <c r="GV98" s="247"/>
      <c r="GW98" s="247"/>
      <c r="GX98" s="247"/>
      <c r="GY98" s="247"/>
      <c r="GZ98" s="247"/>
      <c r="HA98" s="247"/>
      <c r="HB98" s="247"/>
      <c r="HC98" s="247"/>
      <c r="HD98" s="247"/>
      <c r="HE98" s="247"/>
      <c r="HF98" s="247"/>
      <c r="HG98" s="247"/>
      <c r="HH98" s="247"/>
      <c r="HI98" s="247"/>
      <c r="HJ98" s="247"/>
      <c r="HK98" s="247"/>
      <c r="HL98" s="247"/>
      <c r="HM98" s="247"/>
      <c r="HN98" s="247"/>
      <c r="HO98" s="247"/>
      <c r="HP98" s="247"/>
      <c r="HQ98" s="247"/>
      <c r="HR98" s="247"/>
      <c r="HS98" s="247"/>
      <c r="HT98" s="247"/>
      <c r="HU98" s="247"/>
      <c r="HV98" s="247"/>
      <c r="HW98" s="247"/>
      <c r="HX98" s="247"/>
      <c r="HY98" s="247"/>
      <c r="HZ98" s="247"/>
      <c r="IA98" s="247"/>
      <c r="IB98" s="247"/>
      <c r="IC98" s="247"/>
      <c r="ID98" s="247"/>
      <c r="IE98" s="247"/>
      <c r="IF98" s="247"/>
      <c r="IG98" s="247"/>
      <c r="IH98" s="247"/>
      <c r="II98" s="247"/>
      <c r="IJ98" s="247"/>
      <c r="IK98" s="247"/>
      <c r="IL98" s="247"/>
      <c r="IM98" s="247"/>
      <c r="IN98" s="247"/>
      <c r="IO98" s="247"/>
      <c r="IP98" s="247"/>
      <c r="IQ98" s="247"/>
      <c r="IR98" s="247"/>
      <c r="IS98" s="247"/>
      <c r="IT98" s="247"/>
      <c r="IU98" s="247"/>
      <c r="IV98" s="247"/>
      <c r="IW98" s="247"/>
      <c r="IX98" s="247"/>
      <c r="IY98" s="247"/>
      <c r="IZ98" s="247"/>
      <c r="JA98" s="247"/>
      <c r="JB98" s="247"/>
      <c r="JC98" s="247"/>
      <c r="JD98" s="247"/>
      <c r="JE98" s="247"/>
      <c r="JF98" s="247"/>
      <c r="JG98" s="247"/>
      <c r="JH98" s="247"/>
      <c r="JI98" s="247"/>
      <c r="JJ98" s="247"/>
      <c r="JK98" s="247"/>
      <c r="JL98" s="247"/>
    </row>
    <row r="99" spans="1:272" s="270" customFormat="1" x14ac:dyDescent="0.3">
      <c r="A99" s="243"/>
      <c r="B99" s="243"/>
      <c r="C99" s="243"/>
      <c r="D99" s="243"/>
      <c r="E99" s="243"/>
      <c r="F99" s="245"/>
      <c r="G99" s="245"/>
      <c r="H99" s="245"/>
      <c r="I99" s="245"/>
      <c r="J99" s="245"/>
      <c r="K99" s="245"/>
      <c r="L99" s="246"/>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7"/>
      <c r="BA99" s="247"/>
      <c r="BB99" s="247"/>
      <c r="BC99" s="247"/>
      <c r="BD99" s="247"/>
      <c r="BE99" s="247"/>
      <c r="BF99" s="247"/>
      <c r="BG99" s="247"/>
      <c r="BH99" s="247"/>
      <c r="BI99" s="247"/>
      <c r="BJ99" s="247"/>
      <c r="BK99" s="247"/>
      <c r="BL99" s="247"/>
      <c r="BM99" s="247"/>
      <c r="BN99" s="247"/>
      <c r="BO99" s="247"/>
      <c r="BP99" s="247"/>
      <c r="BQ99" s="247"/>
      <c r="BR99" s="247"/>
      <c r="BS99" s="247"/>
      <c r="BT99" s="247"/>
      <c r="BU99" s="247"/>
      <c r="BV99" s="247"/>
      <c r="BW99" s="247"/>
      <c r="BX99" s="247"/>
      <c r="BY99" s="247"/>
      <c r="BZ99" s="247"/>
      <c r="CA99" s="247"/>
      <c r="CB99" s="247"/>
      <c r="CC99" s="247"/>
      <c r="CD99" s="247"/>
      <c r="CE99" s="247"/>
      <c r="CF99" s="247"/>
      <c r="CG99" s="247"/>
      <c r="CH99" s="247"/>
      <c r="CI99" s="247"/>
      <c r="CJ99" s="247"/>
      <c r="CK99" s="247"/>
      <c r="CL99" s="247"/>
      <c r="CM99" s="247"/>
      <c r="CN99" s="247"/>
      <c r="CO99" s="247"/>
      <c r="CP99" s="247"/>
      <c r="CQ99" s="247"/>
      <c r="CR99" s="247"/>
      <c r="CS99" s="247"/>
      <c r="CT99" s="247"/>
      <c r="CU99" s="247"/>
      <c r="CV99" s="247"/>
      <c r="CW99" s="247"/>
      <c r="CX99" s="247"/>
      <c r="CY99" s="247"/>
      <c r="CZ99" s="247"/>
      <c r="DA99" s="247"/>
      <c r="DB99" s="247"/>
      <c r="DC99" s="247"/>
      <c r="DD99" s="247"/>
      <c r="DE99" s="247"/>
      <c r="DF99" s="247"/>
      <c r="DG99" s="247"/>
      <c r="DH99" s="247"/>
      <c r="DI99" s="247"/>
      <c r="DJ99" s="247"/>
      <c r="DK99" s="247"/>
      <c r="DL99" s="247"/>
      <c r="DM99" s="247"/>
      <c r="DN99" s="247"/>
      <c r="DO99" s="247"/>
      <c r="DP99" s="247"/>
      <c r="DQ99" s="247"/>
      <c r="DR99" s="247"/>
      <c r="DS99" s="247"/>
      <c r="DT99" s="247"/>
      <c r="DU99" s="247"/>
      <c r="DV99" s="247"/>
      <c r="DW99" s="247"/>
      <c r="DX99" s="247"/>
      <c r="DY99" s="247"/>
      <c r="DZ99" s="247"/>
      <c r="EA99" s="247"/>
      <c r="EB99" s="247"/>
      <c r="EC99" s="247"/>
      <c r="ED99" s="247"/>
      <c r="EE99" s="247"/>
      <c r="EF99" s="247"/>
      <c r="EG99" s="247"/>
      <c r="EH99" s="247"/>
      <c r="EI99" s="247"/>
      <c r="EJ99" s="247"/>
      <c r="EK99" s="247"/>
      <c r="EL99" s="247"/>
      <c r="EM99" s="247"/>
      <c r="EN99" s="247"/>
      <c r="EO99" s="247"/>
      <c r="EP99" s="247"/>
      <c r="EQ99" s="247"/>
      <c r="ER99" s="247"/>
      <c r="ES99" s="247"/>
      <c r="ET99" s="247"/>
      <c r="EU99" s="247"/>
      <c r="EV99" s="247"/>
      <c r="EW99" s="247"/>
      <c r="EX99" s="247"/>
      <c r="EY99" s="247"/>
      <c r="EZ99" s="247"/>
      <c r="FA99" s="247"/>
      <c r="FB99" s="247"/>
      <c r="FC99" s="247"/>
      <c r="FD99" s="247"/>
      <c r="FE99" s="247"/>
      <c r="FF99" s="247"/>
      <c r="FG99" s="247"/>
      <c r="FH99" s="247"/>
      <c r="FI99" s="247"/>
      <c r="FJ99" s="247"/>
      <c r="FK99" s="247"/>
      <c r="FL99" s="247"/>
      <c r="FM99" s="247"/>
      <c r="FN99" s="247"/>
      <c r="FO99" s="247"/>
      <c r="FP99" s="247"/>
      <c r="FQ99" s="247"/>
      <c r="FR99" s="247"/>
      <c r="FS99" s="247"/>
      <c r="FT99" s="247"/>
      <c r="FU99" s="247"/>
      <c r="FV99" s="247"/>
      <c r="FW99" s="247"/>
      <c r="FX99" s="247"/>
      <c r="FY99" s="247"/>
      <c r="FZ99" s="247"/>
      <c r="GA99" s="247"/>
      <c r="GB99" s="247"/>
      <c r="GC99" s="247"/>
      <c r="GD99" s="247"/>
      <c r="GE99" s="247"/>
      <c r="GF99" s="247"/>
      <c r="GG99" s="247"/>
      <c r="GH99" s="247"/>
      <c r="GI99" s="247"/>
      <c r="GJ99" s="247"/>
      <c r="GK99" s="247"/>
      <c r="GL99" s="247"/>
      <c r="GM99" s="247"/>
      <c r="GN99" s="247"/>
      <c r="GO99" s="247"/>
      <c r="GP99" s="247"/>
      <c r="GQ99" s="247"/>
      <c r="GR99" s="247"/>
      <c r="GS99" s="247"/>
      <c r="GT99" s="247"/>
      <c r="GU99" s="247"/>
      <c r="GV99" s="247"/>
      <c r="GW99" s="247"/>
      <c r="GX99" s="247"/>
      <c r="GY99" s="247"/>
      <c r="GZ99" s="247"/>
      <c r="HA99" s="247"/>
      <c r="HB99" s="247"/>
      <c r="HC99" s="247"/>
      <c r="HD99" s="247"/>
      <c r="HE99" s="247"/>
      <c r="HF99" s="247"/>
      <c r="HG99" s="247"/>
      <c r="HH99" s="247"/>
      <c r="HI99" s="247"/>
      <c r="HJ99" s="247"/>
      <c r="HK99" s="247"/>
      <c r="HL99" s="247"/>
      <c r="HM99" s="247"/>
      <c r="HN99" s="247"/>
      <c r="HO99" s="247"/>
      <c r="HP99" s="247"/>
      <c r="HQ99" s="247"/>
      <c r="HR99" s="247"/>
      <c r="HS99" s="247"/>
      <c r="HT99" s="247"/>
      <c r="HU99" s="247"/>
      <c r="HV99" s="247"/>
      <c r="HW99" s="247"/>
      <c r="HX99" s="247"/>
      <c r="HY99" s="247"/>
      <c r="HZ99" s="247"/>
      <c r="IA99" s="247"/>
      <c r="IB99" s="247"/>
      <c r="IC99" s="247"/>
      <c r="ID99" s="247"/>
      <c r="IE99" s="247"/>
      <c r="IF99" s="247"/>
      <c r="IG99" s="247"/>
      <c r="IH99" s="247"/>
      <c r="II99" s="247"/>
      <c r="IJ99" s="247"/>
      <c r="IK99" s="247"/>
      <c r="IL99" s="247"/>
      <c r="IM99" s="247"/>
      <c r="IN99" s="247"/>
      <c r="IO99" s="247"/>
      <c r="IP99" s="247"/>
      <c r="IQ99" s="247"/>
      <c r="IR99" s="247"/>
      <c r="IS99" s="247"/>
      <c r="IT99" s="247"/>
      <c r="IU99" s="247"/>
      <c r="IV99" s="247"/>
      <c r="IW99" s="247"/>
      <c r="IX99" s="247"/>
      <c r="IY99" s="247"/>
      <c r="IZ99" s="247"/>
      <c r="JA99" s="247"/>
      <c r="JB99" s="247"/>
      <c r="JC99" s="247"/>
      <c r="JD99" s="247"/>
      <c r="JE99" s="247"/>
      <c r="JF99" s="247"/>
      <c r="JG99" s="247"/>
      <c r="JH99" s="247"/>
      <c r="JI99" s="247"/>
      <c r="JJ99" s="247"/>
      <c r="JK99" s="247"/>
      <c r="JL99" s="247"/>
    </row>
    <row r="100" spans="1:272" s="270" customFormat="1" x14ac:dyDescent="0.3">
      <c r="A100" s="243"/>
      <c r="B100" s="243"/>
      <c r="C100" s="243"/>
      <c r="D100" s="243"/>
      <c r="E100" s="243"/>
      <c r="F100" s="245"/>
      <c r="G100" s="245"/>
      <c r="H100" s="245"/>
      <c r="I100" s="245"/>
      <c r="J100" s="245"/>
      <c r="K100" s="245"/>
      <c r="L100" s="246"/>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7"/>
      <c r="BA100" s="247"/>
      <c r="BB100" s="247"/>
      <c r="BC100" s="247"/>
      <c r="BD100" s="247"/>
      <c r="BE100" s="247"/>
      <c r="BF100" s="247"/>
      <c r="BG100" s="247"/>
      <c r="BH100" s="247"/>
      <c r="BI100" s="247"/>
      <c r="BJ100" s="247"/>
      <c r="BK100" s="247"/>
      <c r="BL100" s="247"/>
      <c r="BM100" s="247"/>
      <c r="BN100" s="247"/>
      <c r="BO100" s="247"/>
      <c r="BP100" s="247"/>
      <c r="BQ100" s="247"/>
      <c r="BR100" s="247"/>
      <c r="BS100" s="247"/>
      <c r="BT100" s="247"/>
      <c r="BU100" s="247"/>
      <c r="BV100" s="247"/>
      <c r="BW100" s="247"/>
      <c r="BX100" s="247"/>
      <c r="BY100" s="247"/>
      <c r="BZ100" s="247"/>
      <c r="CA100" s="247"/>
      <c r="CB100" s="247"/>
      <c r="CC100" s="247"/>
      <c r="CD100" s="247"/>
      <c r="CE100" s="247"/>
      <c r="CF100" s="247"/>
      <c r="CG100" s="247"/>
      <c r="CH100" s="247"/>
      <c r="CI100" s="247"/>
      <c r="CJ100" s="247"/>
      <c r="CK100" s="247"/>
      <c r="CL100" s="247"/>
      <c r="CM100" s="247"/>
      <c r="CN100" s="247"/>
      <c r="CO100" s="247"/>
      <c r="CP100" s="247"/>
      <c r="CQ100" s="247"/>
      <c r="CR100" s="247"/>
      <c r="CS100" s="247"/>
      <c r="CT100" s="247"/>
      <c r="CU100" s="247"/>
      <c r="CV100" s="247"/>
      <c r="CW100" s="247"/>
      <c r="CX100" s="247"/>
      <c r="CY100" s="247"/>
      <c r="CZ100" s="247"/>
      <c r="DA100" s="247"/>
      <c r="DB100" s="247"/>
      <c r="DC100" s="247"/>
      <c r="DD100" s="247"/>
      <c r="DE100" s="247"/>
      <c r="DF100" s="247"/>
      <c r="DG100" s="247"/>
      <c r="DH100" s="247"/>
      <c r="DI100" s="247"/>
      <c r="DJ100" s="247"/>
      <c r="DK100" s="247"/>
      <c r="DL100" s="247"/>
      <c r="DM100" s="247"/>
      <c r="DN100" s="247"/>
      <c r="DO100" s="247"/>
      <c r="DP100" s="247"/>
      <c r="DQ100" s="247"/>
      <c r="DR100" s="247"/>
      <c r="DS100" s="247"/>
      <c r="DT100" s="247"/>
      <c r="DU100" s="247"/>
      <c r="DV100" s="247"/>
      <c r="DW100" s="247"/>
      <c r="DX100" s="247"/>
      <c r="DY100" s="247"/>
      <c r="DZ100" s="247"/>
      <c r="EA100" s="247"/>
      <c r="EB100" s="247"/>
      <c r="EC100" s="247"/>
      <c r="ED100" s="247"/>
      <c r="EE100" s="247"/>
      <c r="EF100" s="247"/>
      <c r="EG100" s="247"/>
      <c r="EH100" s="247"/>
      <c r="EI100" s="247"/>
      <c r="EJ100" s="247"/>
      <c r="EK100" s="247"/>
      <c r="EL100" s="247"/>
      <c r="EM100" s="247"/>
      <c r="EN100" s="247"/>
      <c r="EO100" s="247"/>
      <c r="EP100" s="247"/>
      <c r="EQ100" s="247"/>
      <c r="ER100" s="247"/>
      <c r="ES100" s="247"/>
      <c r="ET100" s="247"/>
      <c r="EU100" s="247"/>
      <c r="EV100" s="247"/>
      <c r="EW100" s="247"/>
      <c r="EX100" s="247"/>
      <c r="EY100" s="247"/>
      <c r="EZ100" s="247"/>
      <c r="FA100" s="247"/>
      <c r="FB100" s="247"/>
      <c r="FC100" s="247"/>
      <c r="FD100" s="247"/>
      <c r="FE100" s="247"/>
      <c r="FF100" s="247"/>
      <c r="FG100" s="247"/>
      <c r="FH100" s="247"/>
      <c r="FI100" s="247"/>
      <c r="FJ100" s="247"/>
      <c r="FK100" s="247"/>
      <c r="FL100" s="247"/>
      <c r="FM100" s="247"/>
      <c r="FN100" s="247"/>
      <c r="FO100" s="247"/>
      <c r="FP100" s="247"/>
      <c r="FQ100" s="247"/>
      <c r="FR100" s="247"/>
      <c r="FS100" s="247"/>
      <c r="FT100" s="247"/>
      <c r="FU100" s="247"/>
      <c r="FV100" s="247"/>
      <c r="FW100" s="247"/>
      <c r="FX100" s="247"/>
      <c r="FY100" s="247"/>
      <c r="FZ100" s="247"/>
      <c r="GA100" s="247"/>
      <c r="GB100" s="247"/>
      <c r="GC100" s="247"/>
      <c r="GD100" s="247"/>
      <c r="GE100" s="247"/>
      <c r="GF100" s="247"/>
      <c r="GG100" s="247"/>
      <c r="GH100" s="247"/>
      <c r="GI100" s="247"/>
      <c r="GJ100" s="247"/>
      <c r="GK100" s="247"/>
      <c r="GL100" s="247"/>
      <c r="GM100" s="247"/>
      <c r="GN100" s="247"/>
      <c r="GO100" s="247"/>
      <c r="GP100" s="247"/>
      <c r="GQ100" s="247"/>
      <c r="GR100" s="247"/>
      <c r="GS100" s="247"/>
      <c r="GT100" s="247"/>
      <c r="GU100" s="247"/>
      <c r="GV100" s="247"/>
      <c r="GW100" s="247"/>
      <c r="GX100" s="247"/>
      <c r="GY100" s="247"/>
      <c r="GZ100" s="247"/>
      <c r="HA100" s="247"/>
      <c r="HB100" s="247"/>
      <c r="HC100" s="247"/>
      <c r="HD100" s="247"/>
      <c r="HE100" s="247"/>
      <c r="HF100" s="247"/>
      <c r="HG100" s="247"/>
      <c r="HH100" s="247"/>
      <c r="HI100" s="247"/>
      <c r="HJ100" s="247"/>
      <c r="HK100" s="247"/>
      <c r="HL100" s="247"/>
      <c r="HM100" s="247"/>
      <c r="HN100" s="247"/>
      <c r="HO100" s="247"/>
      <c r="HP100" s="247"/>
      <c r="HQ100" s="247"/>
      <c r="HR100" s="247"/>
      <c r="HS100" s="247"/>
      <c r="HT100" s="247"/>
      <c r="HU100" s="247"/>
      <c r="HV100" s="247"/>
      <c r="HW100" s="247"/>
      <c r="HX100" s="247"/>
      <c r="HY100" s="247"/>
      <c r="HZ100" s="247"/>
      <c r="IA100" s="247"/>
      <c r="IB100" s="247"/>
      <c r="IC100" s="247"/>
      <c r="ID100" s="247"/>
      <c r="IE100" s="247"/>
      <c r="IF100" s="247"/>
      <c r="IG100" s="247"/>
      <c r="IH100" s="247"/>
      <c r="II100" s="247"/>
      <c r="IJ100" s="247"/>
      <c r="IK100" s="247"/>
      <c r="IL100" s="247"/>
      <c r="IM100" s="247"/>
      <c r="IN100" s="247"/>
      <c r="IO100" s="247"/>
      <c r="IP100" s="247"/>
      <c r="IQ100" s="247"/>
      <c r="IR100" s="247"/>
      <c r="IS100" s="247"/>
      <c r="IT100" s="247"/>
      <c r="IU100" s="247"/>
      <c r="IV100" s="247"/>
      <c r="IW100" s="247"/>
      <c r="IX100" s="247"/>
      <c r="IY100" s="247"/>
      <c r="IZ100" s="247"/>
      <c r="JA100" s="247"/>
      <c r="JB100" s="247"/>
      <c r="JC100" s="247"/>
      <c r="JD100" s="247"/>
      <c r="JE100" s="247"/>
      <c r="JF100" s="247"/>
      <c r="JG100" s="247"/>
      <c r="JH100" s="247"/>
      <c r="JI100" s="247"/>
      <c r="JJ100" s="247"/>
      <c r="JK100" s="247"/>
      <c r="JL100" s="247"/>
    </row>
    <row r="101" spans="1:272" s="270" customFormat="1" x14ac:dyDescent="0.3">
      <c r="A101" s="243"/>
      <c r="B101" s="243"/>
      <c r="C101" s="243"/>
      <c r="D101" s="243"/>
      <c r="E101" s="243"/>
      <c r="F101" s="245"/>
      <c r="G101" s="245"/>
      <c r="H101" s="245"/>
      <c r="I101" s="245"/>
      <c r="J101" s="245"/>
      <c r="K101" s="245"/>
      <c r="L101" s="246"/>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7"/>
      <c r="BA101" s="247"/>
      <c r="BB101" s="247"/>
      <c r="BC101" s="247"/>
      <c r="BD101" s="247"/>
      <c r="BE101" s="247"/>
      <c r="BF101" s="247"/>
      <c r="BG101" s="247"/>
      <c r="BH101" s="247"/>
      <c r="BI101" s="247"/>
      <c r="BJ101" s="247"/>
      <c r="BK101" s="247"/>
      <c r="BL101" s="247"/>
      <c r="BM101" s="247"/>
      <c r="BN101" s="247"/>
      <c r="BO101" s="247"/>
      <c r="BP101" s="247"/>
      <c r="BQ101" s="247"/>
      <c r="BR101" s="247"/>
      <c r="BS101" s="247"/>
      <c r="BT101" s="247"/>
      <c r="BU101" s="247"/>
      <c r="BV101" s="247"/>
      <c r="BW101" s="247"/>
      <c r="BX101" s="247"/>
      <c r="BY101" s="247"/>
      <c r="BZ101" s="247"/>
      <c r="CA101" s="247"/>
      <c r="CB101" s="247"/>
      <c r="CC101" s="247"/>
      <c r="CD101" s="247"/>
      <c r="CE101" s="247"/>
      <c r="CF101" s="247"/>
      <c r="CG101" s="247"/>
      <c r="CH101" s="247"/>
      <c r="CI101" s="247"/>
      <c r="CJ101" s="247"/>
      <c r="CK101" s="247"/>
      <c r="CL101" s="247"/>
      <c r="CM101" s="247"/>
      <c r="CN101" s="247"/>
      <c r="CO101" s="247"/>
      <c r="CP101" s="247"/>
      <c r="CQ101" s="247"/>
      <c r="CR101" s="247"/>
      <c r="CS101" s="247"/>
      <c r="CT101" s="247"/>
      <c r="CU101" s="247"/>
      <c r="CV101" s="247"/>
      <c r="CW101" s="247"/>
      <c r="CX101" s="247"/>
      <c r="CY101" s="247"/>
      <c r="CZ101" s="247"/>
      <c r="DA101" s="247"/>
      <c r="DB101" s="247"/>
      <c r="DC101" s="247"/>
      <c r="DD101" s="247"/>
      <c r="DE101" s="247"/>
      <c r="DF101" s="247"/>
      <c r="DG101" s="247"/>
      <c r="DH101" s="247"/>
      <c r="DI101" s="247"/>
      <c r="DJ101" s="247"/>
      <c r="DK101" s="247"/>
      <c r="DL101" s="247"/>
      <c r="DM101" s="247"/>
      <c r="DN101" s="247"/>
      <c r="DO101" s="247"/>
      <c r="DP101" s="247"/>
      <c r="DQ101" s="247"/>
      <c r="DR101" s="247"/>
      <c r="DS101" s="247"/>
      <c r="DT101" s="247"/>
      <c r="DU101" s="247"/>
      <c r="DV101" s="247"/>
      <c r="DW101" s="247"/>
      <c r="DX101" s="247"/>
      <c r="DY101" s="247"/>
      <c r="DZ101" s="247"/>
      <c r="EA101" s="247"/>
      <c r="EB101" s="247"/>
      <c r="EC101" s="247"/>
      <c r="ED101" s="247"/>
      <c r="EE101" s="247"/>
      <c r="EF101" s="247"/>
      <c r="EG101" s="247"/>
      <c r="EH101" s="247"/>
      <c r="EI101" s="247"/>
      <c r="EJ101" s="247"/>
      <c r="EK101" s="247"/>
      <c r="EL101" s="247"/>
      <c r="EM101" s="247"/>
      <c r="EN101" s="247"/>
      <c r="EO101" s="247"/>
      <c r="EP101" s="247"/>
      <c r="EQ101" s="247"/>
      <c r="ER101" s="247"/>
      <c r="ES101" s="247"/>
      <c r="ET101" s="247"/>
      <c r="EU101" s="247"/>
      <c r="EV101" s="247"/>
      <c r="EW101" s="247"/>
      <c r="EX101" s="247"/>
      <c r="EY101" s="247"/>
      <c r="EZ101" s="247"/>
      <c r="FA101" s="247"/>
      <c r="FB101" s="247"/>
      <c r="FC101" s="247"/>
      <c r="FD101" s="247"/>
      <c r="FE101" s="247"/>
      <c r="FF101" s="247"/>
      <c r="FG101" s="247"/>
      <c r="FH101" s="247"/>
      <c r="FI101" s="247"/>
      <c r="FJ101" s="247"/>
      <c r="FK101" s="247"/>
      <c r="FL101" s="247"/>
      <c r="FM101" s="247"/>
      <c r="FN101" s="247"/>
      <c r="FO101" s="247"/>
      <c r="FP101" s="247"/>
      <c r="FQ101" s="247"/>
      <c r="FR101" s="247"/>
      <c r="FS101" s="247"/>
      <c r="FT101" s="247"/>
      <c r="FU101" s="247"/>
      <c r="FV101" s="247"/>
      <c r="FW101" s="247"/>
      <c r="FX101" s="247"/>
      <c r="FY101" s="247"/>
      <c r="FZ101" s="247"/>
      <c r="GA101" s="247"/>
      <c r="GB101" s="247"/>
      <c r="GC101" s="247"/>
      <c r="GD101" s="247"/>
      <c r="GE101" s="247"/>
      <c r="GF101" s="247"/>
      <c r="GG101" s="247"/>
      <c r="GH101" s="247"/>
      <c r="GI101" s="247"/>
      <c r="GJ101" s="247"/>
      <c r="GK101" s="247"/>
      <c r="GL101" s="247"/>
      <c r="GM101" s="247"/>
      <c r="GN101" s="247"/>
      <c r="GO101" s="247"/>
      <c r="GP101" s="247"/>
      <c r="GQ101" s="247"/>
      <c r="GR101" s="247"/>
      <c r="GS101" s="247"/>
      <c r="GT101" s="247"/>
      <c r="GU101" s="247"/>
      <c r="GV101" s="247"/>
      <c r="GW101" s="247"/>
      <c r="GX101" s="247"/>
      <c r="GY101" s="247"/>
      <c r="GZ101" s="247"/>
      <c r="HA101" s="247"/>
      <c r="HB101" s="247"/>
      <c r="HC101" s="247"/>
      <c r="HD101" s="247"/>
      <c r="HE101" s="247"/>
      <c r="HF101" s="247"/>
      <c r="HG101" s="247"/>
      <c r="HH101" s="247"/>
      <c r="HI101" s="247"/>
      <c r="HJ101" s="247"/>
      <c r="HK101" s="247"/>
      <c r="HL101" s="247"/>
      <c r="HM101" s="247"/>
      <c r="HN101" s="247"/>
      <c r="HO101" s="247"/>
      <c r="HP101" s="247"/>
      <c r="HQ101" s="247"/>
      <c r="HR101" s="247"/>
      <c r="HS101" s="247"/>
      <c r="HT101" s="247"/>
      <c r="HU101" s="247"/>
      <c r="HV101" s="247"/>
      <c r="HW101" s="247"/>
      <c r="HX101" s="247"/>
      <c r="HY101" s="247"/>
      <c r="HZ101" s="247"/>
      <c r="IA101" s="247"/>
      <c r="IB101" s="247"/>
      <c r="IC101" s="247"/>
      <c r="ID101" s="247"/>
      <c r="IE101" s="247"/>
      <c r="IF101" s="247"/>
      <c r="IG101" s="247"/>
      <c r="IH101" s="247"/>
      <c r="II101" s="247"/>
      <c r="IJ101" s="247"/>
      <c r="IK101" s="247"/>
      <c r="IL101" s="247"/>
      <c r="IM101" s="247"/>
      <c r="IN101" s="247"/>
      <c r="IO101" s="247"/>
      <c r="IP101" s="247"/>
      <c r="IQ101" s="247"/>
      <c r="IR101" s="247"/>
      <c r="IS101" s="247"/>
      <c r="IT101" s="247"/>
      <c r="IU101" s="247"/>
      <c r="IV101" s="247"/>
      <c r="IW101" s="247"/>
      <c r="IX101" s="247"/>
      <c r="IY101" s="247"/>
      <c r="IZ101" s="247"/>
      <c r="JA101" s="247"/>
      <c r="JB101" s="247"/>
      <c r="JC101" s="247"/>
      <c r="JD101" s="247"/>
      <c r="JE101" s="247"/>
      <c r="JF101" s="247"/>
      <c r="JG101" s="247"/>
      <c r="JH101" s="247"/>
      <c r="JI101" s="247"/>
      <c r="JJ101" s="247"/>
      <c r="JK101" s="247"/>
      <c r="JL101" s="247"/>
    </row>
    <row r="102" spans="1:272" s="270" customFormat="1" x14ac:dyDescent="0.3">
      <c r="A102" s="243"/>
      <c r="B102" s="243"/>
      <c r="C102" s="243"/>
      <c r="D102" s="243"/>
      <c r="E102" s="243"/>
      <c r="F102" s="245"/>
      <c r="G102" s="245"/>
      <c r="H102" s="245"/>
      <c r="I102" s="245"/>
      <c r="J102" s="245"/>
      <c r="K102" s="245"/>
      <c r="L102" s="246"/>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7"/>
      <c r="BA102" s="247"/>
      <c r="BB102" s="247"/>
      <c r="BC102" s="247"/>
      <c r="BD102" s="247"/>
      <c r="BE102" s="247"/>
      <c r="BF102" s="247"/>
      <c r="BG102" s="247"/>
      <c r="BH102" s="247"/>
      <c r="BI102" s="247"/>
      <c r="BJ102" s="247"/>
      <c r="BK102" s="247"/>
      <c r="BL102" s="247"/>
      <c r="BM102" s="247"/>
      <c r="BN102" s="247"/>
      <c r="BO102" s="247"/>
      <c r="BP102" s="247"/>
      <c r="BQ102" s="247"/>
      <c r="BR102" s="247"/>
      <c r="BS102" s="247"/>
      <c r="BT102" s="247"/>
      <c r="BU102" s="247"/>
      <c r="BV102" s="247"/>
      <c r="BW102" s="247"/>
      <c r="BX102" s="247"/>
      <c r="BY102" s="247"/>
      <c r="BZ102" s="247"/>
      <c r="CA102" s="247"/>
      <c r="CB102" s="247"/>
      <c r="CC102" s="247"/>
      <c r="CD102" s="247"/>
      <c r="CE102" s="247"/>
      <c r="CF102" s="247"/>
      <c r="CG102" s="247"/>
      <c r="CH102" s="247"/>
      <c r="CI102" s="247"/>
      <c r="CJ102" s="247"/>
      <c r="CK102" s="247"/>
      <c r="CL102" s="247"/>
      <c r="CM102" s="247"/>
      <c r="CN102" s="247"/>
      <c r="CO102" s="247"/>
      <c r="CP102" s="247"/>
      <c r="CQ102" s="247"/>
      <c r="CR102" s="247"/>
      <c r="CS102" s="247"/>
      <c r="CT102" s="247"/>
      <c r="CU102" s="247"/>
      <c r="CV102" s="247"/>
      <c r="CW102" s="247"/>
      <c r="CX102" s="247"/>
      <c r="CY102" s="247"/>
      <c r="CZ102" s="247"/>
      <c r="DA102" s="247"/>
      <c r="DB102" s="247"/>
      <c r="DC102" s="247"/>
      <c r="DD102" s="247"/>
      <c r="DE102" s="247"/>
      <c r="DF102" s="247"/>
      <c r="DG102" s="247"/>
      <c r="DH102" s="247"/>
      <c r="DI102" s="247"/>
      <c r="DJ102" s="247"/>
      <c r="DK102" s="247"/>
      <c r="DL102" s="247"/>
      <c r="DM102" s="247"/>
      <c r="DN102" s="247"/>
      <c r="DO102" s="247"/>
      <c r="DP102" s="247"/>
      <c r="DQ102" s="247"/>
      <c r="DR102" s="247"/>
      <c r="DS102" s="247"/>
      <c r="DT102" s="247"/>
      <c r="DU102" s="247"/>
      <c r="DV102" s="247"/>
      <c r="DW102" s="247"/>
      <c r="DX102" s="247"/>
      <c r="DY102" s="247"/>
      <c r="DZ102" s="247"/>
      <c r="EA102" s="247"/>
      <c r="EB102" s="247"/>
      <c r="EC102" s="247"/>
      <c r="ED102" s="247"/>
      <c r="EE102" s="247"/>
      <c r="EF102" s="247"/>
      <c r="EG102" s="247"/>
      <c r="EH102" s="247"/>
      <c r="EI102" s="247"/>
      <c r="EJ102" s="247"/>
      <c r="EK102" s="247"/>
      <c r="EL102" s="247"/>
      <c r="EM102" s="247"/>
      <c r="EN102" s="247"/>
      <c r="EO102" s="247"/>
      <c r="EP102" s="247"/>
      <c r="EQ102" s="247"/>
      <c r="ER102" s="247"/>
      <c r="ES102" s="247"/>
      <c r="ET102" s="247"/>
      <c r="EU102" s="247"/>
      <c r="EV102" s="247"/>
      <c r="EW102" s="247"/>
      <c r="EX102" s="247"/>
      <c r="EY102" s="247"/>
      <c r="EZ102" s="247"/>
      <c r="FA102" s="247"/>
      <c r="FB102" s="247"/>
      <c r="FC102" s="247"/>
      <c r="FD102" s="247"/>
      <c r="FE102" s="247"/>
      <c r="FF102" s="247"/>
      <c r="FG102" s="247"/>
      <c r="FH102" s="247"/>
      <c r="FI102" s="247"/>
      <c r="FJ102" s="247"/>
      <c r="FK102" s="247"/>
      <c r="FL102" s="247"/>
      <c r="FM102" s="247"/>
      <c r="FN102" s="247"/>
      <c r="FO102" s="247"/>
      <c r="FP102" s="247"/>
      <c r="FQ102" s="247"/>
      <c r="FR102" s="247"/>
      <c r="FS102" s="247"/>
      <c r="FT102" s="247"/>
      <c r="FU102" s="247"/>
      <c r="FV102" s="247"/>
      <c r="FW102" s="247"/>
      <c r="FX102" s="247"/>
      <c r="FY102" s="247"/>
      <c r="FZ102" s="247"/>
      <c r="GA102" s="247"/>
      <c r="GB102" s="247"/>
      <c r="GC102" s="247"/>
      <c r="GD102" s="247"/>
      <c r="GE102" s="247"/>
      <c r="GF102" s="247"/>
      <c r="GG102" s="247"/>
      <c r="GH102" s="247"/>
      <c r="GI102" s="247"/>
      <c r="GJ102" s="247"/>
      <c r="GK102" s="247"/>
      <c r="GL102" s="247"/>
      <c r="GM102" s="247"/>
      <c r="GN102" s="247"/>
      <c r="GO102" s="247"/>
      <c r="GP102" s="247"/>
      <c r="GQ102" s="247"/>
      <c r="GR102" s="247"/>
      <c r="GS102" s="247"/>
      <c r="GT102" s="247"/>
      <c r="GU102" s="247"/>
      <c r="GV102" s="247"/>
      <c r="GW102" s="247"/>
      <c r="GX102" s="247"/>
      <c r="GY102" s="247"/>
      <c r="GZ102" s="247"/>
      <c r="HA102" s="247"/>
      <c r="HB102" s="247"/>
      <c r="HC102" s="247"/>
      <c r="HD102" s="247"/>
      <c r="HE102" s="247"/>
      <c r="HF102" s="247"/>
      <c r="HG102" s="247"/>
      <c r="HH102" s="247"/>
      <c r="HI102" s="247"/>
      <c r="HJ102" s="247"/>
      <c r="HK102" s="247"/>
      <c r="HL102" s="247"/>
      <c r="HM102" s="247"/>
      <c r="HN102" s="247"/>
      <c r="HO102" s="247"/>
      <c r="HP102" s="247"/>
      <c r="HQ102" s="247"/>
      <c r="HR102" s="247"/>
      <c r="HS102" s="247"/>
      <c r="HT102" s="247"/>
      <c r="HU102" s="247"/>
      <c r="HV102" s="247"/>
      <c r="HW102" s="247"/>
      <c r="HX102" s="247"/>
      <c r="HY102" s="247"/>
      <c r="HZ102" s="247"/>
      <c r="IA102" s="247"/>
      <c r="IB102" s="247"/>
      <c r="IC102" s="247"/>
      <c r="ID102" s="247"/>
      <c r="IE102" s="247"/>
      <c r="IF102" s="247"/>
      <c r="IG102" s="247"/>
      <c r="IH102" s="247"/>
      <c r="II102" s="247"/>
      <c r="IJ102" s="247"/>
      <c r="IK102" s="247"/>
      <c r="IL102" s="247"/>
      <c r="IM102" s="247"/>
      <c r="IN102" s="247"/>
      <c r="IO102" s="247"/>
      <c r="IP102" s="247"/>
      <c r="IQ102" s="247"/>
      <c r="IR102" s="247"/>
      <c r="IS102" s="247"/>
      <c r="IT102" s="247"/>
      <c r="IU102" s="247"/>
      <c r="IV102" s="247"/>
      <c r="IW102" s="247"/>
      <c r="IX102" s="247"/>
      <c r="IY102" s="247"/>
      <c r="IZ102" s="247"/>
      <c r="JA102" s="247"/>
      <c r="JB102" s="247"/>
      <c r="JC102" s="247"/>
      <c r="JD102" s="247"/>
      <c r="JE102" s="247"/>
      <c r="JF102" s="247"/>
      <c r="JG102" s="247"/>
      <c r="JH102" s="247"/>
      <c r="JI102" s="247"/>
      <c r="JJ102" s="247"/>
      <c r="JK102" s="247"/>
      <c r="JL102" s="247"/>
    </row>
    <row r="103" spans="1:272" s="270" customFormat="1" x14ac:dyDescent="0.3">
      <c r="A103" s="243"/>
      <c r="B103" s="243"/>
      <c r="C103" s="243"/>
      <c r="D103" s="243"/>
      <c r="E103" s="243"/>
      <c r="F103" s="245"/>
      <c r="G103" s="245"/>
      <c r="H103" s="245"/>
      <c r="I103" s="245"/>
      <c r="J103" s="245"/>
      <c r="K103" s="245"/>
      <c r="L103" s="246"/>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7"/>
      <c r="BA103" s="247"/>
      <c r="BB103" s="247"/>
      <c r="BC103" s="247"/>
      <c r="BD103" s="247"/>
      <c r="BE103" s="247"/>
      <c r="BF103" s="247"/>
      <c r="BG103" s="247"/>
      <c r="BH103" s="247"/>
      <c r="BI103" s="247"/>
      <c r="BJ103" s="247"/>
      <c r="BK103" s="247"/>
      <c r="BL103" s="247"/>
      <c r="BM103" s="247"/>
      <c r="BN103" s="247"/>
      <c r="BO103" s="247"/>
      <c r="BP103" s="247"/>
      <c r="BQ103" s="247"/>
      <c r="BR103" s="247"/>
      <c r="BS103" s="247"/>
      <c r="BT103" s="247"/>
      <c r="BU103" s="247"/>
      <c r="BV103" s="247"/>
      <c r="BW103" s="247"/>
      <c r="BX103" s="247"/>
      <c r="BY103" s="247"/>
      <c r="BZ103" s="247"/>
      <c r="CA103" s="247"/>
      <c r="CB103" s="247"/>
      <c r="CC103" s="247"/>
      <c r="CD103" s="247"/>
      <c r="CE103" s="247"/>
      <c r="CF103" s="247"/>
      <c r="CG103" s="247"/>
      <c r="CH103" s="247"/>
      <c r="CI103" s="247"/>
      <c r="CJ103" s="247"/>
      <c r="CK103" s="247"/>
      <c r="CL103" s="247"/>
      <c r="CM103" s="247"/>
      <c r="CN103" s="247"/>
      <c r="CO103" s="247"/>
      <c r="CP103" s="247"/>
      <c r="CQ103" s="247"/>
      <c r="CR103" s="247"/>
      <c r="CS103" s="247"/>
      <c r="CT103" s="247"/>
      <c r="CU103" s="247"/>
      <c r="CV103" s="247"/>
      <c r="CW103" s="247"/>
      <c r="CX103" s="247"/>
      <c r="CY103" s="247"/>
      <c r="CZ103" s="247"/>
      <c r="DA103" s="247"/>
      <c r="DB103" s="247"/>
      <c r="DC103" s="247"/>
      <c r="DD103" s="247"/>
      <c r="DE103" s="247"/>
      <c r="DF103" s="247"/>
      <c r="DG103" s="247"/>
      <c r="DH103" s="247"/>
      <c r="DI103" s="247"/>
      <c r="DJ103" s="247"/>
      <c r="DK103" s="247"/>
      <c r="DL103" s="247"/>
      <c r="DM103" s="247"/>
      <c r="DN103" s="247"/>
      <c r="DO103" s="247"/>
      <c r="DP103" s="247"/>
      <c r="DQ103" s="247"/>
      <c r="DR103" s="247"/>
      <c r="DS103" s="247"/>
      <c r="DT103" s="247"/>
      <c r="DU103" s="247"/>
      <c r="DV103" s="247"/>
      <c r="DW103" s="247"/>
      <c r="DX103" s="247"/>
      <c r="DY103" s="247"/>
      <c r="DZ103" s="247"/>
      <c r="EA103" s="247"/>
      <c r="EB103" s="247"/>
      <c r="EC103" s="247"/>
      <c r="ED103" s="247"/>
      <c r="EE103" s="247"/>
      <c r="EF103" s="247"/>
      <c r="EG103" s="247"/>
      <c r="EH103" s="247"/>
      <c r="EI103" s="247"/>
      <c r="EJ103" s="247"/>
      <c r="EK103" s="247"/>
      <c r="EL103" s="247"/>
      <c r="EM103" s="247"/>
      <c r="EN103" s="247"/>
      <c r="EO103" s="247"/>
      <c r="EP103" s="247"/>
      <c r="EQ103" s="247"/>
      <c r="ER103" s="247"/>
      <c r="ES103" s="247"/>
      <c r="ET103" s="247"/>
      <c r="EU103" s="247"/>
      <c r="EV103" s="247"/>
      <c r="EW103" s="247"/>
      <c r="EX103" s="247"/>
      <c r="EY103" s="247"/>
      <c r="EZ103" s="247"/>
      <c r="FA103" s="247"/>
      <c r="FB103" s="247"/>
      <c r="FC103" s="247"/>
      <c r="FD103" s="247"/>
      <c r="FE103" s="247"/>
      <c r="FF103" s="247"/>
      <c r="FG103" s="247"/>
      <c r="FH103" s="247"/>
      <c r="FI103" s="247"/>
      <c r="FJ103" s="247"/>
      <c r="FK103" s="247"/>
      <c r="FL103" s="247"/>
      <c r="FM103" s="247"/>
      <c r="FN103" s="247"/>
      <c r="FO103" s="247"/>
      <c r="FP103" s="247"/>
      <c r="FQ103" s="247"/>
      <c r="FR103" s="247"/>
      <c r="FS103" s="247"/>
      <c r="FT103" s="247"/>
      <c r="FU103" s="247"/>
      <c r="FV103" s="247"/>
      <c r="FW103" s="247"/>
      <c r="FX103" s="247"/>
      <c r="FY103" s="247"/>
      <c r="FZ103" s="247"/>
      <c r="GA103" s="247"/>
      <c r="GB103" s="247"/>
      <c r="GC103" s="247"/>
      <c r="GD103" s="247"/>
      <c r="GE103" s="247"/>
      <c r="GF103" s="247"/>
      <c r="GG103" s="247"/>
      <c r="GH103" s="247"/>
      <c r="GI103" s="247"/>
      <c r="GJ103" s="247"/>
      <c r="GK103" s="247"/>
      <c r="GL103" s="247"/>
      <c r="GM103" s="247"/>
      <c r="GN103" s="247"/>
      <c r="GO103" s="247"/>
      <c r="GP103" s="247"/>
      <c r="GQ103" s="247"/>
      <c r="GR103" s="247"/>
      <c r="GS103" s="247"/>
      <c r="GT103" s="247"/>
      <c r="GU103" s="247"/>
      <c r="GV103" s="247"/>
      <c r="GW103" s="247"/>
      <c r="GX103" s="247"/>
      <c r="GY103" s="247"/>
      <c r="GZ103" s="247"/>
      <c r="HA103" s="247"/>
      <c r="HB103" s="247"/>
      <c r="HC103" s="247"/>
      <c r="HD103" s="247"/>
      <c r="HE103" s="247"/>
      <c r="HF103" s="247"/>
      <c r="HG103" s="247"/>
      <c r="HH103" s="247"/>
      <c r="HI103" s="247"/>
      <c r="HJ103" s="247"/>
      <c r="HK103" s="247"/>
      <c r="HL103" s="247"/>
      <c r="HM103" s="247"/>
      <c r="HN103" s="247"/>
      <c r="HO103" s="247"/>
      <c r="HP103" s="247"/>
      <c r="HQ103" s="247"/>
      <c r="HR103" s="247"/>
      <c r="HS103" s="247"/>
      <c r="HT103" s="247"/>
      <c r="HU103" s="247"/>
      <c r="HV103" s="247"/>
      <c r="HW103" s="247"/>
      <c r="HX103" s="247"/>
      <c r="HY103" s="247"/>
      <c r="HZ103" s="247"/>
      <c r="IA103" s="247"/>
      <c r="IB103" s="247"/>
      <c r="IC103" s="247"/>
      <c r="ID103" s="247"/>
      <c r="IE103" s="247"/>
      <c r="IF103" s="247"/>
      <c r="IG103" s="247"/>
      <c r="IH103" s="247"/>
      <c r="II103" s="247"/>
      <c r="IJ103" s="247"/>
      <c r="IK103" s="247"/>
      <c r="IL103" s="247"/>
      <c r="IM103" s="247"/>
      <c r="IN103" s="247"/>
      <c r="IO103" s="247"/>
      <c r="IP103" s="247"/>
      <c r="IQ103" s="247"/>
      <c r="IR103" s="247"/>
      <c r="IS103" s="247"/>
      <c r="IT103" s="247"/>
      <c r="IU103" s="247"/>
      <c r="IV103" s="247"/>
      <c r="IW103" s="247"/>
      <c r="IX103" s="247"/>
      <c r="IY103" s="247"/>
      <c r="IZ103" s="247"/>
      <c r="JA103" s="247"/>
      <c r="JB103" s="247"/>
      <c r="JC103" s="247"/>
      <c r="JD103" s="247"/>
      <c r="JE103" s="247"/>
      <c r="JF103" s="247"/>
      <c r="JG103" s="247"/>
      <c r="JH103" s="247"/>
      <c r="JI103" s="247"/>
      <c r="JJ103" s="247"/>
      <c r="JK103" s="247"/>
      <c r="JL103" s="247"/>
    </row>
    <row r="104" spans="1:272" s="270" customFormat="1" x14ac:dyDescent="0.3">
      <c r="A104" s="243"/>
      <c r="B104" s="243"/>
      <c r="C104" s="243"/>
      <c r="D104" s="243"/>
      <c r="E104" s="243"/>
      <c r="F104" s="245"/>
      <c r="G104" s="245"/>
      <c r="H104" s="245"/>
      <c r="I104" s="245"/>
      <c r="J104" s="245"/>
      <c r="K104" s="245"/>
      <c r="L104" s="246"/>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7"/>
      <c r="BA104" s="247"/>
      <c r="BB104" s="247"/>
      <c r="BC104" s="247"/>
      <c r="BD104" s="247"/>
      <c r="BE104" s="247"/>
      <c r="BF104" s="247"/>
      <c r="BG104" s="247"/>
      <c r="BH104" s="247"/>
      <c r="BI104" s="247"/>
      <c r="BJ104" s="247"/>
      <c r="BK104" s="247"/>
      <c r="BL104" s="247"/>
      <c r="BM104" s="247"/>
      <c r="BN104" s="247"/>
      <c r="BO104" s="247"/>
      <c r="BP104" s="247"/>
      <c r="BQ104" s="247"/>
      <c r="BR104" s="247"/>
      <c r="BS104" s="247"/>
      <c r="BT104" s="247"/>
      <c r="BU104" s="247"/>
      <c r="BV104" s="247"/>
      <c r="BW104" s="247"/>
      <c r="BX104" s="247"/>
      <c r="BY104" s="247"/>
      <c r="BZ104" s="247"/>
      <c r="CA104" s="247"/>
      <c r="CB104" s="247"/>
      <c r="CC104" s="247"/>
      <c r="CD104" s="247"/>
      <c r="CE104" s="247"/>
      <c r="CF104" s="247"/>
      <c r="CG104" s="247"/>
      <c r="CH104" s="247"/>
      <c r="CI104" s="247"/>
      <c r="CJ104" s="247"/>
      <c r="CK104" s="247"/>
      <c r="CL104" s="247"/>
      <c r="CM104" s="247"/>
      <c r="CN104" s="247"/>
      <c r="CO104" s="247"/>
      <c r="CP104" s="247"/>
      <c r="CQ104" s="247"/>
      <c r="CR104" s="247"/>
      <c r="CS104" s="247"/>
      <c r="CT104" s="247"/>
      <c r="CU104" s="247"/>
      <c r="CV104" s="247"/>
      <c r="CW104" s="247"/>
      <c r="CX104" s="247"/>
      <c r="CY104" s="247"/>
      <c r="CZ104" s="247"/>
      <c r="DA104" s="247"/>
      <c r="DB104" s="247"/>
      <c r="DC104" s="247"/>
      <c r="DD104" s="247"/>
      <c r="DE104" s="247"/>
      <c r="DF104" s="247"/>
      <c r="DG104" s="247"/>
      <c r="DH104" s="247"/>
      <c r="DI104" s="247"/>
      <c r="DJ104" s="247"/>
      <c r="DK104" s="247"/>
      <c r="DL104" s="247"/>
      <c r="DM104" s="247"/>
      <c r="DN104" s="247"/>
      <c r="DO104" s="247"/>
      <c r="DP104" s="247"/>
      <c r="DQ104" s="247"/>
      <c r="DR104" s="247"/>
      <c r="DS104" s="247"/>
      <c r="DT104" s="247"/>
      <c r="DU104" s="247"/>
      <c r="DV104" s="247"/>
      <c r="DW104" s="247"/>
      <c r="DX104" s="247"/>
      <c r="DY104" s="247"/>
      <c r="DZ104" s="247"/>
      <c r="EA104" s="247"/>
      <c r="EB104" s="247"/>
      <c r="EC104" s="247"/>
      <c r="ED104" s="247"/>
      <c r="EE104" s="247"/>
      <c r="EF104" s="247"/>
      <c r="EG104" s="247"/>
      <c r="EH104" s="247"/>
      <c r="EI104" s="247"/>
      <c r="EJ104" s="247"/>
      <c r="EK104" s="247"/>
      <c r="EL104" s="247"/>
      <c r="EM104" s="247"/>
      <c r="EN104" s="247"/>
      <c r="EO104" s="247"/>
      <c r="EP104" s="247"/>
      <c r="EQ104" s="247"/>
      <c r="ER104" s="247"/>
      <c r="ES104" s="247"/>
      <c r="ET104" s="247"/>
      <c r="EU104" s="247"/>
      <c r="EV104" s="247"/>
      <c r="EW104" s="247"/>
      <c r="EX104" s="247"/>
      <c r="EY104" s="247"/>
      <c r="EZ104" s="247"/>
      <c r="FA104" s="247"/>
      <c r="FB104" s="247"/>
      <c r="FC104" s="247"/>
      <c r="FD104" s="247"/>
      <c r="FE104" s="247"/>
      <c r="FF104" s="247"/>
      <c r="FG104" s="247"/>
      <c r="FH104" s="247"/>
      <c r="FI104" s="247"/>
      <c r="FJ104" s="247"/>
      <c r="FK104" s="247"/>
      <c r="FL104" s="247"/>
      <c r="FM104" s="247"/>
      <c r="FN104" s="247"/>
      <c r="FO104" s="247"/>
      <c r="FP104" s="247"/>
      <c r="FQ104" s="247"/>
      <c r="FR104" s="247"/>
      <c r="FS104" s="247"/>
      <c r="FT104" s="247"/>
      <c r="FU104" s="247"/>
      <c r="FV104" s="247"/>
      <c r="FW104" s="247"/>
      <c r="FX104" s="247"/>
      <c r="FY104" s="247"/>
      <c r="FZ104" s="247"/>
      <c r="GA104" s="247"/>
      <c r="GB104" s="247"/>
      <c r="GC104" s="247"/>
      <c r="GD104" s="247"/>
      <c r="GE104" s="247"/>
      <c r="GF104" s="247"/>
      <c r="GG104" s="247"/>
      <c r="GH104" s="247"/>
      <c r="GI104" s="247"/>
      <c r="GJ104" s="247"/>
      <c r="GK104" s="247"/>
      <c r="GL104" s="247"/>
      <c r="GM104" s="247"/>
      <c r="GN104" s="247"/>
      <c r="GO104" s="247"/>
      <c r="GP104" s="247"/>
      <c r="GQ104" s="247"/>
      <c r="GR104" s="247"/>
      <c r="GS104" s="247"/>
      <c r="GT104" s="247"/>
      <c r="GU104" s="247"/>
      <c r="GV104" s="247"/>
      <c r="GW104" s="247"/>
      <c r="GX104" s="247"/>
      <c r="GY104" s="247"/>
      <c r="GZ104" s="247"/>
      <c r="HA104" s="247"/>
      <c r="HB104" s="247"/>
      <c r="HC104" s="247"/>
      <c r="HD104" s="247"/>
      <c r="HE104" s="247"/>
      <c r="HF104" s="247"/>
      <c r="HG104" s="247"/>
      <c r="HH104" s="247"/>
      <c r="HI104" s="247"/>
      <c r="HJ104" s="247"/>
      <c r="HK104" s="247"/>
      <c r="HL104" s="247"/>
      <c r="HM104" s="247"/>
      <c r="HN104" s="247"/>
      <c r="HO104" s="247"/>
      <c r="HP104" s="247"/>
      <c r="HQ104" s="247"/>
      <c r="HR104" s="247"/>
      <c r="HS104" s="247"/>
      <c r="HT104" s="247"/>
      <c r="HU104" s="247"/>
      <c r="HV104" s="247"/>
      <c r="HW104" s="247"/>
      <c r="HX104" s="247"/>
      <c r="HY104" s="247"/>
      <c r="HZ104" s="247"/>
      <c r="IA104" s="247"/>
      <c r="IB104" s="247"/>
      <c r="IC104" s="247"/>
      <c r="ID104" s="247"/>
      <c r="IE104" s="247"/>
      <c r="IF104" s="247"/>
      <c r="IG104" s="247"/>
      <c r="IH104" s="247"/>
      <c r="II104" s="247"/>
      <c r="IJ104" s="247"/>
      <c r="IK104" s="247"/>
      <c r="IL104" s="247"/>
      <c r="IM104" s="247"/>
      <c r="IN104" s="247"/>
      <c r="IO104" s="247"/>
      <c r="IP104" s="247"/>
      <c r="IQ104" s="247"/>
      <c r="IR104" s="247"/>
      <c r="IS104" s="247"/>
      <c r="IT104" s="247"/>
      <c r="IU104" s="247"/>
      <c r="IV104" s="247"/>
      <c r="IW104" s="247"/>
      <c r="IX104" s="247"/>
      <c r="IY104" s="247"/>
      <c r="IZ104" s="247"/>
      <c r="JA104" s="247"/>
      <c r="JB104" s="247"/>
      <c r="JC104" s="247"/>
      <c r="JD104" s="247"/>
      <c r="JE104" s="247"/>
      <c r="JF104" s="247"/>
      <c r="JG104" s="247"/>
      <c r="JH104" s="247"/>
      <c r="JI104" s="247"/>
      <c r="JJ104" s="247"/>
      <c r="JK104" s="247"/>
      <c r="JL104" s="247"/>
    </row>
    <row r="105" spans="1:272" s="270" customFormat="1" x14ac:dyDescent="0.3">
      <c r="A105" s="243"/>
      <c r="B105" s="243"/>
      <c r="C105" s="243"/>
      <c r="D105" s="243"/>
      <c r="E105" s="243"/>
      <c r="F105" s="245"/>
      <c r="G105" s="245"/>
      <c r="H105" s="245"/>
      <c r="I105" s="245"/>
      <c r="J105" s="245"/>
      <c r="K105" s="245"/>
      <c r="L105" s="246"/>
      <c r="M105" s="247"/>
      <c r="N105" s="247"/>
      <c r="O105" s="247"/>
      <c r="P105" s="247"/>
      <c r="Q105" s="247"/>
      <c r="R105" s="247"/>
      <c r="S105" s="247"/>
      <c r="T105" s="247"/>
      <c r="U105" s="247"/>
      <c r="V105" s="247"/>
      <c r="W105" s="247"/>
      <c r="X105" s="247"/>
      <c r="Y105" s="247"/>
      <c r="Z105" s="247"/>
      <c r="AA105" s="247"/>
      <c r="AB105" s="247"/>
      <c r="AC105" s="247"/>
      <c r="AD105" s="247"/>
      <c r="AE105" s="247"/>
      <c r="AF105" s="247"/>
      <c r="AG105" s="247"/>
      <c r="AH105" s="247"/>
      <c r="AI105" s="247"/>
      <c r="AJ105" s="247"/>
      <c r="AK105" s="247"/>
      <c r="AL105" s="247"/>
      <c r="AM105" s="247"/>
      <c r="AN105" s="247"/>
      <c r="AO105" s="247"/>
      <c r="AP105" s="247"/>
      <c r="AQ105" s="247"/>
      <c r="AR105" s="247"/>
      <c r="AS105" s="247"/>
      <c r="AT105" s="247"/>
      <c r="AU105" s="247"/>
      <c r="AV105" s="247"/>
      <c r="AW105" s="247"/>
      <c r="AX105" s="247"/>
      <c r="AY105" s="247"/>
      <c r="AZ105" s="247"/>
      <c r="BA105" s="247"/>
      <c r="BB105" s="247"/>
      <c r="BC105" s="247"/>
      <c r="BD105" s="247"/>
      <c r="BE105" s="247"/>
      <c r="BF105" s="247"/>
      <c r="BG105" s="247"/>
      <c r="BH105" s="247"/>
      <c r="BI105" s="247"/>
      <c r="BJ105" s="247"/>
      <c r="BK105" s="247"/>
      <c r="BL105" s="247"/>
      <c r="BM105" s="247"/>
      <c r="BN105" s="247"/>
      <c r="BO105" s="247"/>
      <c r="BP105" s="247"/>
      <c r="BQ105" s="247"/>
      <c r="BR105" s="247"/>
      <c r="BS105" s="247"/>
      <c r="BT105" s="247"/>
      <c r="BU105" s="247"/>
      <c r="BV105" s="247"/>
      <c r="BW105" s="247"/>
      <c r="BX105" s="247"/>
      <c r="BY105" s="247"/>
      <c r="BZ105" s="247"/>
      <c r="CA105" s="247"/>
      <c r="CB105" s="247"/>
      <c r="CC105" s="247"/>
      <c r="CD105" s="247"/>
      <c r="CE105" s="247"/>
      <c r="CF105" s="247"/>
      <c r="CG105" s="247"/>
      <c r="CH105" s="247"/>
      <c r="CI105" s="247"/>
      <c r="CJ105" s="247"/>
      <c r="CK105" s="247"/>
      <c r="CL105" s="247"/>
      <c r="CM105" s="247"/>
      <c r="CN105" s="247"/>
      <c r="CO105" s="247"/>
      <c r="CP105" s="247"/>
      <c r="CQ105" s="247"/>
      <c r="CR105" s="247"/>
      <c r="CS105" s="247"/>
      <c r="CT105" s="247"/>
      <c r="CU105" s="247"/>
      <c r="CV105" s="247"/>
      <c r="CW105" s="247"/>
      <c r="CX105" s="247"/>
      <c r="CY105" s="247"/>
      <c r="CZ105" s="247"/>
      <c r="DA105" s="247"/>
      <c r="DB105" s="247"/>
      <c r="DC105" s="247"/>
      <c r="DD105" s="247"/>
      <c r="DE105" s="247"/>
      <c r="DF105" s="247"/>
      <c r="DG105" s="247"/>
      <c r="DH105" s="247"/>
      <c r="DI105" s="247"/>
      <c r="DJ105" s="247"/>
      <c r="DK105" s="247"/>
      <c r="DL105" s="247"/>
      <c r="DM105" s="247"/>
      <c r="DN105" s="247"/>
      <c r="DO105" s="247"/>
      <c r="DP105" s="247"/>
      <c r="DQ105" s="247"/>
      <c r="DR105" s="247"/>
      <c r="DS105" s="247"/>
      <c r="DT105" s="247"/>
      <c r="DU105" s="247"/>
      <c r="DV105" s="247"/>
      <c r="DW105" s="247"/>
      <c r="DX105" s="247"/>
      <c r="DY105" s="247"/>
      <c r="DZ105" s="247"/>
      <c r="EA105" s="247"/>
      <c r="EB105" s="247"/>
      <c r="EC105" s="247"/>
      <c r="ED105" s="247"/>
      <c r="EE105" s="247"/>
      <c r="EF105" s="247"/>
      <c r="EG105" s="247"/>
      <c r="EH105" s="247"/>
      <c r="EI105" s="247"/>
      <c r="EJ105" s="247"/>
      <c r="EK105" s="247"/>
      <c r="EL105" s="247"/>
      <c r="EM105" s="247"/>
      <c r="EN105" s="247"/>
      <c r="EO105" s="247"/>
      <c r="EP105" s="247"/>
      <c r="EQ105" s="247"/>
      <c r="ER105" s="247"/>
      <c r="ES105" s="247"/>
      <c r="ET105" s="247"/>
      <c r="EU105" s="247"/>
      <c r="EV105" s="247"/>
      <c r="EW105" s="247"/>
      <c r="EX105" s="247"/>
      <c r="EY105" s="247"/>
      <c r="EZ105" s="247"/>
      <c r="FA105" s="247"/>
      <c r="FB105" s="247"/>
      <c r="FC105" s="247"/>
      <c r="FD105" s="247"/>
      <c r="FE105" s="247"/>
      <c r="FF105" s="247"/>
      <c r="FG105" s="247"/>
      <c r="FH105" s="247"/>
      <c r="FI105" s="247"/>
      <c r="FJ105" s="247"/>
      <c r="FK105" s="247"/>
      <c r="FL105" s="247"/>
      <c r="FM105" s="247"/>
      <c r="FN105" s="247"/>
      <c r="FO105" s="247"/>
      <c r="FP105" s="247"/>
      <c r="FQ105" s="247"/>
      <c r="FR105" s="247"/>
      <c r="FS105" s="247"/>
      <c r="FT105" s="247"/>
      <c r="FU105" s="247"/>
      <c r="FV105" s="247"/>
      <c r="FW105" s="247"/>
      <c r="FX105" s="247"/>
      <c r="FY105" s="247"/>
      <c r="FZ105" s="247"/>
      <c r="GA105" s="247"/>
      <c r="GB105" s="247"/>
      <c r="GC105" s="247"/>
      <c r="GD105" s="247"/>
      <c r="GE105" s="247"/>
      <c r="GF105" s="247"/>
      <c r="GG105" s="247"/>
      <c r="GH105" s="247"/>
      <c r="GI105" s="247"/>
      <c r="GJ105" s="247"/>
      <c r="GK105" s="247"/>
      <c r="GL105" s="247"/>
      <c r="GM105" s="247"/>
      <c r="GN105" s="247"/>
      <c r="GO105" s="247"/>
      <c r="GP105" s="247"/>
      <c r="GQ105" s="247"/>
      <c r="GR105" s="247"/>
      <c r="GS105" s="247"/>
      <c r="GT105" s="247"/>
      <c r="GU105" s="247"/>
      <c r="GV105" s="247"/>
      <c r="GW105" s="247"/>
      <c r="GX105" s="247"/>
      <c r="GY105" s="247"/>
      <c r="GZ105" s="247"/>
      <c r="HA105" s="247"/>
      <c r="HB105" s="247"/>
      <c r="HC105" s="247"/>
      <c r="HD105" s="247"/>
      <c r="HE105" s="247"/>
      <c r="HF105" s="247"/>
      <c r="HG105" s="247"/>
      <c r="HH105" s="247"/>
      <c r="HI105" s="247"/>
      <c r="HJ105" s="247"/>
      <c r="HK105" s="247"/>
      <c r="HL105" s="247"/>
      <c r="HM105" s="247"/>
      <c r="HN105" s="247"/>
      <c r="HO105" s="247"/>
      <c r="HP105" s="247"/>
      <c r="HQ105" s="247"/>
      <c r="HR105" s="247"/>
      <c r="HS105" s="247"/>
      <c r="HT105" s="247"/>
      <c r="HU105" s="247"/>
      <c r="HV105" s="247"/>
      <c r="HW105" s="247"/>
      <c r="HX105" s="247"/>
      <c r="HY105" s="247"/>
      <c r="HZ105" s="247"/>
      <c r="IA105" s="247"/>
      <c r="IB105" s="247"/>
      <c r="IC105" s="247"/>
      <c r="ID105" s="247"/>
      <c r="IE105" s="247"/>
      <c r="IF105" s="247"/>
      <c r="IG105" s="247"/>
      <c r="IH105" s="247"/>
      <c r="II105" s="247"/>
      <c r="IJ105" s="247"/>
      <c r="IK105" s="247"/>
      <c r="IL105" s="247"/>
      <c r="IM105" s="247"/>
      <c r="IN105" s="247"/>
      <c r="IO105" s="247"/>
      <c r="IP105" s="247"/>
      <c r="IQ105" s="247"/>
      <c r="IR105" s="247"/>
      <c r="IS105" s="247"/>
      <c r="IT105" s="247"/>
      <c r="IU105" s="247"/>
      <c r="IV105" s="247"/>
      <c r="IW105" s="247"/>
      <c r="IX105" s="247"/>
      <c r="IY105" s="247"/>
      <c r="IZ105" s="247"/>
      <c r="JA105" s="247"/>
      <c r="JB105" s="247"/>
      <c r="JC105" s="247"/>
      <c r="JD105" s="247"/>
      <c r="JE105" s="247"/>
      <c r="JF105" s="247"/>
      <c r="JG105" s="247"/>
      <c r="JH105" s="247"/>
      <c r="JI105" s="247"/>
      <c r="JJ105" s="247"/>
      <c r="JK105" s="247"/>
      <c r="JL105" s="247"/>
    </row>
    <row r="106" spans="1:272" s="270" customFormat="1" x14ac:dyDescent="0.3">
      <c r="A106" s="243"/>
      <c r="B106" s="243"/>
      <c r="C106" s="243"/>
      <c r="D106" s="243"/>
      <c r="E106" s="243"/>
      <c r="F106" s="245"/>
      <c r="G106" s="245"/>
      <c r="H106" s="245"/>
      <c r="I106" s="245"/>
      <c r="J106" s="245"/>
      <c r="K106" s="245"/>
      <c r="L106" s="246"/>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47"/>
      <c r="AP106" s="247"/>
      <c r="AQ106" s="247"/>
      <c r="AR106" s="247"/>
      <c r="AS106" s="247"/>
      <c r="AT106" s="247"/>
      <c r="AU106" s="247"/>
      <c r="AV106" s="247"/>
      <c r="AW106" s="247"/>
      <c r="AX106" s="247"/>
      <c r="AY106" s="247"/>
      <c r="AZ106" s="247"/>
      <c r="BA106" s="247"/>
      <c r="BB106" s="247"/>
      <c r="BC106" s="247"/>
      <c r="BD106" s="247"/>
      <c r="BE106" s="247"/>
      <c r="BF106" s="247"/>
      <c r="BG106" s="247"/>
      <c r="BH106" s="247"/>
      <c r="BI106" s="247"/>
      <c r="BJ106" s="247"/>
      <c r="BK106" s="247"/>
      <c r="BL106" s="247"/>
      <c r="BM106" s="247"/>
      <c r="BN106" s="247"/>
      <c r="BO106" s="247"/>
      <c r="BP106" s="247"/>
      <c r="BQ106" s="247"/>
      <c r="BR106" s="247"/>
      <c r="BS106" s="247"/>
      <c r="BT106" s="247"/>
      <c r="BU106" s="247"/>
      <c r="BV106" s="247"/>
      <c r="BW106" s="247"/>
      <c r="BX106" s="247"/>
      <c r="BY106" s="247"/>
      <c r="BZ106" s="247"/>
      <c r="CA106" s="247"/>
      <c r="CB106" s="247"/>
      <c r="CC106" s="247"/>
      <c r="CD106" s="247"/>
      <c r="CE106" s="247"/>
      <c r="CF106" s="247"/>
      <c r="CG106" s="247"/>
      <c r="CH106" s="247"/>
      <c r="CI106" s="247"/>
      <c r="CJ106" s="247"/>
      <c r="CK106" s="247"/>
      <c r="CL106" s="247"/>
      <c r="CM106" s="247"/>
      <c r="CN106" s="247"/>
      <c r="CO106" s="247"/>
      <c r="CP106" s="247"/>
      <c r="CQ106" s="247"/>
      <c r="CR106" s="247"/>
      <c r="CS106" s="247"/>
      <c r="CT106" s="247"/>
      <c r="CU106" s="247"/>
      <c r="CV106" s="247"/>
      <c r="CW106" s="247"/>
      <c r="CX106" s="247"/>
      <c r="CY106" s="247"/>
      <c r="CZ106" s="247"/>
      <c r="DA106" s="247"/>
      <c r="DB106" s="247"/>
      <c r="DC106" s="247"/>
      <c r="DD106" s="247"/>
      <c r="DE106" s="247"/>
      <c r="DF106" s="247"/>
      <c r="DG106" s="247"/>
      <c r="DH106" s="247"/>
      <c r="DI106" s="247"/>
      <c r="DJ106" s="247"/>
      <c r="DK106" s="247"/>
      <c r="DL106" s="247"/>
      <c r="DM106" s="247"/>
      <c r="DN106" s="247"/>
      <c r="DO106" s="247"/>
      <c r="DP106" s="247"/>
      <c r="DQ106" s="247"/>
      <c r="DR106" s="247"/>
      <c r="DS106" s="247"/>
      <c r="DT106" s="247"/>
      <c r="DU106" s="247"/>
      <c r="DV106" s="247"/>
      <c r="DW106" s="247"/>
      <c r="DX106" s="247"/>
      <c r="DY106" s="247"/>
      <c r="DZ106" s="247"/>
      <c r="EA106" s="247"/>
      <c r="EB106" s="247"/>
      <c r="EC106" s="247"/>
      <c r="ED106" s="247"/>
      <c r="EE106" s="247"/>
      <c r="EF106" s="247"/>
      <c r="EG106" s="247"/>
      <c r="EH106" s="247"/>
      <c r="EI106" s="247"/>
      <c r="EJ106" s="247"/>
      <c r="EK106" s="247"/>
      <c r="EL106" s="247"/>
      <c r="EM106" s="247"/>
      <c r="EN106" s="247"/>
      <c r="EO106" s="247"/>
      <c r="EP106" s="247"/>
      <c r="EQ106" s="247"/>
      <c r="ER106" s="247"/>
      <c r="ES106" s="247"/>
      <c r="ET106" s="247"/>
      <c r="EU106" s="247"/>
      <c r="EV106" s="247"/>
      <c r="EW106" s="247"/>
      <c r="EX106" s="247"/>
      <c r="EY106" s="247"/>
      <c r="EZ106" s="247"/>
      <c r="FA106" s="247"/>
      <c r="FB106" s="247"/>
      <c r="FC106" s="247"/>
      <c r="FD106" s="247"/>
      <c r="FE106" s="247"/>
      <c r="FF106" s="247"/>
      <c r="FG106" s="247"/>
      <c r="FH106" s="247"/>
      <c r="FI106" s="247"/>
      <c r="FJ106" s="247"/>
      <c r="FK106" s="247"/>
      <c r="FL106" s="247"/>
      <c r="FM106" s="247"/>
      <c r="FN106" s="247"/>
      <c r="FO106" s="247"/>
      <c r="FP106" s="247"/>
      <c r="FQ106" s="247"/>
      <c r="FR106" s="247"/>
      <c r="FS106" s="247"/>
      <c r="FT106" s="247"/>
      <c r="FU106" s="247"/>
      <c r="FV106" s="247"/>
      <c r="FW106" s="247"/>
      <c r="FX106" s="247"/>
      <c r="FY106" s="247"/>
      <c r="FZ106" s="247"/>
      <c r="GA106" s="247"/>
      <c r="GB106" s="247"/>
      <c r="GC106" s="247"/>
      <c r="GD106" s="247"/>
      <c r="GE106" s="247"/>
      <c r="GF106" s="247"/>
      <c r="GG106" s="247"/>
      <c r="GH106" s="247"/>
      <c r="GI106" s="247"/>
      <c r="GJ106" s="247"/>
      <c r="GK106" s="247"/>
      <c r="GL106" s="247"/>
      <c r="GM106" s="247"/>
      <c r="GN106" s="247"/>
      <c r="GO106" s="247"/>
      <c r="GP106" s="247"/>
      <c r="GQ106" s="247"/>
      <c r="GR106" s="247"/>
      <c r="GS106" s="247"/>
      <c r="GT106" s="247"/>
      <c r="GU106" s="247"/>
      <c r="GV106" s="247"/>
      <c r="GW106" s="247"/>
      <c r="GX106" s="247"/>
      <c r="GY106" s="247"/>
      <c r="GZ106" s="247"/>
      <c r="HA106" s="247"/>
      <c r="HB106" s="247"/>
      <c r="HC106" s="247"/>
      <c r="HD106" s="247"/>
      <c r="HE106" s="247"/>
      <c r="HF106" s="247"/>
      <c r="HG106" s="247"/>
      <c r="HH106" s="247"/>
      <c r="HI106" s="247"/>
      <c r="HJ106" s="247"/>
      <c r="HK106" s="247"/>
      <c r="HL106" s="247"/>
      <c r="HM106" s="247"/>
      <c r="HN106" s="247"/>
      <c r="HO106" s="247"/>
      <c r="HP106" s="247"/>
      <c r="HQ106" s="247"/>
      <c r="HR106" s="247"/>
      <c r="HS106" s="247"/>
      <c r="HT106" s="247"/>
      <c r="HU106" s="247"/>
      <c r="HV106" s="247"/>
      <c r="HW106" s="247"/>
      <c r="HX106" s="247"/>
      <c r="HY106" s="247"/>
      <c r="HZ106" s="247"/>
      <c r="IA106" s="247"/>
      <c r="IB106" s="247"/>
      <c r="IC106" s="247"/>
      <c r="ID106" s="247"/>
      <c r="IE106" s="247"/>
      <c r="IF106" s="247"/>
      <c r="IG106" s="247"/>
      <c r="IH106" s="247"/>
      <c r="II106" s="247"/>
      <c r="IJ106" s="247"/>
      <c r="IK106" s="247"/>
      <c r="IL106" s="247"/>
      <c r="IM106" s="247"/>
      <c r="IN106" s="247"/>
      <c r="IO106" s="247"/>
      <c r="IP106" s="247"/>
      <c r="IQ106" s="247"/>
      <c r="IR106" s="247"/>
      <c r="IS106" s="247"/>
      <c r="IT106" s="247"/>
      <c r="IU106" s="247"/>
      <c r="IV106" s="247"/>
      <c r="IW106" s="247"/>
      <c r="IX106" s="247"/>
      <c r="IY106" s="247"/>
      <c r="IZ106" s="247"/>
      <c r="JA106" s="247"/>
      <c r="JB106" s="247"/>
      <c r="JC106" s="247"/>
      <c r="JD106" s="247"/>
      <c r="JE106" s="247"/>
      <c r="JF106" s="247"/>
      <c r="JG106" s="247"/>
      <c r="JH106" s="247"/>
      <c r="JI106" s="247"/>
      <c r="JJ106" s="247"/>
      <c r="JK106" s="247"/>
      <c r="JL106" s="247"/>
    </row>
    <row r="107" spans="1:272" s="270" customFormat="1" x14ac:dyDescent="0.3">
      <c r="A107" s="243"/>
      <c r="B107" s="243"/>
      <c r="C107" s="243"/>
      <c r="D107" s="243"/>
      <c r="E107" s="243"/>
      <c r="F107" s="245"/>
      <c r="G107" s="245"/>
      <c r="H107" s="245"/>
      <c r="I107" s="245"/>
      <c r="J107" s="245"/>
      <c r="K107" s="245"/>
      <c r="L107" s="246"/>
      <c r="M107" s="247"/>
      <c r="N107" s="247"/>
      <c r="O107" s="247"/>
      <c r="P107" s="247"/>
      <c r="Q107" s="247"/>
      <c r="R107" s="247"/>
      <c r="S107" s="247"/>
      <c r="T107" s="247"/>
      <c r="U107" s="247"/>
      <c r="V107" s="247"/>
      <c r="W107" s="247"/>
      <c r="X107" s="247"/>
      <c r="Y107" s="247"/>
      <c r="Z107" s="247"/>
      <c r="AA107" s="247"/>
      <c r="AB107" s="247"/>
      <c r="AC107" s="247"/>
      <c r="AD107" s="247"/>
      <c r="AE107" s="247"/>
      <c r="AF107" s="247"/>
      <c r="AG107" s="247"/>
      <c r="AH107" s="247"/>
      <c r="AI107" s="247"/>
      <c r="AJ107" s="247"/>
      <c r="AK107" s="247"/>
      <c r="AL107" s="247"/>
      <c r="AM107" s="247"/>
      <c r="AN107" s="247"/>
      <c r="AO107" s="247"/>
      <c r="AP107" s="247"/>
      <c r="AQ107" s="247"/>
      <c r="AR107" s="247"/>
      <c r="AS107" s="247"/>
      <c r="AT107" s="247"/>
      <c r="AU107" s="247"/>
      <c r="AV107" s="247"/>
      <c r="AW107" s="247"/>
      <c r="AX107" s="247"/>
      <c r="AY107" s="247"/>
      <c r="AZ107" s="247"/>
      <c r="BA107" s="247"/>
      <c r="BB107" s="247"/>
      <c r="BC107" s="247"/>
      <c r="BD107" s="247"/>
      <c r="BE107" s="247"/>
      <c r="BF107" s="247"/>
      <c r="BG107" s="247"/>
      <c r="BH107" s="247"/>
      <c r="BI107" s="247"/>
      <c r="BJ107" s="247"/>
      <c r="BK107" s="247"/>
      <c r="BL107" s="247"/>
      <c r="BM107" s="247"/>
      <c r="BN107" s="247"/>
      <c r="BO107" s="247"/>
      <c r="BP107" s="247"/>
      <c r="BQ107" s="247"/>
      <c r="BR107" s="247"/>
      <c r="BS107" s="247"/>
      <c r="BT107" s="247"/>
      <c r="BU107" s="247"/>
      <c r="BV107" s="247"/>
      <c r="BW107" s="247"/>
      <c r="BX107" s="247"/>
      <c r="BY107" s="247"/>
      <c r="BZ107" s="247"/>
      <c r="CA107" s="247"/>
      <c r="CB107" s="247"/>
      <c r="CC107" s="247"/>
      <c r="CD107" s="247"/>
      <c r="CE107" s="247"/>
      <c r="CF107" s="247"/>
      <c r="CG107" s="247"/>
      <c r="CH107" s="247"/>
      <c r="CI107" s="247"/>
      <c r="CJ107" s="247"/>
      <c r="CK107" s="247"/>
      <c r="CL107" s="247"/>
      <c r="CM107" s="247"/>
      <c r="CN107" s="247"/>
      <c r="CO107" s="247"/>
      <c r="CP107" s="247"/>
      <c r="CQ107" s="247"/>
      <c r="CR107" s="247"/>
      <c r="CS107" s="247"/>
      <c r="CT107" s="247"/>
      <c r="CU107" s="247"/>
      <c r="CV107" s="247"/>
      <c r="CW107" s="247"/>
      <c r="CX107" s="247"/>
      <c r="CY107" s="247"/>
      <c r="CZ107" s="247"/>
      <c r="DA107" s="247"/>
      <c r="DB107" s="247"/>
      <c r="DC107" s="247"/>
      <c r="DD107" s="247"/>
      <c r="DE107" s="247"/>
      <c r="DF107" s="247"/>
      <c r="DG107" s="247"/>
      <c r="DH107" s="247"/>
      <c r="DI107" s="247"/>
      <c r="DJ107" s="247"/>
      <c r="DK107" s="247"/>
      <c r="DL107" s="247"/>
      <c r="DM107" s="247"/>
      <c r="DN107" s="247"/>
      <c r="DO107" s="247"/>
      <c r="DP107" s="247"/>
      <c r="DQ107" s="247"/>
      <c r="DR107" s="247"/>
      <c r="DS107" s="247"/>
      <c r="DT107" s="247"/>
      <c r="DU107" s="247"/>
      <c r="DV107" s="247"/>
      <c r="DW107" s="247"/>
      <c r="DX107" s="247"/>
      <c r="DY107" s="247"/>
      <c r="DZ107" s="247"/>
      <c r="EA107" s="247"/>
      <c r="EB107" s="247"/>
      <c r="EC107" s="247"/>
      <c r="ED107" s="247"/>
      <c r="EE107" s="247"/>
      <c r="EF107" s="247"/>
      <c r="EG107" s="247"/>
      <c r="EH107" s="247"/>
      <c r="EI107" s="247"/>
      <c r="EJ107" s="247"/>
      <c r="EK107" s="247"/>
      <c r="EL107" s="247"/>
      <c r="EM107" s="247"/>
      <c r="EN107" s="247"/>
      <c r="EO107" s="247"/>
      <c r="EP107" s="247"/>
      <c r="EQ107" s="247"/>
      <c r="ER107" s="247"/>
      <c r="ES107" s="247"/>
      <c r="ET107" s="247"/>
      <c r="EU107" s="247"/>
      <c r="EV107" s="247"/>
      <c r="EW107" s="247"/>
      <c r="EX107" s="247"/>
      <c r="EY107" s="247"/>
      <c r="EZ107" s="247"/>
      <c r="FA107" s="247"/>
      <c r="FB107" s="247"/>
      <c r="FC107" s="247"/>
      <c r="FD107" s="247"/>
      <c r="FE107" s="247"/>
      <c r="FF107" s="247"/>
      <c r="FG107" s="247"/>
      <c r="FH107" s="247"/>
      <c r="FI107" s="247"/>
      <c r="FJ107" s="247"/>
      <c r="FK107" s="247"/>
      <c r="FL107" s="247"/>
      <c r="FM107" s="247"/>
      <c r="FN107" s="247"/>
      <c r="FO107" s="247"/>
      <c r="FP107" s="247"/>
      <c r="FQ107" s="247"/>
      <c r="FR107" s="247"/>
      <c r="FS107" s="247"/>
      <c r="FT107" s="247"/>
      <c r="FU107" s="247"/>
      <c r="FV107" s="247"/>
      <c r="FW107" s="247"/>
      <c r="FX107" s="247"/>
      <c r="FY107" s="247"/>
      <c r="FZ107" s="247"/>
      <c r="GA107" s="247"/>
      <c r="GB107" s="247"/>
      <c r="GC107" s="247"/>
      <c r="GD107" s="247"/>
      <c r="GE107" s="247"/>
      <c r="GF107" s="247"/>
      <c r="GG107" s="247"/>
      <c r="GH107" s="247"/>
      <c r="GI107" s="247"/>
      <c r="GJ107" s="247"/>
      <c r="GK107" s="247"/>
      <c r="GL107" s="247"/>
      <c r="GM107" s="247"/>
      <c r="GN107" s="247"/>
      <c r="GO107" s="247"/>
      <c r="GP107" s="247"/>
      <c r="GQ107" s="247"/>
      <c r="GR107" s="247"/>
      <c r="GS107" s="247"/>
      <c r="GT107" s="247"/>
      <c r="GU107" s="247"/>
      <c r="GV107" s="247"/>
      <c r="GW107" s="247"/>
      <c r="GX107" s="247"/>
      <c r="GY107" s="247"/>
      <c r="GZ107" s="247"/>
      <c r="HA107" s="247"/>
      <c r="HB107" s="247"/>
      <c r="HC107" s="247"/>
      <c r="HD107" s="247"/>
      <c r="HE107" s="247"/>
      <c r="HF107" s="247"/>
      <c r="HG107" s="247"/>
      <c r="HH107" s="247"/>
      <c r="HI107" s="247"/>
      <c r="HJ107" s="247"/>
      <c r="HK107" s="247"/>
      <c r="HL107" s="247"/>
      <c r="HM107" s="247"/>
      <c r="HN107" s="247"/>
      <c r="HO107" s="247"/>
      <c r="HP107" s="247"/>
      <c r="HQ107" s="247"/>
      <c r="HR107" s="247"/>
      <c r="HS107" s="247"/>
      <c r="HT107" s="247"/>
      <c r="HU107" s="247"/>
      <c r="HV107" s="247"/>
      <c r="HW107" s="247"/>
      <c r="HX107" s="247"/>
      <c r="HY107" s="247"/>
      <c r="HZ107" s="247"/>
      <c r="IA107" s="247"/>
      <c r="IB107" s="247"/>
      <c r="IC107" s="247"/>
      <c r="ID107" s="247"/>
      <c r="IE107" s="247"/>
      <c r="IF107" s="247"/>
      <c r="IG107" s="247"/>
      <c r="IH107" s="247"/>
      <c r="II107" s="247"/>
      <c r="IJ107" s="247"/>
      <c r="IK107" s="247"/>
      <c r="IL107" s="247"/>
      <c r="IM107" s="247"/>
      <c r="IN107" s="247"/>
      <c r="IO107" s="247"/>
      <c r="IP107" s="247"/>
      <c r="IQ107" s="247"/>
      <c r="IR107" s="247"/>
      <c r="IS107" s="247"/>
      <c r="IT107" s="247"/>
      <c r="IU107" s="247"/>
      <c r="IV107" s="247"/>
      <c r="IW107" s="247"/>
      <c r="IX107" s="247"/>
      <c r="IY107" s="247"/>
      <c r="IZ107" s="247"/>
      <c r="JA107" s="247"/>
      <c r="JB107" s="247"/>
      <c r="JC107" s="247"/>
      <c r="JD107" s="247"/>
      <c r="JE107" s="247"/>
      <c r="JF107" s="247"/>
      <c r="JG107" s="247"/>
      <c r="JH107" s="247"/>
      <c r="JI107" s="247"/>
      <c r="JJ107" s="247"/>
      <c r="JK107" s="247"/>
      <c r="JL107" s="247"/>
    </row>
    <row r="108" spans="1:272" s="270" customFormat="1" x14ac:dyDescent="0.3">
      <c r="A108" s="243"/>
      <c r="B108" s="243"/>
      <c r="C108" s="243"/>
      <c r="D108" s="243"/>
      <c r="E108" s="243"/>
      <c r="F108" s="245"/>
      <c r="G108" s="245"/>
      <c r="H108" s="245"/>
      <c r="I108" s="245"/>
      <c r="J108" s="245"/>
      <c r="K108" s="245"/>
      <c r="L108" s="246"/>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7"/>
      <c r="AP108" s="247"/>
      <c r="AQ108" s="247"/>
      <c r="AR108" s="247"/>
      <c r="AS108" s="247"/>
      <c r="AT108" s="247"/>
      <c r="AU108" s="247"/>
      <c r="AV108" s="247"/>
      <c r="AW108" s="247"/>
      <c r="AX108" s="247"/>
      <c r="AY108" s="247"/>
      <c r="AZ108" s="247"/>
      <c r="BA108" s="247"/>
      <c r="BB108" s="247"/>
      <c r="BC108" s="247"/>
      <c r="BD108" s="247"/>
      <c r="BE108" s="247"/>
      <c r="BF108" s="247"/>
      <c r="BG108" s="247"/>
      <c r="BH108" s="247"/>
      <c r="BI108" s="247"/>
      <c r="BJ108" s="247"/>
      <c r="BK108" s="247"/>
      <c r="BL108" s="247"/>
      <c r="BM108" s="247"/>
      <c r="BN108" s="247"/>
      <c r="BO108" s="247"/>
      <c r="BP108" s="247"/>
      <c r="BQ108" s="247"/>
      <c r="BR108" s="247"/>
      <c r="BS108" s="247"/>
      <c r="BT108" s="247"/>
      <c r="BU108" s="247"/>
      <c r="BV108" s="247"/>
      <c r="BW108" s="247"/>
      <c r="BX108" s="247"/>
      <c r="BY108" s="247"/>
      <c r="BZ108" s="247"/>
      <c r="CA108" s="247"/>
      <c r="CB108" s="247"/>
      <c r="CC108" s="247"/>
      <c r="CD108" s="247"/>
      <c r="CE108" s="247"/>
      <c r="CF108" s="247"/>
      <c r="CG108" s="247"/>
      <c r="CH108" s="247"/>
      <c r="CI108" s="247"/>
      <c r="CJ108" s="247"/>
      <c r="CK108" s="247"/>
      <c r="CL108" s="247"/>
      <c r="CM108" s="247"/>
      <c r="CN108" s="247"/>
      <c r="CO108" s="247"/>
      <c r="CP108" s="247"/>
      <c r="CQ108" s="247"/>
      <c r="CR108" s="247"/>
      <c r="CS108" s="247"/>
      <c r="CT108" s="247"/>
      <c r="CU108" s="247"/>
      <c r="CV108" s="247"/>
      <c r="CW108" s="247"/>
      <c r="CX108" s="247"/>
      <c r="CY108" s="247"/>
      <c r="CZ108" s="247"/>
      <c r="DA108" s="247"/>
      <c r="DB108" s="247"/>
      <c r="DC108" s="247"/>
      <c r="DD108" s="247"/>
      <c r="DE108" s="247"/>
      <c r="DF108" s="247"/>
      <c r="DG108" s="247"/>
      <c r="DH108" s="247"/>
      <c r="DI108" s="247"/>
      <c r="DJ108" s="247"/>
      <c r="DK108" s="247"/>
      <c r="DL108" s="247"/>
      <c r="DM108" s="247"/>
      <c r="DN108" s="247"/>
      <c r="DO108" s="247"/>
      <c r="DP108" s="247"/>
      <c r="DQ108" s="247"/>
      <c r="DR108" s="247"/>
      <c r="DS108" s="247"/>
      <c r="DT108" s="247"/>
      <c r="DU108" s="247"/>
      <c r="DV108" s="247"/>
      <c r="DW108" s="247"/>
      <c r="DX108" s="247"/>
      <c r="DY108" s="247"/>
      <c r="DZ108" s="247"/>
      <c r="EA108" s="247"/>
      <c r="EB108" s="247"/>
      <c r="EC108" s="247"/>
      <c r="ED108" s="247"/>
      <c r="EE108" s="247"/>
      <c r="EF108" s="247"/>
      <c r="EG108" s="247"/>
      <c r="EH108" s="247"/>
      <c r="EI108" s="247"/>
      <c r="EJ108" s="247"/>
      <c r="EK108" s="247"/>
      <c r="EL108" s="247"/>
      <c r="EM108" s="247"/>
      <c r="EN108" s="247"/>
      <c r="EO108" s="247"/>
      <c r="EP108" s="247"/>
      <c r="EQ108" s="247"/>
      <c r="ER108" s="247"/>
      <c r="ES108" s="247"/>
      <c r="ET108" s="247"/>
      <c r="EU108" s="247"/>
      <c r="EV108" s="247"/>
      <c r="EW108" s="247"/>
      <c r="EX108" s="247"/>
      <c r="EY108" s="247"/>
      <c r="EZ108" s="247"/>
      <c r="FA108" s="247"/>
      <c r="FB108" s="247"/>
      <c r="FC108" s="247"/>
      <c r="FD108" s="247"/>
      <c r="FE108" s="247"/>
      <c r="FF108" s="247"/>
      <c r="FG108" s="247"/>
      <c r="FH108" s="247"/>
      <c r="FI108" s="247"/>
      <c r="FJ108" s="247"/>
      <c r="FK108" s="247"/>
      <c r="FL108" s="247"/>
      <c r="FM108" s="247"/>
      <c r="FN108" s="247"/>
      <c r="FO108" s="247"/>
      <c r="FP108" s="247"/>
      <c r="FQ108" s="247"/>
      <c r="FR108" s="247"/>
      <c r="FS108" s="247"/>
      <c r="FT108" s="247"/>
      <c r="FU108" s="247"/>
      <c r="FV108" s="247"/>
      <c r="FW108" s="247"/>
      <c r="FX108" s="247"/>
      <c r="FY108" s="247"/>
      <c r="FZ108" s="247"/>
      <c r="GA108" s="247"/>
      <c r="GB108" s="247"/>
      <c r="GC108" s="247"/>
      <c r="GD108" s="247"/>
      <c r="GE108" s="247"/>
      <c r="GF108" s="247"/>
      <c r="GG108" s="247"/>
      <c r="GH108" s="247"/>
      <c r="GI108" s="247"/>
      <c r="GJ108" s="247"/>
      <c r="GK108" s="247"/>
      <c r="GL108" s="247"/>
      <c r="GM108" s="247"/>
      <c r="GN108" s="247"/>
      <c r="GO108" s="247"/>
      <c r="GP108" s="247"/>
      <c r="GQ108" s="247"/>
      <c r="GR108" s="247"/>
      <c r="GS108" s="247"/>
      <c r="GT108" s="247"/>
      <c r="GU108" s="247"/>
      <c r="GV108" s="247"/>
      <c r="GW108" s="247"/>
      <c r="GX108" s="247"/>
      <c r="GY108" s="247"/>
      <c r="GZ108" s="247"/>
      <c r="HA108" s="247"/>
      <c r="HB108" s="247"/>
      <c r="HC108" s="247"/>
      <c r="HD108" s="247"/>
      <c r="HE108" s="247"/>
      <c r="HF108" s="247"/>
      <c r="HG108" s="247"/>
      <c r="HH108" s="247"/>
      <c r="HI108" s="247"/>
      <c r="HJ108" s="247"/>
      <c r="HK108" s="247"/>
      <c r="HL108" s="247"/>
      <c r="HM108" s="247"/>
      <c r="HN108" s="247"/>
      <c r="HO108" s="247"/>
      <c r="HP108" s="247"/>
      <c r="HQ108" s="247"/>
      <c r="HR108" s="247"/>
      <c r="HS108" s="247"/>
      <c r="HT108" s="247"/>
      <c r="HU108" s="247"/>
      <c r="HV108" s="247"/>
      <c r="HW108" s="247"/>
      <c r="HX108" s="247"/>
      <c r="HY108" s="247"/>
      <c r="HZ108" s="247"/>
      <c r="IA108" s="247"/>
      <c r="IB108" s="247"/>
      <c r="IC108" s="247"/>
      <c r="ID108" s="247"/>
      <c r="IE108" s="247"/>
      <c r="IF108" s="247"/>
      <c r="IG108" s="247"/>
      <c r="IH108" s="247"/>
      <c r="II108" s="247"/>
      <c r="IJ108" s="247"/>
      <c r="IK108" s="247"/>
      <c r="IL108" s="247"/>
      <c r="IM108" s="247"/>
      <c r="IN108" s="247"/>
      <c r="IO108" s="247"/>
      <c r="IP108" s="247"/>
      <c r="IQ108" s="247"/>
      <c r="IR108" s="247"/>
      <c r="IS108" s="247"/>
      <c r="IT108" s="247"/>
      <c r="IU108" s="247"/>
      <c r="IV108" s="247"/>
      <c r="IW108" s="247"/>
      <c r="IX108" s="247"/>
      <c r="IY108" s="247"/>
      <c r="IZ108" s="247"/>
      <c r="JA108" s="247"/>
      <c r="JB108" s="247"/>
      <c r="JC108" s="247"/>
      <c r="JD108" s="247"/>
      <c r="JE108" s="247"/>
      <c r="JF108" s="247"/>
      <c r="JG108" s="247"/>
      <c r="JH108" s="247"/>
      <c r="JI108" s="247"/>
      <c r="JJ108" s="247"/>
      <c r="JK108" s="247"/>
      <c r="JL108" s="247"/>
    </row>
    <row r="109" spans="1:272" s="270" customFormat="1" x14ac:dyDescent="0.3">
      <c r="A109" s="243"/>
      <c r="B109" s="243"/>
      <c r="C109" s="243"/>
      <c r="D109" s="243"/>
      <c r="E109" s="243"/>
      <c r="F109" s="245"/>
      <c r="G109" s="245"/>
      <c r="H109" s="245"/>
      <c r="I109" s="245"/>
      <c r="J109" s="245"/>
      <c r="K109" s="245"/>
      <c r="L109" s="246"/>
      <c r="M109" s="247"/>
      <c r="N109" s="247"/>
      <c r="O109" s="247"/>
      <c r="P109" s="247"/>
      <c r="Q109" s="247"/>
      <c r="R109" s="247"/>
      <c r="S109" s="247"/>
      <c r="T109" s="247"/>
      <c r="U109" s="247"/>
      <c r="V109" s="247"/>
      <c r="W109" s="247"/>
      <c r="X109" s="247"/>
      <c r="Y109" s="247"/>
      <c r="Z109" s="247"/>
      <c r="AA109" s="247"/>
      <c r="AB109" s="247"/>
      <c r="AC109" s="247"/>
      <c r="AD109" s="247"/>
      <c r="AE109" s="247"/>
      <c r="AF109" s="247"/>
      <c r="AG109" s="247"/>
      <c r="AH109" s="247"/>
      <c r="AI109" s="247"/>
      <c r="AJ109" s="247"/>
      <c r="AK109" s="247"/>
      <c r="AL109" s="247"/>
      <c r="AM109" s="247"/>
      <c r="AN109" s="247"/>
      <c r="AO109" s="247"/>
      <c r="AP109" s="247"/>
      <c r="AQ109" s="247"/>
      <c r="AR109" s="247"/>
      <c r="AS109" s="247"/>
      <c r="AT109" s="247"/>
      <c r="AU109" s="247"/>
      <c r="AV109" s="247"/>
      <c r="AW109" s="247"/>
      <c r="AX109" s="247"/>
      <c r="AY109" s="247"/>
      <c r="AZ109" s="247"/>
      <c r="BA109" s="247"/>
      <c r="BB109" s="247"/>
      <c r="BC109" s="247"/>
      <c r="BD109" s="247"/>
      <c r="BE109" s="247"/>
      <c r="BF109" s="247"/>
      <c r="BG109" s="247"/>
      <c r="BH109" s="247"/>
      <c r="BI109" s="247"/>
      <c r="BJ109" s="247"/>
      <c r="BK109" s="247"/>
      <c r="BL109" s="247"/>
      <c r="BM109" s="247"/>
      <c r="BN109" s="247"/>
      <c r="BO109" s="247"/>
      <c r="BP109" s="247"/>
      <c r="BQ109" s="247"/>
      <c r="BR109" s="247"/>
      <c r="BS109" s="247"/>
      <c r="BT109" s="247"/>
      <c r="BU109" s="247"/>
      <c r="BV109" s="247"/>
      <c r="BW109" s="247"/>
      <c r="BX109" s="247"/>
      <c r="BY109" s="247"/>
      <c r="BZ109" s="247"/>
      <c r="CA109" s="247"/>
      <c r="CB109" s="247"/>
      <c r="CC109" s="247"/>
      <c r="CD109" s="247"/>
      <c r="CE109" s="247"/>
      <c r="CF109" s="247"/>
      <c r="CG109" s="247"/>
      <c r="CH109" s="247"/>
      <c r="CI109" s="247"/>
      <c r="CJ109" s="247"/>
      <c r="CK109" s="247"/>
      <c r="CL109" s="247"/>
      <c r="CM109" s="247"/>
      <c r="CN109" s="247"/>
      <c r="CO109" s="247"/>
      <c r="CP109" s="247"/>
      <c r="CQ109" s="247"/>
      <c r="CR109" s="247"/>
      <c r="CS109" s="247"/>
      <c r="CT109" s="247"/>
      <c r="CU109" s="247"/>
      <c r="CV109" s="247"/>
      <c r="CW109" s="247"/>
      <c r="CX109" s="247"/>
      <c r="CY109" s="247"/>
      <c r="CZ109" s="247"/>
      <c r="DA109" s="247"/>
      <c r="DB109" s="247"/>
      <c r="DC109" s="247"/>
      <c r="DD109" s="247"/>
      <c r="DE109" s="247"/>
      <c r="DF109" s="247"/>
      <c r="DG109" s="247"/>
      <c r="DH109" s="247"/>
      <c r="DI109" s="247"/>
      <c r="DJ109" s="247"/>
      <c r="DK109" s="247"/>
      <c r="DL109" s="247"/>
      <c r="DM109" s="247"/>
      <c r="DN109" s="247"/>
      <c r="DO109" s="247"/>
      <c r="DP109" s="247"/>
      <c r="DQ109" s="247"/>
      <c r="DR109" s="247"/>
      <c r="DS109" s="247"/>
      <c r="DT109" s="247"/>
      <c r="DU109" s="247"/>
      <c r="DV109" s="247"/>
      <c r="DW109" s="247"/>
      <c r="DX109" s="247"/>
      <c r="DY109" s="247"/>
      <c r="DZ109" s="247"/>
      <c r="EA109" s="247"/>
      <c r="EB109" s="247"/>
      <c r="EC109" s="247"/>
      <c r="ED109" s="247"/>
      <c r="EE109" s="247"/>
      <c r="EF109" s="247"/>
      <c r="EG109" s="247"/>
      <c r="EH109" s="247"/>
      <c r="EI109" s="247"/>
      <c r="EJ109" s="247"/>
      <c r="EK109" s="247"/>
      <c r="EL109" s="247"/>
      <c r="EM109" s="247"/>
      <c r="EN109" s="247"/>
      <c r="EO109" s="247"/>
      <c r="EP109" s="247"/>
      <c r="EQ109" s="247"/>
      <c r="ER109" s="247"/>
      <c r="ES109" s="247"/>
      <c r="ET109" s="247"/>
      <c r="EU109" s="247"/>
      <c r="EV109" s="247"/>
      <c r="EW109" s="247"/>
      <c r="EX109" s="247"/>
      <c r="EY109" s="247"/>
      <c r="EZ109" s="247"/>
      <c r="FA109" s="247"/>
      <c r="FB109" s="247"/>
      <c r="FC109" s="247"/>
      <c r="FD109" s="247"/>
      <c r="FE109" s="247"/>
      <c r="FF109" s="247"/>
      <c r="FG109" s="247"/>
      <c r="FH109" s="247"/>
      <c r="FI109" s="247"/>
      <c r="FJ109" s="247"/>
      <c r="FK109" s="247"/>
      <c r="FL109" s="247"/>
      <c r="FM109" s="247"/>
      <c r="FN109" s="247"/>
      <c r="FO109" s="247"/>
      <c r="FP109" s="247"/>
      <c r="FQ109" s="247"/>
      <c r="FR109" s="247"/>
      <c r="FS109" s="247"/>
      <c r="FT109" s="247"/>
      <c r="FU109" s="247"/>
      <c r="FV109" s="247"/>
      <c r="FW109" s="247"/>
      <c r="FX109" s="247"/>
      <c r="FY109" s="247"/>
      <c r="FZ109" s="247"/>
      <c r="GA109" s="247"/>
      <c r="GB109" s="247"/>
      <c r="GC109" s="247"/>
      <c r="GD109" s="247"/>
      <c r="GE109" s="247"/>
      <c r="GF109" s="247"/>
      <c r="GG109" s="247"/>
      <c r="GH109" s="247"/>
      <c r="GI109" s="247"/>
      <c r="GJ109" s="247"/>
      <c r="GK109" s="247"/>
      <c r="GL109" s="247"/>
      <c r="GM109" s="247"/>
      <c r="GN109" s="247"/>
      <c r="GO109" s="247"/>
      <c r="GP109" s="247"/>
      <c r="GQ109" s="247"/>
      <c r="GR109" s="247"/>
      <c r="GS109" s="247"/>
      <c r="GT109" s="247"/>
      <c r="GU109" s="247"/>
      <c r="GV109" s="247"/>
      <c r="GW109" s="247"/>
      <c r="GX109" s="247"/>
      <c r="GY109" s="247"/>
      <c r="GZ109" s="247"/>
      <c r="HA109" s="247"/>
      <c r="HB109" s="247"/>
      <c r="HC109" s="247"/>
      <c r="HD109" s="247"/>
      <c r="HE109" s="247"/>
      <c r="HF109" s="247"/>
      <c r="HG109" s="247"/>
      <c r="HH109" s="247"/>
      <c r="HI109" s="247"/>
      <c r="HJ109" s="247"/>
      <c r="HK109" s="247"/>
      <c r="HL109" s="247"/>
      <c r="HM109" s="247"/>
      <c r="HN109" s="247"/>
      <c r="HO109" s="247"/>
      <c r="HP109" s="247"/>
      <c r="HQ109" s="247"/>
      <c r="HR109" s="247"/>
      <c r="HS109" s="247"/>
      <c r="HT109" s="247"/>
      <c r="HU109" s="247"/>
      <c r="HV109" s="247"/>
      <c r="HW109" s="247"/>
      <c r="HX109" s="247"/>
      <c r="HY109" s="247"/>
      <c r="HZ109" s="247"/>
      <c r="IA109" s="247"/>
      <c r="IB109" s="247"/>
      <c r="IC109" s="247"/>
      <c r="ID109" s="247"/>
      <c r="IE109" s="247"/>
      <c r="IF109" s="247"/>
      <c r="IG109" s="247"/>
      <c r="IH109" s="247"/>
      <c r="II109" s="247"/>
      <c r="IJ109" s="247"/>
      <c r="IK109" s="247"/>
      <c r="IL109" s="247"/>
      <c r="IM109" s="247"/>
      <c r="IN109" s="247"/>
      <c r="IO109" s="247"/>
      <c r="IP109" s="247"/>
      <c r="IQ109" s="247"/>
      <c r="IR109" s="247"/>
      <c r="IS109" s="247"/>
      <c r="IT109" s="247"/>
      <c r="IU109" s="247"/>
      <c r="IV109" s="247"/>
      <c r="IW109" s="247"/>
      <c r="IX109" s="247"/>
      <c r="IY109" s="247"/>
      <c r="IZ109" s="247"/>
      <c r="JA109" s="247"/>
      <c r="JB109" s="247"/>
      <c r="JC109" s="247"/>
      <c r="JD109" s="247"/>
      <c r="JE109" s="247"/>
      <c r="JF109" s="247"/>
      <c r="JG109" s="247"/>
      <c r="JH109" s="247"/>
      <c r="JI109" s="247"/>
      <c r="JJ109" s="247"/>
      <c r="JK109" s="247"/>
      <c r="JL109" s="247"/>
    </row>
    <row r="110" spans="1:272" s="270" customFormat="1" x14ac:dyDescent="0.3">
      <c r="A110" s="243"/>
      <c r="B110" s="243"/>
      <c r="C110" s="243"/>
      <c r="D110" s="243"/>
      <c r="E110" s="243"/>
      <c r="F110" s="245"/>
      <c r="G110" s="245"/>
      <c r="H110" s="245"/>
      <c r="I110" s="245"/>
      <c r="J110" s="245"/>
      <c r="K110" s="245"/>
      <c r="L110" s="246"/>
      <c r="M110" s="247"/>
      <c r="N110" s="247"/>
      <c r="O110" s="247"/>
      <c r="P110" s="247"/>
      <c r="Q110" s="247"/>
      <c r="R110" s="247"/>
      <c r="S110" s="247"/>
      <c r="T110" s="247"/>
      <c r="U110" s="247"/>
      <c r="V110" s="247"/>
      <c r="W110" s="247"/>
      <c r="X110" s="247"/>
      <c r="Y110" s="247"/>
      <c r="Z110" s="247"/>
      <c r="AA110" s="247"/>
      <c r="AB110" s="247"/>
      <c r="AC110" s="247"/>
      <c r="AD110" s="247"/>
      <c r="AE110" s="247"/>
      <c r="AF110" s="247"/>
      <c r="AG110" s="247"/>
      <c r="AH110" s="247"/>
      <c r="AI110" s="247"/>
      <c r="AJ110" s="247"/>
      <c r="AK110" s="247"/>
      <c r="AL110" s="247"/>
      <c r="AM110" s="247"/>
      <c r="AN110" s="247"/>
      <c r="AO110" s="247"/>
      <c r="AP110" s="247"/>
      <c r="AQ110" s="247"/>
      <c r="AR110" s="247"/>
      <c r="AS110" s="247"/>
      <c r="AT110" s="247"/>
      <c r="AU110" s="247"/>
      <c r="AV110" s="247"/>
      <c r="AW110" s="247"/>
      <c r="AX110" s="247"/>
      <c r="AY110" s="247"/>
      <c r="AZ110" s="247"/>
      <c r="BA110" s="247"/>
      <c r="BB110" s="247"/>
      <c r="BC110" s="247"/>
      <c r="BD110" s="247"/>
      <c r="BE110" s="247"/>
      <c r="BF110" s="247"/>
      <c r="BG110" s="247"/>
      <c r="BH110" s="247"/>
      <c r="BI110" s="247"/>
      <c r="BJ110" s="247"/>
      <c r="BK110" s="247"/>
      <c r="BL110" s="247"/>
      <c r="BM110" s="247"/>
      <c r="BN110" s="247"/>
      <c r="BO110" s="247"/>
      <c r="BP110" s="247"/>
      <c r="BQ110" s="247"/>
      <c r="BR110" s="247"/>
      <c r="BS110" s="247"/>
      <c r="BT110" s="247"/>
      <c r="BU110" s="247"/>
      <c r="BV110" s="247"/>
      <c r="BW110" s="247"/>
      <c r="BX110" s="247"/>
      <c r="BY110" s="247"/>
      <c r="BZ110" s="247"/>
      <c r="CA110" s="247"/>
      <c r="CB110" s="247"/>
      <c r="CC110" s="247"/>
      <c r="CD110" s="247"/>
      <c r="CE110" s="247"/>
      <c r="CF110" s="247"/>
      <c r="CG110" s="247"/>
      <c r="CH110" s="247"/>
      <c r="CI110" s="247"/>
      <c r="CJ110" s="247"/>
      <c r="CK110" s="247"/>
      <c r="CL110" s="247"/>
      <c r="CM110" s="247"/>
      <c r="CN110" s="247"/>
      <c r="CO110" s="247"/>
      <c r="CP110" s="247"/>
      <c r="CQ110" s="247"/>
      <c r="CR110" s="247"/>
      <c r="CS110" s="247"/>
      <c r="CT110" s="247"/>
      <c r="CU110" s="247"/>
      <c r="CV110" s="247"/>
      <c r="CW110" s="247"/>
      <c r="CX110" s="247"/>
      <c r="CY110" s="247"/>
      <c r="CZ110" s="247"/>
      <c r="DA110" s="247"/>
      <c r="DB110" s="247"/>
      <c r="DC110" s="247"/>
      <c r="DD110" s="247"/>
      <c r="DE110" s="247"/>
      <c r="DF110" s="247"/>
      <c r="DG110" s="247"/>
      <c r="DH110" s="247"/>
      <c r="DI110" s="247"/>
      <c r="DJ110" s="247"/>
      <c r="DK110" s="247"/>
      <c r="DL110" s="247"/>
      <c r="DM110" s="247"/>
      <c r="DN110" s="247"/>
      <c r="DO110" s="247"/>
      <c r="DP110" s="247"/>
      <c r="DQ110" s="247"/>
      <c r="DR110" s="247"/>
      <c r="DS110" s="247"/>
      <c r="DT110" s="247"/>
      <c r="DU110" s="247"/>
      <c r="DV110" s="247"/>
      <c r="DW110" s="247"/>
      <c r="DX110" s="247"/>
      <c r="DY110" s="247"/>
      <c r="DZ110" s="247"/>
      <c r="EA110" s="247"/>
      <c r="EB110" s="247"/>
      <c r="EC110" s="247"/>
      <c r="ED110" s="247"/>
      <c r="EE110" s="247"/>
      <c r="EF110" s="247"/>
      <c r="EG110" s="247"/>
      <c r="EH110" s="247"/>
      <c r="EI110" s="247"/>
      <c r="EJ110" s="247"/>
      <c r="EK110" s="247"/>
      <c r="EL110" s="247"/>
      <c r="EM110" s="247"/>
      <c r="EN110" s="247"/>
      <c r="EO110" s="247"/>
      <c r="EP110" s="247"/>
      <c r="EQ110" s="247"/>
      <c r="ER110" s="247"/>
      <c r="ES110" s="247"/>
      <c r="ET110" s="247"/>
      <c r="EU110" s="247"/>
      <c r="EV110" s="247"/>
      <c r="EW110" s="247"/>
      <c r="EX110" s="247"/>
      <c r="EY110" s="247"/>
      <c r="EZ110" s="247"/>
      <c r="FA110" s="247"/>
      <c r="FB110" s="247"/>
      <c r="FC110" s="247"/>
      <c r="FD110" s="247"/>
      <c r="FE110" s="247"/>
      <c r="FF110" s="247"/>
      <c r="FG110" s="247"/>
      <c r="FH110" s="247"/>
      <c r="FI110" s="247"/>
      <c r="FJ110" s="247"/>
      <c r="FK110" s="247"/>
      <c r="FL110" s="247"/>
      <c r="FM110" s="247"/>
      <c r="FN110" s="247"/>
      <c r="FO110" s="247"/>
      <c r="FP110" s="247"/>
      <c r="FQ110" s="247"/>
      <c r="FR110" s="247"/>
      <c r="FS110" s="247"/>
      <c r="FT110" s="247"/>
      <c r="FU110" s="247"/>
      <c r="FV110" s="247"/>
      <c r="FW110" s="247"/>
      <c r="FX110" s="247"/>
      <c r="FY110" s="247"/>
      <c r="FZ110" s="247"/>
      <c r="GA110" s="247"/>
      <c r="GB110" s="247"/>
      <c r="GC110" s="247"/>
      <c r="GD110" s="247"/>
      <c r="GE110" s="247"/>
      <c r="GF110" s="247"/>
      <c r="GG110" s="247"/>
      <c r="GH110" s="247"/>
      <c r="GI110" s="247"/>
      <c r="GJ110" s="247"/>
      <c r="GK110" s="247"/>
      <c r="GL110" s="247"/>
      <c r="GM110" s="247"/>
      <c r="GN110" s="247"/>
      <c r="GO110" s="247"/>
      <c r="GP110" s="247"/>
      <c r="GQ110" s="247"/>
      <c r="GR110" s="247"/>
      <c r="GS110" s="247"/>
      <c r="GT110" s="247"/>
      <c r="GU110" s="247"/>
      <c r="GV110" s="247"/>
      <c r="GW110" s="247"/>
      <c r="GX110" s="247"/>
      <c r="GY110" s="247"/>
      <c r="GZ110" s="247"/>
      <c r="HA110" s="247"/>
      <c r="HB110" s="247"/>
      <c r="HC110" s="247"/>
      <c r="HD110" s="247"/>
      <c r="HE110" s="247"/>
      <c r="HF110" s="247"/>
      <c r="HG110" s="247"/>
      <c r="HH110" s="247"/>
      <c r="HI110" s="247"/>
      <c r="HJ110" s="247"/>
      <c r="HK110" s="247"/>
      <c r="HL110" s="247"/>
      <c r="HM110" s="247"/>
      <c r="HN110" s="247"/>
      <c r="HO110" s="247"/>
      <c r="HP110" s="247"/>
      <c r="HQ110" s="247"/>
      <c r="HR110" s="247"/>
      <c r="HS110" s="247"/>
      <c r="HT110" s="247"/>
      <c r="HU110" s="247"/>
      <c r="HV110" s="247"/>
      <c r="HW110" s="247"/>
      <c r="HX110" s="247"/>
      <c r="HY110" s="247"/>
      <c r="HZ110" s="247"/>
      <c r="IA110" s="247"/>
      <c r="IB110" s="247"/>
      <c r="IC110" s="247"/>
      <c r="ID110" s="247"/>
      <c r="IE110" s="247"/>
      <c r="IF110" s="247"/>
      <c r="IG110" s="247"/>
      <c r="IH110" s="247"/>
      <c r="II110" s="247"/>
      <c r="IJ110" s="247"/>
      <c r="IK110" s="247"/>
      <c r="IL110" s="247"/>
      <c r="IM110" s="247"/>
      <c r="IN110" s="247"/>
      <c r="IO110" s="247"/>
      <c r="IP110" s="247"/>
      <c r="IQ110" s="247"/>
      <c r="IR110" s="247"/>
      <c r="IS110" s="247"/>
      <c r="IT110" s="247"/>
      <c r="IU110" s="247"/>
      <c r="IV110" s="247"/>
      <c r="IW110" s="247"/>
      <c r="IX110" s="247"/>
      <c r="IY110" s="247"/>
      <c r="IZ110" s="247"/>
      <c r="JA110" s="247"/>
      <c r="JB110" s="247"/>
      <c r="JC110" s="247"/>
      <c r="JD110" s="247"/>
      <c r="JE110" s="247"/>
      <c r="JF110" s="247"/>
      <c r="JG110" s="247"/>
      <c r="JH110" s="247"/>
      <c r="JI110" s="247"/>
      <c r="JJ110" s="247"/>
      <c r="JK110" s="247"/>
      <c r="JL110" s="247"/>
    </row>
    <row r="111" spans="1:272" s="270" customFormat="1" x14ac:dyDescent="0.3">
      <c r="A111" s="243"/>
      <c r="B111" s="243"/>
      <c r="C111" s="243"/>
      <c r="D111" s="243"/>
      <c r="E111" s="243"/>
      <c r="F111" s="245"/>
      <c r="G111" s="245"/>
      <c r="H111" s="245"/>
      <c r="I111" s="245"/>
      <c r="J111" s="245"/>
      <c r="K111" s="245"/>
      <c r="L111" s="246"/>
      <c r="M111" s="247"/>
      <c r="N111" s="247"/>
      <c r="O111" s="247"/>
      <c r="P111" s="247"/>
      <c r="Q111" s="247"/>
      <c r="R111" s="247"/>
      <c r="S111" s="247"/>
      <c r="T111" s="247"/>
      <c r="U111" s="247"/>
      <c r="V111" s="247"/>
      <c r="W111" s="247"/>
      <c r="X111" s="247"/>
      <c r="Y111" s="247"/>
      <c r="Z111" s="247"/>
      <c r="AA111" s="247"/>
      <c r="AB111" s="247"/>
      <c r="AC111" s="247"/>
      <c r="AD111" s="247"/>
      <c r="AE111" s="247"/>
      <c r="AF111" s="247"/>
      <c r="AG111" s="247"/>
      <c r="AH111" s="247"/>
      <c r="AI111" s="247"/>
      <c r="AJ111" s="247"/>
      <c r="AK111" s="247"/>
      <c r="AL111" s="247"/>
      <c r="AM111" s="247"/>
      <c r="AN111" s="247"/>
      <c r="AO111" s="247"/>
      <c r="AP111" s="247"/>
      <c r="AQ111" s="247"/>
      <c r="AR111" s="247"/>
      <c r="AS111" s="247"/>
      <c r="AT111" s="247"/>
      <c r="AU111" s="247"/>
      <c r="AV111" s="247"/>
      <c r="AW111" s="247"/>
      <c r="AX111" s="247"/>
      <c r="AY111" s="247"/>
      <c r="AZ111" s="247"/>
      <c r="BA111" s="247"/>
      <c r="BB111" s="247"/>
      <c r="BC111" s="247"/>
      <c r="BD111" s="247"/>
      <c r="BE111" s="247"/>
      <c r="BF111" s="247"/>
      <c r="BG111" s="247"/>
      <c r="BH111" s="247"/>
      <c r="BI111" s="247"/>
      <c r="BJ111" s="247"/>
      <c r="BK111" s="247"/>
      <c r="BL111" s="247"/>
      <c r="BM111" s="247"/>
      <c r="BN111" s="247"/>
      <c r="BO111" s="247"/>
      <c r="BP111" s="247"/>
      <c r="BQ111" s="247"/>
      <c r="BR111" s="247"/>
      <c r="BS111" s="247"/>
      <c r="BT111" s="247"/>
      <c r="BU111" s="247"/>
      <c r="BV111" s="247"/>
      <c r="BW111" s="247"/>
      <c r="BX111" s="247"/>
      <c r="BY111" s="247"/>
      <c r="BZ111" s="247"/>
      <c r="CA111" s="247"/>
      <c r="CB111" s="247"/>
      <c r="CC111" s="247"/>
      <c r="CD111" s="247"/>
      <c r="CE111" s="247"/>
      <c r="CF111" s="247"/>
      <c r="CG111" s="247"/>
      <c r="CH111" s="247"/>
      <c r="CI111" s="247"/>
      <c r="CJ111" s="247"/>
      <c r="CK111" s="247"/>
      <c r="CL111" s="247"/>
      <c r="CM111" s="247"/>
      <c r="CN111" s="247"/>
      <c r="CO111" s="247"/>
      <c r="CP111" s="247"/>
      <c r="CQ111" s="247"/>
      <c r="CR111" s="247"/>
      <c r="CS111" s="247"/>
      <c r="CT111" s="247"/>
      <c r="CU111" s="247"/>
      <c r="CV111" s="247"/>
      <c r="CW111" s="247"/>
      <c r="CX111" s="247"/>
      <c r="CY111" s="247"/>
      <c r="CZ111" s="247"/>
      <c r="DA111" s="247"/>
      <c r="DB111" s="247"/>
      <c r="DC111" s="247"/>
      <c r="DD111" s="247"/>
      <c r="DE111" s="247"/>
      <c r="DF111" s="247"/>
      <c r="DG111" s="247"/>
      <c r="DH111" s="247"/>
      <c r="DI111" s="247"/>
      <c r="DJ111" s="247"/>
      <c r="DK111" s="247"/>
      <c r="DL111" s="247"/>
      <c r="DM111" s="247"/>
      <c r="DN111" s="247"/>
      <c r="DO111" s="247"/>
      <c r="DP111" s="247"/>
      <c r="DQ111" s="247"/>
      <c r="DR111" s="247"/>
      <c r="DS111" s="247"/>
      <c r="DT111" s="247"/>
      <c r="DU111" s="247"/>
      <c r="DV111" s="247"/>
      <c r="DW111" s="247"/>
      <c r="DX111" s="247"/>
      <c r="DY111" s="247"/>
      <c r="DZ111" s="247"/>
      <c r="EA111" s="247"/>
      <c r="EB111" s="247"/>
      <c r="EC111" s="247"/>
      <c r="ED111" s="247"/>
      <c r="EE111" s="247"/>
      <c r="EF111" s="247"/>
      <c r="EG111" s="247"/>
      <c r="EH111" s="247"/>
      <c r="EI111" s="247"/>
      <c r="EJ111" s="247"/>
      <c r="EK111" s="247"/>
      <c r="EL111" s="247"/>
      <c r="EM111" s="247"/>
      <c r="EN111" s="247"/>
      <c r="EO111" s="247"/>
      <c r="EP111" s="247"/>
      <c r="EQ111" s="247"/>
      <c r="ER111" s="247"/>
      <c r="ES111" s="247"/>
      <c r="ET111" s="247"/>
      <c r="EU111" s="247"/>
      <c r="EV111" s="247"/>
      <c r="EW111" s="247"/>
      <c r="EX111" s="247"/>
      <c r="EY111" s="247"/>
      <c r="EZ111" s="247"/>
      <c r="FA111" s="247"/>
      <c r="FB111" s="247"/>
      <c r="FC111" s="247"/>
      <c r="FD111" s="247"/>
      <c r="FE111" s="247"/>
      <c r="FF111" s="247"/>
      <c r="FG111" s="247"/>
      <c r="FH111" s="247"/>
      <c r="FI111" s="247"/>
      <c r="FJ111" s="247"/>
      <c r="FK111" s="247"/>
      <c r="FL111" s="247"/>
      <c r="FM111" s="247"/>
      <c r="FN111" s="247"/>
      <c r="FO111" s="247"/>
      <c r="FP111" s="247"/>
      <c r="FQ111" s="247"/>
      <c r="FR111" s="247"/>
      <c r="FS111" s="247"/>
      <c r="FT111" s="247"/>
      <c r="FU111" s="247"/>
      <c r="FV111" s="247"/>
      <c r="FW111" s="247"/>
      <c r="FX111" s="247"/>
      <c r="FY111" s="247"/>
      <c r="FZ111" s="247"/>
      <c r="GA111" s="247"/>
      <c r="GB111" s="247"/>
      <c r="GC111" s="247"/>
      <c r="GD111" s="247"/>
      <c r="GE111" s="247"/>
      <c r="GF111" s="247"/>
      <c r="GG111" s="247"/>
      <c r="GH111" s="247"/>
      <c r="GI111" s="247"/>
      <c r="GJ111" s="247"/>
      <c r="GK111" s="247"/>
      <c r="GL111" s="247"/>
      <c r="GM111" s="247"/>
      <c r="GN111" s="247"/>
      <c r="GO111" s="247"/>
      <c r="GP111" s="247"/>
      <c r="GQ111" s="247"/>
      <c r="GR111" s="247"/>
      <c r="GS111" s="247"/>
      <c r="GT111" s="247"/>
      <c r="GU111" s="247"/>
      <c r="GV111" s="247"/>
      <c r="GW111" s="247"/>
      <c r="GX111" s="247"/>
      <c r="GY111" s="247"/>
      <c r="GZ111" s="247"/>
      <c r="HA111" s="247"/>
      <c r="HB111" s="247"/>
      <c r="HC111" s="247"/>
      <c r="HD111" s="247"/>
      <c r="HE111" s="247"/>
      <c r="HF111" s="247"/>
      <c r="HG111" s="247"/>
      <c r="HH111" s="247"/>
      <c r="HI111" s="247"/>
      <c r="HJ111" s="247"/>
      <c r="HK111" s="247"/>
      <c r="HL111" s="247"/>
      <c r="HM111" s="247"/>
      <c r="HN111" s="247"/>
      <c r="HO111" s="247"/>
      <c r="HP111" s="247"/>
      <c r="HQ111" s="247"/>
      <c r="HR111" s="247"/>
      <c r="HS111" s="247"/>
      <c r="HT111" s="247"/>
      <c r="HU111" s="247"/>
      <c r="HV111" s="247"/>
      <c r="HW111" s="247"/>
      <c r="HX111" s="247"/>
      <c r="HY111" s="247"/>
      <c r="HZ111" s="247"/>
      <c r="IA111" s="247"/>
      <c r="IB111" s="247"/>
      <c r="IC111" s="247"/>
      <c r="ID111" s="247"/>
      <c r="IE111" s="247"/>
      <c r="IF111" s="247"/>
      <c r="IG111" s="247"/>
      <c r="IH111" s="247"/>
      <c r="II111" s="247"/>
      <c r="IJ111" s="247"/>
      <c r="IK111" s="247"/>
      <c r="IL111" s="247"/>
      <c r="IM111" s="247"/>
      <c r="IN111" s="247"/>
      <c r="IO111" s="247"/>
      <c r="IP111" s="247"/>
      <c r="IQ111" s="247"/>
      <c r="IR111" s="247"/>
      <c r="IS111" s="247"/>
      <c r="IT111" s="247"/>
      <c r="IU111" s="247"/>
      <c r="IV111" s="247"/>
      <c r="IW111" s="247"/>
      <c r="IX111" s="247"/>
      <c r="IY111" s="247"/>
      <c r="IZ111" s="247"/>
      <c r="JA111" s="247"/>
      <c r="JB111" s="247"/>
      <c r="JC111" s="247"/>
      <c r="JD111" s="247"/>
      <c r="JE111" s="247"/>
      <c r="JF111" s="247"/>
      <c r="JG111" s="247"/>
      <c r="JH111" s="247"/>
      <c r="JI111" s="247"/>
      <c r="JJ111" s="247"/>
      <c r="JK111" s="247"/>
      <c r="JL111" s="247"/>
    </row>
    <row r="112" spans="1:272" s="270" customFormat="1" x14ac:dyDescent="0.3">
      <c r="A112" s="243"/>
      <c r="B112" s="243"/>
      <c r="C112" s="243"/>
      <c r="D112" s="243"/>
      <c r="E112" s="243"/>
      <c r="F112" s="245"/>
      <c r="G112" s="245"/>
      <c r="H112" s="245"/>
      <c r="I112" s="245"/>
      <c r="J112" s="245"/>
      <c r="K112" s="245"/>
      <c r="L112" s="246"/>
      <c r="M112" s="247"/>
      <c r="N112" s="247"/>
      <c r="O112" s="247"/>
      <c r="P112" s="247"/>
      <c r="Q112" s="247"/>
      <c r="R112" s="247"/>
      <c r="S112" s="247"/>
      <c r="T112" s="247"/>
      <c r="U112" s="247"/>
      <c r="V112" s="247"/>
      <c r="W112" s="247"/>
      <c r="X112" s="247"/>
      <c r="Y112" s="247"/>
      <c r="Z112" s="247"/>
      <c r="AA112" s="247"/>
      <c r="AB112" s="247"/>
      <c r="AC112" s="247"/>
      <c r="AD112" s="247"/>
      <c r="AE112" s="247"/>
      <c r="AF112" s="247"/>
      <c r="AG112" s="247"/>
      <c r="AH112" s="247"/>
      <c r="AI112" s="247"/>
      <c r="AJ112" s="247"/>
      <c r="AK112" s="247"/>
      <c r="AL112" s="247"/>
      <c r="AM112" s="247"/>
      <c r="AN112" s="247"/>
      <c r="AO112" s="247"/>
      <c r="AP112" s="247"/>
      <c r="AQ112" s="247"/>
      <c r="AR112" s="247"/>
      <c r="AS112" s="247"/>
      <c r="AT112" s="247"/>
      <c r="AU112" s="247"/>
      <c r="AV112" s="247"/>
      <c r="AW112" s="247"/>
      <c r="AX112" s="247"/>
      <c r="AY112" s="247"/>
      <c r="AZ112" s="247"/>
      <c r="BA112" s="247"/>
      <c r="BB112" s="247"/>
      <c r="BC112" s="247"/>
      <c r="BD112" s="247"/>
      <c r="BE112" s="247"/>
      <c r="BF112" s="247"/>
      <c r="BG112" s="247"/>
      <c r="BH112" s="247"/>
      <c r="BI112" s="247"/>
      <c r="BJ112" s="247"/>
      <c r="BK112" s="247"/>
      <c r="BL112" s="247"/>
      <c r="BM112" s="247"/>
      <c r="BN112" s="247"/>
      <c r="BO112" s="247"/>
      <c r="BP112" s="247"/>
      <c r="BQ112" s="247"/>
      <c r="BR112" s="247"/>
      <c r="BS112" s="247"/>
      <c r="BT112" s="247"/>
      <c r="BU112" s="247"/>
      <c r="BV112" s="247"/>
      <c r="BW112" s="247"/>
      <c r="BX112" s="247"/>
      <c r="BY112" s="247"/>
      <c r="BZ112" s="247"/>
      <c r="CA112" s="247"/>
      <c r="CB112" s="247"/>
      <c r="CC112" s="247"/>
      <c r="CD112" s="247"/>
      <c r="CE112" s="247"/>
      <c r="CF112" s="247"/>
      <c r="CG112" s="247"/>
      <c r="CH112" s="247"/>
      <c r="CI112" s="247"/>
      <c r="CJ112" s="247"/>
      <c r="CK112" s="247"/>
      <c r="CL112" s="247"/>
      <c r="CM112" s="247"/>
      <c r="CN112" s="247"/>
      <c r="CO112" s="247"/>
      <c r="CP112" s="247"/>
      <c r="CQ112" s="247"/>
      <c r="CR112" s="247"/>
      <c r="CS112" s="247"/>
      <c r="CT112" s="247"/>
      <c r="CU112" s="247"/>
      <c r="CV112" s="247"/>
      <c r="CW112" s="247"/>
      <c r="CX112" s="247"/>
      <c r="CY112" s="247"/>
      <c r="CZ112" s="247"/>
      <c r="DA112" s="247"/>
      <c r="DB112" s="247"/>
      <c r="DC112" s="247"/>
      <c r="DD112" s="247"/>
      <c r="DE112" s="247"/>
      <c r="DF112" s="247"/>
      <c r="DG112" s="247"/>
      <c r="DH112" s="247"/>
      <c r="DI112" s="247"/>
      <c r="DJ112" s="247"/>
      <c r="DK112" s="247"/>
      <c r="DL112" s="247"/>
      <c r="DM112" s="247"/>
      <c r="DN112" s="247"/>
      <c r="DO112" s="247"/>
      <c r="DP112" s="247"/>
      <c r="DQ112" s="247"/>
      <c r="DR112" s="247"/>
      <c r="DS112" s="247"/>
      <c r="DT112" s="247"/>
      <c r="DU112" s="247"/>
      <c r="DV112" s="247"/>
      <c r="DW112" s="247"/>
      <c r="DX112" s="247"/>
      <c r="DY112" s="247"/>
      <c r="DZ112" s="247"/>
      <c r="EA112" s="247"/>
      <c r="EB112" s="247"/>
      <c r="EC112" s="247"/>
      <c r="ED112" s="247"/>
      <c r="EE112" s="247"/>
      <c r="EF112" s="247"/>
      <c r="EG112" s="247"/>
      <c r="EH112" s="247"/>
      <c r="EI112" s="247"/>
      <c r="EJ112" s="247"/>
      <c r="EK112" s="247"/>
      <c r="EL112" s="247"/>
      <c r="EM112" s="247"/>
      <c r="EN112" s="247"/>
      <c r="EO112" s="247"/>
      <c r="EP112" s="247"/>
      <c r="EQ112" s="247"/>
      <c r="ER112" s="247"/>
      <c r="ES112" s="247"/>
      <c r="ET112" s="247"/>
      <c r="EU112" s="247"/>
      <c r="EV112" s="247"/>
      <c r="EW112" s="247"/>
      <c r="EX112" s="247"/>
      <c r="EY112" s="247"/>
      <c r="EZ112" s="247"/>
      <c r="FA112" s="247"/>
      <c r="FB112" s="247"/>
      <c r="FC112" s="247"/>
      <c r="FD112" s="247"/>
      <c r="FE112" s="247"/>
      <c r="FF112" s="247"/>
      <c r="FG112" s="247"/>
      <c r="FH112" s="247"/>
      <c r="FI112" s="247"/>
      <c r="FJ112" s="247"/>
      <c r="FK112" s="247"/>
      <c r="FL112" s="247"/>
      <c r="FM112" s="247"/>
      <c r="FN112" s="247"/>
      <c r="FO112" s="247"/>
      <c r="FP112" s="247"/>
      <c r="FQ112" s="247"/>
      <c r="FR112" s="247"/>
      <c r="FS112" s="247"/>
      <c r="FT112" s="247"/>
      <c r="FU112" s="247"/>
      <c r="FV112" s="247"/>
      <c r="FW112" s="247"/>
      <c r="FX112" s="247"/>
      <c r="FY112" s="247"/>
      <c r="FZ112" s="247"/>
      <c r="GA112" s="247"/>
      <c r="GB112" s="247"/>
      <c r="GC112" s="247"/>
      <c r="GD112" s="247"/>
      <c r="GE112" s="247"/>
      <c r="GF112" s="247"/>
      <c r="GG112" s="247"/>
      <c r="GH112" s="247"/>
      <c r="GI112" s="247"/>
      <c r="GJ112" s="247"/>
      <c r="GK112" s="247"/>
      <c r="GL112" s="247"/>
      <c r="GM112" s="247"/>
      <c r="GN112" s="247"/>
      <c r="GO112" s="247"/>
      <c r="GP112" s="247"/>
      <c r="GQ112" s="247"/>
      <c r="GR112" s="247"/>
      <c r="GS112" s="247"/>
      <c r="GT112" s="247"/>
      <c r="GU112" s="247"/>
      <c r="GV112" s="247"/>
      <c r="GW112" s="247"/>
      <c r="GX112" s="247"/>
      <c r="GY112" s="247"/>
      <c r="GZ112" s="247"/>
      <c r="HA112" s="247"/>
      <c r="HB112" s="247"/>
      <c r="HC112" s="247"/>
      <c r="HD112" s="247"/>
      <c r="HE112" s="247"/>
      <c r="HF112" s="247"/>
      <c r="HG112" s="247"/>
      <c r="HH112" s="247"/>
      <c r="HI112" s="247"/>
      <c r="HJ112" s="247"/>
      <c r="HK112" s="247"/>
      <c r="HL112" s="247"/>
      <c r="HM112" s="247"/>
      <c r="HN112" s="247"/>
      <c r="HO112" s="247"/>
      <c r="HP112" s="247"/>
      <c r="HQ112" s="247"/>
      <c r="HR112" s="247"/>
      <c r="HS112" s="247"/>
      <c r="HT112" s="247"/>
      <c r="HU112" s="247"/>
      <c r="HV112" s="247"/>
      <c r="HW112" s="247"/>
      <c r="HX112" s="247"/>
      <c r="HY112" s="247"/>
      <c r="HZ112" s="247"/>
      <c r="IA112" s="247"/>
      <c r="IB112" s="247"/>
      <c r="IC112" s="247"/>
      <c r="ID112" s="247"/>
      <c r="IE112" s="247"/>
      <c r="IF112" s="247"/>
      <c r="IG112" s="247"/>
      <c r="IH112" s="247"/>
      <c r="II112" s="247"/>
      <c r="IJ112" s="247"/>
      <c r="IK112" s="247"/>
      <c r="IL112" s="247"/>
      <c r="IM112" s="247"/>
      <c r="IN112" s="247"/>
      <c r="IO112" s="247"/>
      <c r="IP112" s="247"/>
      <c r="IQ112" s="247"/>
      <c r="IR112" s="247"/>
      <c r="IS112" s="247"/>
      <c r="IT112" s="247"/>
      <c r="IU112" s="247"/>
      <c r="IV112" s="247"/>
      <c r="IW112" s="247"/>
      <c r="IX112" s="247"/>
      <c r="IY112" s="247"/>
      <c r="IZ112" s="247"/>
      <c r="JA112" s="247"/>
      <c r="JB112" s="247"/>
      <c r="JC112" s="247"/>
      <c r="JD112" s="247"/>
      <c r="JE112" s="247"/>
      <c r="JF112" s="247"/>
      <c r="JG112" s="247"/>
      <c r="JH112" s="247"/>
      <c r="JI112" s="247"/>
      <c r="JJ112" s="247"/>
      <c r="JK112" s="247"/>
      <c r="JL112" s="247"/>
    </row>
    <row r="113" spans="1:272" s="270" customFormat="1" x14ac:dyDescent="0.3">
      <c r="A113" s="243"/>
      <c r="B113" s="243"/>
      <c r="C113" s="243"/>
      <c r="D113" s="243"/>
      <c r="E113" s="243"/>
      <c r="F113" s="245"/>
      <c r="G113" s="245"/>
      <c r="H113" s="245"/>
      <c r="I113" s="245"/>
      <c r="J113" s="245"/>
      <c r="K113" s="245"/>
      <c r="L113" s="246"/>
      <c r="M113" s="247"/>
      <c r="N113" s="247"/>
      <c r="O113" s="247"/>
      <c r="P113" s="247"/>
      <c r="Q113" s="247"/>
      <c r="R113" s="247"/>
      <c r="S113" s="247"/>
      <c r="T113" s="247"/>
      <c r="U113" s="247"/>
      <c r="V113" s="247"/>
      <c r="W113" s="247"/>
      <c r="X113" s="247"/>
      <c r="Y113" s="247"/>
      <c r="Z113" s="247"/>
      <c r="AA113" s="247"/>
      <c r="AB113" s="247"/>
      <c r="AC113" s="247"/>
      <c r="AD113" s="247"/>
      <c r="AE113" s="247"/>
      <c r="AF113" s="247"/>
      <c r="AG113" s="247"/>
      <c r="AH113" s="247"/>
      <c r="AI113" s="247"/>
      <c r="AJ113" s="247"/>
      <c r="AK113" s="247"/>
      <c r="AL113" s="247"/>
      <c r="AM113" s="247"/>
      <c r="AN113" s="247"/>
      <c r="AO113" s="247"/>
      <c r="AP113" s="247"/>
      <c r="AQ113" s="247"/>
      <c r="AR113" s="247"/>
      <c r="AS113" s="247"/>
      <c r="AT113" s="247"/>
      <c r="AU113" s="247"/>
      <c r="AV113" s="247"/>
      <c r="AW113" s="247"/>
      <c r="AX113" s="247"/>
      <c r="AY113" s="247"/>
      <c r="AZ113" s="247"/>
      <c r="BA113" s="247"/>
      <c r="BB113" s="247"/>
      <c r="BC113" s="247"/>
      <c r="BD113" s="247"/>
      <c r="BE113" s="247"/>
      <c r="BF113" s="247"/>
      <c r="BG113" s="247"/>
      <c r="BH113" s="247"/>
      <c r="BI113" s="247"/>
      <c r="BJ113" s="247"/>
      <c r="BK113" s="247"/>
      <c r="BL113" s="247"/>
      <c r="BM113" s="247"/>
      <c r="BN113" s="247"/>
      <c r="BO113" s="247"/>
      <c r="BP113" s="247"/>
      <c r="BQ113" s="247"/>
      <c r="BR113" s="247"/>
      <c r="BS113" s="247"/>
      <c r="BT113" s="247"/>
      <c r="BU113" s="247"/>
      <c r="BV113" s="247"/>
      <c r="BW113" s="247"/>
      <c r="BX113" s="247"/>
      <c r="BY113" s="247"/>
      <c r="BZ113" s="247"/>
      <c r="CA113" s="247"/>
      <c r="CB113" s="247"/>
      <c r="CC113" s="247"/>
      <c r="CD113" s="247"/>
      <c r="CE113" s="247"/>
      <c r="CF113" s="247"/>
      <c r="CG113" s="247"/>
      <c r="CH113" s="247"/>
      <c r="CI113" s="247"/>
      <c r="CJ113" s="247"/>
      <c r="CK113" s="247"/>
      <c r="CL113" s="247"/>
      <c r="CM113" s="247"/>
      <c r="CN113" s="247"/>
      <c r="CO113" s="247"/>
      <c r="CP113" s="247"/>
      <c r="CQ113" s="247"/>
      <c r="CR113" s="247"/>
      <c r="CS113" s="247"/>
      <c r="CT113" s="247"/>
      <c r="CU113" s="247"/>
      <c r="CV113" s="247"/>
      <c r="CW113" s="247"/>
      <c r="CX113" s="247"/>
      <c r="CY113" s="247"/>
      <c r="CZ113" s="247"/>
      <c r="DA113" s="247"/>
      <c r="DB113" s="247"/>
      <c r="DC113" s="247"/>
      <c r="DD113" s="247"/>
      <c r="DE113" s="247"/>
      <c r="DF113" s="247"/>
      <c r="DG113" s="247"/>
      <c r="DH113" s="247"/>
      <c r="DI113" s="247"/>
      <c r="DJ113" s="247"/>
      <c r="DK113" s="247"/>
      <c r="DL113" s="247"/>
      <c r="DM113" s="247"/>
      <c r="DN113" s="247"/>
      <c r="DO113" s="247"/>
      <c r="DP113" s="247"/>
      <c r="DQ113" s="247"/>
      <c r="DR113" s="247"/>
      <c r="DS113" s="247"/>
      <c r="DT113" s="247"/>
      <c r="DU113" s="247"/>
      <c r="DV113" s="247"/>
      <c r="DW113" s="247"/>
      <c r="DX113" s="247"/>
      <c r="DY113" s="247"/>
      <c r="DZ113" s="247"/>
      <c r="EA113" s="247"/>
      <c r="EB113" s="247"/>
      <c r="EC113" s="247"/>
      <c r="ED113" s="247"/>
      <c r="EE113" s="247"/>
      <c r="EF113" s="247"/>
      <c r="EG113" s="247"/>
      <c r="EH113" s="247"/>
      <c r="EI113" s="247"/>
      <c r="EJ113" s="247"/>
      <c r="EK113" s="247"/>
      <c r="EL113" s="247"/>
      <c r="EM113" s="247"/>
      <c r="EN113" s="247"/>
      <c r="EO113" s="247"/>
      <c r="EP113" s="247"/>
      <c r="EQ113" s="247"/>
      <c r="ER113" s="247"/>
      <c r="ES113" s="247"/>
      <c r="ET113" s="247"/>
      <c r="EU113" s="247"/>
      <c r="EV113" s="247"/>
      <c r="EW113" s="247"/>
      <c r="EX113" s="247"/>
      <c r="EY113" s="247"/>
      <c r="EZ113" s="247"/>
      <c r="FA113" s="247"/>
      <c r="FB113" s="247"/>
      <c r="FC113" s="247"/>
      <c r="FD113" s="247"/>
      <c r="FE113" s="247"/>
      <c r="FF113" s="247"/>
      <c r="FG113" s="247"/>
      <c r="FH113" s="247"/>
      <c r="FI113" s="247"/>
      <c r="FJ113" s="247"/>
      <c r="FK113" s="247"/>
      <c r="FL113" s="247"/>
      <c r="FM113" s="247"/>
      <c r="FN113" s="247"/>
      <c r="FO113" s="247"/>
      <c r="FP113" s="247"/>
      <c r="FQ113" s="247"/>
      <c r="FR113" s="247"/>
      <c r="FS113" s="247"/>
      <c r="FT113" s="247"/>
      <c r="FU113" s="247"/>
      <c r="FV113" s="247"/>
      <c r="FW113" s="247"/>
      <c r="FX113" s="247"/>
      <c r="FY113" s="247"/>
      <c r="FZ113" s="247"/>
      <c r="GA113" s="247"/>
      <c r="GB113" s="247"/>
      <c r="GC113" s="247"/>
      <c r="GD113" s="247"/>
      <c r="GE113" s="247"/>
      <c r="GF113" s="247"/>
      <c r="GG113" s="247"/>
      <c r="GH113" s="247"/>
      <c r="GI113" s="247"/>
      <c r="GJ113" s="247"/>
      <c r="GK113" s="247"/>
      <c r="GL113" s="247"/>
      <c r="GM113" s="247"/>
      <c r="GN113" s="247"/>
      <c r="GO113" s="247"/>
      <c r="GP113" s="247"/>
      <c r="GQ113" s="247"/>
      <c r="GR113" s="247"/>
      <c r="GS113" s="247"/>
      <c r="GT113" s="247"/>
      <c r="GU113" s="247"/>
      <c r="GV113" s="247"/>
      <c r="GW113" s="247"/>
      <c r="GX113" s="247"/>
      <c r="GY113" s="247"/>
      <c r="GZ113" s="247"/>
      <c r="HA113" s="247"/>
      <c r="HB113" s="247"/>
      <c r="HC113" s="247"/>
      <c r="HD113" s="247"/>
      <c r="HE113" s="247"/>
      <c r="HF113" s="247"/>
      <c r="HG113" s="247"/>
      <c r="HH113" s="247"/>
      <c r="HI113" s="247"/>
      <c r="HJ113" s="247"/>
      <c r="HK113" s="247"/>
      <c r="HL113" s="247"/>
      <c r="HM113" s="247"/>
      <c r="HN113" s="247"/>
      <c r="HO113" s="247"/>
      <c r="HP113" s="247"/>
      <c r="HQ113" s="247"/>
      <c r="HR113" s="247"/>
      <c r="HS113" s="247"/>
      <c r="HT113" s="247"/>
      <c r="HU113" s="247"/>
      <c r="HV113" s="247"/>
      <c r="HW113" s="247"/>
      <c r="HX113" s="247"/>
      <c r="HY113" s="247"/>
      <c r="HZ113" s="247"/>
      <c r="IA113" s="247"/>
      <c r="IB113" s="247"/>
      <c r="IC113" s="247"/>
      <c r="ID113" s="247"/>
      <c r="IE113" s="247"/>
      <c r="IF113" s="247"/>
      <c r="IG113" s="247"/>
      <c r="IH113" s="247"/>
      <c r="II113" s="247"/>
      <c r="IJ113" s="247"/>
      <c r="IK113" s="247"/>
      <c r="IL113" s="247"/>
      <c r="IM113" s="247"/>
      <c r="IN113" s="247"/>
      <c r="IO113" s="247"/>
      <c r="IP113" s="247"/>
      <c r="IQ113" s="247"/>
      <c r="IR113" s="247"/>
      <c r="IS113" s="247"/>
      <c r="IT113" s="247"/>
      <c r="IU113" s="247"/>
      <c r="IV113" s="247"/>
      <c r="IW113" s="247"/>
      <c r="IX113" s="247"/>
      <c r="IY113" s="247"/>
      <c r="IZ113" s="247"/>
      <c r="JA113" s="247"/>
      <c r="JB113" s="247"/>
      <c r="JC113" s="247"/>
      <c r="JD113" s="247"/>
      <c r="JE113" s="247"/>
      <c r="JF113" s="247"/>
      <c r="JG113" s="247"/>
      <c r="JH113" s="247"/>
      <c r="JI113" s="247"/>
      <c r="JJ113" s="247"/>
      <c r="JK113" s="247"/>
      <c r="JL113" s="247"/>
    </row>
    <row r="114" spans="1:272" s="270" customFormat="1" x14ac:dyDescent="0.3">
      <c r="A114" s="243"/>
      <c r="B114" s="243"/>
      <c r="C114" s="243"/>
      <c r="D114" s="243"/>
      <c r="E114" s="243"/>
      <c r="F114" s="245"/>
      <c r="G114" s="245"/>
      <c r="H114" s="245"/>
      <c r="I114" s="245"/>
      <c r="J114" s="245"/>
      <c r="K114" s="245"/>
      <c r="L114" s="246"/>
      <c r="M114" s="247"/>
      <c r="N114" s="247"/>
      <c r="O114" s="247"/>
      <c r="P114" s="247"/>
      <c r="Q114" s="247"/>
      <c r="R114" s="247"/>
      <c r="S114" s="247"/>
      <c r="T114" s="247"/>
      <c r="U114" s="247"/>
      <c r="V114" s="247"/>
      <c r="W114" s="247"/>
      <c r="X114" s="247"/>
      <c r="Y114" s="247"/>
      <c r="Z114" s="247"/>
      <c r="AA114" s="247"/>
      <c r="AB114" s="247"/>
      <c r="AC114" s="247"/>
      <c r="AD114" s="247"/>
      <c r="AE114" s="247"/>
      <c r="AF114" s="247"/>
      <c r="AG114" s="247"/>
      <c r="AH114" s="247"/>
      <c r="AI114" s="247"/>
      <c r="AJ114" s="247"/>
      <c r="AK114" s="247"/>
      <c r="AL114" s="247"/>
      <c r="AM114" s="247"/>
      <c r="AN114" s="247"/>
      <c r="AO114" s="247"/>
      <c r="AP114" s="247"/>
      <c r="AQ114" s="247"/>
      <c r="AR114" s="247"/>
      <c r="AS114" s="247"/>
      <c r="AT114" s="247"/>
      <c r="AU114" s="247"/>
      <c r="AV114" s="247"/>
      <c r="AW114" s="247"/>
      <c r="AX114" s="247"/>
      <c r="AY114" s="247"/>
      <c r="AZ114" s="247"/>
      <c r="BA114" s="247"/>
      <c r="BB114" s="247"/>
      <c r="BC114" s="247"/>
      <c r="BD114" s="247"/>
      <c r="BE114" s="247"/>
      <c r="BF114" s="247"/>
      <c r="BG114" s="247"/>
      <c r="BH114" s="247"/>
      <c r="BI114" s="247"/>
      <c r="BJ114" s="247"/>
      <c r="BK114" s="247"/>
      <c r="BL114" s="247"/>
      <c r="BM114" s="247"/>
      <c r="BN114" s="247"/>
      <c r="BO114" s="247"/>
      <c r="BP114" s="247"/>
      <c r="BQ114" s="247"/>
      <c r="BR114" s="247"/>
      <c r="BS114" s="247"/>
      <c r="BT114" s="247"/>
      <c r="BU114" s="247"/>
      <c r="BV114" s="247"/>
      <c r="BW114" s="247"/>
      <c r="BX114" s="247"/>
      <c r="BY114" s="247"/>
      <c r="BZ114" s="247"/>
      <c r="CA114" s="247"/>
      <c r="CB114" s="247"/>
      <c r="CC114" s="247"/>
      <c r="CD114" s="247"/>
      <c r="CE114" s="247"/>
      <c r="CF114" s="247"/>
      <c r="CG114" s="247"/>
      <c r="CH114" s="247"/>
      <c r="CI114" s="247"/>
      <c r="CJ114" s="247"/>
      <c r="CK114" s="247"/>
      <c r="CL114" s="247"/>
      <c r="CM114" s="247"/>
      <c r="CN114" s="247"/>
      <c r="CO114" s="247"/>
      <c r="CP114" s="247"/>
      <c r="CQ114" s="247"/>
      <c r="CR114" s="247"/>
      <c r="CS114" s="247"/>
      <c r="CT114" s="247"/>
      <c r="CU114" s="247"/>
      <c r="CV114" s="247"/>
      <c r="CW114" s="247"/>
      <c r="CX114" s="247"/>
      <c r="CY114" s="247"/>
      <c r="CZ114" s="247"/>
      <c r="DA114" s="247"/>
      <c r="DB114" s="247"/>
      <c r="DC114" s="247"/>
      <c r="DD114" s="247"/>
      <c r="DE114" s="247"/>
      <c r="DF114" s="247"/>
      <c r="DG114" s="247"/>
      <c r="DH114" s="247"/>
      <c r="DI114" s="247"/>
      <c r="DJ114" s="247"/>
      <c r="DK114" s="247"/>
      <c r="DL114" s="247"/>
      <c r="DM114" s="247"/>
      <c r="DN114" s="247"/>
      <c r="DO114" s="247"/>
      <c r="DP114" s="247"/>
      <c r="DQ114" s="247"/>
      <c r="DR114" s="247"/>
      <c r="DS114" s="247"/>
      <c r="DT114" s="247"/>
      <c r="DU114" s="247"/>
      <c r="DV114" s="247"/>
      <c r="DW114" s="247"/>
      <c r="DX114" s="247"/>
      <c r="DY114" s="247"/>
      <c r="DZ114" s="247"/>
      <c r="EA114" s="247"/>
      <c r="EB114" s="247"/>
      <c r="EC114" s="247"/>
      <c r="ED114" s="247"/>
      <c r="EE114" s="247"/>
      <c r="EF114" s="247"/>
      <c r="EG114" s="247"/>
      <c r="EH114" s="247"/>
      <c r="EI114" s="247"/>
      <c r="EJ114" s="247"/>
      <c r="EK114" s="247"/>
      <c r="EL114" s="247"/>
      <c r="EM114" s="247"/>
      <c r="EN114" s="247"/>
      <c r="EO114" s="247"/>
      <c r="EP114" s="247"/>
      <c r="EQ114" s="247"/>
      <c r="ER114" s="247"/>
      <c r="ES114" s="247"/>
      <c r="ET114" s="247"/>
      <c r="EU114" s="247"/>
      <c r="EV114" s="247"/>
      <c r="EW114" s="247"/>
      <c r="EX114" s="247"/>
      <c r="EY114" s="247"/>
      <c r="EZ114" s="247"/>
      <c r="FA114" s="247"/>
      <c r="FB114" s="247"/>
      <c r="FC114" s="247"/>
      <c r="FD114" s="247"/>
      <c r="FE114" s="247"/>
      <c r="FF114" s="247"/>
      <c r="FG114" s="247"/>
      <c r="FH114" s="247"/>
      <c r="FI114" s="247"/>
      <c r="FJ114" s="247"/>
      <c r="FK114" s="247"/>
      <c r="FL114" s="247"/>
      <c r="FM114" s="247"/>
      <c r="FN114" s="247"/>
      <c r="FO114" s="247"/>
      <c r="FP114" s="247"/>
      <c r="FQ114" s="247"/>
      <c r="FR114" s="247"/>
      <c r="FS114" s="247"/>
      <c r="FT114" s="247"/>
      <c r="FU114" s="247"/>
      <c r="FV114" s="247"/>
      <c r="FW114" s="247"/>
      <c r="FX114" s="247"/>
      <c r="FY114" s="247"/>
      <c r="FZ114" s="247"/>
      <c r="GA114" s="247"/>
      <c r="GB114" s="247"/>
      <c r="GC114" s="247"/>
      <c r="GD114" s="247"/>
      <c r="GE114" s="247"/>
      <c r="GF114" s="247"/>
      <c r="GG114" s="247"/>
      <c r="GH114" s="247"/>
      <c r="GI114" s="247"/>
      <c r="GJ114" s="247"/>
      <c r="GK114" s="247"/>
      <c r="GL114" s="247"/>
      <c r="GM114" s="247"/>
      <c r="GN114" s="247"/>
      <c r="GO114" s="247"/>
      <c r="GP114" s="247"/>
      <c r="GQ114" s="247"/>
      <c r="GR114" s="247"/>
      <c r="GS114" s="247"/>
      <c r="GT114" s="247"/>
      <c r="GU114" s="247"/>
      <c r="GV114" s="247"/>
      <c r="GW114" s="247"/>
      <c r="GX114" s="247"/>
      <c r="GY114" s="247"/>
      <c r="GZ114" s="247"/>
      <c r="HA114" s="247"/>
      <c r="HB114" s="247"/>
      <c r="HC114" s="247"/>
      <c r="HD114" s="247"/>
      <c r="HE114" s="247"/>
      <c r="HF114" s="247"/>
      <c r="HG114" s="247"/>
      <c r="HH114" s="247"/>
      <c r="HI114" s="247"/>
      <c r="HJ114" s="247"/>
      <c r="HK114" s="247"/>
      <c r="HL114" s="247"/>
      <c r="HM114" s="247"/>
      <c r="HN114" s="247"/>
      <c r="HO114" s="247"/>
      <c r="HP114" s="247"/>
      <c r="HQ114" s="247"/>
      <c r="HR114" s="247"/>
      <c r="HS114" s="247"/>
      <c r="HT114" s="247"/>
      <c r="HU114" s="247"/>
      <c r="HV114" s="247"/>
      <c r="HW114" s="247"/>
      <c r="HX114" s="247"/>
      <c r="HY114" s="247"/>
      <c r="HZ114" s="247"/>
      <c r="IA114" s="247"/>
      <c r="IB114" s="247"/>
      <c r="IC114" s="247"/>
      <c r="ID114" s="247"/>
      <c r="IE114" s="247"/>
      <c r="IF114" s="247"/>
      <c r="IG114" s="247"/>
      <c r="IH114" s="247"/>
      <c r="II114" s="247"/>
      <c r="IJ114" s="247"/>
      <c r="IK114" s="247"/>
      <c r="IL114" s="247"/>
      <c r="IM114" s="247"/>
      <c r="IN114" s="247"/>
      <c r="IO114" s="247"/>
      <c r="IP114" s="247"/>
      <c r="IQ114" s="247"/>
      <c r="IR114" s="247"/>
      <c r="IS114" s="247"/>
      <c r="IT114" s="247"/>
      <c r="IU114" s="247"/>
      <c r="IV114" s="247"/>
      <c r="IW114" s="247"/>
      <c r="IX114" s="247"/>
      <c r="IY114" s="247"/>
      <c r="IZ114" s="247"/>
      <c r="JA114" s="247"/>
      <c r="JB114" s="247"/>
      <c r="JC114" s="247"/>
      <c r="JD114" s="247"/>
      <c r="JE114" s="247"/>
      <c r="JF114" s="247"/>
      <c r="JG114" s="247"/>
      <c r="JH114" s="247"/>
      <c r="JI114" s="247"/>
      <c r="JJ114" s="247"/>
      <c r="JK114" s="247"/>
      <c r="JL114" s="247"/>
    </row>
    <row r="115" spans="1:272" s="270" customFormat="1" x14ac:dyDescent="0.3">
      <c r="A115" s="243"/>
      <c r="B115" s="243"/>
      <c r="C115" s="243"/>
      <c r="D115" s="243"/>
      <c r="E115" s="243"/>
      <c r="F115" s="245"/>
      <c r="G115" s="245"/>
      <c r="H115" s="245"/>
      <c r="I115" s="245"/>
      <c r="J115" s="245"/>
      <c r="K115" s="245"/>
      <c r="L115" s="246"/>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47"/>
      <c r="AN115" s="247"/>
      <c r="AO115" s="247"/>
      <c r="AP115" s="247"/>
      <c r="AQ115" s="247"/>
      <c r="AR115" s="247"/>
      <c r="AS115" s="247"/>
      <c r="AT115" s="247"/>
      <c r="AU115" s="247"/>
      <c r="AV115" s="247"/>
      <c r="AW115" s="247"/>
      <c r="AX115" s="247"/>
      <c r="AY115" s="247"/>
      <c r="AZ115" s="247"/>
      <c r="BA115" s="247"/>
      <c r="BB115" s="247"/>
      <c r="BC115" s="247"/>
      <c r="BD115" s="247"/>
      <c r="BE115" s="247"/>
      <c r="BF115" s="247"/>
      <c r="BG115" s="247"/>
      <c r="BH115" s="247"/>
      <c r="BI115" s="247"/>
      <c r="BJ115" s="247"/>
      <c r="BK115" s="247"/>
      <c r="BL115" s="247"/>
      <c r="BM115" s="247"/>
      <c r="BN115" s="247"/>
      <c r="BO115" s="247"/>
      <c r="BP115" s="247"/>
      <c r="BQ115" s="247"/>
      <c r="BR115" s="247"/>
      <c r="BS115" s="247"/>
      <c r="BT115" s="247"/>
      <c r="BU115" s="247"/>
      <c r="BV115" s="247"/>
      <c r="BW115" s="247"/>
      <c r="BX115" s="247"/>
      <c r="BY115" s="247"/>
      <c r="BZ115" s="247"/>
      <c r="CA115" s="247"/>
      <c r="CB115" s="247"/>
      <c r="CC115" s="247"/>
      <c r="CD115" s="247"/>
      <c r="CE115" s="247"/>
      <c r="CF115" s="247"/>
      <c r="CG115" s="247"/>
      <c r="CH115" s="247"/>
      <c r="CI115" s="247"/>
      <c r="CJ115" s="247"/>
      <c r="CK115" s="247"/>
      <c r="CL115" s="247"/>
      <c r="CM115" s="247"/>
      <c r="CN115" s="247"/>
      <c r="CO115" s="247"/>
      <c r="CP115" s="247"/>
      <c r="CQ115" s="247"/>
      <c r="CR115" s="247"/>
      <c r="CS115" s="247"/>
      <c r="CT115" s="247"/>
      <c r="CU115" s="247"/>
      <c r="CV115" s="247"/>
      <c r="CW115" s="247"/>
      <c r="CX115" s="247"/>
      <c r="CY115" s="247"/>
      <c r="CZ115" s="247"/>
      <c r="DA115" s="247"/>
      <c r="DB115" s="247"/>
      <c r="DC115" s="247"/>
      <c r="DD115" s="247"/>
      <c r="DE115" s="247"/>
      <c r="DF115" s="247"/>
      <c r="DG115" s="247"/>
      <c r="DH115" s="247"/>
      <c r="DI115" s="247"/>
      <c r="DJ115" s="247"/>
      <c r="DK115" s="247"/>
      <c r="DL115" s="247"/>
      <c r="DM115" s="247"/>
      <c r="DN115" s="247"/>
      <c r="DO115" s="247"/>
      <c r="DP115" s="247"/>
      <c r="DQ115" s="247"/>
      <c r="DR115" s="247"/>
      <c r="DS115" s="247"/>
      <c r="DT115" s="247"/>
      <c r="DU115" s="247"/>
      <c r="DV115" s="247"/>
      <c r="DW115" s="247"/>
      <c r="DX115" s="247"/>
      <c r="DY115" s="247"/>
      <c r="DZ115" s="247"/>
      <c r="EA115" s="247"/>
      <c r="EB115" s="247"/>
      <c r="EC115" s="247"/>
      <c r="ED115" s="247"/>
      <c r="EE115" s="247"/>
      <c r="EF115" s="247"/>
      <c r="EG115" s="247"/>
      <c r="EH115" s="247"/>
      <c r="EI115" s="247"/>
      <c r="EJ115" s="247"/>
      <c r="EK115" s="247"/>
      <c r="EL115" s="247"/>
      <c r="EM115" s="247"/>
      <c r="EN115" s="247"/>
      <c r="EO115" s="247"/>
      <c r="EP115" s="247"/>
      <c r="EQ115" s="247"/>
      <c r="ER115" s="247"/>
      <c r="ES115" s="247"/>
      <c r="ET115" s="247"/>
      <c r="EU115" s="247"/>
      <c r="EV115" s="247"/>
      <c r="EW115" s="247"/>
      <c r="EX115" s="247"/>
      <c r="EY115" s="247"/>
      <c r="EZ115" s="247"/>
      <c r="FA115" s="247"/>
      <c r="FB115" s="247"/>
      <c r="FC115" s="247"/>
      <c r="FD115" s="247"/>
      <c r="FE115" s="247"/>
      <c r="FF115" s="247"/>
      <c r="FG115" s="247"/>
      <c r="FH115" s="247"/>
      <c r="FI115" s="247"/>
      <c r="FJ115" s="247"/>
      <c r="FK115" s="247"/>
      <c r="FL115" s="247"/>
      <c r="FM115" s="247"/>
      <c r="FN115" s="247"/>
      <c r="FO115" s="247"/>
      <c r="FP115" s="247"/>
      <c r="FQ115" s="247"/>
      <c r="FR115" s="247"/>
      <c r="FS115" s="247"/>
      <c r="FT115" s="247"/>
      <c r="FU115" s="247"/>
      <c r="FV115" s="247"/>
      <c r="FW115" s="247"/>
      <c r="FX115" s="247"/>
      <c r="FY115" s="247"/>
      <c r="FZ115" s="247"/>
      <c r="GA115" s="247"/>
      <c r="GB115" s="247"/>
      <c r="GC115" s="247"/>
      <c r="GD115" s="247"/>
      <c r="GE115" s="247"/>
      <c r="GF115" s="247"/>
      <c r="GG115" s="247"/>
      <c r="GH115" s="247"/>
      <c r="GI115" s="247"/>
      <c r="GJ115" s="247"/>
      <c r="GK115" s="247"/>
      <c r="GL115" s="247"/>
      <c r="GM115" s="247"/>
      <c r="GN115" s="247"/>
      <c r="GO115" s="247"/>
      <c r="GP115" s="247"/>
      <c r="GQ115" s="247"/>
      <c r="GR115" s="247"/>
      <c r="GS115" s="247"/>
      <c r="GT115" s="247"/>
      <c r="GU115" s="247"/>
      <c r="GV115" s="247"/>
      <c r="GW115" s="247"/>
      <c r="GX115" s="247"/>
      <c r="GY115" s="247"/>
      <c r="GZ115" s="247"/>
      <c r="HA115" s="247"/>
      <c r="HB115" s="247"/>
      <c r="HC115" s="247"/>
      <c r="HD115" s="247"/>
      <c r="HE115" s="247"/>
      <c r="HF115" s="247"/>
      <c r="HG115" s="247"/>
      <c r="HH115" s="247"/>
      <c r="HI115" s="247"/>
      <c r="HJ115" s="247"/>
      <c r="HK115" s="247"/>
      <c r="HL115" s="247"/>
      <c r="HM115" s="247"/>
      <c r="HN115" s="247"/>
      <c r="HO115" s="247"/>
      <c r="HP115" s="247"/>
      <c r="HQ115" s="247"/>
      <c r="HR115" s="247"/>
      <c r="HS115" s="247"/>
      <c r="HT115" s="247"/>
      <c r="HU115" s="247"/>
      <c r="HV115" s="247"/>
      <c r="HW115" s="247"/>
      <c r="HX115" s="247"/>
      <c r="HY115" s="247"/>
      <c r="HZ115" s="247"/>
      <c r="IA115" s="247"/>
      <c r="IB115" s="247"/>
      <c r="IC115" s="247"/>
      <c r="ID115" s="247"/>
      <c r="IE115" s="247"/>
      <c r="IF115" s="247"/>
      <c r="IG115" s="247"/>
      <c r="IH115" s="247"/>
      <c r="II115" s="247"/>
      <c r="IJ115" s="247"/>
      <c r="IK115" s="247"/>
      <c r="IL115" s="247"/>
      <c r="IM115" s="247"/>
      <c r="IN115" s="247"/>
      <c r="IO115" s="247"/>
      <c r="IP115" s="247"/>
      <c r="IQ115" s="247"/>
      <c r="IR115" s="247"/>
      <c r="IS115" s="247"/>
      <c r="IT115" s="247"/>
      <c r="IU115" s="247"/>
      <c r="IV115" s="247"/>
      <c r="IW115" s="247"/>
      <c r="IX115" s="247"/>
      <c r="IY115" s="247"/>
      <c r="IZ115" s="247"/>
      <c r="JA115" s="247"/>
      <c r="JB115" s="247"/>
      <c r="JC115" s="247"/>
      <c r="JD115" s="247"/>
      <c r="JE115" s="247"/>
      <c r="JF115" s="247"/>
      <c r="JG115" s="247"/>
      <c r="JH115" s="247"/>
      <c r="JI115" s="247"/>
      <c r="JJ115" s="247"/>
      <c r="JK115" s="247"/>
      <c r="JL115" s="247"/>
    </row>
    <row r="116" spans="1:272" s="270" customFormat="1" x14ac:dyDescent="0.3">
      <c r="A116" s="243"/>
      <c r="B116" s="243"/>
      <c r="C116" s="243"/>
      <c r="D116" s="243"/>
      <c r="E116" s="243"/>
      <c r="F116" s="245"/>
      <c r="G116" s="245"/>
      <c r="H116" s="245"/>
      <c r="I116" s="245"/>
      <c r="J116" s="245"/>
      <c r="K116" s="245"/>
      <c r="L116" s="246"/>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7"/>
      <c r="BB116" s="247"/>
      <c r="BC116" s="247"/>
      <c r="BD116" s="247"/>
      <c r="BE116" s="247"/>
      <c r="BF116" s="247"/>
      <c r="BG116" s="247"/>
      <c r="BH116" s="247"/>
      <c r="BI116" s="247"/>
      <c r="BJ116" s="247"/>
      <c r="BK116" s="247"/>
      <c r="BL116" s="247"/>
      <c r="BM116" s="247"/>
      <c r="BN116" s="247"/>
      <c r="BO116" s="247"/>
      <c r="BP116" s="247"/>
      <c r="BQ116" s="247"/>
      <c r="BR116" s="247"/>
      <c r="BS116" s="247"/>
      <c r="BT116" s="247"/>
      <c r="BU116" s="247"/>
      <c r="BV116" s="247"/>
      <c r="BW116" s="247"/>
      <c r="BX116" s="247"/>
      <c r="BY116" s="247"/>
      <c r="BZ116" s="247"/>
      <c r="CA116" s="247"/>
      <c r="CB116" s="247"/>
      <c r="CC116" s="247"/>
      <c r="CD116" s="247"/>
      <c r="CE116" s="247"/>
      <c r="CF116" s="247"/>
      <c r="CG116" s="247"/>
      <c r="CH116" s="247"/>
      <c r="CI116" s="247"/>
      <c r="CJ116" s="247"/>
      <c r="CK116" s="247"/>
      <c r="CL116" s="247"/>
      <c r="CM116" s="247"/>
      <c r="CN116" s="247"/>
      <c r="CO116" s="247"/>
      <c r="CP116" s="247"/>
      <c r="CQ116" s="247"/>
      <c r="CR116" s="247"/>
      <c r="CS116" s="247"/>
      <c r="CT116" s="247"/>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247"/>
      <c r="DP116" s="247"/>
      <c r="DQ116" s="247"/>
      <c r="DR116" s="247"/>
      <c r="DS116" s="247"/>
      <c r="DT116" s="247"/>
      <c r="DU116" s="247"/>
      <c r="DV116" s="247"/>
      <c r="DW116" s="247"/>
      <c r="DX116" s="247"/>
      <c r="DY116" s="247"/>
      <c r="DZ116" s="247"/>
      <c r="EA116" s="247"/>
      <c r="EB116" s="247"/>
      <c r="EC116" s="247"/>
      <c r="ED116" s="247"/>
      <c r="EE116" s="247"/>
      <c r="EF116" s="247"/>
      <c r="EG116" s="247"/>
      <c r="EH116" s="247"/>
      <c r="EI116" s="247"/>
      <c r="EJ116" s="247"/>
      <c r="EK116" s="247"/>
      <c r="EL116" s="247"/>
      <c r="EM116" s="247"/>
      <c r="EN116" s="247"/>
      <c r="EO116" s="247"/>
      <c r="EP116" s="247"/>
      <c r="EQ116" s="247"/>
      <c r="ER116" s="247"/>
      <c r="ES116" s="247"/>
      <c r="ET116" s="247"/>
      <c r="EU116" s="247"/>
      <c r="EV116" s="247"/>
      <c r="EW116" s="247"/>
      <c r="EX116" s="247"/>
      <c r="EY116" s="247"/>
      <c r="EZ116" s="247"/>
      <c r="FA116" s="247"/>
      <c r="FB116" s="247"/>
      <c r="FC116" s="247"/>
      <c r="FD116" s="247"/>
      <c r="FE116" s="247"/>
      <c r="FF116" s="247"/>
      <c r="FG116" s="247"/>
      <c r="FH116" s="247"/>
      <c r="FI116" s="247"/>
      <c r="FJ116" s="247"/>
      <c r="FK116" s="247"/>
      <c r="FL116" s="247"/>
      <c r="FM116" s="247"/>
      <c r="FN116" s="247"/>
      <c r="FO116" s="247"/>
      <c r="FP116" s="247"/>
      <c r="FQ116" s="247"/>
      <c r="FR116" s="247"/>
      <c r="FS116" s="247"/>
      <c r="FT116" s="247"/>
      <c r="FU116" s="247"/>
      <c r="FV116" s="247"/>
      <c r="FW116" s="247"/>
      <c r="FX116" s="247"/>
      <c r="FY116" s="247"/>
      <c r="FZ116" s="247"/>
      <c r="GA116" s="247"/>
      <c r="GB116" s="247"/>
      <c r="GC116" s="247"/>
      <c r="GD116" s="247"/>
      <c r="GE116" s="247"/>
      <c r="GF116" s="247"/>
      <c r="GG116" s="247"/>
      <c r="GH116" s="247"/>
      <c r="GI116" s="247"/>
      <c r="GJ116" s="247"/>
      <c r="GK116" s="247"/>
      <c r="GL116" s="247"/>
      <c r="GM116" s="247"/>
      <c r="GN116" s="247"/>
      <c r="GO116" s="247"/>
      <c r="GP116" s="247"/>
      <c r="GQ116" s="247"/>
      <c r="GR116" s="247"/>
      <c r="GS116" s="247"/>
      <c r="GT116" s="247"/>
      <c r="GU116" s="247"/>
      <c r="GV116" s="247"/>
      <c r="GW116" s="247"/>
      <c r="GX116" s="247"/>
      <c r="GY116" s="247"/>
      <c r="GZ116" s="247"/>
      <c r="HA116" s="247"/>
      <c r="HB116" s="247"/>
      <c r="HC116" s="247"/>
      <c r="HD116" s="247"/>
      <c r="HE116" s="247"/>
      <c r="HF116" s="247"/>
      <c r="HG116" s="247"/>
      <c r="HH116" s="247"/>
      <c r="HI116" s="247"/>
      <c r="HJ116" s="247"/>
      <c r="HK116" s="247"/>
      <c r="HL116" s="247"/>
      <c r="HM116" s="247"/>
      <c r="HN116" s="247"/>
      <c r="HO116" s="247"/>
      <c r="HP116" s="247"/>
      <c r="HQ116" s="247"/>
      <c r="HR116" s="247"/>
      <c r="HS116" s="247"/>
      <c r="HT116" s="247"/>
      <c r="HU116" s="247"/>
      <c r="HV116" s="247"/>
      <c r="HW116" s="247"/>
      <c r="HX116" s="247"/>
      <c r="HY116" s="247"/>
      <c r="HZ116" s="247"/>
      <c r="IA116" s="247"/>
      <c r="IB116" s="247"/>
      <c r="IC116" s="247"/>
      <c r="ID116" s="247"/>
      <c r="IE116" s="247"/>
      <c r="IF116" s="247"/>
      <c r="IG116" s="247"/>
      <c r="IH116" s="247"/>
      <c r="II116" s="247"/>
      <c r="IJ116" s="247"/>
      <c r="IK116" s="247"/>
      <c r="IL116" s="247"/>
      <c r="IM116" s="247"/>
      <c r="IN116" s="247"/>
      <c r="IO116" s="247"/>
      <c r="IP116" s="247"/>
      <c r="IQ116" s="247"/>
      <c r="IR116" s="247"/>
      <c r="IS116" s="247"/>
      <c r="IT116" s="247"/>
      <c r="IU116" s="247"/>
      <c r="IV116" s="247"/>
      <c r="IW116" s="247"/>
      <c r="IX116" s="247"/>
      <c r="IY116" s="247"/>
      <c r="IZ116" s="247"/>
      <c r="JA116" s="247"/>
      <c r="JB116" s="247"/>
      <c r="JC116" s="247"/>
      <c r="JD116" s="247"/>
      <c r="JE116" s="247"/>
      <c r="JF116" s="247"/>
      <c r="JG116" s="247"/>
      <c r="JH116" s="247"/>
      <c r="JI116" s="247"/>
      <c r="JJ116" s="247"/>
      <c r="JK116" s="247"/>
      <c r="JL116" s="247"/>
    </row>
    <row r="117" spans="1:272" s="270" customFormat="1" x14ac:dyDescent="0.3">
      <c r="A117" s="243"/>
      <c r="B117" s="243"/>
      <c r="C117" s="243"/>
      <c r="D117" s="243"/>
      <c r="E117" s="243"/>
      <c r="F117" s="245"/>
      <c r="G117" s="245"/>
      <c r="H117" s="245"/>
      <c r="I117" s="245"/>
      <c r="J117" s="245"/>
      <c r="K117" s="245"/>
      <c r="L117" s="246"/>
      <c r="M117" s="247"/>
      <c r="N117" s="247"/>
      <c r="O117" s="247"/>
      <c r="P117" s="247"/>
      <c r="Q117" s="247"/>
      <c r="R117" s="247"/>
      <c r="S117" s="247"/>
      <c r="T117" s="247"/>
      <c r="U117" s="247"/>
      <c r="V117" s="247"/>
      <c r="W117" s="247"/>
      <c r="X117" s="247"/>
      <c r="Y117" s="247"/>
      <c r="Z117" s="247"/>
      <c r="AA117" s="247"/>
      <c r="AB117" s="247"/>
      <c r="AC117" s="247"/>
      <c r="AD117" s="247"/>
      <c r="AE117" s="247"/>
      <c r="AF117" s="247"/>
      <c r="AG117" s="247"/>
      <c r="AH117" s="247"/>
      <c r="AI117" s="247"/>
      <c r="AJ117" s="247"/>
      <c r="AK117" s="247"/>
      <c r="AL117" s="247"/>
      <c r="AM117" s="247"/>
      <c r="AN117" s="247"/>
      <c r="AO117" s="247"/>
      <c r="AP117" s="247"/>
      <c r="AQ117" s="247"/>
      <c r="AR117" s="247"/>
      <c r="AS117" s="247"/>
      <c r="AT117" s="247"/>
      <c r="AU117" s="247"/>
      <c r="AV117" s="247"/>
      <c r="AW117" s="247"/>
      <c r="AX117" s="247"/>
      <c r="AY117" s="247"/>
      <c r="AZ117" s="247"/>
      <c r="BA117" s="247"/>
      <c r="BB117" s="247"/>
      <c r="BC117" s="247"/>
      <c r="BD117" s="247"/>
      <c r="BE117" s="247"/>
      <c r="BF117" s="247"/>
      <c r="BG117" s="247"/>
      <c r="BH117" s="247"/>
      <c r="BI117" s="247"/>
      <c r="BJ117" s="247"/>
      <c r="BK117" s="247"/>
      <c r="BL117" s="247"/>
      <c r="BM117" s="247"/>
      <c r="BN117" s="247"/>
      <c r="BO117" s="247"/>
      <c r="BP117" s="247"/>
      <c r="BQ117" s="247"/>
      <c r="BR117" s="247"/>
      <c r="BS117" s="247"/>
      <c r="BT117" s="247"/>
      <c r="BU117" s="247"/>
      <c r="BV117" s="247"/>
      <c r="BW117" s="247"/>
      <c r="BX117" s="247"/>
      <c r="BY117" s="247"/>
      <c r="BZ117" s="247"/>
      <c r="CA117" s="247"/>
      <c r="CB117" s="247"/>
      <c r="CC117" s="247"/>
      <c r="CD117" s="247"/>
      <c r="CE117" s="247"/>
      <c r="CF117" s="247"/>
      <c r="CG117" s="247"/>
      <c r="CH117" s="247"/>
      <c r="CI117" s="247"/>
      <c r="CJ117" s="247"/>
      <c r="CK117" s="247"/>
      <c r="CL117" s="247"/>
      <c r="CM117" s="247"/>
      <c r="CN117" s="247"/>
      <c r="CO117" s="247"/>
      <c r="CP117" s="247"/>
      <c r="CQ117" s="247"/>
      <c r="CR117" s="247"/>
      <c r="CS117" s="247"/>
      <c r="CT117" s="247"/>
      <c r="CU117" s="247"/>
      <c r="CV117" s="247"/>
      <c r="CW117" s="247"/>
      <c r="CX117" s="247"/>
      <c r="CY117" s="247"/>
      <c r="CZ117" s="247"/>
      <c r="DA117" s="247"/>
      <c r="DB117" s="247"/>
      <c r="DC117" s="247"/>
      <c r="DD117" s="247"/>
      <c r="DE117" s="247"/>
      <c r="DF117" s="247"/>
      <c r="DG117" s="247"/>
      <c r="DH117" s="247"/>
      <c r="DI117" s="247"/>
      <c r="DJ117" s="247"/>
      <c r="DK117" s="247"/>
      <c r="DL117" s="247"/>
      <c r="DM117" s="247"/>
      <c r="DN117" s="247"/>
      <c r="DO117" s="247"/>
      <c r="DP117" s="247"/>
      <c r="DQ117" s="247"/>
      <c r="DR117" s="247"/>
      <c r="DS117" s="247"/>
      <c r="DT117" s="247"/>
      <c r="DU117" s="247"/>
      <c r="DV117" s="247"/>
      <c r="DW117" s="247"/>
      <c r="DX117" s="247"/>
      <c r="DY117" s="247"/>
      <c r="DZ117" s="247"/>
      <c r="EA117" s="247"/>
      <c r="EB117" s="247"/>
      <c r="EC117" s="247"/>
      <c r="ED117" s="247"/>
      <c r="EE117" s="247"/>
      <c r="EF117" s="247"/>
      <c r="EG117" s="247"/>
      <c r="EH117" s="247"/>
      <c r="EI117" s="247"/>
      <c r="EJ117" s="247"/>
      <c r="EK117" s="247"/>
      <c r="EL117" s="247"/>
      <c r="EM117" s="247"/>
      <c r="EN117" s="247"/>
      <c r="EO117" s="247"/>
      <c r="EP117" s="247"/>
      <c r="EQ117" s="247"/>
      <c r="ER117" s="247"/>
      <c r="ES117" s="247"/>
      <c r="ET117" s="247"/>
      <c r="EU117" s="247"/>
      <c r="EV117" s="247"/>
      <c r="EW117" s="247"/>
      <c r="EX117" s="247"/>
      <c r="EY117" s="247"/>
      <c r="EZ117" s="247"/>
      <c r="FA117" s="247"/>
      <c r="FB117" s="247"/>
      <c r="FC117" s="247"/>
      <c r="FD117" s="247"/>
      <c r="FE117" s="247"/>
      <c r="FF117" s="247"/>
      <c r="FG117" s="247"/>
      <c r="FH117" s="247"/>
      <c r="FI117" s="247"/>
      <c r="FJ117" s="247"/>
      <c r="FK117" s="247"/>
      <c r="FL117" s="247"/>
      <c r="FM117" s="247"/>
      <c r="FN117" s="247"/>
      <c r="FO117" s="247"/>
      <c r="FP117" s="247"/>
      <c r="FQ117" s="247"/>
      <c r="FR117" s="247"/>
      <c r="FS117" s="247"/>
      <c r="FT117" s="247"/>
      <c r="FU117" s="247"/>
      <c r="FV117" s="247"/>
      <c r="FW117" s="247"/>
      <c r="FX117" s="247"/>
      <c r="FY117" s="247"/>
      <c r="FZ117" s="247"/>
      <c r="GA117" s="247"/>
      <c r="GB117" s="247"/>
      <c r="GC117" s="247"/>
      <c r="GD117" s="247"/>
      <c r="GE117" s="247"/>
      <c r="GF117" s="247"/>
      <c r="GG117" s="247"/>
      <c r="GH117" s="247"/>
      <c r="GI117" s="247"/>
      <c r="GJ117" s="247"/>
      <c r="GK117" s="247"/>
      <c r="GL117" s="247"/>
      <c r="GM117" s="247"/>
      <c r="GN117" s="247"/>
      <c r="GO117" s="247"/>
      <c r="GP117" s="247"/>
      <c r="GQ117" s="247"/>
      <c r="GR117" s="247"/>
      <c r="GS117" s="247"/>
      <c r="GT117" s="247"/>
      <c r="GU117" s="247"/>
      <c r="GV117" s="247"/>
      <c r="GW117" s="247"/>
      <c r="GX117" s="247"/>
      <c r="GY117" s="247"/>
      <c r="GZ117" s="247"/>
      <c r="HA117" s="247"/>
      <c r="HB117" s="247"/>
      <c r="HC117" s="247"/>
      <c r="HD117" s="247"/>
      <c r="HE117" s="247"/>
      <c r="HF117" s="247"/>
      <c r="HG117" s="247"/>
      <c r="HH117" s="247"/>
      <c r="HI117" s="247"/>
      <c r="HJ117" s="247"/>
      <c r="HK117" s="247"/>
      <c r="HL117" s="247"/>
      <c r="HM117" s="247"/>
      <c r="HN117" s="247"/>
      <c r="HO117" s="247"/>
      <c r="HP117" s="247"/>
      <c r="HQ117" s="247"/>
      <c r="HR117" s="247"/>
      <c r="HS117" s="247"/>
      <c r="HT117" s="247"/>
      <c r="HU117" s="247"/>
      <c r="HV117" s="247"/>
      <c r="HW117" s="247"/>
      <c r="HX117" s="247"/>
      <c r="HY117" s="247"/>
      <c r="HZ117" s="247"/>
      <c r="IA117" s="247"/>
      <c r="IB117" s="247"/>
      <c r="IC117" s="247"/>
      <c r="ID117" s="247"/>
      <c r="IE117" s="247"/>
      <c r="IF117" s="247"/>
      <c r="IG117" s="247"/>
      <c r="IH117" s="247"/>
      <c r="II117" s="247"/>
      <c r="IJ117" s="247"/>
      <c r="IK117" s="247"/>
      <c r="IL117" s="247"/>
      <c r="IM117" s="247"/>
      <c r="IN117" s="247"/>
      <c r="IO117" s="247"/>
      <c r="IP117" s="247"/>
      <c r="IQ117" s="247"/>
      <c r="IR117" s="247"/>
      <c r="IS117" s="247"/>
      <c r="IT117" s="247"/>
      <c r="IU117" s="247"/>
      <c r="IV117" s="247"/>
      <c r="IW117" s="247"/>
      <c r="IX117" s="247"/>
      <c r="IY117" s="247"/>
      <c r="IZ117" s="247"/>
      <c r="JA117" s="247"/>
      <c r="JB117" s="247"/>
      <c r="JC117" s="247"/>
      <c r="JD117" s="247"/>
      <c r="JE117" s="247"/>
      <c r="JF117" s="247"/>
      <c r="JG117" s="247"/>
      <c r="JH117" s="247"/>
      <c r="JI117" s="247"/>
      <c r="JJ117" s="247"/>
      <c r="JK117" s="247"/>
      <c r="JL117" s="247"/>
    </row>
    <row r="118" spans="1:272" s="270" customFormat="1" x14ac:dyDescent="0.3">
      <c r="A118" s="243"/>
      <c r="B118" s="243"/>
      <c r="C118" s="243"/>
      <c r="D118" s="243"/>
      <c r="E118" s="243"/>
      <c r="F118" s="245"/>
      <c r="G118" s="245"/>
      <c r="H118" s="245"/>
      <c r="I118" s="245"/>
      <c r="J118" s="245"/>
      <c r="K118" s="245"/>
      <c r="L118" s="246"/>
      <c r="M118" s="247"/>
      <c r="N118" s="247"/>
      <c r="O118" s="247"/>
      <c r="P118" s="247"/>
      <c r="Q118" s="247"/>
      <c r="R118" s="247"/>
      <c r="S118" s="247"/>
      <c r="T118" s="247"/>
      <c r="U118" s="247"/>
      <c r="V118" s="247"/>
      <c r="W118" s="247"/>
      <c r="X118" s="247"/>
      <c r="Y118" s="247"/>
      <c r="Z118" s="247"/>
      <c r="AA118" s="247"/>
      <c r="AB118" s="247"/>
      <c r="AC118" s="247"/>
      <c r="AD118" s="247"/>
      <c r="AE118" s="247"/>
      <c r="AF118" s="247"/>
      <c r="AG118" s="247"/>
      <c r="AH118" s="247"/>
      <c r="AI118" s="247"/>
      <c r="AJ118" s="247"/>
      <c r="AK118" s="247"/>
      <c r="AL118" s="247"/>
      <c r="AM118" s="247"/>
      <c r="AN118" s="247"/>
      <c r="AO118" s="247"/>
      <c r="AP118" s="247"/>
      <c r="AQ118" s="247"/>
      <c r="AR118" s="247"/>
      <c r="AS118" s="247"/>
      <c r="AT118" s="247"/>
      <c r="AU118" s="247"/>
      <c r="AV118" s="247"/>
      <c r="AW118" s="247"/>
      <c r="AX118" s="247"/>
      <c r="AY118" s="247"/>
      <c r="AZ118" s="247"/>
      <c r="BA118" s="247"/>
      <c r="BB118" s="247"/>
      <c r="BC118" s="247"/>
      <c r="BD118" s="247"/>
      <c r="BE118" s="247"/>
      <c r="BF118" s="247"/>
      <c r="BG118" s="247"/>
      <c r="BH118" s="247"/>
      <c r="BI118" s="247"/>
      <c r="BJ118" s="247"/>
      <c r="BK118" s="247"/>
      <c r="BL118" s="247"/>
      <c r="BM118" s="247"/>
      <c r="BN118" s="247"/>
      <c r="BO118" s="247"/>
      <c r="BP118" s="247"/>
      <c r="BQ118" s="247"/>
      <c r="BR118" s="247"/>
      <c r="BS118" s="247"/>
      <c r="BT118" s="247"/>
      <c r="BU118" s="247"/>
      <c r="BV118" s="247"/>
      <c r="BW118" s="247"/>
      <c r="BX118" s="247"/>
      <c r="BY118" s="247"/>
      <c r="BZ118" s="247"/>
      <c r="CA118" s="247"/>
      <c r="CB118" s="247"/>
      <c r="CC118" s="247"/>
      <c r="CD118" s="247"/>
      <c r="CE118" s="247"/>
      <c r="CF118" s="247"/>
      <c r="CG118" s="247"/>
      <c r="CH118" s="247"/>
      <c r="CI118" s="247"/>
      <c r="CJ118" s="247"/>
      <c r="CK118" s="247"/>
      <c r="CL118" s="247"/>
      <c r="CM118" s="247"/>
      <c r="CN118" s="247"/>
      <c r="CO118" s="247"/>
      <c r="CP118" s="247"/>
      <c r="CQ118" s="247"/>
      <c r="CR118" s="247"/>
      <c r="CS118" s="247"/>
      <c r="CT118" s="247"/>
      <c r="CU118" s="247"/>
      <c r="CV118" s="247"/>
      <c r="CW118" s="247"/>
      <c r="CX118" s="247"/>
      <c r="CY118" s="247"/>
      <c r="CZ118" s="247"/>
      <c r="DA118" s="247"/>
      <c r="DB118" s="247"/>
      <c r="DC118" s="247"/>
      <c r="DD118" s="247"/>
      <c r="DE118" s="247"/>
      <c r="DF118" s="247"/>
      <c r="DG118" s="247"/>
      <c r="DH118" s="247"/>
      <c r="DI118" s="247"/>
      <c r="DJ118" s="247"/>
      <c r="DK118" s="247"/>
      <c r="DL118" s="247"/>
      <c r="DM118" s="247"/>
      <c r="DN118" s="247"/>
      <c r="DO118" s="247"/>
      <c r="DP118" s="247"/>
      <c r="DQ118" s="247"/>
      <c r="DR118" s="247"/>
      <c r="DS118" s="247"/>
      <c r="DT118" s="247"/>
      <c r="DU118" s="247"/>
      <c r="DV118" s="247"/>
      <c r="DW118" s="247"/>
      <c r="DX118" s="247"/>
      <c r="DY118" s="247"/>
      <c r="DZ118" s="247"/>
      <c r="EA118" s="247"/>
      <c r="EB118" s="247"/>
      <c r="EC118" s="247"/>
      <c r="ED118" s="247"/>
      <c r="EE118" s="247"/>
      <c r="EF118" s="247"/>
      <c r="EG118" s="247"/>
      <c r="EH118" s="247"/>
      <c r="EI118" s="247"/>
      <c r="EJ118" s="247"/>
      <c r="EK118" s="247"/>
      <c r="EL118" s="247"/>
      <c r="EM118" s="247"/>
      <c r="EN118" s="247"/>
      <c r="EO118" s="247"/>
      <c r="EP118" s="247"/>
      <c r="EQ118" s="247"/>
      <c r="ER118" s="247"/>
      <c r="ES118" s="247"/>
      <c r="ET118" s="247"/>
      <c r="EU118" s="247"/>
      <c r="EV118" s="247"/>
      <c r="EW118" s="247"/>
      <c r="EX118" s="247"/>
      <c r="EY118" s="247"/>
      <c r="EZ118" s="247"/>
      <c r="FA118" s="247"/>
      <c r="FB118" s="247"/>
      <c r="FC118" s="247"/>
      <c r="FD118" s="247"/>
      <c r="FE118" s="247"/>
      <c r="FF118" s="247"/>
      <c r="FG118" s="247"/>
      <c r="FH118" s="247"/>
      <c r="FI118" s="247"/>
      <c r="FJ118" s="247"/>
      <c r="FK118" s="247"/>
      <c r="FL118" s="247"/>
      <c r="FM118" s="247"/>
      <c r="FN118" s="247"/>
      <c r="FO118" s="247"/>
      <c r="FP118" s="247"/>
      <c r="FQ118" s="247"/>
      <c r="FR118" s="247"/>
      <c r="FS118" s="247"/>
      <c r="FT118" s="247"/>
      <c r="FU118" s="247"/>
      <c r="FV118" s="247"/>
      <c r="FW118" s="247"/>
      <c r="FX118" s="247"/>
      <c r="FY118" s="247"/>
      <c r="FZ118" s="247"/>
      <c r="GA118" s="247"/>
      <c r="GB118" s="247"/>
      <c r="GC118" s="247"/>
      <c r="GD118" s="247"/>
      <c r="GE118" s="247"/>
      <c r="GF118" s="247"/>
      <c r="GG118" s="247"/>
      <c r="GH118" s="247"/>
      <c r="GI118" s="247"/>
      <c r="GJ118" s="247"/>
      <c r="GK118" s="247"/>
      <c r="GL118" s="247"/>
      <c r="GM118" s="247"/>
      <c r="GN118" s="247"/>
      <c r="GO118" s="247"/>
      <c r="GP118" s="247"/>
      <c r="GQ118" s="247"/>
      <c r="GR118" s="247"/>
      <c r="GS118" s="247"/>
      <c r="GT118" s="247"/>
      <c r="GU118" s="247"/>
      <c r="GV118" s="247"/>
      <c r="GW118" s="247"/>
      <c r="GX118" s="247"/>
      <c r="GY118" s="247"/>
      <c r="GZ118" s="247"/>
      <c r="HA118" s="247"/>
      <c r="HB118" s="247"/>
      <c r="HC118" s="247"/>
      <c r="HD118" s="247"/>
      <c r="HE118" s="247"/>
      <c r="HF118" s="247"/>
      <c r="HG118" s="247"/>
      <c r="HH118" s="247"/>
      <c r="HI118" s="247"/>
      <c r="HJ118" s="247"/>
      <c r="HK118" s="247"/>
      <c r="HL118" s="247"/>
      <c r="HM118" s="247"/>
      <c r="HN118" s="247"/>
      <c r="HO118" s="247"/>
      <c r="HP118" s="247"/>
      <c r="HQ118" s="247"/>
      <c r="HR118" s="247"/>
      <c r="HS118" s="247"/>
      <c r="HT118" s="247"/>
      <c r="HU118" s="247"/>
      <c r="HV118" s="247"/>
      <c r="HW118" s="247"/>
      <c r="HX118" s="247"/>
      <c r="HY118" s="247"/>
      <c r="HZ118" s="247"/>
      <c r="IA118" s="247"/>
      <c r="IB118" s="247"/>
      <c r="IC118" s="247"/>
      <c r="ID118" s="247"/>
      <c r="IE118" s="247"/>
      <c r="IF118" s="247"/>
      <c r="IG118" s="247"/>
      <c r="IH118" s="247"/>
      <c r="II118" s="247"/>
      <c r="IJ118" s="247"/>
      <c r="IK118" s="247"/>
      <c r="IL118" s="247"/>
      <c r="IM118" s="247"/>
      <c r="IN118" s="247"/>
      <c r="IO118" s="247"/>
      <c r="IP118" s="247"/>
      <c r="IQ118" s="247"/>
      <c r="IR118" s="247"/>
      <c r="IS118" s="247"/>
      <c r="IT118" s="247"/>
      <c r="IU118" s="247"/>
      <c r="IV118" s="247"/>
      <c r="IW118" s="247"/>
      <c r="IX118" s="247"/>
      <c r="IY118" s="247"/>
      <c r="IZ118" s="247"/>
      <c r="JA118" s="247"/>
      <c r="JB118" s="247"/>
      <c r="JC118" s="247"/>
      <c r="JD118" s="247"/>
      <c r="JE118" s="247"/>
      <c r="JF118" s="247"/>
      <c r="JG118" s="247"/>
      <c r="JH118" s="247"/>
      <c r="JI118" s="247"/>
      <c r="JJ118" s="247"/>
      <c r="JK118" s="247"/>
      <c r="JL118" s="247"/>
    </row>
    <row r="119" spans="1:272" s="270" customFormat="1" x14ac:dyDescent="0.3">
      <c r="A119" s="243"/>
      <c r="B119" s="243"/>
      <c r="C119" s="243"/>
      <c r="D119" s="243"/>
      <c r="E119" s="243"/>
      <c r="F119" s="245"/>
      <c r="G119" s="245"/>
      <c r="H119" s="245"/>
      <c r="I119" s="245"/>
      <c r="J119" s="245"/>
      <c r="K119" s="245"/>
      <c r="L119" s="246"/>
      <c r="M119" s="247"/>
      <c r="N119" s="247"/>
      <c r="O119" s="247"/>
      <c r="P119" s="247"/>
      <c r="Q119" s="247"/>
      <c r="R119" s="247"/>
      <c r="S119" s="247"/>
      <c r="T119" s="247"/>
      <c r="U119" s="247"/>
      <c r="V119" s="247"/>
      <c r="W119" s="247"/>
      <c r="X119" s="247"/>
      <c r="Y119" s="247"/>
      <c r="Z119" s="247"/>
      <c r="AA119" s="247"/>
      <c r="AB119" s="247"/>
      <c r="AC119" s="247"/>
      <c r="AD119" s="247"/>
      <c r="AE119" s="247"/>
      <c r="AF119" s="247"/>
      <c r="AG119" s="247"/>
      <c r="AH119" s="247"/>
      <c r="AI119" s="247"/>
      <c r="AJ119" s="247"/>
      <c r="AK119" s="247"/>
      <c r="AL119" s="247"/>
      <c r="AM119" s="247"/>
      <c r="AN119" s="247"/>
      <c r="AO119" s="247"/>
      <c r="AP119" s="247"/>
      <c r="AQ119" s="247"/>
      <c r="AR119" s="247"/>
      <c r="AS119" s="247"/>
      <c r="AT119" s="247"/>
      <c r="AU119" s="247"/>
      <c r="AV119" s="247"/>
      <c r="AW119" s="247"/>
      <c r="AX119" s="247"/>
      <c r="AY119" s="247"/>
      <c r="AZ119" s="247"/>
      <c r="BA119" s="247"/>
      <c r="BB119" s="247"/>
      <c r="BC119" s="247"/>
      <c r="BD119" s="247"/>
      <c r="BE119" s="247"/>
      <c r="BF119" s="247"/>
      <c r="BG119" s="247"/>
      <c r="BH119" s="247"/>
      <c r="BI119" s="247"/>
      <c r="BJ119" s="247"/>
      <c r="BK119" s="247"/>
      <c r="BL119" s="247"/>
      <c r="BM119" s="247"/>
      <c r="BN119" s="247"/>
      <c r="BO119" s="247"/>
      <c r="BP119" s="247"/>
      <c r="BQ119" s="247"/>
      <c r="BR119" s="247"/>
      <c r="BS119" s="247"/>
      <c r="BT119" s="247"/>
      <c r="BU119" s="247"/>
      <c r="BV119" s="247"/>
      <c r="BW119" s="247"/>
      <c r="BX119" s="247"/>
      <c r="BY119" s="247"/>
      <c r="BZ119" s="247"/>
      <c r="CA119" s="247"/>
      <c r="CB119" s="247"/>
      <c r="CC119" s="247"/>
      <c r="CD119" s="247"/>
      <c r="CE119" s="247"/>
      <c r="CF119" s="247"/>
      <c r="CG119" s="247"/>
      <c r="CH119" s="247"/>
      <c r="CI119" s="247"/>
      <c r="CJ119" s="247"/>
      <c r="CK119" s="247"/>
      <c r="CL119" s="247"/>
      <c r="CM119" s="247"/>
      <c r="CN119" s="247"/>
      <c r="CO119" s="247"/>
      <c r="CP119" s="247"/>
      <c r="CQ119" s="247"/>
      <c r="CR119" s="247"/>
      <c r="CS119" s="247"/>
      <c r="CT119" s="247"/>
      <c r="CU119" s="247"/>
      <c r="CV119" s="247"/>
      <c r="CW119" s="247"/>
      <c r="CX119" s="247"/>
      <c r="CY119" s="247"/>
      <c r="CZ119" s="247"/>
      <c r="DA119" s="247"/>
      <c r="DB119" s="247"/>
      <c r="DC119" s="247"/>
      <c r="DD119" s="247"/>
      <c r="DE119" s="247"/>
      <c r="DF119" s="247"/>
      <c r="DG119" s="247"/>
      <c r="DH119" s="247"/>
      <c r="DI119" s="247"/>
      <c r="DJ119" s="247"/>
      <c r="DK119" s="247"/>
      <c r="DL119" s="247"/>
      <c r="DM119" s="247"/>
      <c r="DN119" s="247"/>
      <c r="DO119" s="247"/>
      <c r="DP119" s="247"/>
      <c r="DQ119" s="247"/>
      <c r="DR119" s="247"/>
      <c r="DS119" s="247"/>
      <c r="DT119" s="247"/>
      <c r="DU119" s="247"/>
      <c r="DV119" s="247"/>
      <c r="DW119" s="247"/>
      <c r="DX119" s="247"/>
      <c r="DY119" s="247"/>
      <c r="DZ119" s="247"/>
      <c r="EA119" s="247"/>
      <c r="EB119" s="247"/>
      <c r="EC119" s="247"/>
      <c r="ED119" s="247"/>
      <c r="EE119" s="247"/>
      <c r="EF119" s="247"/>
      <c r="EG119" s="247"/>
      <c r="EH119" s="247"/>
      <c r="EI119" s="247"/>
      <c r="EJ119" s="247"/>
      <c r="EK119" s="247"/>
      <c r="EL119" s="247"/>
      <c r="EM119" s="247"/>
      <c r="EN119" s="247"/>
      <c r="EO119" s="247"/>
      <c r="EP119" s="247"/>
      <c r="EQ119" s="247"/>
      <c r="ER119" s="247"/>
      <c r="ES119" s="247"/>
      <c r="ET119" s="247"/>
      <c r="EU119" s="247"/>
      <c r="EV119" s="247"/>
      <c r="EW119" s="247"/>
      <c r="EX119" s="247"/>
      <c r="EY119" s="247"/>
      <c r="EZ119" s="247"/>
      <c r="FA119" s="247"/>
      <c r="FB119" s="247"/>
      <c r="FC119" s="247"/>
      <c r="FD119" s="247"/>
      <c r="FE119" s="247"/>
      <c r="FF119" s="247"/>
      <c r="FG119" s="247"/>
      <c r="FH119" s="247"/>
      <c r="FI119" s="247"/>
      <c r="FJ119" s="247"/>
      <c r="FK119" s="247"/>
      <c r="FL119" s="247"/>
      <c r="FM119" s="247"/>
      <c r="FN119" s="247"/>
      <c r="FO119" s="247"/>
      <c r="FP119" s="247"/>
      <c r="FQ119" s="247"/>
      <c r="FR119" s="247"/>
      <c r="FS119" s="247"/>
      <c r="FT119" s="247"/>
      <c r="FU119" s="247"/>
      <c r="FV119" s="247"/>
      <c r="FW119" s="247"/>
      <c r="FX119" s="247"/>
      <c r="FY119" s="247"/>
      <c r="FZ119" s="247"/>
      <c r="GA119" s="247"/>
      <c r="GB119" s="247"/>
      <c r="GC119" s="247"/>
      <c r="GD119" s="247"/>
      <c r="GE119" s="247"/>
      <c r="GF119" s="247"/>
      <c r="GG119" s="247"/>
      <c r="GH119" s="247"/>
      <c r="GI119" s="247"/>
      <c r="GJ119" s="247"/>
      <c r="GK119" s="247"/>
      <c r="GL119" s="247"/>
      <c r="GM119" s="247"/>
      <c r="GN119" s="247"/>
      <c r="GO119" s="247"/>
      <c r="GP119" s="247"/>
      <c r="GQ119" s="247"/>
      <c r="GR119" s="247"/>
      <c r="GS119" s="247"/>
      <c r="GT119" s="247"/>
      <c r="GU119" s="247"/>
      <c r="GV119" s="247"/>
      <c r="GW119" s="247"/>
      <c r="GX119" s="247"/>
      <c r="GY119" s="247"/>
      <c r="GZ119" s="247"/>
      <c r="HA119" s="247"/>
      <c r="HB119" s="247"/>
      <c r="HC119" s="247"/>
      <c r="HD119" s="247"/>
      <c r="HE119" s="247"/>
      <c r="HF119" s="247"/>
      <c r="HG119" s="247"/>
      <c r="HH119" s="247"/>
      <c r="HI119" s="247"/>
      <c r="HJ119" s="247"/>
      <c r="HK119" s="247"/>
      <c r="HL119" s="247"/>
      <c r="HM119" s="247"/>
      <c r="HN119" s="247"/>
      <c r="HO119" s="247"/>
      <c r="HP119" s="247"/>
      <c r="HQ119" s="247"/>
      <c r="HR119" s="247"/>
      <c r="HS119" s="247"/>
      <c r="HT119" s="247"/>
      <c r="HU119" s="247"/>
      <c r="HV119" s="247"/>
      <c r="HW119" s="247"/>
      <c r="HX119" s="247"/>
      <c r="HY119" s="247"/>
      <c r="HZ119" s="247"/>
      <c r="IA119" s="247"/>
      <c r="IB119" s="247"/>
      <c r="IC119" s="247"/>
      <c r="ID119" s="247"/>
      <c r="IE119" s="247"/>
      <c r="IF119" s="247"/>
      <c r="IG119" s="247"/>
      <c r="IH119" s="247"/>
      <c r="II119" s="247"/>
      <c r="IJ119" s="247"/>
      <c r="IK119" s="247"/>
      <c r="IL119" s="247"/>
      <c r="IM119" s="247"/>
      <c r="IN119" s="247"/>
      <c r="IO119" s="247"/>
      <c r="IP119" s="247"/>
      <c r="IQ119" s="247"/>
      <c r="IR119" s="247"/>
      <c r="IS119" s="247"/>
      <c r="IT119" s="247"/>
      <c r="IU119" s="247"/>
      <c r="IV119" s="247"/>
      <c r="IW119" s="247"/>
      <c r="IX119" s="247"/>
      <c r="IY119" s="247"/>
      <c r="IZ119" s="247"/>
      <c r="JA119" s="247"/>
      <c r="JB119" s="247"/>
      <c r="JC119" s="247"/>
      <c r="JD119" s="247"/>
      <c r="JE119" s="247"/>
      <c r="JF119" s="247"/>
      <c r="JG119" s="247"/>
      <c r="JH119" s="247"/>
      <c r="JI119" s="247"/>
      <c r="JJ119" s="247"/>
      <c r="JK119" s="247"/>
      <c r="JL119" s="247"/>
    </row>
    <row r="120" spans="1:272" s="270" customFormat="1" x14ac:dyDescent="0.3">
      <c r="A120" s="243"/>
      <c r="B120" s="243"/>
      <c r="C120" s="243"/>
      <c r="D120" s="243"/>
      <c r="E120" s="243"/>
      <c r="F120" s="245"/>
      <c r="G120" s="245"/>
      <c r="H120" s="245"/>
      <c r="I120" s="245"/>
      <c r="J120" s="245"/>
      <c r="K120" s="245"/>
      <c r="L120" s="246"/>
      <c r="M120" s="247"/>
      <c r="N120" s="247"/>
      <c r="O120" s="247"/>
      <c r="P120" s="247"/>
      <c r="Q120" s="247"/>
      <c r="R120" s="247"/>
      <c r="S120" s="247"/>
      <c r="T120" s="247"/>
      <c r="U120" s="247"/>
      <c r="V120" s="247"/>
      <c r="W120" s="247"/>
      <c r="X120" s="247"/>
      <c r="Y120" s="247"/>
      <c r="Z120" s="247"/>
      <c r="AA120" s="247"/>
      <c r="AB120" s="247"/>
      <c r="AC120" s="247"/>
      <c r="AD120" s="247"/>
      <c r="AE120" s="247"/>
      <c r="AF120" s="247"/>
      <c r="AG120" s="247"/>
      <c r="AH120" s="247"/>
      <c r="AI120" s="247"/>
      <c r="AJ120" s="247"/>
      <c r="AK120" s="247"/>
      <c r="AL120" s="247"/>
      <c r="AM120" s="247"/>
      <c r="AN120" s="247"/>
      <c r="AO120" s="247"/>
      <c r="AP120" s="247"/>
      <c r="AQ120" s="247"/>
      <c r="AR120" s="247"/>
      <c r="AS120" s="247"/>
      <c r="AT120" s="247"/>
      <c r="AU120" s="247"/>
      <c r="AV120" s="247"/>
      <c r="AW120" s="247"/>
      <c r="AX120" s="247"/>
      <c r="AY120" s="247"/>
      <c r="AZ120" s="247"/>
      <c r="BA120" s="247"/>
      <c r="BB120" s="247"/>
      <c r="BC120" s="247"/>
      <c r="BD120" s="247"/>
      <c r="BE120" s="247"/>
      <c r="BF120" s="247"/>
      <c r="BG120" s="247"/>
      <c r="BH120" s="247"/>
      <c r="BI120" s="247"/>
      <c r="BJ120" s="247"/>
      <c r="BK120" s="247"/>
      <c r="BL120" s="247"/>
      <c r="BM120" s="247"/>
      <c r="BN120" s="247"/>
      <c r="BO120" s="247"/>
      <c r="BP120" s="247"/>
      <c r="BQ120" s="247"/>
      <c r="BR120" s="247"/>
      <c r="BS120" s="247"/>
      <c r="BT120" s="247"/>
      <c r="BU120" s="247"/>
      <c r="BV120" s="247"/>
      <c r="BW120" s="247"/>
      <c r="BX120" s="247"/>
      <c r="BY120" s="247"/>
      <c r="BZ120" s="247"/>
      <c r="CA120" s="247"/>
      <c r="CB120" s="247"/>
      <c r="CC120" s="247"/>
      <c r="CD120" s="247"/>
      <c r="CE120" s="247"/>
      <c r="CF120" s="247"/>
      <c r="CG120" s="247"/>
      <c r="CH120" s="247"/>
      <c r="CI120" s="247"/>
      <c r="CJ120" s="247"/>
      <c r="CK120" s="247"/>
      <c r="CL120" s="247"/>
      <c r="CM120" s="247"/>
      <c r="CN120" s="247"/>
      <c r="CO120" s="247"/>
      <c r="CP120" s="247"/>
      <c r="CQ120" s="247"/>
      <c r="CR120" s="247"/>
      <c r="CS120" s="247"/>
      <c r="CT120" s="247"/>
      <c r="CU120" s="247"/>
      <c r="CV120" s="247"/>
      <c r="CW120" s="247"/>
      <c r="CX120" s="247"/>
      <c r="CY120" s="247"/>
      <c r="CZ120" s="247"/>
      <c r="DA120" s="247"/>
      <c r="DB120" s="247"/>
      <c r="DC120" s="247"/>
      <c r="DD120" s="247"/>
      <c r="DE120" s="247"/>
      <c r="DF120" s="247"/>
      <c r="DG120" s="247"/>
      <c r="DH120" s="247"/>
      <c r="DI120" s="247"/>
      <c r="DJ120" s="247"/>
      <c r="DK120" s="247"/>
      <c r="DL120" s="247"/>
      <c r="DM120" s="247"/>
      <c r="DN120" s="247"/>
      <c r="DO120" s="247"/>
      <c r="DP120" s="247"/>
      <c r="DQ120" s="247"/>
      <c r="DR120" s="247"/>
      <c r="DS120" s="247"/>
      <c r="DT120" s="247"/>
      <c r="DU120" s="247"/>
      <c r="DV120" s="247"/>
      <c r="DW120" s="247"/>
      <c r="DX120" s="247"/>
      <c r="DY120" s="247"/>
      <c r="DZ120" s="247"/>
      <c r="EA120" s="247"/>
      <c r="EB120" s="247"/>
      <c r="EC120" s="247"/>
      <c r="ED120" s="247"/>
      <c r="EE120" s="247"/>
      <c r="EF120" s="247"/>
      <c r="EG120" s="247"/>
      <c r="EH120" s="247"/>
      <c r="EI120" s="247"/>
      <c r="EJ120" s="247"/>
      <c r="EK120" s="247"/>
      <c r="EL120" s="247"/>
      <c r="EM120" s="247"/>
      <c r="EN120" s="247"/>
      <c r="EO120" s="247"/>
      <c r="EP120" s="247"/>
      <c r="EQ120" s="247"/>
      <c r="ER120" s="247"/>
      <c r="ES120" s="247"/>
      <c r="ET120" s="247"/>
      <c r="EU120" s="247"/>
      <c r="EV120" s="247"/>
      <c r="EW120" s="247"/>
      <c r="EX120" s="247"/>
      <c r="EY120" s="247"/>
      <c r="EZ120" s="247"/>
      <c r="FA120" s="247"/>
      <c r="FB120" s="247"/>
      <c r="FC120" s="247"/>
      <c r="FD120" s="247"/>
      <c r="FE120" s="247"/>
      <c r="FF120" s="247"/>
      <c r="FG120" s="247"/>
      <c r="FH120" s="247"/>
      <c r="FI120" s="247"/>
      <c r="FJ120" s="247"/>
      <c r="FK120" s="247"/>
      <c r="FL120" s="247"/>
      <c r="FM120" s="247"/>
      <c r="FN120" s="247"/>
      <c r="FO120" s="247"/>
      <c r="FP120" s="247"/>
      <c r="FQ120" s="247"/>
      <c r="FR120" s="247"/>
      <c r="FS120" s="247"/>
      <c r="FT120" s="247"/>
      <c r="FU120" s="247"/>
      <c r="FV120" s="247"/>
      <c r="FW120" s="247"/>
      <c r="FX120" s="247"/>
      <c r="FY120" s="247"/>
      <c r="FZ120" s="247"/>
      <c r="GA120" s="247"/>
      <c r="GB120" s="247"/>
      <c r="GC120" s="247"/>
      <c r="GD120" s="247"/>
      <c r="GE120" s="247"/>
      <c r="GF120" s="247"/>
      <c r="GG120" s="247"/>
      <c r="GH120" s="247"/>
      <c r="GI120" s="247"/>
      <c r="GJ120" s="247"/>
      <c r="GK120" s="247"/>
      <c r="GL120" s="247"/>
      <c r="GM120" s="247"/>
      <c r="GN120" s="247"/>
      <c r="GO120" s="247"/>
      <c r="GP120" s="247"/>
      <c r="GQ120" s="247"/>
      <c r="GR120" s="247"/>
      <c r="GS120" s="247"/>
      <c r="GT120" s="247"/>
      <c r="GU120" s="247"/>
      <c r="GV120" s="247"/>
      <c r="GW120" s="247"/>
      <c r="GX120" s="247"/>
      <c r="GY120" s="247"/>
      <c r="GZ120" s="247"/>
      <c r="HA120" s="247"/>
      <c r="HB120" s="247"/>
      <c r="HC120" s="247"/>
      <c r="HD120" s="247"/>
      <c r="HE120" s="247"/>
      <c r="HF120" s="247"/>
      <c r="HG120" s="247"/>
      <c r="HH120" s="247"/>
      <c r="HI120" s="247"/>
      <c r="HJ120" s="247"/>
      <c r="HK120" s="247"/>
      <c r="HL120" s="247"/>
      <c r="HM120" s="247"/>
      <c r="HN120" s="247"/>
      <c r="HO120" s="247"/>
      <c r="HP120" s="247"/>
      <c r="HQ120" s="247"/>
      <c r="HR120" s="247"/>
      <c r="HS120" s="247"/>
      <c r="HT120" s="247"/>
      <c r="HU120" s="247"/>
      <c r="HV120" s="247"/>
      <c r="HW120" s="247"/>
      <c r="HX120" s="247"/>
      <c r="HY120" s="247"/>
      <c r="HZ120" s="247"/>
      <c r="IA120" s="247"/>
      <c r="IB120" s="247"/>
      <c r="IC120" s="247"/>
      <c r="ID120" s="247"/>
      <c r="IE120" s="247"/>
      <c r="IF120" s="247"/>
      <c r="IG120" s="247"/>
      <c r="IH120" s="247"/>
      <c r="II120" s="247"/>
      <c r="IJ120" s="247"/>
      <c r="IK120" s="247"/>
      <c r="IL120" s="247"/>
      <c r="IM120" s="247"/>
      <c r="IN120" s="247"/>
      <c r="IO120" s="247"/>
      <c r="IP120" s="247"/>
      <c r="IQ120" s="247"/>
      <c r="IR120" s="247"/>
      <c r="IS120" s="247"/>
      <c r="IT120" s="247"/>
      <c r="IU120" s="247"/>
      <c r="IV120" s="247"/>
      <c r="IW120" s="247"/>
      <c r="IX120" s="247"/>
      <c r="IY120" s="247"/>
      <c r="IZ120" s="247"/>
      <c r="JA120" s="247"/>
      <c r="JB120" s="247"/>
      <c r="JC120" s="247"/>
      <c r="JD120" s="247"/>
      <c r="JE120" s="247"/>
      <c r="JF120" s="247"/>
      <c r="JG120" s="247"/>
      <c r="JH120" s="247"/>
      <c r="JI120" s="247"/>
      <c r="JJ120" s="247"/>
      <c r="JK120" s="247"/>
      <c r="JL120" s="247"/>
    </row>
    <row r="121" spans="1:272" s="270" customFormat="1" x14ac:dyDescent="0.3">
      <c r="A121" s="243"/>
      <c r="B121" s="243"/>
      <c r="C121" s="243"/>
      <c r="D121" s="243"/>
      <c r="E121" s="243"/>
      <c r="F121" s="245"/>
      <c r="G121" s="245"/>
      <c r="H121" s="245"/>
      <c r="I121" s="245"/>
      <c r="J121" s="245"/>
      <c r="K121" s="245"/>
      <c r="L121" s="246"/>
      <c r="M121" s="247"/>
      <c r="N121" s="247"/>
      <c r="O121" s="247"/>
      <c r="P121" s="247"/>
      <c r="Q121" s="247"/>
      <c r="R121" s="247"/>
      <c r="S121" s="247"/>
      <c r="T121" s="247"/>
      <c r="U121" s="247"/>
      <c r="V121" s="247"/>
      <c r="W121" s="247"/>
      <c r="X121" s="247"/>
      <c r="Y121" s="247"/>
      <c r="Z121" s="247"/>
      <c r="AA121" s="247"/>
      <c r="AB121" s="247"/>
      <c r="AC121" s="247"/>
      <c r="AD121" s="247"/>
      <c r="AE121" s="247"/>
      <c r="AF121" s="247"/>
      <c r="AG121" s="247"/>
      <c r="AH121" s="247"/>
      <c r="AI121" s="247"/>
      <c r="AJ121" s="247"/>
      <c r="AK121" s="247"/>
      <c r="AL121" s="247"/>
      <c r="AM121" s="247"/>
      <c r="AN121" s="247"/>
      <c r="AO121" s="247"/>
      <c r="AP121" s="247"/>
      <c r="AQ121" s="247"/>
      <c r="AR121" s="247"/>
      <c r="AS121" s="247"/>
      <c r="AT121" s="247"/>
      <c r="AU121" s="247"/>
      <c r="AV121" s="247"/>
      <c r="AW121" s="247"/>
      <c r="AX121" s="247"/>
      <c r="AY121" s="247"/>
      <c r="AZ121" s="247"/>
      <c r="BA121" s="247"/>
      <c r="BB121" s="247"/>
      <c r="BC121" s="247"/>
      <c r="BD121" s="247"/>
      <c r="BE121" s="247"/>
      <c r="BF121" s="247"/>
      <c r="BG121" s="247"/>
      <c r="BH121" s="247"/>
      <c r="BI121" s="247"/>
      <c r="BJ121" s="247"/>
      <c r="BK121" s="247"/>
      <c r="BL121" s="247"/>
      <c r="BM121" s="247"/>
      <c r="BN121" s="247"/>
      <c r="BO121" s="247"/>
      <c r="BP121" s="247"/>
      <c r="BQ121" s="247"/>
      <c r="BR121" s="247"/>
      <c r="BS121" s="247"/>
      <c r="BT121" s="247"/>
      <c r="BU121" s="247"/>
      <c r="BV121" s="247"/>
      <c r="BW121" s="247"/>
      <c r="BX121" s="247"/>
      <c r="BY121" s="247"/>
      <c r="BZ121" s="247"/>
      <c r="CA121" s="247"/>
      <c r="CB121" s="247"/>
      <c r="CC121" s="247"/>
      <c r="CD121" s="247"/>
      <c r="CE121" s="247"/>
      <c r="CF121" s="247"/>
      <c r="CG121" s="247"/>
      <c r="CH121" s="247"/>
      <c r="CI121" s="247"/>
      <c r="CJ121" s="247"/>
      <c r="CK121" s="247"/>
      <c r="CL121" s="247"/>
      <c r="CM121" s="247"/>
      <c r="CN121" s="247"/>
      <c r="CO121" s="247"/>
      <c r="CP121" s="247"/>
      <c r="CQ121" s="247"/>
      <c r="CR121" s="247"/>
      <c r="CS121" s="247"/>
      <c r="CT121" s="247"/>
      <c r="CU121" s="247"/>
      <c r="CV121" s="247"/>
      <c r="CW121" s="247"/>
      <c r="CX121" s="247"/>
      <c r="CY121" s="247"/>
      <c r="CZ121" s="247"/>
      <c r="DA121" s="247"/>
      <c r="DB121" s="247"/>
      <c r="DC121" s="247"/>
      <c r="DD121" s="247"/>
      <c r="DE121" s="247"/>
      <c r="DF121" s="247"/>
      <c r="DG121" s="247"/>
      <c r="DH121" s="247"/>
      <c r="DI121" s="247"/>
      <c r="DJ121" s="247"/>
      <c r="DK121" s="247"/>
      <c r="DL121" s="247"/>
      <c r="DM121" s="247"/>
      <c r="DN121" s="247"/>
      <c r="DO121" s="247"/>
      <c r="DP121" s="247"/>
      <c r="DQ121" s="247"/>
      <c r="DR121" s="247"/>
      <c r="DS121" s="247"/>
      <c r="DT121" s="247"/>
      <c r="DU121" s="247"/>
      <c r="DV121" s="247"/>
      <c r="DW121" s="247"/>
      <c r="DX121" s="247"/>
      <c r="DY121" s="247"/>
      <c r="DZ121" s="247"/>
      <c r="EA121" s="247"/>
      <c r="EB121" s="247"/>
      <c r="EC121" s="247"/>
      <c r="ED121" s="247"/>
      <c r="EE121" s="247"/>
      <c r="EF121" s="247"/>
      <c r="EG121" s="247"/>
      <c r="EH121" s="247"/>
      <c r="EI121" s="247"/>
      <c r="EJ121" s="247"/>
      <c r="EK121" s="247"/>
      <c r="EL121" s="247"/>
      <c r="EM121" s="247"/>
      <c r="EN121" s="247"/>
      <c r="EO121" s="247"/>
      <c r="EP121" s="247"/>
      <c r="EQ121" s="247"/>
      <c r="ER121" s="247"/>
      <c r="ES121" s="247"/>
      <c r="ET121" s="247"/>
      <c r="EU121" s="247"/>
      <c r="EV121" s="247"/>
      <c r="EW121" s="247"/>
      <c r="EX121" s="247"/>
      <c r="EY121" s="247"/>
      <c r="EZ121" s="247"/>
      <c r="FA121" s="247"/>
      <c r="FB121" s="247"/>
      <c r="FC121" s="247"/>
      <c r="FD121" s="247"/>
      <c r="FE121" s="247"/>
      <c r="FF121" s="247"/>
      <c r="FG121" s="247"/>
      <c r="FH121" s="247"/>
      <c r="FI121" s="247"/>
      <c r="FJ121" s="247"/>
      <c r="FK121" s="247"/>
      <c r="FL121" s="247"/>
      <c r="FM121" s="247"/>
      <c r="FN121" s="247"/>
      <c r="FO121" s="247"/>
      <c r="FP121" s="247"/>
      <c r="FQ121" s="247"/>
      <c r="FR121" s="247"/>
      <c r="FS121" s="247"/>
      <c r="FT121" s="247"/>
      <c r="FU121" s="247"/>
      <c r="FV121" s="247"/>
      <c r="FW121" s="247"/>
      <c r="FX121" s="247"/>
      <c r="FY121" s="247"/>
      <c r="FZ121" s="247"/>
      <c r="GA121" s="247"/>
      <c r="GB121" s="247"/>
      <c r="GC121" s="247"/>
      <c r="GD121" s="247"/>
      <c r="GE121" s="247"/>
      <c r="GF121" s="247"/>
      <c r="GG121" s="247"/>
      <c r="GH121" s="247"/>
      <c r="GI121" s="247"/>
      <c r="GJ121" s="247"/>
      <c r="GK121" s="247"/>
      <c r="GL121" s="247"/>
      <c r="GM121" s="247"/>
      <c r="GN121" s="247"/>
      <c r="GO121" s="247"/>
      <c r="GP121" s="247"/>
      <c r="GQ121" s="247"/>
      <c r="GR121" s="247"/>
      <c r="GS121" s="247"/>
      <c r="GT121" s="247"/>
      <c r="GU121" s="247"/>
      <c r="GV121" s="247"/>
      <c r="GW121" s="247"/>
      <c r="GX121" s="247"/>
      <c r="GY121" s="247"/>
      <c r="GZ121" s="247"/>
      <c r="HA121" s="247"/>
      <c r="HB121" s="247"/>
      <c r="HC121" s="247"/>
      <c r="HD121" s="247"/>
      <c r="HE121" s="247"/>
      <c r="HF121" s="247"/>
      <c r="HG121" s="247"/>
      <c r="HH121" s="247"/>
      <c r="HI121" s="247"/>
      <c r="HJ121" s="247"/>
      <c r="HK121" s="247"/>
      <c r="HL121" s="247"/>
      <c r="HM121" s="247"/>
      <c r="HN121" s="247"/>
      <c r="HO121" s="247"/>
      <c r="HP121" s="247"/>
      <c r="HQ121" s="247"/>
      <c r="HR121" s="247"/>
      <c r="HS121" s="247"/>
      <c r="HT121" s="247"/>
      <c r="HU121" s="247"/>
      <c r="HV121" s="247"/>
      <c r="HW121" s="247"/>
      <c r="HX121" s="247"/>
      <c r="HY121" s="247"/>
      <c r="HZ121" s="247"/>
      <c r="IA121" s="247"/>
      <c r="IB121" s="247"/>
      <c r="IC121" s="247"/>
      <c r="ID121" s="247"/>
      <c r="IE121" s="247"/>
      <c r="IF121" s="247"/>
      <c r="IG121" s="247"/>
      <c r="IH121" s="247"/>
      <c r="II121" s="247"/>
      <c r="IJ121" s="247"/>
      <c r="IK121" s="247"/>
      <c r="IL121" s="247"/>
      <c r="IM121" s="247"/>
      <c r="IN121" s="247"/>
      <c r="IO121" s="247"/>
      <c r="IP121" s="247"/>
      <c r="IQ121" s="247"/>
      <c r="IR121" s="247"/>
      <c r="IS121" s="247"/>
      <c r="IT121" s="247"/>
      <c r="IU121" s="247"/>
      <c r="IV121" s="247"/>
      <c r="IW121" s="247"/>
      <c r="IX121" s="247"/>
      <c r="IY121" s="247"/>
      <c r="IZ121" s="247"/>
      <c r="JA121" s="247"/>
      <c r="JB121" s="247"/>
      <c r="JC121" s="247"/>
      <c r="JD121" s="247"/>
      <c r="JE121" s="247"/>
      <c r="JF121" s="247"/>
      <c r="JG121" s="247"/>
      <c r="JH121" s="247"/>
      <c r="JI121" s="247"/>
      <c r="JJ121" s="247"/>
      <c r="JK121" s="247"/>
      <c r="JL121" s="247"/>
    </row>
    <row r="122" spans="1:272" s="270" customFormat="1" x14ac:dyDescent="0.3">
      <c r="A122" s="243"/>
      <c r="B122" s="243"/>
      <c r="C122" s="243"/>
      <c r="D122" s="243"/>
      <c r="E122" s="243"/>
      <c r="F122" s="245"/>
      <c r="G122" s="245"/>
      <c r="H122" s="245"/>
      <c r="I122" s="245"/>
      <c r="J122" s="245"/>
      <c r="K122" s="245"/>
      <c r="L122" s="246"/>
      <c r="M122" s="247"/>
      <c r="N122" s="247"/>
      <c r="O122" s="247"/>
      <c r="P122" s="247"/>
      <c r="Q122" s="247"/>
      <c r="R122" s="247"/>
      <c r="S122" s="247"/>
      <c r="T122" s="247"/>
      <c r="U122" s="247"/>
      <c r="V122" s="247"/>
      <c r="W122" s="247"/>
      <c r="X122" s="247"/>
      <c r="Y122" s="247"/>
      <c r="Z122" s="247"/>
      <c r="AA122" s="247"/>
      <c r="AB122" s="247"/>
      <c r="AC122" s="247"/>
      <c r="AD122" s="247"/>
      <c r="AE122" s="247"/>
      <c r="AF122" s="247"/>
      <c r="AG122" s="247"/>
      <c r="AH122" s="247"/>
      <c r="AI122" s="247"/>
      <c r="AJ122" s="247"/>
      <c r="AK122" s="247"/>
      <c r="AL122" s="247"/>
      <c r="AM122" s="247"/>
      <c r="AN122" s="247"/>
      <c r="AO122" s="247"/>
      <c r="AP122" s="247"/>
      <c r="AQ122" s="247"/>
      <c r="AR122" s="247"/>
      <c r="AS122" s="247"/>
      <c r="AT122" s="247"/>
      <c r="AU122" s="247"/>
      <c r="AV122" s="247"/>
      <c r="AW122" s="247"/>
      <c r="AX122" s="247"/>
      <c r="AY122" s="247"/>
      <c r="AZ122" s="247"/>
      <c r="BA122" s="247"/>
      <c r="BB122" s="247"/>
      <c r="BC122" s="247"/>
      <c r="BD122" s="247"/>
      <c r="BE122" s="247"/>
      <c r="BF122" s="247"/>
      <c r="BG122" s="247"/>
      <c r="BH122" s="247"/>
      <c r="BI122" s="247"/>
      <c r="BJ122" s="247"/>
      <c r="BK122" s="247"/>
      <c r="BL122" s="247"/>
      <c r="BM122" s="247"/>
      <c r="BN122" s="247"/>
      <c r="BO122" s="247"/>
      <c r="BP122" s="247"/>
      <c r="BQ122" s="247"/>
      <c r="BR122" s="247"/>
      <c r="BS122" s="247"/>
      <c r="BT122" s="247"/>
      <c r="BU122" s="247"/>
      <c r="BV122" s="247"/>
      <c r="BW122" s="247"/>
      <c r="BX122" s="247"/>
      <c r="BY122" s="247"/>
      <c r="BZ122" s="247"/>
      <c r="CA122" s="247"/>
      <c r="CB122" s="247"/>
      <c r="CC122" s="247"/>
      <c r="CD122" s="247"/>
      <c r="CE122" s="247"/>
      <c r="CF122" s="247"/>
      <c r="CG122" s="247"/>
      <c r="CH122" s="247"/>
      <c r="CI122" s="247"/>
      <c r="CJ122" s="247"/>
      <c r="CK122" s="247"/>
      <c r="CL122" s="247"/>
      <c r="CM122" s="247"/>
      <c r="CN122" s="247"/>
      <c r="CO122" s="247"/>
      <c r="CP122" s="247"/>
      <c r="CQ122" s="247"/>
      <c r="CR122" s="247"/>
      <c r="CS122" s="247"/>
      <c r="CT122" s="247"/>
      <c r="CU122" s="247"/>
      <c r="CV122" s="247"/>
      <c r="CW122" s="247"/>
      <c r="CX122" s="247"/>
      <c r="CY122" s="247"/>
      <c r="CZ122" s="247"/>
      <c r="DA122" s="247"/>
      <c r="DB122" s="247"/>
      <c r="DC122" s="247"/>
      <c r="DD122" s="247"/>
      <c r="DE122" s="247"/>
      <c r="DF122" s="247"/>
      <c r="DG122" s="247"/>
      <c r="DH122" s="247"/>
      <c r="DI122" s="247"/>
      <c r="DJ122" s="247"/>
      <c r="DK122" s="247"/>
      <c r="DL122" s="247"/>
      <c r="DM122" s="247"/>
      <c r="DN122" s="247"/>
      <c r="DO122" s="247"/>
      <c r="DP122" s="247"/>
      <c r="DQ122" s="247"/>
      <c r="DR122" s="247"/>
      <c r="DS122" s="247"/>
      <c r="DT122" s="247"/>
      <c r="DU122" s="247"/>
      <c r="DV122" s="247"/>
      <c r="DW122" s="247"/>
      <c r="DX122" s="247"/>
      <c r="DY122" s="247"/>
      <c r="DZ122" s="247"/>
      <c r="EA122" s="247"/>
      <c r="EB122" s="247"/>
      <c r="EC122" s="247"/>
      <c r="ED122" s="247"/>
      <c r="EE122" s="247"/>
      <c r="EF122" s="247"/>
      <c r="EG122" s="247"/>
      <c r="EH122" s="247"/>
      <c r="EI122" s="247"/>
      <c r="EJ122" s="247"/>
      <c r="EK122" s="247"/>
      <c r="EL122" s="247"/>
      <c r="EM122" s="247"/>
      <c r="EN122" s="247"/>
      <c r="EO122" s="247"/>
      <c r="EP122" s="247"/>
      <c r="EQ122" s="247"/>
      <c r="ER122" s="247"/>
      <c r="ES122" s="247"/>
      <c r="ET122" s="247"/>
      <c r="EU122" s="247"/>
      <c r="EV122" s="247"/>
      <c r="EW122" s="247"/>
      <c r="EX122" s="247"/>
      <c r="EY122" s="247"/>
      <c r="EZ122" s="247"/>
      <c r="FA122" s="247"/>
      <c r="FB122" s="247"/>
      <c r="FC122" s="247"/>
      <c r="FD122" s="247"/>
      <c r="FE122" s="247"/>
      <c r="FF122" s="247"/>
      <c r="FG122" s="247"/>
      <c r="FH122" s="247"/>
      <c r="FI122" s="247"/>
      <c r="FJ122" s="247"/>
      <c r="FK122" s="247"/>
      <c r="FL122" s="247"/>
      <c r="FM122" s="247"/>
      <c r="FN122" s="247"/>
      <c r="FO122" s="247"/>
      <c r="FP122" s="247"/>
      <c r="FQ122" s="247"/>
      <c r="FR122" s="247"/>
      <c r="FS122" s="247"/>
      <c r="FT122" s="247"/>
      <c r="FU122" s="247"/>
      <c r="FV122" s="247"/>
      <c r="FW122" s="247"/>
      <c r="FX122" s="247"/>
      <c r="FY122" s="247"/>
      <c r="FZ122" s="247"/>
      <c r="GA122" s="247"/>
      <c r="GB122" s="247"/>
      <c r="GC122" s="247"/>
      <c r="GD122" s="247"/>
      <c r="GE122" s="247"/>
      <c r="GF122" s="247"/>
      <c r="GG122" s="247"/>
      <c r="GH122" s="247"/>
      <c r="GI122" s="247"/>
      <c r="GJ122" s="247"/>
      <c r="GK122" s="247"/>
      <c r="GL122" s="247"/>
      <c r="GM122" s="247"/>
      <c r="GN122" s="247"/>
      <c r="GO122" s="247"/>
      <c r="GP122" s="247"/>
      <c r="GQ122" s="247"/>
      <c r="GR122" s="247"/>
      <c r="GS122" s="247"/>
      <c r="GT122" s="247"/>
      <c r="GU122" s="247"/>
      <c r="GV122" s="247"/>
      <c r="GW122" s="247"/>
      <c r="GX122" s="247"/>
      <c r="GY122" s="247"/>
      <c r="GZ122" s="247"/>
      <c r="HA122" s="247"/>
      <c r="HB122" s="247"/>
      <c r="HC122" s="247"/>
      <c r="HD122" s="247"/>
      <c r="HE122" s="247"/>
      <c r="HF122" s="247"/>
      <c r="HG122" s="247"/>
      <c r="HH122" s="247"/>
      <c r="HI122" s="247"/>
      <c r="HJ122" s="247"/>
      <c r="HK122" s="247"/>
      <c r="HL122" s="247"/>
      <c r="HM122" s="247"/>
      <c r="HN122" s="247"/>
      <c r="HO122" s="247"/>
      <c r="HP122" s="247"/>
      <c r="HQ122" s="247"/>
      <c r="HR122" s="247"/>
      <c r="HS122" s="247"/>
      <c r="HT122" s="247"/>
      <c r="HU122" s="247"/>
      <c r="HV122" s="247"/>
      <c r="HW122" s="247"/>
      <c r="HX122" s="247"/>
      <c r="HY122" s="247"/>
      <c r="HZ122" s="247"/>
      <c r="IA122" s="247"/>
      <c r="IB122" s="247"/>
      <c r="IC122" s="247"/>
      <c r="ID122" s="247"/>
      <c r="IE122" s="247"/>
      <c r="IF122" s="247"/>
      <c r="IG122" s="247"/>
      <c r="IH122" s="247"/>
      <c r="II122" s="247"/>
      <c r="IJ122" s="247"/>
      <c r="IK122" s="247"/>
      <c r="IL122" s="247"/>
      <c r="IM122" s="247"/>
      <c r="IN122" s="247"/>
      <c r="IO122" s="247"/>
      <c r="IP122" s="247"/>
      <c r="IQ122" s="247"/>
      <c r="IR122" s="247"/>
      <c r="IS122" s="247"/>
      <c r="IT122" s="247"/>
      <c r="IU122" s="247"/>
      <c r="IV122" s="247"/>
      <c r="IW122" s="247"/>
      <c r="IX122" s="247"/>
      <c r="IY122" s="247"/>
      <c r="IZ122" s="247"/>
      <c r="JA122" s="247"/>
      <c r="JB122" s="247"/>
      <c r="JC122" s="247"/>
      <c r="JD122" s="247"/>
      <c r="JE122" s="247"/>
      <c r="JF122" s="247"/>
      <c r="JG122" s="247"/>
      <c r="JH122" s="247"/>
      <c r="JI122" s="247"/>
      <c r="JJ122" s="247"/>
      <c r="JK122" s="247"/>
      <c r="JL122" s="247"/>
    </row>
    <row r="123" spans="1:272" s="270" customFormat="1" x14ac:dyDescent="0.3">
      <c r="A123" s="243"/>
      <c r="B123" s="243"/>
      <c r="C123" s="243"/>
      <c r="D123" s="243"/>
      <c r="E123" s="243"/>
      <c r="F123" s="245"/>
      <c r="G123" s="245"/>
      <c r="H123" s="245"/>
      <c r="I123" s="245"/>
      <c r="J123" s="245"/>
      <c r="K123" s="245"/>
      <c r="L123" s="246"/>
      <c r="M123" s="247"/>
      <c r="N123" s="247"/>
      <c r="O123" s="247"/>
      <c r="P123" s="247"/>
      <c r="Q123" s="247"/>
      <c r="R123" s="247"/>
      <c r="S123" s="247"/>
      <c r="T123" s="247"/>
      <c r="U123" s="247"/>
      <c r="V123" s="247"/>
      <c r="W123" s="247"/>
      <c r="X123" s="247"/>
      <c r="Y123" s="247"/>
      <c r="Z123" s="247"/>
      <c r="AA123" s="247"/>
      <c r="AB123" s="247"/>
      <c r="AC123" s="247"/>
      <c r="AD123" s="247"/>
      <c r="AE123" s="247"/>
      <c r="AF123" s="247"/>
      <c r="AG123" s="247"/>
      <c r="AH123" s="247"/>
      <c r="AI123" s="247"/>
      <c r="AJ123" s="247"/>
      <c r="AK123" s="247"/>
      <c r="AL123" s="247"/>
      <c r="AM123" s="247"/>
      <c r="AN123" s="247"/>
      <c r="AO123" s="247"/>
      <c r="AP123" s="247"/>
      <c r="AQ123" s="247"/>
      <c r="AR123" s="247"/>
      <c r="AS123" s="247"/>
      <c r="AT123" s="247"/>
      <c r="AU123" s="247"/>
      <c r="AV123" s="247"/>
      <c r="AW123" s="247"/>
      <c r="AX123" s="247"/>
      <c r="AY123" s="247"/>
      <c r="AZ123" s="247"/>
      <c r="BA123" s="247"/>
      <c r="BB123" s="247"/>
      <c r="BC123" s="247"/>
      <c r="BD123" s="247"/>
      <c r="BE123" s="247"/>
      <c r="BF123" s="247"/>
      <c r="BG123" s="247"/>
      <c r="BH123" s="247"/>
      <c r="BI123" s="247"/>
      <c r="BJ123" s="247"/>
      <c r="BK123" s="247"/>
      <c r="BL123" s="247"/>
      <c r="BM123" s="247"/>
      <c r="BN123" s="247"/>
      <c r="BO123" s="247"/>
      <c r="BP123" s="247"/>
      <c r="BQ123" s="247"/>
      <c r="BR123" s="247"/>
      <c r="BS123" s="247"/>
      <c r="BT123" s="247"/>
      <c r="BU123" s="247"/>
      <c r="BV123" s="247"/>
      <c r="BW123" s="247"/>
      <c r="BX123" s="247"/>
      <c r="BY123" s="247"/>
      <c r="BZ123" s="247"/>
      <c r="CA123" s="247"/>
      <c r="CB123" s="247"/>
      <c r="CC123" s="247"/>
      <c r="CD123" s="247"/>
      <c r="CE123" s="247"/>
      <c r="CF123" s="247"/>
      <c r="CG123" s="247"/>
      <c r="CH123" s="247"/>
      <c r="CI123" s="247"/>
      <c r="CJ123" s="247"/>
      <c r="CK123" s="247"/>
      <c r="CL123" s="247"/>
      <c r="CM123" s="247"/>
      <c r="CN123" s="247"/>
      <c r="CO123" s="247"/>
      <c r="CP123" s="247"/>
      <c r="CQ123" s="247"/>
      <c r="CR123" s="247"/>
      <c r="CS123" s="247"/>
      <c r="CT123" s="247"/>
      <c r="CU123" s="247"/>
      <c r="CV123" s="247"/>
      <c r="CW123" s="247"/>
      <c r="CX123" s="247"/>
      <c r="CY123" s="247"/>
      <c r="CZ123" s="247"/>
      <c r="DA123" s="247"/>
      <c r="DB123" s="247"/>
      <c r="DC123" s="247"/>
      <c r="DD123" s="247"/>
      <c r="DE123" s="247"/>
      <c r="DF123" s="247"/>
      <c r="DG123" s="247"/>
      <c r="DH123" s="247"/>
      <c r="DI123" s="247"/>
      <c r="DJ123" s="247"/>
      <c r="DK123" s="247"/>
      <c r="DL123" s="247"/>
      <c r="DM123" s="247"/>
      <c r="DN123" s="247"/>
      <c r="DO123" s="247"/>
      <c r="DP123" s="247"/>
      <c r="DQ123" s="247"/>
      <c r="DR123" s="247"/>
      <c r="DS123" s="247"/>
      <c r="DT123" s="247"/>
      <c r="DU123" s="247"/>
      <c r="DV123" s="247"/>
      <c r="DW123" s="247"/>
      <c r="DX123" s="247"/>
      <c r="DY123" s="247"/>
      <c r="DZ123" s="247"/>
      <c r="EA123" s="247"/>
      <c r="EB123" s="247"/>
      <c r="EC123" s="247"/>
      <c r="ED123" s="247"/>
      <c r="EE123" s="247"/>
      <c r="EF123" s="247"/>
      <c r="EG123" s="247"/>
      <c r="EH123" s="247"/>
      <c r="EI123" s="247"/>
      <c r="EJ123" s="247"/>
      <c r="EK123" s="247"/>
      <c r="EL123" s="247"/>
      <c r="EM123" s="247"/>
      <c r="EN123" s="247"/>
      <c r="EO123" s="247"/>
      <c r="EP123" s="247"/>
      <c r="EQ123" s="247"/>
      <c r="ER123" s="247"/>
      <c r="ES123" s="247"/>
      <c r="ET123" s="247"/>
      <c r="EU123" s="247"/>
      <c r="EV123" s="247"/>
      <c r="EW123" s="247"/>
      <c r="EX123" s="247"/>
      <c r="EY123" s="247"/>
      <c r="EZ123" s="247"/>
      <c r="FA123" s="247"/>
      <c r="FB123" s="247"/>
      <c r="FC123" s="247"/>
      <c r="FD123" s="247"/>
      <c r="FE123" s="247"/>
      <c r="FF123" s="247"/>
      <c r="FG123" s="247"/>
      <c r="FH123" s="247"/>
      <c r="FI123" s="247"/>
      <c r="FJ123" s="247"/>
      <c r="FK123" s="247"/>
      <c r="FL123" s="247"/>
      <c r="FM123" s="247"/>
      <c r="FN123" s="247"/>
      <c r="FO123" s="247"/>
      <c r="FP123" s="247"/>
      <c r="FQ123" s="247"/>
      <c r="FR123" s="247"/>
      <c r="FS123" s="247"/>
      <c r="FT123" s="247"/>
      <c r="FU123" s="247"/>
      <c r="FV123" s="247"/>
      <c r="FW123" s="247"/>
      <c r="FX123" s="247"/>
      <c r="FY123" s="247"/>
      <c r="FZ123" s="247"/>
      <c r="GA123" s="247"/>
      <c r="GB123" s="247"/>
      <c r="GC123" s="247"/>
      <c r="GD123" s="247"/>
      <c r="GE123" s="247"/>
      <c r="GF123" s="247"/>
      <c r="GG123" s="247"/>
      <c r="GH123" s="247"/>
      <c r="GI123" s="247"/>
      <c r="GJ123" s="247"/>
      <c r="GK123" s="247"/>
      <c r="GL123" s="247"/>
      <c r="GM123" s="247"/>
      <c r="GN123" s="247"/>
      <c r="GO123" s="247"/>
      <c r="GP123" s="247"/>
      <c r="GQ123" s="247"/>
      <c r="GR123" s="247"/>
      <c r="GS123" s="247"/>
      <c r="GT123" s="247"/>
      <c r="GU123" s="247"/>
      <c r="GV123" s="247"/>
      <c r="GW123" s="247"/>
      <c r="GX123" s="247"/>
      <c r="GY123" s="247"/>
      <c r="GZ123" s="247"/>
      <c r="HA123" s="247"/>
      <c r="HB123" s="247"/>
      <c r="HC123" s="247"/>
      <c r="HD123" s="247"/>
      <c r="HE123" s="247"/>
      <c r="HF123" s="247"/>
      <c r="HG123" s="247"/>
      <c r="HH123" s="247"/>
      <c r="HI123" s="247"/>
      <c r="HJ123" s="247"/>
      <c r="HK123" s="247"/>
      <c r="HL123" s="247"/>
      <c r="HM123" s="247"/>
      <c r="HN123" s="247"/>
      <c r="HO123" s="247"/>
      <c r="HP123" s="247"/>
      <c r="HQ123" s="247"/>
      <c r="HR123" s="247"/>
      <c r="HS123" s="247"/>
      <c r="HT123" s="247"/>
      <c r="HU123" s="247"/>
      <c r="HV123" s="247"/>
      <c r="HW123" s="247"/>
      <c r="HX123" s="247"/>
      <c r="HY123" s="247"/>
      <c r="HZ123" s="247"/>
      <c r="IA123" s="247"/>
      <c r="IB123" s="247"/>
      <c r="IC123" s="247"/>
      <c r="ID123" s="247"/>
      <c r="IE123" s="247"/>
      <c r="IF123" s="247"/>
      <c r="IG123" s="247"/>
      <c r="IH123" s="247"/>
      <c r="II123" s="247"/>
      <c r="IJ123" s="247"/>
      <c r="IK123" s="247"/>
      <c r="IL123" s="247"/>
      <c r="IM123" s="247"/>
      <c r="IN123" s="247"/>
      <c r="IO123" s="247"/>
      <c r="IP123" s="247"/>
      <c r="IQ123" s="247"/>
      <c r="IR123" s="247"/>
      <c r="IS123" s="247"/>
      <c r="IT123" s="247"/>
      <c r="IU123" s="247"/>
      <c r="IV123" s="247"/>
      <c r="IW123" s="247"/>
      <c r="IX123" s="247"/>
      <c r="IY123" s="247"/>
      <c r="IZ123" s="247"/>
      <c r="JA123" s="247"/>
      <c r="JB123" s="247"/>
      <c r="JC123" s="247"/>
      <c r="JD123" s="247"/>
      <c r="JE123" s="247"/>
      <c r="JF123" s="247"/>
      <c r="JG123" s="247"/>
      <c r="JH123" s="247"/>
      <c r="JI123" s="247"/>
      <c r="JJ123" s="247"/>
      <c r="JK123" s="247"/>
      <c r="JL123" s="247"/>
    </row>
    <row r="124" spans="1:272" s="270" customFormat="1" x14ac:dyDescent="0.3">
      <c r="A124" s="243"/>
      <c r="B124" s="243"/>
      <c r="C124" s="243"/>
      <c r="D124" s="243"/>
      <c r="E124" s="243"/>
      <c r="F124" s="245"/>
      <c r="G124" s="245"/>
      <c r="H124" s="245"/>
      <c r="I124" s="245"/>
      <c r="J124" s="245"/>
      <c r="K124" s="245"/>
      <c r="L124" s="246"/>
      <c r="M124" s="247"/>
      <c r="N124" s="247"/>
      <c r="O124" s="247"/>
      <c r="P124" s="247"/>
      <c r="Q124" s="247"/>
      <c r="R124" s="247"/>
      <c r="S124" s="247"/>
      <c r="T124" s="247"/>
      <c r="U124" s="247"/>
      <c r="V124" s="247"/>
      <c r="W124" s="247"/>
      <c r="X124" s="247"/>
      <c r="Y124" s="247"/>
      <c r="Z124" s="247"/>
      <c r="AA124" s="247"/>
      <c r="AB124" s="247"/>
      <c r="AC124" s="247"/>
      <c r="AD124" s="247"/>
      <c r="AE124" s="247"/>
      <c r="AF124" s="247"/>
      <c r="AG124" s="247"/>
      <c r="AH124" s="247"/>
      <c r="AI124" s="247"/>
      <c r="AJ124" s="247"/>
      <c r="AK124" s="247"/>
      <c r="AL124" s="247"/>
      <c r="AM124" s="247"/>
      <c r="AN124" s="247"/>
      <c r="AO124" s="247"/>
      <c r="AP124" s="247"/>
      <c r="AQ124" s="247"/>
      <c r="AR124" s="247"/>
      <c r="AS124" s="247"/>
      <c r="AT124" s="247"/>
      <c r="AU124" s="247"/>
      <c r="AV124" s="247"/>
      <c r="AW124" s="247"/>
      <c r="AX124" s="247"/>
      <c r="AY124" s="247"/>
      <c r="AZ124" s="247"/>
      <c r="BA124" s="247"/>
      <c r="BB124" s="247"/>
      <c r="BC124" s="247"/>
      <c r="BD124" s="247"/>
      <c r="BE124" s="247"/>
      <c r="BF124" s="247"/>
      <c r="BG124" s="247"/>
      <c r="BH124" s="247"/>
      <c r="BI124" s="247"/>
      <c r="BJ124" s="247"/>
      <c r="BK124" s="247"/>
      <c r="BL124" s="247"/>
      <c r="BM124" s="247"/>
      <c r="BN124" s="247"/>
      <c r="BO124" s="247"/>
      <c r="BP124" s="247"/>
      <c r="BQ124" s="247"/>
      <c r="BR124" s="247"/>
      <c r="BS124" s="247"/>
      <c r="BT124" s="247"/>
      <c r="BU124" s="247"/>
      <c r="BV124" s="247"/>
      <c r="BW124" s="247"/>
      <c r="BX124" s="247"/>
      <c r="BY124" s="247"/>
      <c r="BZ124" s="247"/>
      <c r="CA124" s="247"/>
      <c r="CB124" s="247"/>
      <c r="CC124" s="247"/>
      <c r="CD124" s="247"/>
      <c r="CE124" s="247"/>
      <c r="CF124" s="247"/>
      <c r="CG124" s="247"/>
      <c r="CH124" s="247"/>
      <c r="CI124" s="247"/>
      <c r="CJ124" s="247"/>
      <c r="CK124" s="247"/>
      <c r="CL124" s="247"/>
      <c r="CM124" s="247"/>
      <c r="CN124" s="247"/>
      <c r="CO124" s="247"/>
      <c r="CP124" s="247"/>
      <c r="CQ124" s="247"/>
      <c r="CR124" s="247"/>
      <c r="CS124" s="247"/>
      <c r="CT124" s="247"/>
      <c r="CU124" s="247"/>
      <c r="CV124" s="247"/>
      <c r="CW124" s="247"/>
      <c r="CX124" s="247"/>
      <c r="CY124" s="247"/>
      <c r="CZ124" s="247"/>
      <c r="DA124" s="247"/>
      <c r="DB124" s="247"/>
      <c r="DC124" s="247"/>
      <c r="DD124" s="247"/>
      <c r="DE124" s="247"/>
      <c r="DF124" s="247"/>
      <c r="DG124" s="247"/>
      <c r="DH124" s="247"/>
      <c r="DI124" s="247"/>
      <c r="DJ124" s="247"/>
      <c r="DK124" s="247"/>
      <c r="DL124" s="247"/>
      <c r="DM124" s="247"/>
      <c r="DN124" s="247"/>
      <c r="DO124" s="247"/>
      <c r="DP124" s="247"/>
      <c r="DQ124" s="247"/>
      <c r="DR124" s="247"/>
      <c r="DS124" s="247"/>
      <c r="DT124" s="247"/>
      <c r="DU124" s="247"/>
      <c r="DV124" s="247"/>
      <c r="DW124" s="247"/>
      <c r="DX124" s="247"/>
      <c r="DY124" s="247"/>
      <c r="DZ124" s="247"/>
      <c r="EA124" s="247"/>
      <c r="EB124" s="247"/>
      <c r="EC124" s="247"/>
      <c r="ED124" s="247"/>
      <c r="EE124" s="247"/>
      <c r="EF124" s="247"/>
      <c r="EG124" s="247"/>
      <c r="EH124" s="247"/>
      <c r="EI124" s="247"/>
      <c r="EJ124" s="247"/>
      <c r="EK124" s="247"/>
      <c r="EL124" s="247"/>
      <c r="EM124" s="247"/>
      <c r="EN124" s="247"/>
      <c r="EO124" s="247"/>
      <c r="EP124" s="247"/>
      <c r="EQ124" s="247"/>
      <c r="ER124" s="247"/>
      <c r="ES124" s="247"/>
      <c r="ET124" s="247"/>
      <c r="EU124" s="247"/>
      <c r="EV124" s="247"/>
      <c r="EW124" s="247"/>
      <c r="EX124" s="247"/>
      <c r="EY124" s="247"/>
      <c r="EZ124" s="247"/>
      <c r="FA124" s="247"/>
      <c r="FB124" s="247"/>
      <c r="FC124" s="247"/>
      <c r="FD124" s="247"/>
      <c r="FE124" s="247"/>
      <c r="FF124" s="247"/>
      <c r="FG124" s="247"/>
      <c r="FH124" s="247"/>
      <c r="FI124" s="247"/>
      <c r="FJ124" s="247"/>
      <c r="FK124" s="247"/>
      <c r="FL124" s="247"/>
      <c r="FM124" s="247"/>
      <c r="FN124" s="247"/>
      <c r="FO124" s="247"/>
      <c r="FP124" s="247"/>
      <c r="FQ124" s="247"/>
      <c r="FR124" s="247"/>
      <c r="FS124" s="247"/>
      <c r="FT124" s="247"/>
      <c r="FU124" s="247"/>
      <c r="FV124" s="247"/>
      <c r="FW124" s="247"/>
      <c r="FX124" s="247"/>
      <c r="FY124" s="247"/>
      <c r="FZ124" s="247"/>
      <c r="GA124" s="247"/>
      <c r="GB124" s="247"/>
      <c r="GC124" s="247"/>
      <c r="GD124" s="247"/>
      <c r="GE124" s="247"/>
      <c r="GF124" s="247"/>
      <c r="GG124" s="247"/>
      <c r="GH124" s="247"/>
      <c r="GI124" s="247"/>
      <c r="GJ124" s="247"/>
      <c r="GK124" s="247"/>
      <c r="GL124" s="247"/>
      <c r="GM124" s="247"/>
      <c r="GN124" s="247"/>
      <c r="GO124" s="247"/>
      <c r="GP124" s="247"/>
      <c r="GQ124" s="247"/>
      <c r="GR124" s="247"/>
      <c r="GS124" s="247"/>
      <c r="GT124" s="247"/>
      <c r="GU124" s="247"/>
      <c r="GV124" s="247"/>
      <c r="GW124" s="247"/>
      <c r="GX124" s="247"/>
      <c r="GY124" s="247"/>
      <c r="GZ124" s="247"/>
      <c r="HA124" s="247"/>
      <c r="HB124" s="247"/>
      <c r="HC124" s="247"/>
      <c r="HD124" s="247"/>
      <c r="HE124" s="247"/>
      <c r="HF124" s="247"/>
      <c r="HG124" s="247"/>
      <c r="HH124" s="247"/>
      <c r="HI124" s="247"/>
      <c r="HJ124" s="247"/>
      <c r="HK124" s="247"/>
      <c r="HL124" s="247"/>
      <c r="HM124" s="247"/>
      <c r="HN124" s="247"/>
      <c r="HO124" s="247"/>
      <c r="HP124" s="247"/>
      <c r="HQ124" s="247"/>
      <c r="HR124" s="247"/>
      <c r="HS124" s="247"/>
      <c r="HT124" s="247"/>
      <c r="HU124" s="247"/>
      <c r="HV124" s="247"/>
      <c r="HW124" s="247"/>
      <c r="HX124" s="247"/>
      <c r="HY124" s="247"/>
      <c r="HZ124" s="247"/>
      <c r="IA124" s="247"/>
      <c r="IB124" s="247"/>
      <c r="IC124" s="247"/>
      <c r="ID124" s="247"/>
      <c r="IE124" s="247"/>
      <c r="IF124" s="247"/>
      <c r="IG124" s="247"/>
      <c r="IH124" s="247"/>
      <c r="II124" s="247"/>
      <c r="IJ124" s="247"/>
      <c r="IK124" s="247"/>
      <c r="IL124" s="247"/>
      <c r="IM124" s="247"/>
      <c r="IN124" s="247"/>
      <c r="IO124" s="247"/>
      <c r="IP124" s="247"/>
      <c r="IQ124" s="247"/>
      <c r="IR124" s="247"/>
      <c r="IS124" s="247"/>
      <c r="IT124" s="247"/>
      <c r="IU124" s="247"/>
      <c r="IV124" s="247"/>
      <c r="IW124" s="247"/>
      <c r="IX124" s="247"/>
      <c r="IY124" s="247"/>
      <c r="IZ124" s="247"/>
      <c r="JA124" s="247"/>
      <c r="JB124" s="247"/>
      <c r="JC124" s="247"/>
      <c r="JD124" s="247"/>
      <c r="JE124" s="247"/>
      <c r="JF124" s="247"/>
      <c r="JG124" s="247"/>
      <c r="JH124" s="247"/>
      <c r="JI124" s="247"/>
      <c r="JJ124" s="247"/>
      <c r="JK124" s="247"/>
      <c r="JL124" s="247"/>
    </row>
    <row r="125" spans="1:272" s="270" customFormat="1" x14ac:dyDescent="0.3">
      <c r="A125" s="243"/>
      <c r="B125" s="243"/>
      <c r="C125" s="243"/>
      <c r="D125" s="243"/>
      <c r="E125" s="243"/>
      <c r="F125" s="245"/>
      <c r="G125" s="245"/>
      <c r="H125" s="245"/>
      <c r="I125" s="245"/>
      <c r="J125" s="245"/>
      <c r="K125" s="245"/>
      <c r="L125" s="246"/>
      <c r="M125" s="247"/>
      <c r="N125" s="247"/>
      <c r="O125" s="247"/>
      <c r="P125" s="247"/>
      <c r="Q125" s="247"/>
      <c r="R125" s="247"/>
      <c r="S125" s="247"/>
      <c r="T125" s="247"/>
      <c r="U125" s="247"/>
      <c r="V125" s="247"/>
      <c r="W125" s="247"/>
      <c r="X125" s="247"/>
      <c r="Y125" s="247"/>
      <c r="Z125" s="247"/>
      <c r="AA125" s="247"/>
      <c r="AB125" s="247"/>
      <c r="AC125" s="247"/>
      <c r="AD125" s="247"/>
      <c r="AE125" s="247"/>
      <c r="AF125" s="247"/>
      <c r="AG125" s="247"/>
      <c r="AH125" s="247"/>
      <c r="AI125" s="247"/>
      <c r="AJ125" s="247"/>
      <c r="AK125" s="247"/>
      <c r="AL125" s="247"/>
      <c r="AM125" s="247"/>
      <c r="AN125" s="247"/>
      <c r="AO125" s="247"/>
      <c r="AP125" s="247"/>
      <c r="AQ125" s="247"/>
      <c r="AR125" s="247"/>
      <c r="AS125" s="247"/>
      <c r="AT125" s="247"/>
      <c r="AU125" s="247"/>
      <c r="AV125" s="247"/>
      <c r="AW125" s="247"/>
      <c r="AX125" s="247"/>
      <c r="AY125" s="247"/>
      <c r="AZ125" s="247"/>
      <c r="BA125" s="247"/>
      <c r="BB125" s="247"/>
      <c r="BC125" s="247"/>
      <c r="BD125" s="247"/>
      <c r="BE125" s="247"/>
      <c r="BF125" s="247"/>
      <c r="BG125" s="247"/>
      <c r="BH125" s="247"/>
      <c r="BI125" s="247"/>
      <c r="BJ125" s="247"/>
      <c r="BK125" s="247"/>
      <c r="BL125" s="247"/>
      <c r="BM125" s="247"/>
      <c r="BN125" s="247"/>
      <c r="BO125" s="247"/>
      <c r="BP125" s="247"/>
      <c r="BQ125" s="247"/>
      <c r="BR125" s="247"/>
      <c r="BS125" s="247"/>
      <c r="BT125" s="247"/>
      <c r="BU125" s="247"/>
      <c r="BV125" s="247"/>
      <c r="BW125" s="247"/>
      <c r="BX125" s="247"/>
      <c r="BY125" s="247"/>
      <c r="BZ125" s="247"/>
      <c r="CA125" s="247"/>
      <c r="CB125" s="247"/>
      <c r="CC125" s="247"/>
      <c r="CD125" s="247"/>
      <c r="CE125" s="247"/>
      <c r="CF125" s="247"/>
      <c r="CG125" s="247"/>
      <c r="CH125" s="247"/>
      <c r="CI125" s="247"/>
      <c r="CJ125" s="247"/>
      <c r="CK125" s="247"/>
      <c r="CL125" s="247"/>
      <c r="CM125" s="247"/>
      <c r="CN125" s="247"/>
      <c r="CO125" s="247"/>
      <c r="CP125" s="247"/>
      <c r="CQ125" s="247"/>
      <c r="CR125" s="247"/>
      <c r="CS125" s="247"/>
      <c r="CT125" s="247"/>
      <c r="CU125" s="247"/>
      <c r="CV125" s="247"/>
      <c r="CW125" s="247"/>
      <c r="CX125" s="247"/>
      <c r="CY125" s="247"/>
      <c r="CZ125" s="247"/>
      <c r="DA125" s="247"/>
      <c r="DB125" s="247"/>
      <c r="DC125" s="247"/>
      <c r="DD125" s="247"/>
      <c r="DE125" s="247"/>
      <c r="DF125" s="247"/>
      <c r="DG125" s="247"/>
      <c r="DH125" s="247"/>
      <c r="DI125" s="247"/>
      <c r="DJ125" s="247"/>
      <c r="DK125" s="247"/>
      <c r="DL125" s="247"/>
      <c r="DM125" s="247"/>
      <c r="DN125" s="247"/>
      <c r="DO125" s="247"/>
      <c r="DP125" s="247"/>
      <c r="DQ125" s="247"/>
      <c r="DR125" s="247"/>
      <c r="DS125" s="247"/>
      <c r="DT125" s="247"/>
      <c r="DU125" s="247"/>
      <c r="DV125" s="247"/>
      <c r="DW125" s="247"/>
      <c r="DX125" s="247"/>
      <c r="DY125" s="247"/>
      <c r="DZ125" s="247"/>
      <c r="EA125" s="247"/>
      <c r="EB125" s="247"/>
      <c r="EC125" s="247"/>
      <c r="ED125" s="247"/>
      <c r="EE125" s="247"/>
      <c r="EF125" s="247"/>
      <c r="EG125" s="247"/>
      <c r="EH125" s="247"/>
      <c r="EI125" s="247"/>
      <c r="EJ125" s="247"/>
      <c r="EK125" s="247"/>
      <c r="EL125" s="247"/>
      <c r="EM125" s="247"/>
      <c r="EN125" s="247"/>
      <c r="EO125" s="247"/>
      <c r="EP125" s="247"/>
      <c r="EQ125" s="247"/>
      <c r="ER125" s="247"/>
      <c r="ES125" s="247"/>
      <c r="ET125" s="247"/>
      <c r="EU125" s="247"/>
      <c r="EV125" s="247"/>
      <c r="EW125" s="247"/>
      <c r="EX125" s="247"/>
      <c r="EY125" s="247"/>
      <c r="EZ125" s="247"/>
      <c r="FA125" s="247"/>
      <c r="FB125" s="247"/>
      <c r="FC125" s="247"/>
      <c r="FD125" s="247"/>
      <c r="FE125" s="247"/>
      <c r="FF125" s="247"/>
      <c r="FG125" s="247"/>
      <c r="FH125" s="247"/>
      <c r="FI125" s="247"/>
      <c r="FJ125" s="247"/>
      <c r="FK125" s="247"/>
      <c r="FL125" s="247"/>
      <c r="FM125" s="247"/>
      <c r="FN125" s="247"/>
      <c r="FO125" s="247"/>
      <c r="FP125" s="247"/>
      <c r="FQ125" s="247"/>
      <c r="FR125" s="247"/>
      <c r="FS125" s="247"/>
      <c r="FT125" s="247"/>
      <c r="FU125" s="247"/>
      <c r="FV125" s="247"/>
      <c r="FW125" s="247"/>
      <c r="FX125" s="247"/>
      <c r="FY125" s="247"/>
      <c r="FZ125" s="247"/>
      <c r="GA125" s="247"/>
      <c r="GB125" s="247"/>
      <c r="GC125" s="247"/>
      <c r="GD125" s="247"/>
      <c r="GE125" s="247"/>
      <c r="GF125" s="247"/>
      <c r="GG125" s="247"/>
      <c r="GH125" s="247"/>
      <c r="GI125" s="247"/>
      <c r="GJ125" s="247"/>
      <c r="GK125" s="247"/>
      <c r="GL125" s="247"/>
      <c r="GM125" s="247"/>
      <c r="GN125" s="247"/>
      <c r="GO125" s="247"/>
      <c r="GP125" s="247"/>
      <c r="GQ125" s="247"/>
      <c r="GR125" s="247"/>
      <c r="GS125" s="247"/>
      <c r="GT125" s="247"/>
      <c r="GU125" s="247"/>
      <c r="GV125" s="247"/>
      <c r="GW125" s="247"/>
      <c r="GX125" s="247"/>
      <c r="GY125" s="247"/>
      <c r="GZ125" s="247"/>
      <c r="HA125" s="247"/>
      <c r="HB125" s="247"/>
      <c r="HC125" s="247"/>
      <c r="HD125" s="247"/>
      <c r="HE125" s="247"/>
      <c r="HF125" s="247"/>
      <c r="HG125" s="247"/>
      <c r="HH125" s="247"/>
      <c r="HI125" s="247"/>
      <c r="HJ125" s="247"/>
      <c r="HK125" s="247"/>
      <c r="HL125" s="247"/>
      <c r="HM125" s="247"/>
      <c r="HN125" s="247"/>
      <c r="HO125" s="247"/>
      <c r="HP125" s="247"/>
      <c r="HQ125" s="247"/>
      <c r="HR125" s="247"/>
      <c r="HS125" s="247"/>
      <c r="HT125" s="247"/>
      <c r="HU125" s="247"/>
      <c r="HV125" s="247"/>
      <c r="HW125" s="247"/>
      <c r="HX125" s="247"/>
      <c r="HY125" s="247"/>
      <c r="HZ125" s="247"/>
      <c r="IA125" s="247"/>
      <c r="IB125" s="247"/>
      <c r="IC125" s="247"/>
      <c r="ID125" s="247"/>
      <c r="IE125" s="247"/>
      <c r="IF125" s="247"/>
      <c r="IG125" s="247"/>
      <c r="IH125" s="247"/>
      <c r="II125" s="247"/>
      <c r="IJ125" s="247"/>
      <c r="IK125" s="247"/>
      <c r="IL125" s="247"/>
      <c r="IM125" s="247"/>
      <c r="IN125" s="247"/>
      <c r="IO125" s="247"/>
      <c r="IP125" s="247"/>
      <c r="IQ125" s="247"/>
      <c r="IR125" s="247"/>
      <c r="IS125" s="247"/>
      <c r="IT125" s="247"/>
      <c r="IU125" s="247"/>
      <c r="IV125" s="247"/>
      <c r="IW125" s="247"/>
      <c r="IX125" s="247"/>
      <c r="IY125" s="247"/>
      <c r="IZ125" s="247"/>
      <c r="JA125" s="247"/>
      <c r="JB125" s="247"/>
      <c r="JC125" s="247"/>
      <c r="JD125" s="247"/>
      <c r="JE125" s="247"/>
      <c r="JF125" s="247"/>
      <c r="JG125" s="247"/>
      <c r="JH125" s="247"/>
      <c r="JI125" s="247"/>
      <c r="JJ125" s="247"/>
      <c r="JK125" s="247"/>
      <c r="JL125" s="247"/>
    </row>
    <row r="126" spans="1:272" s="270" customFormat="1" x14ac:dyDescent="0.3">
      <c r="A126" s="243"/>
      <c r="B126" s="243"/>
      <c r="C126" s="243"/>
      <c r="D126" s="243"/>
      <c r="E126" s="243"/>
      <c r="F126" s="245"/>
      <c r="G126" s="245"/>
      <c r="H126" s="245"/>
      <c r="I126" s="245"/>
      <c r="J126" s="245"/>
      <c r="K126" s="245"/>
      <c r="L126" s="246"/>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7"/>
      <c r="BB126" s="247"/>
      <c r="BC126" s="247"/>
      <c r="BD126" s="247"/>
      <c r="BE126" s="247"/>
      <c r="BF126" s="247"/>
      <c r="BG126" s="247"/>
      <c r="BH126" s="247"/>
      <c r="BI126" s="247"/>
      <c r="BJ126" s="247"/>
      <c r="BK126" s="247"/>
      <c r="BL126" s="247"/>
      <c r="BM126" s="247"/>
      <c r="BN126" s="247"/>
      <c r="BO126" s="247"/>
      <c r="BP126" s="247"/>
      <c r="BQ126" s="247"/>
      <c r="BR126" s="247"/>
      <c r="BS126" s="247"/>
      <c r="BT126" s="247"/>
      <c r="BU126" s="247"/>
      <c r="BV126" s="247"/>
      <c r="BW126" s="247"/>
      <c r="BX126" s="247"/>
      <c r="BY126" s="247"/>
      <c r="BZ126" s="247"/>
      <c r="CA126" s="247"/>
      <c r="CB126" s="247"/>
      <c r="CC126" s="247"/>
      <c r="CD126" s="247"/>
      <c r="CE126" s="247"/>
      <c r="CF126" s="247"/>
      <c r="CG126" s="247"/>
      <c r="CH126" s="247"/>
      <c r="CI126" s="247"/>
      <c r="CJ126" s="247"/>
      <c r="CK126" s="247"/>
      <c r="CL126" s="247"/>
      <c r="CM126" s="247"/>
      <c r="CN126" s="247"/>
      <c r="CO126" s="247"/>
      <c r="CP126" s="247"/>
      <c r="CQ126" s="247"/>
      <c r="CR126" s="247"/>
      <c r="CS126" s="247"/>
      <c r="CT126" s="247"/>
      <c r="CU126" s="247"/>
      <c r="CV126" s="247"/>
      <c r="CW126" s="247"/>
      <c r="CX126" s="247"/>
      <c r="CY126" s="247"/>
      <c r="CZ126" s="247"/>
      <c r="DA126" s="247"/>
      <c r="DB126" s="247"/>
      <c r="DC126" s="247"/>
      <c r="DD126" s="247"/>
      <c r="DE126" s="247"/>
      <c r="DF126" s="247"/>
      <c r="DG126" s="247"/>
      <c r="DH126" s="247"/>
      <c r="DI126" s="247"/>
      <c r="DJ126" s="247"/>
      <c r="DK126" s="247"/>
      <c r="DL126" s="247"/>
      <c r="DM126" s="247"/>
      <c r="DN126" s="247"/>
      <c r="DO126" s="247"/>
      <c r="DP126" s="247"/>
      <c r="DQ126" s="247"/>
      <c r="DR126" s="247"/>
      <c r="DS126" s="247"/>
      <c r="DT126" s="247"/>
      <c r="DU126" s="247"/>
      <c r="DV126" s="247"/>
      <c r="DW126" s="247"/>
      <c r="DX126" s="247"/>
      <c r="DY126" s="247"/>
      <c r="DZ126" s="247"/>
      <c r="EA126" s="247"/>
      <c r="EB126" s="247"/>
      <c r="EC126" s="247"/>
      <c r="ED126" s="247"/>
      <c r="EE126" s="247"/>
      <c r="EF126" s="247"/>
      <c r="EG126" s="247"/>
      <c r="EH126" s="247"/>
      <c r="EI126" s="247"/>
      <c r="EJ126" s="247"/>
      <c r="EK126" s="247"/>
      <c r="EL126" s="247"/>
      <c r="EM126" s="247"/>
      <c r="EN126" s="247"/>
      <c r="EO126" s="247"/>
      <c r="EP126" s="247"/>
      <c r="EQ126" s="247"/>
      <c r="ER126" s="247"/>
      <c r="ES126" s="247"/>
      <c r="ET126" s="247"/>
      <c r="EU126" s="247"/>
      <c r="EV126" s="247"/>
      <c r="EW126" s="247"/>
      <c r="EX126" s="247"/>
      <c r="EY126" s="247"/>
      <c r="EZ126" s="247"/>
      <c r="FA126" s="247"/>
      <c r="FB126" s="247"/>
      <c r="FC126" s="247"/>
      <c r="FD126" s="247"/>
      <c r="FE126" s="247"/>
      <c r="FF126" s="247"/>
      <c r="FG126" s="247"/>
      <c r="FH126" s="247"/>
      <c r="FI126" s="247"/>
      <c r="FJ126" s="247"/>
      <c r="FK126" s="247"/>
      <c r="FL126" s="247"/>
      <c r="FM126" s="247"/>
      <c r="FN126" s="247"/>
      <c r="FO126" s="247"/>
      <c r="FP126" s="247"/>
      <c r="FQ126" s="247"/>
      <c r="FR126" s="247"/>
      <c r="FS126" s="247"/>
      <c r="FT126" s="247"/>
      <c r="FU126" s="247"/>
      <c r="FV126" s="247"/>
      <c r="FW126" s="247"/>
      <c r="FX126" s="247"/>
      <c r="FY126" s="247"/>
      <c r="FZ126" s="247"/>
      <c r="GA126" s="247"/>
      <c r="GB126" s="247"/>
      <c r="GC126" s="247"/>
      <c r="GD126" s="247"/>
      <c r="GE126" s="247"/>
      <c r="GF126" s="247"/>
      <c r="GG126" s="247"/>
      <c r="GH126" s="247"/>
      <c r="GI126" s="247"/>
      <c r="GJ126" s="247"/>
      <c r="GK126" s="247"/>
      <c r="GL126" s="247"/>
      <c r="GM126" s="247"/>
      <c r="GN126" s="247"/>
      <c r="GO126" s="247"/>
      <c r="GP126" s="247"/>
      <c r="GQ126" s="247"/>
      <c r="GR126" s="247"/>
      <c r="GS126" s="247"/>
      <c r="GT126" s="247"/>
      <c r="GU126" s="247"/>
      <c r="GV126" s="247"/>
      <c r="GW126" s="247"/>
      <c r="GX126" s="247"/>
      <c r="GY126" s="247"/>
      <c r="GZ126" s="247"/>
      <c r="HA126" s="247"/>
      <c r="HB126" s="247"/>
      <c r="HC126" s="247"/>
      <c r="HD126" s="247"/>
      <c r="HE126" s="247"/>
      <c r="HF126" s="247"/>
      <c r="HG126" s="247"/>
      <c r="HH126" s="247"/>
      <c r="HI126" s="247"/>
      <c r="HJ126" s="247"/>
      <c r="HK126" s="247"/>
      <c r="HL126" s="247"/>
      <c r="HM126" s="247"/>
      <c r="HN126" s="247"/>
      <c r="HO126" s="247"/>
      <c r="HP126" s="247"/>
      <c r="HQ126" s="247"/>
      <c r="HR126" s="247"/>
      <c r="HS126" s="247"/>
      <c r="HT126" s="247"/>
      <c r="HU126" s="247"/>
      <c r="HV126" s="247"/>
      <c r="HW126" s="247"/>
      <c r="HX126" s="247"/>
      <c r="HY126" s="247"/>
      <c r="HZ126" s="247"/>
      <c r="IA126" s="247"/>
      <c r="IB126" s="247"/>
      <c r="IC126" s="247"/>
      <c r="ID126" s="247"/>
      <c r="IE126" s="247"/>
      <c r="IF126" s="247"/>
      <c r="IG126" s="247"/>
      <c r="IH126" s="247"/>
      <c r="II126" s="247"/>
      <c r="IJ126" s="247"/>
      <c r="IK126" s="247"/>
      <c r="IL126" s="247"/>
      <c r="IM126" s="247"/>
      <c r="IN126" s="247"/>
      <c r="IO126" s="247"/>
      <c r="IP126" s="247"/>
      <c r="IQ126" s="247"/>
      <c r="IR126" s="247"/>
      <c r="IS126" s="247"/>
      <c r="IT126" s="247"/>
      <c r="IU126" s="247"/>
      <c r="IV126" s="247"/>
      <c r="IW126" s="247"/>
      <c r="IX126" s="247"/>
      <c r="IY126" s="247"/>
      <c r="IZ126" s="247"/>
      <c r="JA126" s="247"/>
      <c r="JB126" s="247"/>
      <c r="JC126" s="247"/>
      <c r="JD126" s="247"/>
      <c r="JE126" s="247"/>
      <c r="JF126" s="247"/>
      <c r="JG126" s="247"/>
      <c r="JH126" s="247"/>
      <c r="JI126" s="247"/>
      <c r="JJ126" s="247"/>
      <c r="JK126" s="247"/>
      <c r="JL126" s="247"/>
    </row>
    <row r="127" spans="1:272" s="270" customFormat="1" x14ac:dyDescent="0.3">
      <c r="A127" s="243"/>
      <c r="B127" s="243"/>
      <c r="C127" s="243"/>
      <c r="D127" s="243"/>
      <c r="E127" s="243"/>
      <c r="F127" s="245"/>
      <c r="G127" s="245"/>
      <c r="H127" s="245"/>
      <c r="I127" s="245"/>
      <c r="J127" s="245"/>
      <c r="K127" s="245"/>
      <c r="L127" s="246"/>
      <c r="M127" s="247"/>
      <c r="N127" s="247"/>
      <c r="O127" s="247"/>
      <c r="P127" s="247"/>
      <c r="Q127" s="247"/>
      <c r="R127" s="247"/>
      <c r="S127" s="247"/>
      <c r="T127" s="247"/>
      <c r="U127" s="247"/>
      <c r="V127" s="247"/>
      <c r="W127" s="247"/>
      <c r="X127" s="247"/>
      <c r="Y127" s="247"/>
      <c r="Z127" s="247"/>
      <c r="AA127" s="247"/>
      <c r="AB127" s="247"/>
      <c r="AC127" s="247"/>
      <c r="AD127" s="247"/>
      <c r="AE127" s="247"/>
      <c r="AF127" s="247"/>
      <c r="AG127" s="247"/>
      <c r="AH127" s="247"/>
      <c r="AI127" s="247"/>
      <c r="AJ127" s="247"/>
      <c r="AK127" s="247"/>
      <c r="AL127" s="247"/>
      <c r="AM127" s="247"/>
      <c r="AN127" s="247"/>
      <c r="AO127" s="247"/>
      <c r="AP127" s="247"/>
      <c r="AQ127" s="247"/>
      <c r="AR127" s="247"/>
      <c r="AS127" s="247"/>
      <c r="AT127" s="247"/>
      <c r="AU127" s="247"/>
      <c r="AV127" s="247"/>
      <c r="AW127" s="247"/>
      <c r="AX127" s="247"/>
      <c r="AY127" s="247"/>
      <c r="AZ127" s="247"/>
      <c r="BA127" s="247"/>
      <c r="BB127" s="247"/>
      <c r="BC127" s="247"/>
      <c r="BD127" s="247"/>
      <c r="BE127" s="247"/>
      <c r="BF127" s="247"/>
      <c r="BG127" s="247"/>
      <c r="BH127" s="247"/>
      <c r="BI127" s="247"/>
      <c r="BJ127" s="247"/>
      <c r="BK127" s="247"/>
      <c r="BL127" s="247"/>
      <c r="BM127" s="247"/>
      <c r="BN127" s="247"/>
      <c r="BO127" s="247"/>
      <c r="BP127" s="247"/>
      <c r="BQ127" s="247"/>
      <c r="BR127" s="247"/>
      <c r="BS127" s="247"/>
      <c r="BT127" s="247"/>
      <c r="BU127" s="247"/>
      <c r="BV127" s="247"/>
      <c r="BW127" s="247"/>
      <c r="BX127" s="247"/>
      <c r="BY127" s="247"/>
      <c r="BZ127" s="247"/>
      <c r="CA127" s="247"/>
      <c r="CB127" s="247"/>
      <c r="CC127" s="247"/>
      <c r="CD127" s="247"/>
      <c r="CE127" s="247"/>
      <c r="CF127" s="247"/>
      <c r="CG127" s="247"/>
      <c r="CH127" s="247"/>
      <c r="CI127" s="247"/>
      <c r="CJ127" s="247"/>
      <c r="CK127" s="247"/>
      <c r="CL127" s="247"/>
      <c r="CM127" s="247"/>
      <c r="CN127" s="247"/>
      <c r="CO127" s="247"/>
      <c r="CP127" s="247"/>
      <c r="CQ127" s="247"/>
      <c r="CR127" s="247"/>
      <c r="CS127" s="247"/>
      <c r="CT127" s="247"/>
      <c r="CU127" s="247"/>
      <c r="CV127" s="247"/>
      <c r="CW127" s="247"/>
      <c r="CX127" s="247"/>
      <c r="CY127" s="247"/>
      <c r="CZ127" s="247"/>
      <c r="DA127" s="247"/>
      <c r="DB127" s="247"/>
      <c r="DC127" s="247"/>
      <c r="DD127" s="247"/>
      <c r="DE127" s="247"/>
      <c r="DF127" s="247"/>
      <c r="DG127" s="247"/>
      <c r="DH127" s="247"/>
      <c r="DI127" s="247"/>
      <c r="DJ127" s="247"/>
      <c r="DK127" s="247"/>
      <c r="DL127" s="247"/>
      <c r="DM127" s="247"/>
      <c r="DN127" s="247"/>
      <c r="DO127" s="247"/>
      <c r="DP127" s="247"/>
      <c r="DQ127" s="247"/>
      <c r="DR127" s="247"/>
      <c r="DS127" s="247"/>
      <c r="DT127" s="247"/>
      <c r="DU127" s="247"/>
      <c r="DV127" s="247"/>
      <c r="DW127" s="247"/>
      <c r="DX127" s="247"/>
      <c r="DY127" s="247"/>
      <c r="DZ127" s="247"/>
      <c r="EA127" s="247"/>
      <c r="EB127" s="247"/>
      <c r="EC127" s="247"/>
      <c r="ED127" s="247"/>
      <c r="EE127" s="247"/>
      <c r="EF127" s="247"/>
      <c r="EG127" s="247"/>
      <c r="EH127" s="247"/>
      <c r="EI127" s="247"/>
      <c r="EJ127" s="247"/>
      <c r="EK127" s="247"/>
      <c r="EL127" s="247"/>
      <c r="EM127" s="247"/>
      <c r="EN127" s="247"/>
      <c r="EO127" s="247"/>
      <c r="EP127" s="247"/>
      <c r="EQ127" s="247"/>
      <c r="ER127" s="247"/>
      <c r="ES127" s="247"/>
      <c r="ET127" s="247"/>
      <c r="EU127" s="247"/>
      <c r="EV127" s="247"/>
      <c r="EW127" s="247"/>
      <c r="EX127" s="247"/>
      <c r="EY127" s="247"/>
      <c r="EZ127" s="247"/>
      <c r="FA127" s="247"/>
      <c r="FB127" s="247"/>
      <c r="FC127" s="247"/>
      <c r="FD127" s="247"/>
      <c r="FE127" s="247"/>
      <c r="FF127" s="247"/>
      <c r="FG127" s="247"/>
      <c r="FH127" s="247"/>
      <c r="FI127" s="247"/>
      <c r="FJ127" s="247"/>
      <c r="FK127" s="247"/>
      <c r="FL127" s="247"/>
      <c r="FM127" s="247"/>
      <c r="FN127" s="247"/>
      <c r="FO127" s="247"/>
      <c r="FP127" s="247"/>
      <c r="FQ127" s="247"/>
      <c r="FR127" s="247"/>
      <c r="FS127" s="247"/>
      <c r="FT127" s="247"/>
      <c r="FU127" s="247"/>
      <c r="FV127" s="247"/>
      <c r="FW127" s="247"/>
      <c r="FX127" s="247"/>
      <c r="FY127" s="247"/>
      <c r="FZ127" s="247"/>
      <c r="GA127" s="247"/>
      <c r="GB127" s="247"/>
      <c r="GC127" s="247"/>
      <c r="GD127" s="247"/>
      <c r="GE127" s="247"/>
      <c r="GF127" s="247"/>
      <c r="GG127" s="247"/>
      <c r="GH127" s="247"/>
      <c r="GI127" s="247"/>
      <c r="GJ127" s="247"/>
      <c r="GK127" s="247"/>
      <c r="GL127" s="247"/>
      <c r="GM127" s="247"/>
      <c r="GN127" s="247"/>
      <c r="GO127" s="247"/>
      <c r="GP127" s="247"/>
      <c r="GQ127" s="247"/>
      <c r="GR127" s="247"/>
      <c r="GS127" s="247"/>
      <c r="GT127" s="247"/>
      <c r="GU127" s="247"/>
      <c r="GV127" s="247"/>
      <c r="GW127" s="247"/>
      <c r="GX127" s="247"/>
      <c r="GY127" s="247"/>
      <c r="GZ127" s="247"/>
      <c r="HA127" s="247"/>
      <c r="HB127" s="247"/>
      <c r="HC127" s="247"/>
      <c r="HD127" s="247"/>
      <c r="HE127" s="247"/>
      <c r="HF127" s="247"/>
      <c r="HG127" s="247"/>
      <c r="HH127" s="247"/>
      <c r="HI127" s="247"/>
      <c r="HJ127" s="247"/>
      <c r="HK127" s="247"/>
      <c r="HL127" s="247"/>
      <c r="HM127" s="247"/>
      <c r="HN127" s="247"/>
      <c r="HO127" s="247"/>
      <c r="HP127" s="247"/>
      <c r="HQ127" s="247"/>
      <c r="HR127" s="247"/>
      <c r="HS127" s="247"/>
      <c r="HT127" s="247"/>
      <c r="HU127" s="247"/>
      <c r="HV127" s="247"/>
      <c r="HW127" s="247"/>
      <c r="HX127" s="247"/>
      <c r="HY127" s="247"/>
      <c r="HZ127" s="247"/>
      <c r="IA127" s="247"/>
      <c r="IB127" s="247"/>
      <c r="IC127" s="247"/>
      <c r="ID127" s="247"/>
      <c r="IE127" s="247"/>
      <c r="IF127" s="247"/>
      <c r="IG127" s="247"/>
      <c r="IH127" s="247"/>
      <c r="II127" s="247"/>
      <c r="IJ127" s="247"/>
      <c r="IK127" s="247"/>
      <c r="IL127" s="247"/>
      <c r="IM127" s="247"/>
      <c r="IN127" s="247"/>
      <c r="IO127" s="247"/>
      <c r="IP127" s="247"/>
      <c r="IQ127" s="247"/>
      <c r="IR127" s="247"/>
      <c r="IS127" s="247"/>
      <c r="IT127" s="247"/>
      <c r="IU127" s="247"/>
      <c r="IV127" s="247"/>
      <c r="IW127" s="247"/>
      <c r="IX127" s="247"/>
      <c r="IY127" s="247"/>
      <c r="IZ127" s="247"/>
      <c r="JA127" s="247"/>
      <c r="JB127" s="247"/>
      <c r="JC127" s="247"/>
      <c r="JD127" s="247"/>
      <c r="JE127" s="247"/>
      <c r="JF127" s="247"/>
      <c r="JG127" s="247"/>
      <c r="JH127" s="247"/>
      <c r="JI127" s="247"/>
      <c r="JJ127" s="247"/>
      <c r="JK127" s="247"/>
      <c r="JL127" s="247"/>
    </row>
    <row r="128" spans="1:272" s="270" customFormat="1" x14ac:dyDescent="0.3">
      <c r="A128" s="243"/>
      <c r="B128" s="243"/>
      <c r="C128" s="243"/>
      <c r="D128" s="243"/>
      <c r="E128" s="243"/>
      <c r="F128" s="245"/>
      <c r="G128" s="245"/>
      <c r="H128" s="245"/>
      <c r="I128" s="245"/>
      <c r="J128" s="245"/>
      <c r="K128" s="245"/>
      <c r="L128" s="246"/>
      <c r="M128" s="247"/>
      <c r="N128" s="247"/>
      <c r="O128" s="247"/>
      <c r="P128" s="247"/>
      <c r="Q128" s="247"/>
      <c r="R128" s="247"/>
      <c r="S128" s="247"/>
      <c r="T128" s="247"/>
      <c r="U128" s="247"/>
      <c r="V128" s="247"/>
      <c r="W128" s="247"/>
      <c r="X128" s="247"/>
      <c r="Y128" s="247"/>
      <c r="Z128" s="247"/>
      <c r="AA128" s="247"/>
      <c r="AB128" s="247"/>
      <c r="AC128" s="247"/>
      <c r="AD128" s="247"/>
      <c r="AE128" s="247"/>
      <c r="AF128" s="247"/>
      <c r="AG128" s="247"/>
      <c r="AH128" s="247"/>
      <c r="AI128" s="247"/>
      <c r="AJ128" s="247"/>
      <c r="AK128" s="247"/>
      <c r="AL128" s="247"/>
      <c r="AM128" s="247"/>
      <c r="AN128" s="247"/>
      <c r="AO128" s="247"/>
      <c r="AP128" s="247"/>
      <c r="AQ128" s="247"/>
      <c r="AR128" s="247"/>
      <c r="AS128" s="247"/>
      <c r="AT128" s="247"/>
      <c r="AU128" s="247"/>
      <c r="AV128" s="247"/>
      <c r="AW128" s="247"/>
      <c r="AX128" s="247"/>
      <c r="AY128" s="247"/>
      <c r="AZ128" s="247"/>
      <c r="BA128" s="247"/>
      <c r="BB128" s="247"/>
      <c r="BC128" s="247"/>
      <c r="BD128" s="247"/>
      <c r="BE128" s="247"/>
      <c r="BF128" s="247"/>
      <c r="BG128" s="247"/>
      <c r="BH128" s="247"/>
      <c r="BI128" s="247"/>
      <c r="BJ128" s="247"/>
      <c r="BK128" s="247"/>
      <c r="BL128" s="247"/>
      <c r="BM128" s="247"/>
      <c r="BN128" s="247"/>
      <c r="BO128" s="247"/>
      <c r="BP128" s="247"/>
      <c r="BQ128" s="247"/>
      <c r="BR128" s="247"/>
      <c r="BS128" s="247"/>
      <c r="BT128" s="247"/>
      <c r="BU128" s="247"/>
      <c r="BV128" s="247"/>
      <c r="BW128" s="247"/>
      <c r="BX128" s="247"/>
      <c r="BY128" s="247"/>
      <c r="BZ128" s="247"/>
      <c r="CA128" s="247"/>
      <c r="CB128" s="247"/>
      <c r="CC128" s="247"/>
      <c r="CD128" s="247"/>
      <c r="CE128" s="247"/>
      <c r="CF128" s="247"/>
      <c r="CG128" s="247"/>
      <c r="CH128" s="247"/>
      <c r="CI128" s="247"/>
      <c r="CJ128" s="247"/>
      <c r="CK128" s="247"/>
      <c r="CL128" s="247"/>
      <c r="CM128" s="247"/>
      <c r="CN128" s="247"/>
      <c r="CO128" s="247"/>
      <c r="CP128" s="247"/>
      <c r="CQ128" s="247"/>
      <c r="CR128" s="247"/>
      <c r="CS128" s="247"/>
      <c r="CT128" s="247"/>
      <c r="CU128" s="247"/>
      <c r="CV128" s="247"/>
      <c r="CW128" s="247"/>
      <c r="CX128" s="247"/>
      <c r="CY128" s="247"/>
      <c r="CZ128" s="247"/>
      <c r="DA128" s="247"/>
      <c r="DB128" s="247"/>
      <c r="DC128" s="247"/>
      <c r="DD128" s="247"/>
      <c r="DE128" s="247"/>
      <c r="DF128" s="247"/>
      <c r="DG128" s="247"/>
      <c r="DH128" s="247"/>
      <c r="DI128" s="247"/>
      <c r="DJ128" s="247"/>
      <c r="DK128" s="247"/>
      <c r="DL128" s="247"/>
      <c r="DM128" s="247"/>
      <c r="DN128" s="247"/>
      <c r="DO128" s="247"/>
      <c r="DP128" s="247"/>
      <c r="DQ128" s="247"/>
      <c r="DR128" s="247"/>
      <c r="DS128" s="247"/>
      <c r="DT128" s="247"/>
      <c r="DU128" s="247"/>
      <c r="DV128" s="247"/>
      <c r="DW128" s="247"/>
      <c r="DX128" s="247"/>
      <c r="DY128" s="247"/>
      <c r="DZ128" s="247"/>
      <c r="EA128" s="247"/>
      <c r="EB128" s="247"/>
      <c r="EC128" s="247"/>
      <c r="ED128" s="247"/>
      <c r="EE128" s="247"/>
      <c r="EF128" s="247"/>
      <c r="EG128" s="247"/>
      <c r="EH128" s="247"/>
      <c r="EI128" s="247"/>
      <c r="EJ128" s="247"/>
      <c r="EK128" s="247"/>
      <c r="EL128" s="247"/>
      <c r="EM128" s="247"/>
      <c r="EN128" s="247"/>
      <c r="EO128" s="247"/>
      <c r="EP128" s="247"/>
      <c r="EQ128" s="247"/>
      <c r="ER128" s="247"/>
      <c r="ES128" s="247"/>
      <c r="ET128" s="247"/>
      <c r="EU128" s="247"/>
      <c r="EV128" s="247"/>
      <c r="EW128" s="247"/>
      <c r="EX128" s="247"/>
      <c r="EY128" s="247"/>
      <c r="EZ128" s="247"/>
      <c r="FA128" s="247"/>
      <c r="FB128" s="247"/>
      <c r="FC128" s="247"/>
      <c r="FD128" s="247"/>
      <c r="FE128" s="247"/>
      <c r="FF128" s="247"/>
      <c r="FG128" s="247"/>
      <c r="FH128" s="247"/>
      <c r="FI128" s="247"/>
      <c r="FJ128" s="247"/>
      <c r="FK128" s="247"/>
      <c r="FL128" s="247"/>
      <c r="FM128" s="247"/>
      <c r="FN128" s="247"/>
      <c r="FO128" s="247"/>
      <c r="FP128" s="247"/>
      <c r="FQ128" s="247"/>
      <c r="FR128" s="247"/>
      <c r="FS128" s="247"/>
      <c r="FT128" s="247"/>
      <c r="FU128" s="247"/>
      <c r="FV128" s="247"/>
      <c r="FW128" s="247"/>
      <c r="FX128" s="247"/>
      <c r="FY128" s="247"/>
      <c r="FZ128" s="247"/>
      <c r="GA128" s="247"/>
      <c r="GB128" s="247"/>
      <c r="GC128" s="247"/>
      <c r="GD128" s="247"/>
      <c r="GE128" s="247"/>
      <c r="GF128" s="247"/>
      <c r="GG128" s="247"/>
      <c r="GH128" s="247"/>
      <c r="GI128" s="247"/>
      <c r="GJ128" s="247"/>
      <c r="GK128" s="247"/>
      <c r="GL128" s="247"/>
      <c r="GM128" s="247"/>
      <c r="GN128" s="247"/>
      <c r="GO128" s="247"/>
      <c r="GP128" s="247"/>
      <c r="GQ128" s="247"/>
      <c r="GR128" s="247"/>
      <c r="GS128" s="247"/>
      <c r="GT128" s="247"/>
      <c r="GU128" s="247"/>
      <c r="GV128" s="247"/>
      <c r="GW128" s="247"/>
      <c r="GX128" s="247"/>
      <c r="GY128" s="247"/>
      <c r="GZ128" s="247"/>
      <c r="HA128" s="247"/>
      <c r="HB128" s="247"/>
      <c r="HC128" s="247"/>
      <c r="HD128" s="247"/>
      <c r="HE128" s="247"/>
      <c r="HF128" s="247"/>
      <c r="HG128" s="247"/>
      <c r="HH128" s="247"/>
      <c r="HI128" s="247"/>
      <c r="HJ128" s="247"/>
      <c r="HK128" s="247"/>
      <c r="HL128" s="247"/>
      <c r="HM128" s="247"/>
      <c r="HN128" s="247"/>
      <c r="HO128" s="247"/>
      <c r="HP128" s="247"/>
      <c r="HQ128" s="247"/>
      <c r="HR128" s="247"/>
      <c r="HS128" s="247"/>
      <c r="HT128" s="247"/>
      <c r="HU128" s="247"/>
      <c r="HV128" s="247"/>
      <c r="HW128" s="247"/>
      <c r="HX128" s="247"/>
      <c r="HY128" s="247"/>
      <c r="HZ128" s="247"/>
      <c r="IA128" s="247"/>
      <c r="IB128" s="247"/>
      <c r="IC128" s="247"/>
      <c r="ID128" s="247"/>
      <c r="IE128" s="247"/>
      <c r="IF128" s="247"/>
      <c r="IG128" s="247"/>
      <c r="IH128" s="247"/>
      <c r="II128" s="247"/>
      <c r="IJ128" s="247"/>
      <c r="IK128" s="247"/>
      <c r="IL128" s="247"/>
      <c r="IM128" s="247"/>
      <c r="IN128" s="247"/>
      <c r="IO128" s="247"/>
      <c r="IP128" s="247"/>
      <c r="IQ128" s="247"/>
      <c r="IR128" s="247"/>
      <c r="IS128" s="247"/>
      <c r="IT128" s="247"/>
      <c r="IU128" s="247"/>
      <c r="IV128" s="247"/>
      <c r="IW128" s="247"/>
      <c r="IX128" s="247"/>
      <c r="IY128" s="247"/>
      <c r="IZ128" s="247"/>
      <c r="JA128" s="247"/>
      <c r="JB128" s="247"/>
      <c r="JC128" s="247"/>
      <c r="JD128" s="247"/>
      <c r="JE128" s="247"/>
      <c r="JF128" s="247"/>
      <c r="JG128" s="247"/>
      <c r="JH128" s="247"/>
      <c r="JI128" s="247"/>
      <c r="JJ128" s="247"/>
      <c r="JK128" s="247"/>
      <c r="JL128" s="247"/>
    </row>
    <row r="129" spans="1:272" s="270" customFormat="1" x14ac:dyDescent="0.3">
      <c r="A129" s="243"/>
      <c r="B129" s="243"/>
      <c r="C129" s="243"/>
      <c r="D129" s="243"/>
      <c r="E129" s="243"/>
      <c r="F129" s="245"/>
      <c r="G129" s="245"/>
      <c r="H129" s="245"/>
      <c r="I129" s="245"/>
      <c r="J129" s="245"/>
      <c r="K129" s="245"/>
      <c r="L129" s="246"/>
      <c r="M129" s="247"/>
      <c r="N129" s="247"/>
      <c r="O129" s="247"/>
      <c r="P129" s="247"/>
      <c r="Q129" s="247"/>
      <c r="R129" s="247"/>
      <c r="S129" s="247"/>
      <c r="T129" s="247"/>
      <c r="U129" s="247"/>
      <c r="V129" s="247"/>
      <c r="W129" s="247"/>
      <c r="X129" s="247"/>
      <c r="Y129" s="247"/>
      <c r="Z129" s="247"/>
      <c r="AA129" s="247"/>
      <c r="AB129" s="247"/>
      <c r="AC129" s="247"/>
      <c r="AD129" s="247"/>
      <c r="AE129" s="247"/>
      <c r="AF129" s="247"/>
      <c r="AG129" s="247"/>
      <c r="AH129" s="247"/>
      <c r="AI129" s="247"/>
      <c r="AJ129" s="247"/>
      <c r="AK129" s="247"/>
      <c r="AL129" s="247"/>
      <c r="AM129" s="247"/>
      <c r="AN129" s="247"/>
      <c r="AO129" s="247"/>
      <c r="AP129" s="247"/>
      <c r="AQ129" s="247"/>
      <c r="AR129" s="247"/>
      <c r="AS129" s="247"/>
      <c r="AT129" s="247"/>
      <c r="AU129" s="247"/>
      <c r="AV129" s="247"/>
      <c r="AW129" s="247"/>
      <c r="AX129" s="247"/>
      <c r="AY129" s="247"/>
      <c r="AZ129" s="247"/>
      <c r="BA129" s="247"/>
      <c r="BB129" s="247"/>
      <c r="BC129" s="247"/>
      <c r="BD129" s="247"/>
      <c r="BE129" s="247"/>
      <c r="BF129" s="247"/>
      <c r="BG129" s="247"/>
      <c r="BH129" s="247"/>
      <c r="BI129" s="247"/>
      <c r="BJ129" s="247"/>
      <c r="BK129" s="247"/>
      <c r="BL129" s="247"/>
      <c r="BM129" s="247"/>
      <c r="BN129" s="247"/>
      <c r="BO129" s="247"/>
      <c r="BP129" s="247"/>
      <c r="BQ129" s="247"/>
      <c r="BR129" s="247"/>
      <c r="BS129" s="247"/>
      <c r="BT129" s="247"/>
      <c r="BU129" s="247"/>
      <c r="BV129" s="247"/>
      <c r="BW129" s="247"/>
      <c r="BX129" s="247"/>
      <c r="BY129" s="247"/>
      <c r="BZ129" s="247"/>
      <c r="CA129" s="247"/>
      <c r="CB129" s="247"/>
      <c r="CC129" s="247"/>
      <c r="CD129" s="247"/>
      <c r="CE129" s="247"/>
      <c r="CF129" s="247"/>
      <c r="CG129" s="247"/>
      <c r="CH129" s="247"/>
      <c r="CI129" s="247"/>
      <c r="CJ129" s="247"/>
      <c r="CK129" s="247"/>
      <c r="CL129" s="247"/>
      <c r="CM129" s="247"/>
      <c r="CN129" s="247"/>
      <c r="CO129" s="247"/>
      <c r="CP129" s="247"/>
      <c r="CQ129" s="247"/>
      <c r="CR129" s="247"/>
      <c r="CS129" s="247"/>
      <c r="CT129" s="247"/>
      <c r="CU129" s="247"/>
      <c r="CV129" s="247"/>
      <c r="CW129" s="247"/>
      <c r="CX129" s="247"/>
      <c r="CY129" s="247"/>
      <c r="CZ129" s="247"/>
      <c r="DA129" s="247"/>
      <c r="DB129" s="247"/>
      <c r="DC129" s="247"/>
      <c r="DD129" s="247"/>
      <c r="DE129" s="247"/>
      <c r="DF129" s="247"/>
      <c r="DG129" s="247"/>
      <c r="DH129" s="247"/>
      <c r="DI129" s="247"/>
      <c r="DJ129" s="247"/>
      <c r="DK129" s="247"/>
      <c r="DL129" s="247"/>
      <c r="DM129" s="247"/>
      <c r="DN129" s="247"/>
      <c r="DO129" s="247"/>
      <c r="DP129" s="247"/>
      <c r="DQ129" s="247"/>
      <c r="DR129" s="247"/>
      <c r="DS129" s="247"/>
      <c r="DT129" s="247"/>
      <c r="DU129" s="247"/>
      <c r="DV129" s="247"/>
      <c r="DW129" s="247"/>
      <c r="DX129" s="247"/>
      <c r="DY129" s="247"/>
      <c r="DZ129" s="247"/>
      <c r="EA129" s="247"/>
      <c r="EB129" s="247"/>
      <c r="EC129" s="247"/>
      <c r="ED129" s="247"/>
      <c r="EE129" s="247"/>
      <c r="EF129" s="247"/>
      <c r="EG129" s="247"/>
      <c r="EH129" s="247"/>
      <c r="EI129" s="247"/>
      <c r="EJ129" s="247"/>
      <c r="EK129" s="247"/>
      <c r="EL129" s="247"/>
      <c r="EM129" s="247"/>
      <c r="EN129" s="247"/>
      <c r="EO129" s="247"/>
      <c r="EP129" s="247"/>
      <c r="EQ129" s="247"/>
      <c r="ER129" s="247"/>
      <c r="ES129" s="247"/>
      <c r="ET129" s="247"/>
      <c r="EU129" s="247"/>
      <c r="EV129" s="247"/>
      <c r="EW129" s="247"/>
      <c r="EX129" s="247"/>
      <c r="EY129" s="247"/>
      <c r="EZ129" s="247"/>
      <c r="FA129" s="247"/>
      <c r="FB129" s="247"/>
      <c r="FC129" s="247"/>
      <c r="FD129" s="247"/>
      <c r="FE129" s="247"/>
      <c r="FF129" s="247"/>
      <c r="FG129" s="247"/>
      <c r="FH129" s="247"/>
      <c r="FI129" s="247"/>
      <c r="FJ129" s="247"/>
      <c r="FK129" s="247"/>
      <c r="FL129" s="247"/>
      <c r="FM129" s="247"/>
      <c r="FN129" s="247"/>
      <c r="FO129" s="247"/>
      <c r="FP129" s="247"/>
      <c r="FQ129" s="247"/>
      <c r="FR129" s="247"/>
      <c r="FS129" s="247"/>
      <c r="FT129" s="247"/>
      <c r="FU129" s="247"/>
      <c r="FV129" s="247"/>
      <c r="FW129" s="247"/>
      <c r="FX129" s="247"/>
      <c r="FY129" s="247"/>
      <c r="FZ129" s="247"/>
      <c r="GA129" s="247"/>
      <c r="GB129" s="247"/>
      <c r="GC129" s="247"/>
      <c r="GD129" s="247"/>
      <c r="GE129" s="247"/>
      <c r="GF129" s="247"/>
      <c r="GG129" s="247"/>
      <c r="GH129" s="247"/>
      <c r="GI129" s="247"/>
      <c r="GJ129" s="247"/>
      <c r="GK129" s="247"/>
      <c r="GL129" s="247"/>
      <c r="GM129" s="247"/>
      <c r="GN129" s="247"/>
      <c r="GO129" s="247"/>
      <c r="GP129" s="247"/>
      <c r="GQ129" s="247"/>
      <c r="GR129" s="247"/>
      <c r="GS129" s="247"/>
      <c r="GT129" s="247"/>
      <c r="GU129" s="247"/>
      <c r="GV129" s="247"/>
      <c r="GW129" s="247"/>
      <c r="GX129" s="247"/>
      <c r="GY129" s="247"/>
      <c r="GZ129" s="247"/>
      <c r="HA129" s="247"/>
      <c r="HB129" s="247"/>
      <c r="HC129" s="247"/>
      <c r="HD129" s="247"/>
      <c r="HE129" s="247"/>
      <c r="HF129" s="247"/>
      <c r="HG129" s="247"/>
      <c r="HH129" s="247"/>
      <c r="HI129" s="247"/>
      <c r="HJ129" s="247"/>
      <c r="HK129" s="247"/>
      <c r="HL129" s="247"/>
      <c r="HM129" s="247"/>
      <c r="HN129" s="247"/>
      <c r="HO129" s="247"/>
      <c r="HP129" s="247"/>
      <c r="HQ129" s="247"/>
      <c r="HR129" s="247"/>
      <c r="HS129" s="247"/>
      <c r="HT129" s="247"/>
      <c r="HU129" s="247"/>
      <c r="HV129" s="247"/>
      <c r="HW129" s="247"/>
      <c r="HX129" s="247"/>
      <c r="HY129" s="247"/>
      <c r="HZ129" s="247"/>
      <c r="IA129" s="247"/>
      <c r="IB129" s="247"/>
      <c r="IC129" s="247"/>
      <c r="ID129" s="247"/>
      <c r="IE129" s="247"/>
      <c r="IF129" s="247"/>
      <c r="IG129" s="247"/>
      <c r="IH129" s="247"/>
      <c r="II129" s="247"/>
      <c r="IJ129" s="247"/>
      <c r="IK129" s="247"/>
      <c r="IL129" s="247"/>
      <c r="IM129" s="247"/>
      <c r="IN129" s="247"/>
      <c r="IO129" s="247"/>
      <c r="IP129" s="247"/>
      <c r="IQ129" s="247"/>
      <c r="IR129" s="247"/>
      <c r="IS129" s="247"/>
      <c r="IT129" s="247"/>
      <c r="IU129" s="247"/>
      <c r="IV129" s="247"/>
      <c r="IW129" s="247"/>
      <c r="IX129" s="247"/>
      <c r="IY129" s="247"/>
      <c r="IZ129" s="247"/>
      <c r="JA129" s="247"/>
      <c r="JB129" s="247"/>
      <c r="JC129" s="247"/>
      <c r="JD129" s="247"/>
      <c r="JE129" s="247"/>
      <c r="JF129" s="247"/>
      <c r="JG129" s="247"/>
      <c r="JH129" s="247"/>
      <c r="JI129" s="247"/>
      <c r="JJ129" s="247"/>
      <c r="JK129" s="247"/>
      <c r="JL129" s="247"/>
    </row>
    <row r="130" spans="1:272" s="270" customFormat="1" x14ac:dyDescent="0.3">
      <c r="A130" s="243"/>
      <c r="B130" s="243"/>
      <c r="C130" s="243"/>
      <c r="D130" s="243"/>
      <c r="E130" s="243"/>
      <c r="F130" s="245"/>
      <c r="G130" s="245"/>
      <c r="H130" s="245"/>
      <c r="I130" s="245"/>
      <c r="J130" s="245"/>
      <c r="K130" s="245"/>
      <c r="L130" s="246"/>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7"/>
      <c r="BB130" s="247"/>
      <c r="BC130" s="247"/>
      <c r="BD130" s="247"/>
      <c r="BE130" s="247"/>
      <c r="BF130" s="247"/>
      <c r="BG130" s="247"/>
      <c r="BH130" s="247"/>
      <c r="BI130" s="247"/>
      <c r="BJ130" s="247"/>
      <c r="BK130" s="247"/>
      <c r="BL130" s="247"/>
      <c r="BM130" s="247"/>
      <c r="BN130" s="247"/>
      <c r="BO130" s="247"/>
      <c r="BP130" s="247"/>
      <c r="BQ130" s="247"/>
      <c r="BR130" s="247"/>
      <c r="BS130" s="247"/>
      <c r="BT130" s="247"/>
      <c r="BU130" s="247"/>
      <c r="BV130" s="247"/>
      <c r="BW130" s="247"/>
      <c r="BX130" s="247"/>
      <c r="BY130" s="247"/>
      <c r="BZ130" s="247"/>
      <c r="CA130" s="247"/>
      <c r="CB130" s="247"/>
      <c r="CC130" s="247"/>
      <c r="CD130" s="247"/>
      <c r="CE130" s="247"/>
      <c r="CF130" s="247"/>
      <c r="CG130" s="247"/>
      <c r="CH130" s="247"/>
      <c r="CI130" s="247"/>
      <c r="CJ130" s="247"/>
      <c r="CK130" s="247"/>
      <c r="CL130" s="247"/>
      <c r="CM130" s="247"/>
      <c r="CN130" s="247"/>
      <c r="CO130" s="247"/>
      <c r="CP130" s="247"/>
      <c r="CQ130" s="247"/>
      <c r="CR130" s="247"/>
      <c r="CS130" s="247"/>
      <c r="CT130" s="247"/>
      <c r="CU130" s="247"/>
      <c r="CV130" s="247"/>
      <c r="CW130" s="247"/>
      <c r="CX130" s="247"/>
      <c r="CY130" s="247"/>
      <c r="CZ130" s="247"/>
      <c r="DA130" s="247"/>
      <c r="DB130" s="247"/>
      <c r="DC130" s="247"/>
      <c r="DD130" s="247"/>
      <c r="DE130" s="247"/>
      <c r="DF130" s="247"/>
      <c r="DG130" s="247"/>
      <c r="DH130" s="247"/>
      <c r="DI130" s="247"/>
      <c r="DJ130" s="247"/>
      <c r="DK130" s="247"/>
      <c r="DL130" s="247"/>
      <c r="DM130" s="247"/>
      <c r="DN130" s="247"/>
      <c r="DO130" s="247"/>
      <c r="DP130" s="247"/>
      <c r="DQ130" s="247"/>
      <c r="DR130" s="247"/>
      <c r="DS130" s="247"/>
      <c r="DT130" s="247"/>
      <c r="DU130" s="247"/>
      <c r="DV130" s="247"/>
      <c r="DW130" s="247"/>
      <c r="DX130" s="247"/>
      <c r="DY130" s="247"/>
      <c r="DZ130" s="247"/>
      <c r="EA130" s="247"/>
      <c r="EB130" s="247"/>
      <c r="EC130" s="247"/>
      <c r="ED130" s="247"/>
      <c r="EE130" s="247"/>
      <c r="EF130" s="247"/>
      <c r="EG130" s="247"/>
      <c r="EH130" s="247"/>
      <c r="EI130" s="247"/>
      <c r="EJ130" s="247"/>
      <c r="EK130" s="247"/>
      <c r="EL130" s="247"/>
      <c r="EM130" s="247"/>
      <c r="EN130" s="247"/>
      <c r="EO130" s="247"/>
      <c r="EP130" s="247"/>
      <c r="EQ130" s="247"/>
      <c r="ER130" s="247"/>
      <c r="ES130" s="247"/>
      <c r="ET130" s="247"/>
      <c r="EU130" s="247"/>
      <c r="EV130" s="247"/>
      <c r="EW130" s="247"/>
      <c r="EX130" s="247"/>
      <c r="EY130" s="247"/>
      <c r="EZ130" s="247"/>
      <c r="FA130" s="247"/>
      <c r="FB130" s="247"/>
      <c r="FC130" s="247"/>
      <c r="FD130" s="247"/>
      <c r="FE130" s="247"/>
      <c r="FF130" s="247"/>
      <c r="FG130" s="247"/>
      <c r="FH130" s="247"/>
      <c r="FI130" s="247"/>
      <c r="FJ130" s="247"/>
      <c r="FK130" s="247"/>
      <c r="FL130" s="247"/>
      <c r="FM130" s="247"/>
      <c r="FN130" s="247"/>
      <c r="FO130" s="247"/>
      <c r="FP130" s="247"/>
      <c r="FQ130" s="247"/>
      <c r="FR130" s="247"/>
      <c r="FS130" s="247"/>
      <c r="FT130" s="247"/>
      <c r="FU130" s="247"/>
      <c r="FV130" s="247"/>
      <c r="FW130" s="247"/>
      <c r="FX130" s="247"/>
      <c r="FY130" s="247"/>
      <c r="FZ130" s="247"/>
      <c r="GA130" s="247"/>
      <c r="GB130" s="247"/>
      <c r="GC130" s="247"/>
      <c r="GD130" s="247"/>
      <c r="GE130" s="247"/>
      <c r="GF130" s="247"/>
      <c r="GG130" s="247"/>
      <c r="GH130" s="247"/>
      <c r="GI130" s="247"/>
      <c r="GJ130" s="247"/>
      <c r="GK130" s="247"/>
      <c r="GL130" s="247"/>
      <c r="GM130" s="247"/>
      <c r="GN130" s="247"/>
      <c r="GO130" s="247"/>
      <c r="GP130" s="247"/>
      <c r="GQ130" s="247"/>
      <c r="GR130" s="247"/>
      <c r="GS130" s="247"/>
      <c r="GT130" s="247"/>
      <c r="GU130" s="247"/>
      <c r="GV130" s="247"/>
      <c r="GW130" s="247"/>
      <c r="GX130" s="247"/>
      <c r="GY130" s="247"/>
      <c r="GZ130" s="247"/>
      <c r="HA130" s="247"/>
      <c r="HB130" s="247"/>
      <c r="HC130" s="247"/>
      <c r="HD130" s="247"/>
      <c r="HE130" s="247"/>
      <c r="HF130" s="247"/>
      <c r="HG130" s="247"/>
      <c r="HH130" s="247"/>
      <c r="HI130" s="247"/>
      <c r="HJ130" s="247"/>
      <c r="HK130" s="247"/>
      <c r="HL130" s="247"/>
      <c r="HM130" s="247"/>
      <c r="HN130" s="247"/>
      <c r="HO130" s="247"/>
      <c r="HP130" s="247"/>
      <c r="HQ130" s="247"/>
      <c r="HR130" s="247"/>
      <c r="HS130" s="247"/>
      <c r="HT130" s="247"/>
      <c r="HU130" s="247"/>
      <c r="HV130" s="247"/>
      <c r="HW130" s="247"/>
      <c r="HX130" s="247"/>
      <c r="HY130" s="247"/>
      <c r="HZ130" s="247"/>
      <c r="IA130" s="247"/>
      <c r="IB130" s="247"/>
      <c r="IC130" s="247"/>
      <c r="ID130" s="247"/>
      <c r="IE130" s="247"/>
      <c r="IF130" s="247"/>
      <c r="IG130" s="247"/>
      <c r="IH130" s="247"/>
      <c r="II130" s="247"/>
      <c r="IJ130" s="247"/>
      <c r="IK130" s="247"/>
      <c r="IL130" s="247"/>
      <c r="IM130" s="247"/>
      <c r="IN130" s="247"/>
      <c r="IO130" s="247"/>
      <c r="IP130" s="247"/>
      <c r="IQ130" s="247"/>
      <c r="IR130" s="247"/>
      <c r="IS130" s="247"/>
      <c r="IT130" s="247"/>
      <c r="IU130" s="247"/>
      <c r="IV130" s="247"/>
      <c r="IW130" s="247"/>
      <c r="IX130" s="247"/>
      <c r="IY130" s="247"/>
      <c r="IZ130" s="247"/>
      <c r="JA130" s="247"/>
      <c r="JB130" s="247"/>
      <c r="JC130" s="247"/>
      <c r="JD130" s="247"/>
      <c r="JE130" s="247"/>
      <c r="JF130" s="247"/>
      <c r="JG130" s="247"/>
      <c r="JH130" s="247"/>
      <c r="JI130" s="247"/>
      <c r="JJ130" s="247"/>
      <c r="JK130" s="247"/>
      <c r="JL130" s="247"/>
    </row>
    <row r="131" spans="1:272" s="270" customFormat="1" x14ac:dyDescent="0.3">
      <c r="A131" s="243"/>
      <c r="B131" s="243"/>
      <c r="C131" s="243"/>
      <c r="D131" s="243"/>
      <c r="E131" s="243"/>
      <c r="F131" s="245"/>
      <c r="G131" s="245"/>
      <c r="H131" s="245"/>
      <c r="I131" s="245"/>
      <c r="J131" s="245"/>
      <c r="K131" s="245"/>
      <c r="L131" s="246"/>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247"/>
      <c r="AJ131" s="247"/>
      <c r="AK131" s="247"/>
      <c r="AL131" s="247"/>
      <c r="AM131" s="247"/>
      <c r="AN131" s="247"/>
      <c r="AO131" s="247"/>
      <c r="AP131" s="247"/>
      <c r="AQ131" s="247"/>
      <c r="AR131" s="247"/>
      <c r="AS131" s="247"/>
      <c r="AT131" s="247"/>
      <c r="AU131" s="247"/>
      <c r="AV131" s="247"/>
      <c r="AW131" s="247"/>
      <c r="AX131" s="247"/>
      <c r="AY131" s="247"/>
      <c r="AZ131" s="247"/>
      <c r="BA131" s="247"/>
      <c r="BB131" s="247"/>
      <c r="BC131" s="247"/>
      <c r="BD131" s="247"/>
      <c r="BE131" s="247"/>
      <c r="BF131" s="247"/>
      <c r="BG131" s="247"/>
      <c r="BH131" s="247"/>
      <c r="BI131" s="247"/>
      <c r="BJ131" s="247"/>
      <c r="BK131" s="247"/>
      <c r="BL131" s="247"/>
      <c r="BM131" s="247"/>
      <c r="BN131" s="247"/>
      <c r="BO131" s="247"/>
      <c r="BP131" s="247"/>
      <c r="BQ131" s="247"/>
      <c r="BR131" s="247"/>
      <c r="BS131" s="247"/>
      <c r="BT131" s="247"/>
      <c r="BU131" s="247"/>
      <c r="BV131" s="247"/>
      <c r="BW131" s="247"/>
      <c r="BX131" s="247"/>
      <c r="BY131" s="247"/>
      <c r="BZ131" s="247"/>
      <c r="CA131" s="247"/>
      <c r="CB131" s="247"/>
      <c r="CC131" s="247"/>
      <c r="CD131" s="247"/>
      <c r="CE131" s="247"/>
      <c r="CF131" s="247"/>
      <c r="CG131" s="247"/>
      <c r="CH131" s="247"/>
      <c r="CI131" s="247"/>
      <c r="CJ131" s="247"/>
      <c r="CK131" s="247"/>
      <c r="CL131" s="247"/>
      <c r="CM131" s="247"/>
      <c r="CN131" s="247"/>
      <c r="CO131" s="247"/>
      <c r="CP131" s="247"/>
      <c r="CQ131" s="247"/>
      <c r="CR131" s="247"/>
      <c r="CS131" s="247"/>
      <c r="CT131" s="247"/>
      <c r="CU131" s="247"/>
      <c r="CV131" s="247"/>
      <c r="CW131" s="247"/>
      <c r="CX131" s="247"/>
      <c r="CY131" s="247"/>
      <c r="CZ131" s="247"/>
      <c r="DA131" s="247"/>
      <c r="DB131" s="247"/>
      <c r="DC131" s="247"/>
      <c r="DD131" s="247"/>
      <c r="DE131" s="247"/>
      <c r="DF131" s="247"/>
      <c r="DG131" s="247"/>
      <c r="DH131" s="247"/>
      <c r="DI131" s="247"/>
      <c r="DJ131" s="247"/>
      <c r="DK131" s="247"/>
      <c r="DL131" s="247"/>
      <c r="DM131" s="247"/>
      <c r="DN131" s="247"/>
      <c r="DO131" s="247"/>
      <c r="DP131" s="247"/>
      <c r="DQ131" s="247"/>
      <c r="DR131" s="247"/>
      <c r="DS131" s="247"/>
      <c r="DT131" s="247"/>
      <c r="DU131" s="247"/>
      <c r="DV131" s="247"/>
      <c r="DW131" s="247"/>
      <c r="DX131" s="247"/>
      <c r="DY131" s="247"/>
      <c r="DZ131" s="247"/>
      <c r="EA131" s="247"/>
      <c r="EB131" s="247"/>
      <c r="EC131" s="247"/>
      <c r="ED131" s="247"/>
      <c r="EE131" s="247"/>
      <c r="EF131" s="247"/>
      <c r="EG131" s="247"/>
      <c r="EH131" s="247"/>
      <c r="EI131" s="247"/>
      <c r="EJ131" s="247"/>
      <c r="EK131" s="247"/>
      <c r="EL131" s="247"/>
      <c r="EM131" s="247"/>
      <c r="EN131" s="247"/>
      <c r="EO131" s="247"/>
      <c r="EP131" s="247"/>
      <c r="EQ131" s="247"/>
      <c r="ER131" s="247"/>
      <c r="ES131" s="247"/>
      <c r="ET131" s="247"/>
      <c r="EU131" s="247"/>
      <c r="EV131" s="247"/>
      <c r="EW131" s="247"/>
      <c r="EX131" s="247"/>
      <c r="EY131" s="247"/>
      <c r="EZ131" s="247"/>
      <c r="FA131" s="247"/>
      <c r="FB131" s="247"/>
      <c r="FC131" s="247"/>
      <c r="FD131" s="247"/>
      <c r="FE131" s="247"/>
      <c r="FF131" s="247"/>
      <c r="FG131" s="247"/>
      <c r="FH131" s="247"/>
      <c r="FI131" s="247"/>
      <c r="FJ131" s="247"/>
      <c r="FK131" s="247"/>
      <c r="FL131" s="247"/>
      <c r="FM131" s="247"/>
      <c r="FN131" s="247"/>
      <c r="FO131" s="247"/>
      <c r="FP131" s="247"/>
      <c r="FQ131" s="247"/>
      <c r="FR131" s="247"/>
      <c r="FS131" s="247"/>
      <c r="FT131" s="247"/>
      <c r="FU131" s="247"/>
      <c r="FV131" s="247"/>
      <c r="FW131" s="247"/>
      <c r="FX131" s="247"/>
      <c r="FY131" s="247"/>
      <c r="FZ131" s="247"/>
      <c r="GA131" s="247"/>
      <c r="GB131" s="247"/>
      <c r="GC131" s="247"/>
      <c r="GD131" s="247"/>
      <c r="GE131" s="247"/>
      <c r="GF131" s="247"/>
      <c r="GG131" s="247"/>
      <c r="GH131" s="247"/>
      <c r="GI131" s="247"/>
      <c r="GJ131" s="247"/>
      <c r="GK131" s="247"/>
      <c r="GL131" s="247"/>
      <c r="GM131" s="247"/>
      <c r="GN131" s="247"/>
      <c r="GO131" s="247"/>
      <c r="GP131" s="247"/>
      <c r="GQ131" s="247"/>
      <c r="GR131" s="247"/>
      <c r="GS131" s="247"/>
      <c r="GT131" s="247"/>
      <c r="GU131" s="247"/>
      <c r="GV131" s="247"/>
      <c r="GW131" s="247"/>
      <c r="GX131" s="247"/>
      <c r="GY131" s="247"/>
      <c r="GZ131" s="247"/>
      <c r="HA131" s="247"/>
      <c r="HB131" s="247"/>
      <c r="HC131" s="247"/>
      <c r="HD131" s="247"/>
      <c r="HE131" s="247"/>
      <c r="HF131" s="247"/>
      <c r="HG131" s="247"/>
      <c r="HH131" s="247"/>
      <c r="HI131" s="247"/>
      <c r="HJ131" s="247"/>
      <c r="HK131" s="247"/>
      <c r="HL131" s="247"/>
      <c r="HM131" s="247"/>
      <c r="HN131" s="247"/>
      <c r="HO131" s="247"/>
      <c r="HP131" s="247"/>
      <c r="HQ131" s="247"/>
      <c r="HR131" s="247"/>
      <c r="HS131" s="247"/>
      <c r="HT131" s="247"/>
      <c r="HU131" s="247"/>
      <c r="HV131" s="247"/>
      <c r="HW131" s="247"/>
      <c r="HX131" s="247"/>
      <c r="HY131" s="247"/>
      <c r="HZ131" s="247"/>
      <c r="IA131" s="247"/>
      <c r="IB131" s="247"/>
      <c r="IC131" s="247"/>
      <c r="ID131" s="247"/>
      <c r="IE131" s="247"/>
      <c r="IF131" s="247"/>
      <c r="IG131" s="247"/>
      <c r="IH131" s="247"/>
      <c r="II131" s="247"/>
      <c r="IJ131" s="247"/>
      <c r="IK131" s="247"/>
      <c r="IL131" s="247"/>
      <c r="IM131" s="247"/>
      <c r="IN131" s="247"/>
      <c r="IO131" s="247"/>
      <c r="IP131" s="247"/>
      <c r="IQ131" s="247"/>
      <c r="IR131" s="247"/>
      <c r="IS131" s="247"/>
      <c r="IT131" s="247"/>
      <c r="IU131" s="247"/>
      <c r="IV131" s="247"/>
      <c r="IW131" s="247"/>
      <c r="IX131" s="247"/>
      <c r="IY131" s="247"/>
      <c r="IZ131" s="247"/>
      <c r="JA131" s="247"/>
      <c r="JB131" s="247"/>
      <c r="JC131" s="247"/>
      <c r="JD131" s="247"/>
      <c r="JE131" s="247"/>
      <c r="JF131" s="247"/>
      <c r="JG131" s="247"/>
      <c r="JH131" s="247"/>
      <c r="JI131" s="247"/>
      <c r="JJ131" s="247"/>
      <c r="JK131" s="247"/>
      <c r="JL131" s="247"/>
    </row>
    <row r="132" spans="1:272" s="270" customFormat="1" x14ac:dyDescent="0.3">
      <c r="A132" s="243"/>
      <c r="B132" s="243"/>
      <c r="C132" s="243"/>
      <c r="D132" s="243"/>
      <c r="E132" s="243"/>
      <c r="F132" s="245"/>
      <c r="G132" s="245"/>
      <c r="H132" s="245"/>
      <c r="I132" s="245"/>
      <c r="J132" s="245"/>
      <c r="K132" s="245"/>
      <c r="L132" s="246"/>
      <c r="M132" s="247"/>
      <c r="N132" s="247"/>
      <c r="O132" s="247"/>
      <c r="P132" s="247"/>
      <c r="Q132" s="247"/>
      <c r="R132" s="247"/>
      <c r="S132" s="247"/>
      <c r="T132" s="247"/>
      <c r="U132" s="247"/>
      <c r="V132" s="247"/>
      <c r="W132" s="247"/>
      <c r="X132" s="247"/>
      <c r="Y132" s="247"/>
      <c r="Z132" s="247"/>
      <c r="AA132" s="247"/>
      <c r="AB132" s="247"/>
      <c r="AC132" s="247"/>
      <c r="AD132" s="247"/>
      <c r="AE132" s="247"/>
      <c r="AF132" s="247"/>
      <c r="AG132" s="247"/>
      <c r="AH132" s="247"/>
      <c r="AI132" s="247"/>
      <c r="AJ132" s="247"/>
      <c r="AK132" s="247"/>
      <c r="AL132" s="247"/>
      <c r="AM132" s="247"/>
      <c r="AN132" s="247"/>
      <c r="AO132" s="247"/>
      <c r="AP132" s="247"/>
      <c r="AQ132" s="247"/>
      <c r="AR132" s="247"/>
      <c r="AS132" s="247"/>
      <c r="AT132" s="247"/>
      <c r="AU132" s="247"/>
      <c r="AV132" s="247"/>
      <c r="AW132" s="247"/>
      <c r="AX132" s="247"/>
      <c r="AY132" s="247"/>
      <c r="AZ132" s="247"/>
      <c r="BA132" s="247"/>
      <c r="BB132" s="247"/>
      <c r="BC132" s="247"/>
      <c r="BD132" s="247"/>
      <c r="BE132" s="247"/>
      <c r="BF132" s="247"/>
      <c r="BG132" s="247"/>
      <c r="BH132" s="247"/>
      <c r="BI132" s="247"/>
      <c r="BJ132" s="247"/>
      <c r="BK132" s="247"/>
      <c r="BL132" s="247"/>
      <c r="BM132" s="247"/>
      <c r="BN132" s="247"/>
      <c r="BO132" s="247"/>
      <c r="BP132" s="247"/>
      <c r="BQ132" s="247"/>
      <c r="BR132" s="247"/>
      <c r="BS132" s="247"/>
      <c r="BT132" s="247"/>
      <c r="BU132" s="247"/>
      <c r="BV132" s="247"/>
      <c r="BW132" s="247"/>
      <c r="BX132" s="247"/>
      <c r="BY132" s="247"/>
      <c r="BZ132" s="247"/>
      <c r="CA132" s="247"/>
      <c r="CB132" s="247"/>
      <c r="CC132" s="247"/>
      <c r="CD132" s="247"/>
      <c r="CE132" s="247"/>
      <c r="CF132" s="247"/>
      <c r="CG132" s="247"/>
      <c r="CH132" s="247"/>
      <c r="CI132" s="247"/>
      <c r="CJ132" s="247"/>
      <c r="CK132" s="247"/>
      <c r="CL132" s="247"/>
      <c r="CM132" s="247"/>
      <c r="CN132" s="247"/>
      <c r="CO132" s="247"/>
      <c r="CP132" s="247"/>
      <c r="CQ132" s="247"/>
      <c r="CR132" s="247"/>
      <c r="CS132" s="247"/>
      <c r="CT132" s="247"/>
      <c r="CU132" s="247"/>
      <c r="CV132" s="247"/>
      <c r="CW132" s="247"/>
      <c r="CX132" s="247"/>
      <c r="CY132" s="247"/>
      <c r="CZ132" s="247"/>
      <c r="DA132" s="247"/>
      <c r="DB132" s="247"/>
      <c r="DC132" s="247"/>
      <c r="DD132" s="247"/>
      <c r="DE132" s="247"/>
      <c r="DF132" s="247"/>
      <c r="DG132" s="247"/>
      <c r="DH132" s="247"/>
      <c r="DI132" s="247"/>
      <c r="DJ132" s="247"/>
      <c r="DK132" s="247"/>
      <c r="DL132" s="247"/>
      <c r="DM132" s="247"/>
      <c r="DN132" s="247"/>
      <c r="DO132" s="247"/>
      <c r="DP132" s="247"/>
      <c r="DQ132" s="247"/>
      <c r="DR132" s="247"/>
      <c r="DS132" s="247"/>
      <c r="DT132" s="247"/>
      <c r="DU132" s="247"/>
      <c r="DV132" s="247"/>
      <c r="DW132" s="247"/>
      <c r="DX132" s="247"/>
      <c r="DY132" s="247"/>
      <c r="DZ132" s="247"/>
      <c r="EA132" s="247"/>
      <c r="EB132" s="247"/>
      <c r="EC132" s="247"/>
      <c r="ED132" s="247"/>
      <c r="EE132" s="247"/>
      <c r="EF132" s="247"/>
      <c r="EG132" s="247"/>
      <c r="EH132" s="247"/>
      <c r="EI132" s="247"/>
      <c r="EJ132" s="247"/>
      <c r="EK132" s="247"/>
      <c r="EL132" s="247"/>
      <c r="EM132" s="247"/>
      <c r="EN132" s="247"/>
      <c r="EO132" s="247"/>
      <c r="EP132" s="247"/>
      <c r="EQ132" s="247"/>
      <c r="ER132" s="247"/>
      <c r="ES132" s="247"/>
      <c r="ET132" s="247"/>
      <c r="EU132" s="247"/>
      <c r="EV132" s="247"/>
      <c r="EW132" s="247"/>
      <c r="EX132" s="247"/>
      <c r="EY132" s="247"/>
      <c r="EZ132" s="247"/>
      <c r="FA132" s="247"/>
      <c r="FB132" s="247"/>
      <c r="FC132" s="247"/>
      <c r="FD132" s="247"/>
      <c r="FE132" s="247"/>
      <c r="FF132" s="247"/>
      <c r="FG132" s="247"/>
      <c r="FH132" s="247"/>
      <c r="FI132" s="247"/>
      <c r="FJ132" s="247"/>
      <c r="FK132" s="247"/>
      <c r="FL132" s="247"/>
      <c r="FM132" s="247"/>
      <c r="FN132" s="247"/>
      <c r="FO132" s="247"/>
      <c r="FP132" s="247"/>
      <c r="FQ132" s="247"/>
      <c r="FR132" s="247"/>
      <c r="FS132" s="247"/>
      <c r="FT132" s="247"/>
      <c r="FU132" s="247"/>
      <c r="FV132" s="247"/>
      <c r="FW132" s="247"/>
      <c r="FX132" s="247"/>
      <c r="FY132" s="247"/>
      <c r="FZ132" s="247"/>
      <c r="GA132" s="247"/>
      <c r="GB132" s="247"/>
      <c r="GC132" s="247"/>
      <c r="GD132" s="247"/>
      <c r="GE132" s="247"/>
      <c r="GF132" s="247"/>
      <c r="GG132" s="247"/>
      <c r="GH132" s="247"/>
      <c r="GI132" s="247"/>
      <c r="GJ132" s="247"/>
      <c r="GK132" s="247"/>
      <c r="GL132" s="247"/>
      <c r="GM132" s="247"/>
      <c r="GN132" s="247"/>
      <c r="GO132" s="247"/>
      <c r="GP132" s="247"/>
      <c r="GQ132" s="247"/>
      <c r="GR132" s="247"/>
      <c r="GS132" s="247"/>
      <c r="GT132" s="247"/>
      <c r="GU132" s="247"/>
      <c r="GV132" s="247"/>
      <c r="GW132" s="247"/>
      <c r="GX132" s="247"/>
      <c r="GY132" s="247"/>
      <c r="GZ132" s="247"/>
      <c r="HA132" s="247"/>
      <c r="HB132" s="247"/>
      <c r="HC132" s="247"/>
      <c r="HD132" s="247"/>
      <c r="HE132" s="247"/>
      <c r="HF132" s="247"/>
      <c r="HG132" s="247"/>
      <c r="HH132" s="247"/>
      <c r="HI132" s="247"/>
      <c r="HJ132" s="247"/>
      <c r="HK132" s="247"/>
      <c r="HL132" s="247"/>
      <c r="HM132" s="247"/>
      <c r="HN132" s="247"/>
      <c r="HO132" s="247"/>
      <c r="HP132" s="247"/>
      <c r="HQ132" s="247"/>
      <c r="HR132" s="247"/>
      <c r="HS132" s="247"/>
      <c r="HT132" s="247"/>
      <c r="HU132" s="247"/>
      <c r="HV132" s="247"/>
      <c r="HW132" s="247"/>
      <c r="HX132" s="247"/>
      <c r="HY132" s="247"/>
      <c r="HZ132" s="247"/>
      <c r="IA132" s="247"/>
      <c r="IB132" s="247"/>
      <c r="IC132" s="247"/>
      <c r="ID132" s="247"/>
      <c r="IE132" s="247"/>
      <c r="IF132" s="247"/>
      <c r="IG132" s="247"/>
      <c r="IH132" s="247"/>
      <c r="II132" s="247"/>
      <c r="IJ132" s="247"/>
      <c r="IK132" s="247"/>
      <c r="IL132" s="247"/>
      <c r="IM132" s="247"/>
      <c r="IN132" s="247"/>
      <c r="IO132" s="247"/>
      <c r="IP132" s="247"/>
      <c r="IQ132" s="247"/>
      <c r="IR132" s="247"/>
      <c r="IS132" s="247"/>
      <c r="IT132" s="247"/>
      <c r="IU132" s="247"/>
      <c r="IV132" s="247"/>
      <c r="IW132" s="247"/>
      <c r="IX132" s="247"/>
      <c r="IY132" s="247"/>
      <c r="IZ132" s="247"/>
      <c r="JA132" s="247"/>
      <c r="JB132" s="247"/>
      <c r="JC132" s="247"/>
      <c r="JD132" s="247"/>
      <c r="JE132" s="247"/>
      <c r="JF132" s="247"/>
      <c r="JG132" s="247"/>
      <c r="JH132" s="247"/>
      <c r="JI132" s="247"/>
      <c r="JJ132" s="247"/>
      <c r="JK132" s="247"/>
      <c r="JL132" s="247"/>
    </row>
    <row r="133" spans="1:272" s="270" customFormat="1" x14ac:dyDescent="0.3">
      <c r="A133" s="243"/>
      <c r="B133" s="243"/>
      <c r="C133" s="243"/>
      <c r="D133" s="243"/>
      <c r="E133" s="243"/>
      <c r="F133" s="245"/>
      <c r="G133" s="245"/>
      <c r="H133" s="245"/>
      <c r="I133" s="245"/>
      <c r="J133" s="245"/>
      <c r="K133" s="245"/>
      <c r="L133" s="246"/>
      <c r="M133" s="247"/>
      <c r="N133" s="247"/>
      <c r="O133" s="247"/>
      <c r="P133" s="247"/>
      <c r="Q133" s="247"/>
      <c r="R133" s="247"/>
      <c r="S133" s="247"/>
      <c r="T133" s="247"/>
      <c r="U133" s="247"/>
      <c r="V133" s="247"/>
      <c r="W133" s="247"/>
      <c r="X133" s="247"/>
      <c r="Y133" s="247"/>
      <c r="Z133" s="247"/>
      <c r="AA133" s="247"/>
      <c r="AB133" s="247"/>
      <c r="AC133" s="247"/>
      <c r="AD133" s="247"/>
      <c r="AE133" s="247"/>
      <c r="AF133" s="247"/>
      <c r="AG133" s="247"/>
      <c r="AH133" s="247"/>
      <c r="AI133" s="247"/>
      <c r="AJ133" s="247"/>
      <c r="AK133" s="247"/>
      <c r="AL133" s="247"/>
      <c r="AM133" s="247"/>
      <c r="AN133" s="247"/>
      <c r="AO133" s="247"/>
      <c r="AP133" s="247"/>
      <c r="AQ133" s="247"/>
      <c r="AR133" s="247"/>
      <c r="AS133" s="247"/>
      <c r="AT133" s="247"/>
      <c r="AU133" s="247"/>
      <c r="AV133" s="247"/>
      <c r="AW133" s="247"/>
      <c r="AX133" s="247"/>
      <c r="AY133" s="247"/>
      <c r="AZ133" s="247"/>
      <c r="BA133" s="247"/>
      <c r="BB133" s="247"/>
      <c r="BC133" s="247"/>
      <c r="BD133" s="247"/>
      <c r="BE133" s="247"/>
      <c r="BF133" s="247"/>
      <c r="BG133" s="247"/>
      <c r="BH133" s="247"/>
      <c r="BI133" s="247"/>
      <c r="BJ133" s="247"/>
      <c r="BK133" s="247"/>
      <c r="BL133" s="247"/>
      <c r="BM133" s="247"/>
      <c r="BN133" s="247"/>
      <c r="BO133" s="247"/>
      <c r="BP133" s="247"/>
      <c r="BQ133" s="247"/>
      <c r="BR133" s="247"/>
      <c r="BS133" s="247"/>
      <c r="BT133" s="247"/>
      <c r="BU133" s="247"/>
      <c r="BV133" s="247"/>
      <c r="BW133" s="247"/>
      <c r="BX133" s="247"/>
      <c r="BY133" s="247"/>
      <c r="BZ133" s="247"/>
      <c r="CA133" s="247"/>
      <c r="CB133" s="247"/>
      <c r="CC133" s="247"/>
      <c r="CD133" s="247"/>
      <c r="CE133" s="247"/>
      <c r="CF133" s="247"/>
      <c r="CG133" s="247"/>
      <c r="CH133" s="247"/>
      <c r="CI133" s="247"/>
      <c r="CJ133" s="247"/>
      <c r="CK133" s="247"/>
      <c r="CL133" s="247"/>
      <c r="CM133" s="247"/>
      <c r="CN133" s="247"/>
      <c r="CO133" s="247"/>
      <c r="CP133" s="247"/>
      <c r="CQ133" s="247"/>
      <c r="CR133" s="247"/>
      <c r="CS133" s="247"/>
      <c r="CT133" s="247"/>
      <c r="CU133" s="247"/>
      <c r="CV133" s="247"/>
      <c r="CW133" s="247"/>
      <c r="CX133" s="247"/>
      <c r="CY133" s="247"/>
      <c r="CZ133" s="247"/>
      <c r="DA133" s="247"/>
      <c r="DB133" s="247"/>
      <c r="DC133" s="247"/>
      <c r="DD133" s="247"/>
      <c r="DE133" s="247"/>
      <c r="DF133" s="247"/>
      <c r="DG133" s="247"/>
      <c r="DH133" s="247"/>
      <c r="DI133" s="247"/>
      <c r="DJ133" s="247"/>
      <c r="DK133" s="247"/>
      <c r="DL133" s="247"/>
      <c r="DM133" s="247"/>
      <c r="DN133" s="247"/>
      <c r="DO133" s="247"/>
      <c r="DP133" s="247"/>
      <c r="DQ133" s="247"/>
      <c r="DR133" s="247"/>
      <c r="DS133" s="247"/>
      <c r="DT133" s="247"/>
      <c r="DU133" s="247"/>
      <c r="DV133" s="247"/>
      <c r="DW133" s="247"/>
      <c r="DX133" s="247"/>
      <c r="DY133" s="247"/>
      <c r="DZ133" s="247"/>
      <c r="EA133" s="247"/>
      <c r="EB133" s="247"/>
      <c r="EC133" s="247"/>
      <c r="ED133" s="247"/>
      <c r="EE133" s="247"/>
      <c r="EF133" s="247"/>
      <c r="EG133" s="247"/>
      <c r="EH133" s="247"/>
      <c r="EI133" s="247"/>
      <c r="EJ133" s="247"/>
      <c r="EK133" s="247"/>
      <c r="EL133" s="247"/>
      <c r="EM133" s="247"/>
      <c r="EN133" s="247"/>
      <c r="EO133" s="247"/>
      <c r="EP133" s="247"/>
      <c r="EQ133" s="247"/>
      <c r="ER133" s="247"/>
      <c r="ES133" s="247"/>
      <c r="ET133" s="247"/>
      <c r="EU133" s="247"/>
      <c r="EV133" s="247"/>
      <c r="EW133" s="247"/>
      <c r="EX133" s="247"/>
      <c r="EY133" s="247"/>
      <c r="EZ133" s="247"/>
      <c r="FA133" s="247"/>
      <c r="FB133" s="247"/>
      <c r="FC133" s="247"/>
      <c r="FD133" s="247"/>
      <c r="FE133" s="247"/>
      <c r="FF133" s="247"/>
      <c r="FG133" s="247"/>
      <c r="FH133" s="247"/>
      <c r="FI133" s="247"/>
      <c r="FJ133" s="247"/>
      <c r="FK133" s="247"/>
      <c r="FL133" s="247"/>
      <c r="FM133" s="247"/>
      <c r="FN133" s="247"/>
      <c r="FO133" s="247"/>
      <c r="FP133" s="247"/>
      <c r="FQ133" s="247"/>
      <c r="FR133" s="247"/>
      <c r="FS133" s="247"/>
      <c r="FT133" s="247"/>
      <c r="FU133" s="247"/>
      <c r="FV133" s="247"/>
      <c r="FW133" s="247"/>
      <c r="FX133" s="247"/>
      <c r="FY133" s="247"/>
      <c r="FZ133" s="247"/>
      <c r="GA133" s="247"/>
      <c r="GB133" s="247"/>
      <c r="GC133" s="247"/>
      <c r="GD133" s="247"/>
      <c r="GE133" s="247"/>
      <c r="GF133" s="247"/>
      <c r="GG133" s="247"/>
      <c r="GH133" s="247"/>
      <c r="GI133" s="247"/>
      <c r="GJ133" s="247"/>
      <c r="GK133" s="247"/>
      <c r="GL133" s="247"/>
      <c r="GM133" s="247"/>
      <c r="GN133" s="247"/>
      <c r="GO133" s="247"/>
      <c r="GP133" s="247"/>
      <c r="GQ133" s="247"/>
      <c r="GR133" s="247"/>
      <c r="GS133" s="247"/>
      <c r="GT133" s="247"/>
      <c r="GU133" s="247"/>
      <c r="GV133" s="247"/>
      <c r="GW133" s="247"/>
      <c r="GX133" s="247"/>
      <c r="GY133" s="247"/>
      <c r="GZ133" s="247"/>
      <c r="HA133" s="247"/>
      <c r="HB133" s="247"/>
      <c r="HC133" s="247"/>
      <c r="HD133" s="247"/>
      <c r="HE133" s="247"/>
      <c r="HF133" s="247"/>
      <c r="HG133" s="247"/>
      <c r="HH133" s="247"/>
      <c r="HI133" s="247"/>
      <c r="HJ133" s="247"/>
      <c r="HK133" s="247"/>
      <c r="HL133" s="247"/>
      <c r="HM133" s="247"/>
      <c r="HN133" s="247"/>
      <c r="HO133" s="247"/>
      <c r="HP133" s="247"/>
      <c r="HQ133" s="247"/>
      <c r="HR133" s="247"/>
      <c r="HS133" s="247"/>
      <c r="HT133" s="247"/>
      <c r="HU133" s="247"/>
      <c r="HV133" s="247"/>
      <c r="HW133" s="247"/>
      <c r="HX133" s="247"/>
      <c r="HY133" s="247"/>
      <c r="HZ133" s="247"/>
      <c r="IA133" s="247"/>
      <c r="IB133" s="247"/>
      <c r="IC133" s="247"/>
      <c r="ID133" s="247"/>
      <c r="IE133" s="247"/>
      <c r="IF133" s="247"/>
      <c r="IG133" s="247"/>
      <c r="IH133" s="247"/>
      <c r="II133" s="247"/>
      <c r="IJ133" s="247"/>
      <c r="IK133" s="247"/>
      <c r="IL133" s="247"/>
      <c r="IM133" s="247"/>
      <c r="IN133" s="247"/>
      <c r="IO133" s="247"/>
      <c r="IP133" s="247"/>
      <c r="IQ133" s="247"/>
      <c r="IR133" s="247"/>
      <c r="IS133" s="247"/>
      <c r="IT133" s="247"/>
      <c r="IU133" s="247"/>
      <c r="IV133" s="247"/>
      <c r="IW133" s="247"/>
      <c r="IX133" s="247"/>
      <c r="IY133" s="247"/>
      <c r="IZ133" s="247"/>
      <c r="JA133" s="247"/>
      <c r="JB133" s="247"/>
      <c r="JC133" s="247"/>
      <c r="JD133" s="247"/>
      <c r="JE133" s="247"/>
      <c r="JF133" s="247"/>
      <c r="JG133" s="247"/>
      <c r="JH133" s="247"/>
      <c r="JI133" s="247"/>
      <c r="JJ133" s="247"/>
      <c r="JK133" s="247"/>
      <c r="JL133" s="247"/>
    </row>
    <row r="134" spans="1:272" s="270" customFormat="1" x14ac:dyDescent="0.3">
      <c r="A134" s="243"/>
      <c r="B134" s="243"/>
      <c r="C134" s="243"/>
      <c r="D134" s="243"/>
      <c r="E134" s="243"/>
      <c r="F134" s="245"/>
      <c r="G134" s="245"/>
      <c r="H134" s="245"/>
      <c r="I134" s="245"/>
      <c r="J134" s="245"/>
      <c r="K134" s="245"/>
      <c r="L134" s="246"/>
      <c r="M134" s="247"/>
      <c r="N134" s="247"/>
      <c r="O134" s="247"/>
      <c r="P134" s="247"/>
      <c r="Q134" s="247"/>
      <c r="R134" s="247"/>
      <c r="S134" s="247"/>
      <c r="T134" s="247"/>
      <c r="U134" s="247"/>
      <c r="V134" s="247"/>
      <c r="W134" s="247"/>
      <c r="X134" s="247"/>
      <c r="Y134" s="247"/>
      <c r="Z134" s="247"/>
      <c r="AA134" s="247"/>
      <c r="AB134" s="247"/>
      <c r="AC134" s="247"/>
      <c r="AD134" s="247"/>
      <c r="AE134" s="247"/>
      <c r="AF134" s="247"/>
      <c r="AG134" s="247"/>
      <c r="AH134" s="247"/>
      <c r="AI134" s="247"/>
      <c r="AJ134" s="247"/>
      <c r="AK134" s="247"/>
      <c r="AL134" s="247"/>
      <c r="AM134" s="247"/>
      <c r="AN134" s="247"/>
      <c r="AO134" s="247"/>
      <c r="AP134" s="247"/>
      <c r="AQ134" s="247"/>
      <c r="AR134" s="247"/>
      <c r="AS134" s="247"/>
      <c r="AT134" s="247"/>
      <c r="AU134" s="247"/>
      <c r="AV134" s="247"/>
      <c r="AW134" s="247"/>
      <c r="AX134" s="247"/>
      <c r="AY134" s="247"/>
      <c r="AZ134" s="247"/>
      <c r="BA134" s="247"/>
      <c r="BB134" s="247"/>
      <c r="BC134" s="247"/>
      <c r="BD134" s="247"/>
      <c r="BE134" s="247"/>
      <c r="BF134" s="247"/>
      <c r="BG134" s="247"/>
      <c r="BH134" s="247"/>
      <c r="BI134" s="247"/>
      <c r="BJ134" s="247"/>
      <c r="BK134" s="247"/>
      <c r="BL134" s="247"/>
      <c r="BM134" s="247"/>
      <c r="BN134" s="247"/>
      <c r="BO134" s="247"/>
      <c r="BP134" s="247"/>
      <c r="BQ134" s="247"/>
      <c r="BR134" s="247"/>
      <c r="BS134" s="247"/>
      <c r="BT134" s="247"/>
      <c r="BU134" s="247"/>
      <c r="BV134" s="247"/>
      <c r="BW134" s="247"/>
      <c r="BX134" s="247"/>
      <c r="BY134" s="247"/>
      <c r="BZ134" s="247"/>
      <c r="CA134" s="247"/>
      <c r="CB134" s="247"/>
      <c r="CC134" s="247"/>
      <c r="CD134" s="247"/>
      <c r="CE134" s="247"/>
      <c r="CF134" s="247"/>
      <c r="CG134" s="247"/>
      <c r="CH134" s="247"/>
      <c r="CI134" s="247"/>
      <c r="CJ134" s="247"/>
      <c r="CK134" s="247"/>
      <c r="CL134" s="247"/>
      <c r="CM134" s="247"/>
      <c r="CN134" s="247"/>
      <c r="CO134" s="247"/>
      <c r="CP134" s="247"/>
      <c r="CQ134" s="247"/>
      <c r="CR134" s="247"/>
      <c r="CS134" s="247"/>
      <c r="CT134" s="247"/>
      <c r="CU134" s="247"/>
      <c r="CV134" s="247"/>
      <c r="CW134" s="247"/>
      <c r="CX134" s="247"/>
      <c r="CY134" s="247"/>
      <c r="CZ134" s="247"/>
      <c r="DA134" s="247"/>
      <c r="DB134" s="247"/>
      <c r="DC134" s="247"/>
      <c r="DD134" s="247"/>
      <c r="DE134" s="247"/>
      <c r="DF134" s="247"/>
      <c r="DG134" s="247"/>
      <c r="DH134" s="247"/>
      <c r="DI134" s="247"/>
      <c r="DJ134" s="247"/>
      <c r="DK134" s="247"/>
      <c r="DL134" s="247"/>
      <c r="DM134" s="247"/>
      <c r="DN134" s="247"/>
      <c r="DO134" s="247"/>
      <c r="DP134" s="247"/>
      <c r="DQ134" s="247"/>
      <c r="DR134" s="247"/>
      <c r="DS134" s="247"/>
      <c r="DT134" s="247"/>
      <c r="DU134" s="247"/>
      <c r="DV134" s="247"/>
      <c r="DW134" s="247"/>
      <c r="DX134" s="247"/>
      <c r="DY134" s="247"/>
      <c r="DZ134" s="247"/>
      <c r="EA134" s="247"/>
      <c r="EB134" s="247"/>
      <c r="EC134" s="247"/>
      <c r="ED134" s="247"/>
      <c r="EE134" s="247"/>
      <c r="EF134" s="247"/>
      <c r="EG134" s="247"/>
      <c r="EH134" s="247"/>
      <c r="EI134" s="247"/>
      <c r="EJ134" s="247"/>
      <c r="EK134" s="247"/>
      <c r="EL134" s="247"/>
      <c r="EM134" s="247"/>
      <c r="EN134" s="247"/>
      <c r="EO134" s="247"/>
      <c r="EP134" s="247"/>
      <c r="EQ134" s="247"/>
      <c r="ER134" s="247"/>
      <c r="ES134" s="247"/>
      <c r="ET134" s="247"/>
      <c r="EU134" s="247"/>
      <c r="EV134" s="247"/>
      <c r="EW134" s="247"/>
      <c r="EX134" s="247"/>
      <c r="EY134" s="247"/>
      <c r="EZ134" s="247"/>
      <c r="FA134" s="247"/>
      <c r="FB134" s="247"/>
      <c r="FC134" s="247"/>
      <c r="FD134" s="247"/>
      <c r="FE134" s="247"/>
      <c r="FF134" s="247"/>
      <c r="FG134" s="247"/>
      <c r="FH134" s="247"/>
      <c r="FI134" s="247"/>
      <c r="FJ134" s="247"/>
      <c r="FK134" s="247"/>
      <c r="FL134" s="247"/>
      <c r="FM134" s="247"/>
      <c r="FN134" s="247"/>
      <c r="FO134" s="247"/>
      <c r="FP134" s="247"/>
      <c r="FQ134" s="247"/>
      <c r="FR134" s="247"/>
      <c r="FS134" s="247"/>
      <c r="FT134" s="247"/>
      <c r="FU134" s="247"/>
      <c r="FV134" s="247"/>
      <c r="FW134" s="247"/>
      <c r="FX134" s="247"/>
      <c r="FY134" s="247"/>
      <c r="FZ134" s="247"/>
      <c r="GA134" s="247"/>
      <c r="GB134" s="247"/>
      <c r="GC134" s="247"/>
      <c r="GD134" s="247"/>
      <c r="GE134" s="247"/>
      <c r="GF134" s="247"/>
      <c r="GG134" s="247"/>
      <c r="GH134" s="247"/>
      <c r="GI134" s="247"/>
      <c r="GJ134" s="247"/>
      <c r="GK134" s="247"/>
      <c r="GL134" s="247"/>
      <c r="GM134" s="247"/>
      <c r="GN134" s="247"/>
      <c r="GO134" s="247"/>
      <c r="GP134" s="247"/>
      <c r="GQ134" s="247"/>
      <c r="GR134" s="247"/>
      <c r="GS134" s="247"/>
      <c r="GT134" s="247"/>
      <c r="GU134" s="247"/>
      <c r="GV134" s="247"/>
      <c r="GW134" s="247"/>
      <c r="GX134" s="247"/>
      <c r="GY134" s="247"/>
      <c r="GZ134" s="247"/>
      <c r="HA134" s="247"/>
      <c r="HB134" s="247"/>
      <c r="HC134" s="247"/>
      <c r="HD134" s="247"/>
      <c r="HE134" s="247"/>
      <c r="HF134" s="247"/>
      <c r="HG134" s="247"/>
      <c r="HH134" s="247"/>
      <c r="HI134" s="247"/>
      <c r="HJ134" s="247"/>
      <c r="HK134" s="247"/>
      <c r="HL134" s="247"/>
      <c r="HM134" s="247"/>
      <c r="HN134" s="247"/>
      <c r="HO134" s="247"/>
      <c r="HP134" s="247"/>
      <c r="HQ134" s="247"/>
      <c r="HR134" s="247"/>
      <c r="HS134" s="247"/>
      <c r="HT134" s="247"/>
      <c r="HU134" s="247"/>
      <c r="HV134" s="247"/>
      <c r="HW134" s="247"/>
      <c r="HX134" s="247"/>
      <c r="HY134" s="247"/>
      <c r="HZ134" s="247"/>
      <c r="IA134" s="247"/>
      <c r="IB134" s="247"/>
      <c r="IC134" s="247"/>
      <c r="ID134" s="247"/>
      <c r="IE134" s="247"/>
      <c r="IF134" s="247"/>
      <c r="IG134" s="247"/>
      <c r="IH134" s="247"/>
      <c r="II134" s="247"/>
      <c r="IJ134" s="247"/>
      <c r="IK134" s="247"/>
      <c r="IL134" s="247"/>
      <c r="IM134" s="247"/>
      <c r="IN134" s="247"/>
      <c r="IO134" s="247"/>
      <c r="IP134" s="247"/>
      <c r="IQ134" s="247"/>
      <c r="IR134" s="247"/>
      <c r="IS134" s="247"/>
      <c r="IT134" s="247"/>
      <c r="IU134" s="247"/>
      <c r="IV134" s="247"/>
      <c r="IW134" s="247"/>
      <c r="IX134" s="247"/>
      <c r="IY134" s="247"/>
      <c r="IZ134" s="247"/>
      <c r="JA134" s="247"/>
      <c r="JB134" s="247"/>
      <c r="JC134" s="247"/>
      <c r="JD134" s="247"/>
      <c r="JE134" s="247"/>
      <c r="JF134" s="247"/>
      <c r="JG134" s="247"/>
      <c r="JH134" s="247"/>
      <c r="JI134" s="247"/>
      <c r="JJ134" s="247"/>
      <c r="JK134" s="247"/>
      <c r="JL134" s="247"/>
    </row>
    <row r="135" spans="1:272" s="270" customFormat="1" x14ac:dyDescent="0.3">
      <c r="A135" s="243"/>
      <c r="B135" s="243"/>
      <c r="C135" s="243"/>
      <c r="D135" s="243"/>
      <c r="E135" s="243"/>
      <c r="F135" s="245"/>
      <c r="G135" s="245"/>
      <c r="H135" s="245"/>
      <c r="I135" s="245"/>
      <c r="J135" s="245"/>
      <c r="K135" s="245"/>
      <c r="L135" s="246"/>
      <c r="M135" s="247"/>
      <c r="N135" s="247"/>
      <c r="O135" s="247"/>
      <c r="P135" s="247"/>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47"/>
      <c r="AM135" s="247"/>
      <c r="AN135" s="247"/>
      <c r="AO135" s="247"/>
      <c r="AP135" s="247"/>
      <c r="AQ135" s="247"/>
      <c r="AR135" s="247"/>
      <c r="AS135" s="247"/>
      <c r="AT135" s="247"/>
      <c r="AU135" s="247"/>
      <c r="AV135" s="247"/>
      <c r="AW135" s="247"/>
      <c r="AX135" s="247"/>
      <c r="AY135" s="247"/>
      <c r="AZ135" s="247"/>
      <c r="BA135" s="247"/>
      <c r="BB135" s="247"/>
      <c r="BC135" s="247"/>
      <c r="BD135" s="247"/>
      <c r="BE135" s="247"/>
      <c r="BF135" s="247"/>
      <c r="BG135" s="247"/>
      <c r="BH135" s="247"/>
      <c r="BI135" s="247"/>
      <c r="BJ135" s="247"/>
      <c r="BK135" s="247"/>
      <c r="BL135" s="247"/>
      <c r="BM135" s="247"/>
      <c r="BN135" s="247"/>
      <c r="BO135" s="247"/>
      <c r="BP135" s="247"/>
      <c r="BQ135" s="247"/>
      <c r="BR135" s="247"/>
      <c r="BS135" s="247"/>
      <c r="BT135" s="247"/>
      <c r="BU135" s="247"/>
      <c r="BV135" s="247"/>
      <c r="BW135" s="247"/>
      <c r="BX135" s="247"/>
      <c r="BY135" s="247"/>
      <c r="BZ135" s="247"/>
      <c r="CA135" s="247"/>
      <c r="CB135" s="247"/>
      <c r="CC135" s="247"/>
      <c r="CD135" s="247"/>
      <c r="CE135" s="247"/>
      <c r="CF135" s="247"/>
      <c r="CG135" s="247"/>
      <c r="CH135" s="247"/>
      <c r="CI135" s="247"/>
      <c r="CJ135" s="247"/>
      <c r="CK135" s="247"/>
      <c r="CL135" s="247"/>
      <c r="CM135" s="247"/>
      <c r="CN135" s="247"/>
      <c r="CO135" s="247"/>
      <c r="CP135" s="247"/>
      <c r="CQ135" s="247"/>
      <c r="CR135" s="247"/>
      <c r="CS135" s="247"/>
      <c r="CT135" s="247"/>
      <c r="CU135" s="247"/>
      <c r="CV135" s="247"/>
      <c r="CW135" s="247"/>
      <c r="CX135" s="247"/>
      <c r="CY135" s="247"/>
      <c r="CZ135" s="247"/>
      <c r="DA135" s="247"/>
      <c r="DB135" s="247"/>
      <c r="DC135" s="247"/>
      <c r="DD135" s="247"/>
      <c r="DE135" s="247"/>
      <c r="DF135" s="247"/>
      <c r="DG135" s="247"/>
      <c r="DH135" s="247"/>
      <c r="DI135" s="247"/>
      <c r="DJ135" s="247"/>
      <c r="DK135" s="247"/>
      <c r="DL135" s="247"/>
      <c r="DM135" s="247"/>
      <c r="DN135" s="247"/>
      <c r="DO135" s="247"/>
      <c r="DP135" s="247"/>
      <c r="DQ135" s="247"/>
      <c r="DR135" s="247"/>
      <c r="DS135" s="247"/>
      <c r="DT135" s="247"/>
      <c r="DU135" s="247"/>
      <c r="DV135" s="247"/>
      <c r="DW135" s="247"/>
      <c r="DX135" s="247"/>
      <c r="DY135" s="247"/>
      <c r="DZ135" s="247"/>
      <c r="EA135" s="247"/>
      <c r="EB135" s="247"/>
      <c r="EC135" s="247"/>
      <c r="ED135" s="247"/>
      <c r="EE135" s="247"/>
      <c r="EF135" s="247"/>
      <c r="EG135" s="247"/>
      <c r="EH135" s="247"/>
      <c r="EI135" s="247"/>
      <c r="EJ135" s="247"/>
      <c r="EK135" s="247"/>
      <c r="EL135" s="247"/>
      <c r="EM135" s="247"/>
      <c r="EN135" s="247"/>
      <c r="EO135" s="247"/>
      <c r="EP135" s="247"/>
      <c r="EQ135" s="247"/>
      <c r="ER135" s="247"/>
      <c r="ES135" s="247"/>
      <c r="ET135" s="247"/>
      <c r="EU135" s="247"/>
      <c r="EV135" s="247"/>
      <c r="EW135" s="247"/>
      <c r="EX135" s="247"/>
      <c r="EY135" s="247"/>
      <c r="EZ135" s="247"/>
      <c r="FA135" s="247"/>
      <c r="FB135" s="247"/>
      <c r="FC135" s="247"/>
      <c r="FD135" s="247"/>
      <c r="FE135" s="247"/>
      <c r="FF135" s="247"/>
      <c r="FG135" s="247"/>
      <c r="FH135" s="247"/>
      <c r="FI135" s="247"/>
      <c r="FJ135" s="247"/>
      <c r="FK135" s="247"/>
      <c r="FL135" s="247"/>
      <c r="FM135" s="247"/>
      <c r="FN135" s="247"/>
      <c r="FO135" s="247"/>
      <c r="FP135" s="247"/>
      <c r="FQ135" s="247"/>
      <c r="FR135" s="247"/>
      <c r="FS135" s="247"/>
      <c r="FT135" s="247"/>
      <c r="FU135" s="247"/>
      <c r="FV135" s="247"/>
      <c r="FW135" s="247"/>
      <c r="FX135" s="247"/>
      <c r="FY135" s="247"/>
      <c r="FZ135" s="247"/>
      <c r="GA135" s="247"/>
      <c r="GB135" s="247"/>
      <c r="GC135" s="247"/>
      <c r="GD135" s="247"/>
      <c r="GE135" s="247"/>
      <c r="GF135" s="247"/>
      <c r="GG135" s="247"/>
      <c r="GH135" s="247"/>
      <c r="GI135" s="247"/>
      <c r="GJ135" s="247"/>
      <c r="GK135" s="247"/>
      <c r="GL135" s="247"/>
      <c r="GM135" s="247"/>
      <c r="GN135" s="247"/>
      <c r="GO135" s="247"/>
      <c r="GP135" s="247"/>
      <c r="GQ135" s="247"/>
      <c r="GR135" s="247"/>
      <c r="GS135" s="247"/>
      <c r="GT135" s="247"/>
      <c r="GU135" s="247"/>
      <c r="GV135" s="247"/>
      <c r="GW135" s="247"/>
      <c r="GX135" s="247"/>
      <c r="GY135" s="247"/>
      <c r="GZ135" s="247"/>
      <c r="HA135" s="247"/>
      <c r="HB135" s="247"/>
      <c r="HC135" s="247"/>
      <c r="HD135" s="247"/>
      <c r="HE135" s="247"/>
      <c r="HF135" s="247"/>
      <c r="HG135" s="247"/>
      <c r="HH135" s="247"/>
      <c r="HI135" s="247"/>
      <c r="HJ135" s="247"/>
      <c r="HK135" s="247"/>
      <c r="HL135" s="247"/>
      <c r="HM135" s="247"/>
      <c r="HN135" s="247"/>
      <c r="HO135" s="247"/>
      <c r="HP135" s="247"/>
      <c r="HQ135" s="247"/>
      <c r="HR135" s="247"/>
      <c r="HS135" s="247"/>
      <c r="HT135" s="247"/>
      <c r="HU135" s="247"/>
      <c r="HV135" s="247"/>
      <c r="HW135" s="247"/>
      <c r="HX135" s="247"/>
      <c r="HY135" s="247"/>
      <c r="HZ135" s="247"/>
      <c r="IA135" s="247"/>
      <c r="IB135" s="247"/>
      <c r="IC135" s="247"/>
      <c r="ID135" s="247"/>
      <c r="IE135" s="247"/>
      <c r="IF135" s="247"/>
      <c r="IG135" s="247"/>
      <c r="IH135" s="247"/>
      <c r="II135" s="247"/>
      <c r="IJ135" s="247"/>
      <c r="IK135" s="247"/>
      <c r="IL135" s="247"/>
      <c r="IM135" s="247"/>
      <c r="IN135" s="247"/>
      <c r="IO135" s="247"/>
      <c r="IP135" s="247"/>
      <c r="IQ135" s="247"/>
      <c r="IR135" s="247"/>
      <c r="IS135" s="247"/>
      <c r="IT135" s="247"/>
      <c r="IU135" s="247"/>
      <c r="IV135" s="247"/>
      <c r="IW135" s="247"/>
      <c r="IX135" s="247"/>
      <c r="IY135" s="247"/>
      <c r="IZ135" s="247"/>
      <c r="JA135" s="247"/>
      <c r="JB135" s="247"/>
      <c r="JC135" s="247"/>
      <c r="JD135" s="247"/>
      <c r="JE135" s="247"/>
      <c r="JF135" s="247"/>
      <c r="JG135" s="247"/>
      <c r="JH135" s="247"/>
      <c r="JI135" s="247"/>
      <c r="JJ135" s="247"/>
      <c r="JK135" s="247"/>
      <c r="JL135" s="247"/>
    </row>
    <row r="136" spans="1:272" s="270" customFormat="1" x14ac:dyDescent="0.3">
      <c r="A136" s="243"/>
      <c r="B136" s="243"/>
      <c r="C136" s="243"/>
      <c r="D136" s="243"/>
      <c r="E136" s="243"/>
      <c r="F136" s="245"/>
      <c r="G136" s="245"/>
      <c r="H136" s="245"/>
      <c r="I136" s="245"/>
      <c r="J136" s="245"/>
      <c r="K136" s="245"/>
      <c r="L136" s="246"/>
      <c r="M136" s="247"/>
      <c r="N136" s="247"/>
      <c r="O136" s="247"/>
      <c r="P136" s="247"/>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47"/>
      <c r="AM136" s="247"/>
      <c r="AN136" s="247"/>
      <c r="AO136" s="247"/>
      <c r="AP136" s="247"/>
      <c r="AQ136" s="247"/>
      <c r="AR136" s="247"/>
      <c r="AS136" s="247"/>
      <c r="AT136" s="247"/>
      <c r="AU136" s="247"/>
      <c r="AV136" s="247"/>
      <c r="AW136" s="247"/>
      <c r="AX136" s="247"/>
      <c r="AY136" s="247"/>
      <c r="AZ136" s="247"/>
      <c r="BA136" s="247"/>
      <c r="BB136" s="247"/>
      <c r="BC136" s="247"/>
      <c r="BD136" s="247"/>
      <c r="BE136" s="247"/>
      <c r="BF136" s="247"/>
      <c r="BG136" s="247"/>
      <c r="BH136" s="247"/>
      <c r="BI136" s="247"/>
      <c r="BJ136" s="247"/>
      <c r="BK136" s="247"/>
      <c r="BL136" s="247"/>
      <c r="BM136" s="247"/>
      <c r="BN136" s="247"/>
      <c r="BO136" s="247"/>
      <c r="BP136" s="247"/>
      <c r="BQ136" s="247"/>
      <c r="BR136" s="247"/>
      <c r="BS136" s="247"/>
      <c r="BT136" s="247"/>
      <c r="BU136" s="247"/>
      <c r="BV136" s="247"/>
      <c r="BW136" s="247"/>
      <c r="BX136" s="247"/>
      <c r="BY136" s="247"/>
      <c r="BZ136" s="247"/>
      <c r="CA136" s="247"/>
      <c r="CB136" s="247"/>
      <c r="CC136" s="247"/>
      <c r="CD136" s="247"/>
      <c r="CE136" s="247"/>
      <c r="CF136" s="247"/>
      <c r="CG136" s="247"/>
      <c r="CH136" s="247"/>
      <c r="CI136" s="247"/>
      <c r="CJ136" s="247"/>
      <c r="CK136" s="247"/>
      <c r="CL136" s="247"/>
      <c r="CM136" s="247"/>
      <c r="CN136" s="247"/>
      <c r="CO136" s="247"/>
      <c r="CP136" s="247"/>
      <c r="CQ136" s="247"/>
      <c r="CR136" s="247"/>
      <c r="CS136" s="247"/>
      <c r="CT136" s="247"/>
      <c r="CU136" s="247"/>
      <c r="CV136" s="247"/>
      <c r="CW136" s="247"/>
      <c r="CX136" s="247"/>
      <c r="CY136" s="247"/>
      <c r="CZ136" s="247"/>
      <c r="DA136" s="247"/>
      <c r="DB136" s="247"/>
      <c r="DC136" s="247"/>
      <c r="DD136" s="247"/>
      <c r="DE136" s="247"/>
      <c r="DF136" s="247"/>
      <c r="DG136" s="247"/>
      <c r="DH136" s="247"/>
      <c r="DI136" s="247"/>
      <c r="DJ136" s="247"/>
      <c r="DK136" s="247"/>
      <c r="DL136" s="247"/>
      <c r="DM136" s="247"/>
      <c r="DN136" s="247"/>
      <c r="DO136" s="247"/>
      <c r="DP136" s="247"/>
      <c r="DQ136" s="247"/>
      <c r="DR136" s="247"/>
      <c r="DS136" s="247"/>
      <c r="DT136" s="247"/>
      <c r="DU136" s="247"/>
      <c r="DV136" s="247"/>
      <c r="DW136" s="247"/>
      <c r="DX136" s="247"/>
      <c r="DY136" s="247"/>
      <c r="DZ136" s="247"/>
      <c r="EA136" s="247"/>
      <c r="EB136" s="247"/>
      <c r="EC136" s="247"/>
      <c r="ED136" s="247"/>
      <c r="EE136" s="247"/>
      <c r="EF136" s="247"/>
      <c r="EG136" s="247"/>
      <c r="EH136" s="247"/>
      <c r="EI136" s="247"/>
      <c r="EJ136" s="247"/>
      <c r="EK136" s="247"/>
      <c r="EL136" s="247"/>
      <c r="EM136" s="247"/>
      <c r="EN136" s="247"/>
      <c r="EO136" s="247"/>
      <c r="EP136" s="247"/>
      <c r="EQ136" s="247"/>
      <c r="ER136" s="247"/>
      <c r="ES136" s="247"/>
      <c r="ET136" s="247"/>
      <c r="EU136" s="247"/>
      <c r="EV136" s="247"/>
      <c r="EW136" s="247"/>
      <c r="EX136" s="247"/>
      <c r="EY136" s="247"/>
      <c r="EZ136" s="247"/>
      <c r="FA136" s="247"/>
      <c r="FB136" s="247"/>
      <c r="FC136" s="247"/>
      <c r="FD136" s="247"/>
      <c r="FE136" s="247"/>
      <c r="FF136" s="247"/>
      <c r="FG136" s="247"/>
      <c r="FH136" s="247"/>
      <c r="FI136" s="247"/>
      <c r="FJ136" s="247"/>
      <c r="FK136" s="247"/>
      <c r="FL136" s="247"/>
      <c r="FM136" s="247"/>
      <c r="FN136" s="247"/>
      <c r="FO136" s="247"/>
      <c r="FP136" s="247"/>
      <c r="FQ136" s="247"/>
      <c r="FR136" s="247"/>
      <c r="FS136" s="247"/>
      <c r="FT136" s="247"/>
      <c r="FU136" s="247"/>
      <c r="FV136" s="247"/>
      <c r="FW136" s="247"/>
      <c r="FX136" s="247"/>
      <c r="FY136" s="247"/>
      <c r="FZ136" s="247"/>
      <c r="GA136" s="247"/>
      <c r="GB136" s="247"/>
      <c r="GC136" s="247"/>
      <c r="GD136" s="247"/>
      <c r="GE136" s="247"/>
      <c r="GF136" s="247"/>
      <c r="GG136" s="247"/>
      <c r="GH136" s="247"/>
      <c r="GI136" s="247"/>
      <c r="GJ136" s="247"/>
      <c r="GK136" s="247"/>
      <c r="GL136" s="247"/>
      <c r="GM136" s="247"/>
      <c r="GN136" s="247"/>
      <c r="GO136" s="247"/>
      <c r="GP136" s="247"/>
      <c r="GQ136" s="247"/>
      <c r="GR136" s="247"/>
      <c r="GS136" s="247"/>
      <c r="GT136" s="247"/>
      <c r="GU136" s="247"/>
      <c r="GV136" s="247"/>
      <c r="GW136" s="247"/>
      <c r="GX136" s="247"/>
      <c r="GY136" s="247"/>
      <c r="GZ136" s="247"/>
      <c r="HA136" s="247"/>
      <c r="HB136" s="247"/>
      <c r="HC136" s="247"/>
      <c r="HD136" s="247"/>
      <c r="HE136" s="247"/>
      <c r="HF136" s="247"/>
      <c r="HG136" s="247"/>
      <c r="HH136" s="247"/>
      <c r="HI136" s="247"/>
      <c r="HJ136" s="247"/>
      <c r="HK136" s="247"/>
      <c r="HL136" s="247"/>
      <c r="HM136" s="247"/>
      <c r="HN136" s="247"/>
      <c r="HO136" s="247"/>
      <c r="HP136" s="247"/>
      <c r="HQ136" s="247"/>
      <c r="HR136" s="247"/>
      <c r="HS136" s="247"/>
      <c r="HT136" s="247"/>
      <c r="HU136" s="247"/>
      <c r="HV136" s="247"/>
      <c r="HW136" s="247"/>
      <c r="HX136" s="247"/>
      <c r="HY136" s="247"/>
      <c r="HZ136" s="247"/>
      <c r="IA136" s="247"/>
      <c r="IB136" s="247"/>
      <c r="IC136" s="247"/>
      <c r="ID136" s="247"/>
      <c r="IE136" s="247"/>
      <c r="IF136" s="247"/>
      <c r="IG136" s="247"/>
      <c r="IH136" s="247"/>
      <c r="II136" s="247"/>
      <c r="IJ136" s="247"/>
      <c r="IK136" s="247"/>
      <c r="IL136" s="247"/>
      <c r="IM136" s="247"/>
      <c r="IN136" s="247"/>
      <c r="IO136" s="247"/>
      <c r="IP136" s="247"/>
      <c r="IQ136" s="247"/>
      <c r="IR136" s="247"/>
      <c r="IS136" s="247"/>
      <c r="IT136" s="247"/>
      <c r="IU136" s="247"/>
      <c r="IV136" s="247"/>
      <c r="IW136" s="247"/>
      <c r="IX136" s="247"/>
      <c r="IY136" s="247"/>
      <c r="IZ136" s="247"/>
      <c r="JA136" s="247"/>
      <c r="JB136" s="247"/>
      <c r="JC136" s="247"/>
      <c r="JD136" s="247"/>
      <c r="JE136" s="247"/>
      <c r="JF136" s="247"/>
      <c r="JG136" s="247"/>
      <c r="JH136" s="247"/>
      <c r="JI136" s="247"/>
      <c r="JJ136" s="247"/>
      <c r="JK136" s="247"/>
      <c r="JL136" s="247"/>
    </row>
    <row r="137" spans="1:272" s="270" customFormat="1" x14ac:dyDescent="0.3">
      <c r="A137" s="243"/>
      <c r="B137" s="243"/>
      <c r="C137" s="243"/>
      <c r="D137" s="243"/>
      <c r="E137" s="243"/>
      <c r="F137" s="245"/>
      <c r="G137" s="245"/>
      <c r="H137" s="245"/>
      <c r="I137" s="245"/>
      <c r="J137" s="245"/>
      <c r="K137" s="245"/>
      <c r="L137" s="246"/>
      <c r="M137" s="247"/>
      <c r="N137" s="247"/>
      <c r="O137" s="247"/>
      <c r="P137" s="247"/>
      <c r="Q137" s="247"/>
      <c r="R137" s="247"/>
      <c r="S137" s="247"/>
      <c r="T137" s="247"/>
      <c r="U137" s="247"/>
      <c r="V137" s="247"/>
      <c r="W137" s="247"/>
      <c r="X137" s="247"/>
      <c r="Y137" s="247"/>
      <c r="Z137" s="247"/>
      <c r="AA137" s="247"/>
      <c r="AB137" s="247"/>
      <c r="AC137" s="247"/>
      <c r="AD137" s="247"/>
      <c r="AE137" s="247"/>
      <c r="AF137" s="247"/>
      <c r="AG137" s="247"/>
      <c r="AH137" s="247"/>
      <c r="AI137" s="247"/>
      <c r="AJ137" s="247"/>
      <c r="AK137" s="247"/>
      <c r="AL137" s="247"/>
      <c r="AM137" s="247"/>
      <c r="AN137" s="247"/>
      <c r="AO137" s="247"/>
      <c r="AP137" s="247"/>
      <c r="AQ137" s="247"/>
      <c r="AR137" s="247"/>
      <c r="AS137" s="247"/>
      <c r="AT137" s="247"/>
      <c r="AU137" s="247"/>
      <c r="AV137" s="247"/>
      <c r="AW137" s="247"/>
      <c r="AX137" s="247"/>
      <c r="AY137" s="247"/>
      <c r="AZ137" s="247"/>
      <c r="BA137" s="247"/>
      <c r="BB137" s="247"/>
      <c r="BC137" s="247"/>
      <c r="BD137" s="247"/>
      <c r="BE137" s="247"/>
      <c r="BF137" s="247"/>
      <c r="BG137" s="247"/>
      <c r="BH137" s="247"/>
      <c r="BI137" s="247"/>
      <c r="BJ137" s="247"/>
      <c r="BK137" s="247"/>
      <c r="BL137" s="247"/>
      <c r="BM137" s="247"/>
      <c r="BN137" s="247"/>
      <c r="BO137" s="247"/>
      <c r="BP137" s="247"/>
      <c r="BQ137" s="247"/>
      <c r="BR137" s="247"/>
      <c r="BS137" s="247"/>
      <c r="BT137" s="247"/>
      <c r="BU137" s="247"/>
      <c r="BV137" s="247"/>
      <c r="BW137" s="247"/>
      <c r="BX137" s="247"/>
      <c r="BY137" s="247"/>
      <c r="BZ137" s="247"/>
      <c r="CA137" s="247"/>
      <c r="CB137" s="247"/>
      <c r="CC137" s="247"/>
      <c r="CD137" s="247"/>
      <c r="CE137" s="247"/>
      <c r="CF137" s="247"/>
      <c r="CG137" s="247"/>
      <c r="CH137" s="247"/>
      <c r="CI137" s="247"/>
      <c r="CJ137" s="247"/>
      <c r="CK137" s="247"/>
      <c r="CL137" s="247"/>
      <c r="CM137" s="247"/>
      <c r="CN137" s="247"/>
      <c r="CO137" s="247"/>
      <c r="CP137" s="247"/>
      <c r="CQ137" s="247"/>
      <c r="CR137" s="247"/>
      <c r="CS137" s="247"/>
      <c r="CT137" s="247"/>
      <c r="CU137" s="247"/>
      <c r="CV137" s="247"/>
      <c r="CW137" s="247"/>
      <c r="CX137" s="247"/>
      <c r="CY137" s="247"/>
      <c r="CZ137" s="247"/>
      <c r="DA137" s="247"/>
      <c r="DB137" s="247"/>
      <c r="DC137" s="247"/>
      <c r="DD137" s="247"/>
      <c r="DE137" s="247"/>
      <c r="DF137" s="247"/>
      <c r="DG137" s="247"/>
      <c r="DH137" s="247"/>
      <c r="DI137" s="247"/>
      <c r="DJ137" s="247"/>
      <c r="DK137" s="247"/>
      <c r="DL137" s="247"/>
      <c r="DM137" s="247"/>
      <c r="DN137" s="247"/>
      <c r="DO137" s="247"/>
      <c r="DP137" s="247"/>
      <c r="DQ137" s="247"/>
      <c r="DR137" s="247"/>
      <c r="DS137" s="247"/>
      <c r="DT137" s="247"/>
      <c r="DU137" s="247"/>
      <c r="DV137" s="247"/>
      <c r="DW137" s="247"/>
      <c r="DX137" s="247"/>
      <c r="DY137" s="247"/>
      <c r="DZ137" s="247"/>
      <c r="EA137" s="247"/>
      <c r="EB137" s="247"/>
      <c r="EC137" s="247"/>
      <c r="ED137" s="247"/>
      <c r="EE137" s="247"/>
      <c r="EF137" s="247"/>
      <c r="EG137" s="247"/>
      <c r="EH137" s="247"/>
      <c r="EI137" s="247"/>
      <c r="EJ137" s="247"/>
      <c r="EK137" s="247"/>
      <c r="EL137" s="247"/>
      <c r="EM137" s="247"/>
      <c r="EN137" s="247"/>
      <c r="EO137" s="247"/>
      <c r="EP137" s="247"/>
      <c r="EQ137" s="247"/>
      <c r="ER137" s="247"/>
      <c r="ES137" s="247"/>
      <c r="ET137" s="247"/>
      <c r="EU137" s="247"/>
      <c r="EV137" s="247"/>
      <c r="EW137" s="247"/>
      <c r="EX137" s="247"/>
      <c r="EY137" s="247"/>
      <c r="EZ137" s="247"/>
      <c r="FA137" s="247"/>
      <c r="FB137" s="247"/>
      <c r="FC137" s="247"/>
      <c r="FD137" s="247"/>
      <c r="FE137" s="247"/>
      <c r="FF137" s="247"/>
      <c r="FG137" s="247"/>
      <c r="FH137" s="247"/>
      <c r="FI137" s="247"/>
      <c r="FJ137" s="247"/>
      <c r="FK137" s="247"/>
      <c r="FL137" s="247"/>
      <c r="FM137" s="247"/>
      <c r="FN137" s="247"/>
      <c r="FO137" s="247"/>
      <c r="FP137" s="247"/>
      <c r="FQ137" s="247"/>
      <c r="FR137" s="247"/>
      <c r="FS137" s="247"/>
      <c r="FT137" s="247"/>
      <c r="FU137" s="247"/>
      <c r="FV137" s="247"/>
      <c r="FW137" s="247"/>
      <c r="FX137" s="247"/>
      <c r="FY137" s="247"/>
      <c r="FZ137" s="247"/>
      <c r="GA137" s="247"/>
      <c r="GB137" s="247"/>
      <c r="GC137" s="247"/>
      <c r="GD137" s="247"/>
      <c r="GE137" s="247"/>
      <c r="GF137" s="247"/>
      <c r="GG137" s="247"/>
      <c r="GH137" s="247"/>
      <c r="GI137" s="247"/>
      <c r="GJ137" s="247"/>
      <c r="GK137" s="247"/>
      <c r="GL137" s="247"/>
      <c r="GM137" s="247"/>
      <c r="GN137" s="247"/>
      <c r="GO137" s="247"/>
      <c r="GP137" s="247"/>
      <c r="GQ137" s="247"/>
      <c r="GR137" s="247"/>
      <c r="GS137" s="247"/>
      <c r="GT137" s="247"/>
      <c r="GU137" s="247"/>
      <c r="GV137" s="247"/>
      <c r="GW137" s="247"/>
      <c r="GX137" s="247"/>
      <c r="GY137" s="247"/>
      <c r="GZ137" s="247"/>
      <c r="HA137" s="247"/>
      <c r="HB137" s="247"/>
      <c r="HC137" s="247"/>
      <c r="HD137" s="247"/>
      <c r="HE137" s="247"/>
      <c r="HF137" s="247"/>
      <c r="HG137" s="247"/>
      <c r="HH137" s="247"/>
      <c r="HI137" s="247"/>
      <c r="HJ137" s="247"/>
      <c r="HK137" s="247"/>
      <c r="HL137" s="247"/>
      <c r="HM137" s="247"/>
      <c r="HN137" s="247"/>
      <c r="HO137" s="247"/>
      <c r="HP137" s="247"/>
      <c r="HQ137" s="247"/>
      <c r="HR137" s="247"/>
      <c r="HS137" s="247"/>
      <c r="HT137" s="247"/>
      <c r="HU137" s="247"/>
      <c r="HV137" s="247"/>
      <c r="HW137" s="247"/>
      <c r="HX137" s="247"/>
      <c r="HY137" s="247"/>
      <c r="HZ137" s="247"/>
      <c r="IA137" s="247"/>
      <c r="IB137" s="247"/>
      <c r="IC137" s="247"/>
      <c r="ID137" s="247"/>
      <c r="IE137" s="247"/>
      <c r="IF137" s="247"/>
      <c r="IG137" s="247"/>
      <c r="IH137" s="247"/>
      <c r="II137" s="247"/>
      <c r="IJ137" s="247"/>
      <c r="IK137" s="247"/>
      <c r="IL137" s="247"/>
      <c r="IM137" s="247"/>
      <c r="IN137" s="247"/>
      <c r="IO137" s="247"/>
      <c r="IP137" s="247"/>
      <c r="IQ137" s="247"/>
      <c r="IR137" s="247"/>
      <c r="IS137" s="247"/>
      <c r="IT137" s="247"/>
      <c r="IU137" s="247"/>
      <c r="IV137" s="247"/>
      <c r="IW137" s="247"/>
      <c r="IX137" s="247"/>
      <c r="IY137" s="247"/>
      <c r="IZ137" s="247"/>
      <c r="JA137" s="247"/>
      <c r="JB137" s="247"/>
      <c r="JC137" s="247"/>
      <c r="JD137" s="247"/>
      <c r="JE137" s="247"/>
      <c r="JF137" s="247"/>
      <c r="JG137" s="247"/>
      <c r="JH137" s="247"/>
      <c r="JI137" s="247"/>
      <c r="JJ137" s="247"/>
      <c r="JK137" s="247"/>
      <c r="JL137" s="247"/>
    </row>
    <row r="138" spans="1:272" s="270" customFormat="1" x14ac:dyDescent="0.3">
      <c r="A138" s="243"/>
      <c r="B138" s="243"/>
      <c r="C138" s="243"/>
      <c r="D138" s="243"/>
      <c r="E138" s="243"/>
      <c r="F138" s="245"/>
      <c r="G138" s="245"/>
      <c r="H138" s="245"/>
      <c r="I138" s="245"/>
      <c r="J138" s="245"/>
      <c r="K138" s="245"/>
      <c r="L138" s="246"/>
      <c r="M138" s="247"/>
      <c r="N138" s="247"/>
      <c r="O138" s="247"/>
      <c r="P138" s="247"/>
      <c r="Q138" s="247"/>
      <c r="R138" s="247"/>
      <c r="S138" s="247"/>
      <c r="T138" s="247"/>
      <c r="U138" s="247"/>
      <c r="V138" s="247"/>
      <c r="W138" s="247"/>
      <c r="X138" s="247"/>
      <c r="Y138" s="247"/>
      <c r="Z138" s="247"/>
      <c r="AA138" s="247"/>
      <c r="AB138" s="247"/>
      <c r="AC138" s="247"/>
      <c r="AD138" s="247"/>
      <c r="AE138" s="247"/>
      <c r="AF138" s="247"/>
      <c r="AG138" s="247"/>
      <c r="AH138" s="247"/>
      <c r="AI138" s="247"/>
      <c r="AJ138" s="247"/>
      <c r="AK138" s="247"/>
      <c r="AL138" s="247"/>
      <c r="AM138" s="247"/>
      <c r="AN138" s="247"/>
      <c r="AO138" s="247"/>
      <c r="AP138" s="247"/>
      <c r="AQ138" s="247"/>
      <c r="AR138" s="247"/>
      <c r="AS138" s="247"/>
      <c r="AT138" s="247"/>
      <c r="AU138" s="247"/>
      <c r="AV138" s="247"/>
      <c r="AW138" s="247"/>
      <c r="AX138" s="247"/>
      <c r="AY138" s="247"/>
      <c r="AZ138" s="247"/>
      <c r="BA138" s="247"/>
      <c r="BB138" s="247"/>
      <c r="BC138" s="247"/>
      <c r="BD138" s="247"/>
      <c r="BE138" s="247"/>
      <c r="BF138" s="247"/>
      <c r="BG138" s="247"/>
      <c r="BH138" s="247"/>
      <c r="BI138" s="247"/>
      <c r="BJ138" s="247"/>
      <c r="BK138" s="247"/>
      <c r="BL138" s="247"/>
      <c r="BM138" s="247"/>
      <c r="BN138" s="247"/>
      <c r="BO138" s="247"/>
      <c r="BP138" s="247"/>
      <c r="BQ138" s="247"/>
      <c r="BR138" s="247"/>
      <c r="BS138" s="247"/>
      <c r="BT138" s="247"/>
      <c r="BU138" s="247"/>
      <c r="BV138" s="247"/>
      <c r="BW138" s="247"/>
      <c r="BX138" s="247"/>
      <c r="BY138" s="247"/>
      <c r="BZ138" s="247"/>
      <c r="CA138" s="247"/>
      <c r="CB138" s="247"/>
      <c r="CC138" s="247"/>
      <c r="CD138" s="247"/>
      <c r="CE138" s="247"/>
      <c r="CF138" s="247"/>
      <c r="CG138" s="247"/>
      <c r="CH138" s="247"/>
      <c r="CI138" s="247"/>
      <c r="CJ138" s="247"/>
      <c r="CK138" s="247"/>
      <c r="CL138" s="247"/>
      <c r="CM138" s="247"/>
      <c r="CN138" s="247"/>
      <c r="CO138" s="247"/>
      <c r="CP138" s="247"/>
      <c r="CQ138" s="247"/>
      <c r="CR138" s="247"/>
      <c r="CS138" s="247"/>
      <c r="CT138" s="247"/>
      <c r="CU138" s="247"/>
      <c r="CV138" s="247"/>
      <c r="CW138" s="247"/>
      <c r="CX138" s="247"/>
      <c r="CY138" s="247"/>
      <c r="CZ138" s="247"/>
      <c r="DA138" s="247"/>
      <c r="DB138" s="247"/>
      <c r="DC138" s="247"/>
      <c r="DD138" s="247"/>
      <c r="DE138" s="247"/>
      <c r="DF138" s="247"/>
      <c r="DG138" s="247"/>
      <c r="DH138" s="247"/>
      <c r="DI138" s="247"/>
      <c r="DJ138" s="247"/>
      <c r="DK138" s="247"/>
      <c r="DL138" s="247"/>
      <c r="DM138" s="247"/>
      <c r="DN138" s="247"/>
      <c r="DO138" s="247"/>
      <c r="DP138" s="247"/>
      <c r="DQ138" s="247"/>
      <c r="DR138" s="247"/>
      <c r="DS138" s="247"/>
      <c r="DT138" s="247"/>
      <c r="DU138" s="247"/>
      <c r="DV138" s="247"/>
      <c r="DW138" s="247"/>
      <c r="DX138" s="247"/>
      <c r="DY138" s="247"/>
      <c r="DZ138" s="247"/>
      <c r="EA138" s="247"/>
      <c r="EB138" s="247"/>
      <c r="EC138" s="247"/>
      <c r="ED138" s="247"/>
      <c r="EE138" s="247"/>
      <c r="EF138" s="247"/>
      <c r="EG138" s="247"/>
      <c r="EH138" s="247"/>
      <c r="EI138" s="247"/>
      <c r="EJ138" s="247"/>
      <c r="EK138" s="247"/>
      <c r="EL138" s="247"/>
      <c r="EM138" s="247"/>
      <c r="EN138" s="247"/>
      <c r="EO138" s="247"/>
      <c r="EP138" s="247"/>
      <c r="EQ138" s="247"/>
      <c r="ER138" s="247"/>
      <c r="ES138" s="247"/>
      <c r="ET138" s="247"/>
      <c r="EU138" s="247"/>
      <c r="EV138" s="247"/>
      <c r="EW138" s="247"/>
      <c r="EX138" s="247"/>
      <c r="EY138" s="247"/>
      <c r="EZ138" s="247"/>
      <c r="FA138" s="247"/>
      <c r="FB138" s="247"/>
      <c r="FC138" s="247"/>
      <c r="FD138" s="247"/>
      <c r="FE138" s="247"/>
      <c r="FF138" s="247"/>
      <c r="FG138" s="247"/>
      <c r="FH138" s="247"/>
      <c r="FI138" s="247"/>
      <c r="FJ138" s="247"/>
      <c r="FK138" s="247"/>
      <c r="FL138" s="247"/>
      <c r="FM138" s="247"/>
      <c r="FN138" s="247"/>
      <c r="FO138" s="247"/>
      <c r="FP138" s="247"/>
      <c r="FQ138" s="247"/>
      <c r="FR138" s="247"/>
      <c r="FS138" s="247"/>
      <c r="FT138" s="247"/>
      <c r="FU138" s="247"/>
      <c r="FV138" s="247"/>
      <c r="FW138" s="247"/>
      <c r="FX138" s="247"/>
      <c r="FY138" s="247"/>
      <c r="FZ138" s="247"/>
      <c r="GA138" s="247"/>
      <c r="GB138" s="247"/>
      <c r="GC138" s="247"/>
      <c r="GD138" s="247"/>
      <c r="GE138" s="247"/>
      <c r="GF138" s="247"/>
      <c r="GG138" s="247"/>
      <c r="GH138" s="247"/>
      <c r="GI138" s="247"/>
      <c r="GJ138" s="247"/>
      <c r="GK138" s="247"/>
      <c r="GL138" s="247"/>
      <c r="GM138" s="247"/>
      <c r="GN138" s="247"/>
      <c r="GO138" s="247"/>
      <c r="GP138" s="247"/>
      <c r="GQ138" s="247"/>
      <c r="GR138" s="247"/>
      <c r="GS138" s="247"/>
      <c r="GT138" s="247"/>
      <c r="GU138" s="247"/>
      <c r="GV138" s="247"/>
      <c r="GW138" s="247"/>
      <c r="GX138" s="247"/>
      <c r="GY138" s="247"/>
      <c r="GZ138" s="247"/>
      <c r="HA138" s="247"/>
      <c r="HB138" s="247"/>
      <c r="HC138" s="247"/>
      <c r="HD138" s="247"/>
      <c r="HE138" s="247"/>
      <c r="HF138" s="247"/>
      <c r="HG138" s="247"/>
      <c r="HH138" s="247"/>
      <c r="HI138" s="247"/>
      <c r="HJ138" s="247"/>
      <c r="HK138" s="247"/>
      <c r="HL138" s="247"/>
      <c r="HM138" s="247"/>
      <c r="HN138" s="247"/>
      <c r="HO138" s="247"/>
      <c r="HP138" s="247"/>
      <c r="HQ138" s="247"/>
      <c r="HR138" s="247"/>
      <c r="HS138" s="247"/>
      <c r="HT138" s="247"/>
      <c r="HU138" s="247"/>
      <c r="HV138" s="247"/>
      <c r="HW138" s="247"/>
      <c r="HX138" s="247"/>
      <c r="HY138" s="247"/>
      <c r="HZ138" s="247"/>
      <c r="IA138" s="247"/>
      <c r="IB138" s="247"/>
      <c r="IC138" s="247"/>
      <c r="ID138" s="247"/>
      <c r="IE138" s="247"/>
      <c r="IF138" s="247"/>
      <c r="IG138" s="247"/>
      <c r="IH138" s="247"/>
      <c r="II138" s="247"/>
      <c r="IJ138" s="247"/>
      <c r="IK138" s="247"/>
      <c r="IL138" s="247"/>
      <c r="IM138" s="247"/>
      <c r="IN138" s="247"/>
      <c r="IO138" s="247"/>
      <c r="IP138" s="247"/>
      <c r="IQ138" s="247"/>
      <c r="IR138" s="247"/>
      <c r="IS138" s="247"/>
      <c r="IT138" s="247"/>
      <c r="IU138" s="247"/>
      <c r="IV138" s="247"/>
      <c r="IW138" s="247"/>
      <c r="IX138" s="247"/>
      <c r="IY138" s="247"/>
      <c r="IZ138" s="247"/>
      <c r="JA138" s="247"/>
      <c r="JB138" s="247"/>
      <c r="JC138" s="247"/>
      <c r="JD138" s="247"/>
      <c r="JE138" s="247"/>
      <c r="JF138" s="247"/>
      <c r="JG138" s="247"/>
      <c r="JH138" s="247"/>
      <c r="JI138" s="247"/>
      <c r="JJ138" s="247"/>
      <c r="JK138" s="247"/>
      <c r="JL138" s="247"/>
    </row>
    <row r="139" spans="1:272" s="270" customFormat="1" x14ac:dyDescent="0.3">
      <c r="A139" s="243"/>
      <c r="B139" s="243"/>
      <c r="C139" s="243"/>
      <c r="D139" s="243"/>
      <c r="E139" s="243"/>
      <c r="F139" s="245"/>
      <c r="G139" s="245"/>
      <c r="H139" s="245"/>
      <c r="I139" s="245"/>
      <c r="J139" s="245"/>
      <c r="K139" s="245"/>
      <c r="L139" s="246"/>
      <c r="M139" s="247"/>
      <c r="N139" s="247"/>
      <c r="O139" s="247"/>
      <c r="P139" s="247"/>
      <c r="Q139" s="247"/>
      <c r="R139" s="247"/>
      <c r="S139" s="247"/>
      <c r="T139" s="247"/>
      <c r="U139" s="247"/>
      <c r="V139" s="247"/>
      <c r="W139" s="247"/>
      <c r="X139" s="247"/>
      <c r="Y139" s="247"/>
      <c r="Z139" s="247"/>
      <c r="AA139" s="247"/>
      <c r="AB139" s="247"/>
      <c r="AC139" s="247"/>
      <c r="AD139" s="247"/>
      <c r="AE139" s="247"/>
      <c r="AF139" s="247"/>
      <c r="AG139" s="247"/>
      <c r="AH139" s="247"/>
      <c r="AI139" s="247"/>
      <c r="AJ139" s="247"/>
      <c r="AK139" s="247"/>
      <c r="AL139" s="247"/>
      <c r="AM139" s="247"/>
      <c r="AN139" s="247"/>
      <c r="AO139" s="247"/>
      <c r="AP139" s="247"/>
      <c r="AQ139" s="247"/>
      <c r="AR139" s="247"/>
      <c r="AS139" s="247"/>
      <c r="AT139" s="247"/>
      <c r="AU139" s="247"/>
      <c r="AV139" s="247"/>
      <c r="AW139" s="247"/>
      <c r="AX139" s="247"/>
      <c r="AY139" s="247"/>
      <c r="AZ139" s="247"/>
      <c r="BA139" s="247"/>
      <c r="BB139" s="247"/>
      <c r="BC139" s="247"/>
      <c r="BD139" s="247"/>
      <c r="BE139" s="247"/>
      <c r="BF139" s="247"/>
      <c r="BG139" s="247"/>
      <c r="BH139" s="247"/>
      <c r="BI139" s="247"/>
      <c r="BJ139" s="247"/>
      <c r="BK139" s="247"/>
      <c r="BL139" s="247"/>
      <c r="BM139" s="247"/>
      <c r="BN139" s="247"/>
      <c r="BO139" s="247"/>
      <c r="BP139" s="247"/>
      <c r="BQ139" s="247"/>
      <c r="BR139" s="247"/>
      <c r="BS139" s="247"/>
      <c r="BT139" s="247"/>
      <c r="BU139" s="247"/>
      <c r="BV139" s="247"/>
      <c r="BW139" s="247"/>
      <c r="BX139" s="247"/>
      <c r="BY139" s="247"/>
      <c r="BZ139" s="247"/>
      <c r="CA139" s="247"/>
      <c r="CB139" s="247"/>
      <c r="CC139" s="247"/>
      <c r="CD139" s="247"/>
      <c r="CE139" s="247"/>
      <c r="CF139" s="247"/>
      <c r="CG139" s="247"/>
      <c r="CH139" s="247"/>
      <c r="CI139" s="247"/>
      <c r="CJ139" s="247"/>
      <c r="CK139" s="247"/>
      <c r="CL139" s="247"/>
      <c r="CM139" s="247"/>
      <c r="CN139" s="247"/>
      <c r="CO139" s="247"/>
      <c r="CP139" s="247"/>
      <c r="CQ139" s="247"/>
      <c r="CR139" s="247"/>
      <c r="CS139" s="247"/>
      <c r="CT139" s="247"/>
      <c r="CU139" s="247"/>
      <c r="CV139" s="247"/>
      <c r="CW139" s="247"/>
      <c r="CX139" s="247"/>
      <c r="CY139" s="247"/>
      <c r="CZ139" s="247"/>
      <c r="DA139" s="247"/>
      <c r="DB139" s="247"/>
      <c r="DC139" s="247"/>
      <c r="DD139" s="247"/>
      <c r="DE139" s="247"/>
      <c r="DF139" s="247"/>
      <c r="DG139" s="247"/>
      <c r="DH139" s="247"/>
      <c r="DI139" s="247"/>
      <c r="DJ139" s="247"/>
      <c r="DK139" s="247"/>
      <c r="DL139" s="247"/>
      <c r="DM139" s="247"/>
      <c r="DN139" s="247"/>
      <c r="DO139" s="247"/>
      <c r="DP139" s="247"/>
      <c r="DQ139" s="247"/>
      <c r="DR139" s="247"/>
      <c r="DS139" s="247"/>
      <c r="DT139" s="247"/>
      <c r="DU139" s="247"/>
      <c r="DV139" s="247"/>
      <c r="DW139" s="247"/>
      <c r="DX139" s="247"/>
      <c r="DY139" s="247"/>
      <c r="DZ139" s="247"/>
      <c r="EA139" s="247"/>
      <c r="EB139" s="247"/>
      <c r="EC139" s="247"/>
      <c r="ED139" s="247"/>
      <c r="EE139" s="247"/>
      <c r="EF139" s="247"/>
      <c r="EG139" s="247"/>
      <c r="EH139" s="247"/>
      <c r="EI139" s="247"/>
      <c r="EJ139" s="247"/>
      <c r="EK139" s="247"/>
      <c r="EL139" s="247"/>
      <c r="EM139" s="247"/>
      <c r="EN139" s="247"/>
      <c r="EO139" s="247"/>
      <c r="EP139" s="247"/>
      <c r="EQ139" s="247"/>
      <c r="ER139" s="247"/>
      <c r="ES139" s="247"/>
      <c r="ET139" s="247"/>
      <c r="EU139" s="247"/>
      <c r="EV139" s="247"/>
      <c r="EW139" s="247"/>
      <c r="EX139" s="247"/>
      <c r="EY139" s="247"/>
      <c r="EZ139" s="247"/>
      <c r="FA139" s="247"/>
      <c r="FB139" s="247"/>
      <c r="FC139" s="247"/>
      <c r="FD139" s="247"/>
      <c r="FE139" s="247"/>
      <c r="FF139" s="247"/>
      <c r="FG139" s="247"/>
      <c r="FH139" s="247"/>
      <c r="FI139" s="247"/>
      <c r="FJ139" s="247"/>
      <c r="FK139" s="247"/>
      <c r="FL139" s="247"/>
      <c r="FM139" s="247"/>
      <c r="FN139" s="247"/>
      <c r="FO139" s="247"/>
      <c r="FP139" s="247"/>
      <c r="FQ139" s="247"/>
      <c r="FR139" s="247"/>
      <c r="FS139" s="247"/>
      <c r="FT139" s="247"/>
      <c r="FU139" s="247"/>
      <c r="FV139" s="247"/>
      <c r="FW139" s="247"/>
      <c r="FX139" s="247"/>
      <c r="FY139" s="247"/>
      <c r="FZ139" s="247"/>
      <c r="GA139" s="247"/>
      <c r="GB139" s="247"/>
      <c r="GC139" s="247"/>
      <c r="GD139" s="247"/>
      <c r="GE139" s="247"/>
      <c r="GF139" s="247"/>
      <c r="GG139" s="247"/>
      <c r="GH139" s="247"/>
      <c r="GI139" s="247"/>
      <c r="GJ139" s="247"/>
      <c r="GK139" s="247"/>
      <c r="GL139" s="247"/>
      <c r="GM139" s="247"/>
      <c r="GN139" s="247"/>
      <c r="GO139" s="247"/>
      <c r="GP139" s="247"/>
      <c r="GQ139" s="247"/>
      <c r="GR139" s="247"/>
      <c r="GS139" s="247"/>
      <c r="GT139" s="247"/>
      <c r="GU139" s="247"/>
      <c r="GV139" s="247"/>
      <c r="GW139" s="247"/>
      <c r="GX139" s="247"/>
      <c r="GY139" s="247"/>
      <c r="GZ139" s="247"/>
      <c r="HA139" s="247"/>
      <c r="HB139" s="247"/>
      <c r="HC139" s="247"/>
      <c r="HD139" s="247"/>
      <c r="HE139" s="247"/>
      <c r="HF139" s="247"/>
      <c r="HG139" s="247"/>
      <c r="HH139" s="247"/>
      <c r="HI139" s="247"/>
      <c r="HJ139" s="247"/>
      <c r="HK139" s="247"/>
      <c r="HL139" s="247"/>
      <c r="HM139" s="247"/>
      <c r="HN139" s="247"/>
      <c r="HO139" s="247"/>
      <c r="HP139" s="247"/>
      <c r="HQ139" s="247"/>
      <c r="HR139" s="247"/>
      <c r="HS139" s="247"/>
      <c r="HT139" s="247"/>
      <c r="HU139" s="247"/>
      <c r="HV139" s="247"/>
      <c r="HW139" s="247"/>
      <c r="HX139" s="247"/>
      <c r="HY139" s="247"/>
      <c r="HZ139" s="247"/>
      <c r="IA139" s="247"/>
      <c r="IB139" s="247"/>
      <c r="IC139" s="247"/>
      <c r="ID139" s="247"/>
      <c r="IE139" s="247"/>
      <c r="IF139" s="247"/>
      <c r="IG139" s="247"/>
      <c r="IH139" s="247"/>
      <c r="II139" s="247"/>
      <c r="IJ139" s="247"/>
      <c r="IK139" s="247"/>
      <c r="IL139" s="247"/>
      <c r="IM139" s="247"/>
      <c r="IN139" s="247"/>
      <c r="IO139" s="247"/>
      <c r="IP139" s="247"/>
      <c r="IQ139" s="247"/>
      <c r="IR139" s="247"/>
      <c r="IS139" s="247"/>
      <c r="IT139" s="247"/>
      <c r="IU139" s="247"/>
      <c r="IV139" s="247"/>
      <c r="IW139" s="247"/>
      <c r="IX139" s="247"/>
      <c r="IY139" s="247"/>
      <c r="IZ139" s="247"/>
      <c r="JA139" s="247"/>
      <c r="JB139" s="247"/>
      <c r="JC139" s="247"/>
      <c r="JD139" s="247"/>
      <c r="JE139" s="247"/>
      <c r="JF139" s="247"/>
      <c r="JG139" s="247"/>
      <c r="JH139" s="247"/>
      <c r="JI139" s="247"/>
      <c r="JJ139" s="247"/>
      <c r="JK139" s="247"/>
      <c r="JL139" s="247"/>
    </row>
    <row r="140" spans="1:272" s="270" customFormat="1" x14ac:dyDescent="0.3">
      <c r="A140" s="243"/>
      <c r="B140" s="243"/>
      <c r="C140" s="243"/>
      <c r="D140" s="243"/>
      <c r="E140" s="243"/>
      <c r="F140" s="245"/>
      <c r="G140" s="245"/>
      <c r="H140" s="245"/>
      <c r="I140" s="245"/>
      <c r="J140" s="245"/>
      <c r="K140" s="245"/>
      <c r="L140" s="246"/>
      <c r="M140" s="247"/>
      <c r="N140" s="247"/>
      <c r="O140" s="247"/>
      <c r="P140" s="247"/>
      <c r="Q140" s="247"/>
      <c r="R140" s="247"/>
      <c r="S140" s="247"/>
      <c r="T140" s="247"/>
      <c r="U140" s="247"/>
      <c r="V140" s="247"/>
      <c r="W140" s="247"/>
      <c r="X140" s="247"/>
      <c r="Y140" s="247"/>
      <c r="Z140" s="247"/>
      <c r="AA140" s="247"/>
      <c r="AB140" s="247"/>
      <c r="AC140" s="247"/>
      <c r="AD140" s="247"/>
      <c r="AE140" s="247"/>
      <c r="AF140" s="247"/>
      <c r="AG140" s="247"/>
      <c r="AH140" s="247"/>
      <c r="AI140" s="247"/>
      <c r="AJ140" s="247"/>
      <c r="AK140" s="247"/>
      <c r="AL140" s="247"/>
      <c r="AM140" s="247"/>
      <c r="AN140" s="247"/>
      <c r="AO140" s="247"/>
      <c r="AP140" s="247"/>
      <c r="AQ140" s="247"/>
      <c r="AR140" s="247"/>
      <c r="AS140" s="247"/>
      <c r="AT140" s="247"/>
      <c r="AU140" s="247"/>
      <c r="AV140" s="247"/>
      <c r="AW140" s="247"/>
      <c r="AX140" s="247"/>
      <c r="AY140" s="247"/>
      <c r="AZ140" s="247"/>
      <c r="BA140" s="247"/>
      <c r="BB140" s="247"/>
      <c r="BC140" s="247"/>
      <c r="BD140" s="247"/>
      <c r="BE140" s="247"/>
      <c r="BF140" s="247"/>
      <c r="BG140" s="247"/>
      <c r="BH140" s="247"/>
      <c r="BI140" s="247"/>
      <c r="BJ140" s="247"/>
      <c r="BK140" s="247"/>
      <c r="BL140" s="247"/>
      <c r="BM140" s="247"/>
      <c r="BN140" s="247"/>
      <c r="BO140" s="247"/>
      <c r="BP140" s="247"/>
      <c r="BQ140" s="247"/>
      <c r="BR140" s="247"/>
      <c r="BS140" s="247"/>
      <c r="BT140" s="247"/>
      <c r="BU140" s="247"/>
      <c r="BV140" s="247"/>
      <c r="BW140" s="247"/>
      <c r="BX140" s="247"/>
      <c r="BY140" s="247"/>
      <c r="BZ140" s="247"/>
      <c r="CA140" s="247"/>
      <c r="CB140" s="247"/>
      <c r="CC140" s="247"/>
      <c r="CD140" s="247"/>
      <c r="CE140" s="247"/>
      <c r="CF140" s="247"/>
      <c r="CG140" s="247"/>
      <c r="CH140" s="247"/>
      <c r="CI140" s="247"/>
      <c r="CJ140" s="247"/>
      <c r="CK140" s="247"/>
      <c r="CL140" s="247"/>
      <c r="CM140" s="247"/>
      <c r="CN140" s="247"/>
      <c r="CO140" s="247"/>
      <c r="CP140" s="247"/>
      <c r="CQ140" s="247"/>
      <c r="CR140" s="247"/>
      <c r="CS140" s="247"/>
      <c r="CT140" s="247"/>
      <c r="CU140" s="247"/>
      <c r="CV140" s="247"/>
      <c r="CW140" s="247"/>
      <c r="CX140" s="247"/>
      <c r="CY140" s="247"/>
      <c r="CZ140" s="247"/>
      <c r="DA140" s="247"/>
      <c r="DB140" s="247"/>
      <c r="DC140" s="247"/>
      <c r="DD140" s="247"/>
      <c r="DE140" s="247"/>
      <c r="DF140" s="247"/>
      <c r="DG140" s="247"/>
      <c r="DH140" s="247"/>
      <c r="DI140" s="247"/>
      <c r="DJ140" s="247"/>
      <c r="DK140" s="247"/>
      <c r="DL140" s="247"/>
      <c r="DM140" s="247"/>
      <c r="DN140" s="247"/>
      <c r="DO140" s="247"/>
      <c r="DP140" s="247"/>
      <c r="DQ140" s="247"/>
      <c r="DR140" s="247"/>
      <c r="DS140" s="247"/>
      <c r="DT140" s="247"/>
      <c r="DU140" s="247"/>
      <c r="DV140" s="247"/>
      <c r="DW140" s="247"/>
      <c r="DX140" s="247"/>
      <c r="DY140" s="247"/>
      <c r="DZ140" s="247"/>
      <c r="EA140" s="247"/>
      <c r="EB140" s="247"/>
      <c r="EC140" s="247"/>
      <c r="ED140" s="247"/>
      <c r="EE140" s="247"/>
      <c r="EF140" s="247"/>
      <c r="EG140" s="247"/>
      <c r="EH140" s="247"/>
      <c r="EI140" s="247"/>
      <c r="EJ140" s="247"/>
      <c r="EK140" s="247"/>
      <c r="EL140" s="247"/>
      <c r="EM140" s="247"/>
      <c r="EN140" s="247"/>
      <c r="EO140" s="247"/>
      <c r="EP140" s="247"/>
      <c r="EQ140" s="247"/>
      <c r="ER140" s="247"/>
      <c r="ES140" s="247"/>
      <c r="ET140" s="247"/>
      <c r="EU140" s="247"/>
      <c r="EV140" s="247"/>
      <c r="EW140" s="247"/>
      <c r="EX140" s="247"/>
      <c r="EY140" s="247"/>
      <c r="EZ140" s="247"/>
      <c r="FA140" s="247"/>
      <c r="FB140" s="247"/>
      <c r="FC140" s="247"/>
      <c r="FD140" s="247"/>
      <c r="FE140" s="247"/>
      <c r="FF140" s="247"/>
      <c r="FG140" s="247"/>
      <c r="FH140" s="247"/>
      <c r="FI140" s="247"/>
      <c r="FJ140" s="247"/>
      <c r="FK140" s="247"/>
      <c r="FL140" s="247"/>
      <c r="FM140" s="247"/>
      <c r="FN140" s="247"/>
      <c r="FO140" s="247"/>
      <c r="FP140" s="247"/>
      <c r="FQ140" s="247"/>
      <c r="FR140" s="247"/>
      <c r="FS140" s="247"/>
      <c r="FT140" s="247"/>
      <c r="FU140" s="247"/>
      <c r="FV140" s="247"/>
      <c r="FW140" s="247"/>
      <c r="FX140" s="247"/>
      <c r="FY140" s="247"/>
      <c r="FZ140" s="247"/>
      <c r="GA140" s="247"/>
      <c r="GB140" s="247"/>
      <c r="GC140" s="247"/>
      <c r="GD140" s="247"/>
      <c r="GE140" s="247"/>
      <c r="GF140" s="247"/>
      <c r="GG140" s="247"/>
      <c r="GH140" s="247"/>
      <c r="GI140" s="247"/>
      <c r="GJ140" s="247"/>
      <c r="GK140" s="247"/>
      <c r="GL140" s="247"/>
      <c r="GM140" s="247"/>
      <c r="GN140" s="247"/>
      <c r="GO140" s="247"/>
      <c r="GP140" s="247"/>
      <c r="GQ140" s="247"/>
      <c r="GR140" s="247"/>
      <c r="GS140" s="247"/>
      <c r="GT140" s="247"/>
      <c r="GU140" s="247"/>
      <c r="GV140" s="247"/>
      <c r="GW140" s="247"/>
      <c r="GX140" s="247"/>
      <c r="GY140" s="247"/>
      <c r="GZ140" s="247"/>
      <c r="HA140" s="247"/>
      <c r="HB140" s="247"/>
      <c r="HC140" s="247"/>
      <c r="HD140" s="247"/>
      <c r="HE140" s="247"/>
      <c r="HF140" s="247"/>
      <c r="HG140" s="247"/>
      <c r="HH140" s="247"/>
      <c r="HI140" s="247"/>
      <c r="HJ140" s="247"/>
      <c r="HK140" s="247"/>
      <c r="HL140" s="247"/>
      <c r="HM140" s="247"/>
      <c r="HN140" s="247"/>
      <c r="HO140" s="247"/>
      <c r="HP140" s="247"/>
      <c r="HQ140" s="247"/>
      <c r="HR140" s="247"/>
      <c r="HS140" s="247"/>
      <c r="HT140" s="247"/>
      <c r="HU140" s="247"/>
      <c r="HV140" s="247"/>
      <c r="HW140" s="247"/>
      <c r="HX140" s="247"/>
      <c r="HY140" s="247"/>
      <c r="HZ140" s="247"/>
      <c r="IA140" s="247"/>
      <c r="IB140" s="247"/>
      <c r="IC140" s="247"/>
      <c r="ID140" s="247"/>
      <c r="IE140" s="247"/>
      <c r="IF140" s="247"/>
      <c r="IG140" s="247"/>
      <c r="IH140" s="247"/>
      <c r="II140" s="247"/>
      <c r="IJ140" s="247"/>
      <c r="IK140" s="247"/>
      <c r="IL140" s="247"/>
      <c r="IM140" s="247"/>
      <c r="IN140" s="247"/>
      <c r="IO140" s="247"/>
      <c r="IP140" s="247"/>
      <c r="IQ140" s="247"/>
      <c r="IR140" s="247"/>
      <c r="IS140" s="247"/>
      <c r="IT140" s="247"/>
      <c r="IU140" s="247"/>
      <c r="IV140" s="247"/>
      <c r="IW140" s="247"/>
      <c r="IX140" s="247"/>
      <c r="IY140" s="247"/>
      <c r="IZ140" s="247"/>
      <c r="JA140" s="247"/>
      <c r="JB140" s="247"/>
      <c r="JC140" s="247"/>
      <c r="JD140" s="247"/>
      <c r="JE140" s="247"/>
      <c r="JF140" s="247"/>
      <c r="JG140" s="247"/>
      <c r="JH140" s="247"/>
      <c r="JI140" s="247"/>
      <c r="JJ140" s="247"/>
      <c r="JK140" s="247"/>
      <c r="JL140" s="247"/>
    </row>
    <row r="141" spans="1:272" s="270" customFormat="1" x14ac:dyDescent="0.3">
      <c r="A141" s="243"/>
      <c r="B141" s="243"/>
      <c r="C141" s="243"/>
      <c r="D141" s="243"/>
      <c r="E141" s="243"/>
      <c r="F141" s="245"/>
      <c r="G141" s="245"/>
      <c r="H141" s="245"/>
      <c r="I141" s="245"/>
      <c r="J141" s="245"/>
      <c r="K141" s="245"/>
      <c r="L141" s="246"/>
      <c r="M141" s="247"/>
      <c r="N141" s="247"/>
      <c r="O141" s="247"/>
      <c r="P141" s="247"/>
      <c r="Q141" s="247"/>
      <c r="R141" s="247"/>
      <c r="S141" s="247"/>
      <c r="T141" s="247"/>
      <c r="U141" s="247"/>
      <c r="V141" s="247"/>
      <c r="W141" s="247"/>
      <c r="X141" s="247"/>
      <c r="Y141" s="247"/>
      <c r="Z141" s="247"/>
      <c r="AA141" s="247"/>
      <c r="AB141" s="247"/>
      <c r="AC141" s="247"/>
      <c r="AD141" s="247"/>
      <c r="AE141" s="247"/>
      <c r="AF141" s="247"/>
      <c r="AG141" s="247"/>
      <c r="AH141" s="247"/>
      <c r="AI141" s="247"/>
      <c r="AJ141" s="247"/>
      <c r="AK141" s="247"/>
      <c r="AL141" s="247"/>
      <c r="AM141" s="247"/>
      <c r="AN141" s="247"/>
      <c r="AO141" s="247"/>
      <c r="AP141" s="247"/>
      <c r="AQ141" s="247"/>
      <c r="AR141" s="247"/>
      <c r="AS141" s="247"/>
      <c r="AT141" s="247"/>
      <c r="AU141" s="247"/>
      <c r="AV141" s="247"/>
      <c r="AW141" s="247"/>
      <c r="AX141" s="247"/>
      <c r="AY141" s="247"/>
      <c r="AZ141" s="247"/>
      <c r="BA141" s="247"/>
      <c r="BB141" s="247"/>
      <c r="BC141" s="247"/>
      <c r="BD141" s="247"/>
      <c r="BE141" s="247"/>
      <c r="BF141" s="247"/>
      <c r="BG141" s="247"/>
      <c r="BH141" s="247"/>
      <c r="BI141" s="247"/>
      <c r="BJ141" s="247"/>
      <c r="BK141" s="247"/>
      <c r="BL141" s="247"/>
      <c r="BM141" s="247"/>
      <c r="BN141" s="247"/>
      <c r="BO141" s="247"/>
      <c r="BP141" s="247"/>
      <c r="BQ141" s="247"/>
      <c r="BR141" s="247"/>
      <c r="BS141" s="247"/>
      <c r="BT141" s="247"/>
      <c r="BU141" s="247"/>
      <c r="BV141" s="247"/>
      <c r="BW141" s="247"/>
      <c r="BX141" s="247"/>
      <c r="BY141" s="247"/>
      <c r="BZ141" s="247"/>
      <c r="CA141" s="247"/>
      <c r="CB141" s="247"/>
      <c r="CC141" s="247"/>
      <c r="CD141" s="247"/>
      <c r="CE141" s="247"/>
      <c r="CF141" s="247"/>
      <c r="CG141" s="247"/>
      <c r="CH141" s="247"/>
      <c r="CI141" s="247"/>
      <c r="CJ141" s="247"/>
      <c r="CK141" s="247"/>
      <c r="CL141" s="247"/>
      <c r="CM141" s="247"/>
      <c r="CN141" s="247"/>
      <c r="CO141" s="247"/>
      <c r="CP141" s="247"/>
      <c r="CQ141" s="247"/>
      <c r="CR141" s="247"/>
      <c r="CS141" s="247"/>
      <c r="CT141" s="247"/>
      <c r="CU141" s="247"/>
      <c r="CV141" s="247"/>
      <c r="CW141" s="247"/>
      <c r="CX141" s="247"/>
      <c r="CY141" s="247"/>
      <c r="CZ141" s="247"/>
      <c r="DA141" s="247"/>
      <c r="DB141" s="247"/>
      <c r="DC141" s="247"/>
      <c r="DD141" s="247"/>
      <c r="DE141" s="247"/>
      <c r="DF141" s="247"/>
      <c r="DG141" s="247"/>
      <c r="DH141" s="247"/>
      <c r="DI141" s="247"/>
      <c r="DJ141" s="247"/>
      <c r="DK141" s="247"/>
      <c r="DL141" s="247"/>
      <c r="DM141" s="247"/>
      <c r="DN141" s="247"/>
      <c r="DO141" s="247"/>
      <c r="DP141" s="247"/>
      <c r="DQ141" s="247"/>
      <c r="DR141" s="247"/>
      <c r="DS141" s="247"/>
      <c r="DT141" s="247"/>
      <c r="DU141" s="247"/>
      <c r="DV141" s="247"/>
      <c r="DW141" s="247"/>
      <c r="DX141" s="247"/>
      <c r="DY141" s="247"/>
      <c r="DZ141" s="247"/>
      <c r="EA141" s="247"/>
      <c r="EB141" s="247"/>
      <c r="EC141" s="247"/>
      <c r="ED141" s="247"/>
      <c r="EE141" s="247"/>
      <c r="EF141" s="247"/>
      <c r="EG141" s="247"/>
      <c r="EH141" s="247"/>
      <c r="EI141" s="247"/>
      <c r="EJ141" s="247"/>
      <c r="EK141" s="247"/>
      <c r="EL141" s="247"/>
      <c r="EM141" s="247"/>
      <c r="EN141" s="247"/>
      <c r="EO141" s="247"/>
      <c r="EP141" s="247"/>
      <c r="EQ141" s="247"/>
      <c r="ER141" s="247"/>
      <c r="ES141" s="247"/>
      <c r="ET141" s="247"/>
      <c r="EU141" s="247"/>
      <c r="EV141" s="247"/>
      <c r="EW141" s="247"/>
      <c r="EX141" s="247"/>
      <c r="EY141" s="247"/>
      <c r="EZ141" s="247"/>
      <c r="FA141" s="247"/>
      <c r="FB141" s="247"/>
      <c r="FC141" s="247"/>
      <c r="FD141" s="247"/>
      <c r="FE141" s="247"/>
      <c r="FF141" s="247"/>
      <c r="FG141" s="247"/>
      <c r="FH141" s="247"/>
      <c r="FI141" s="247"/>
      <c r="FJ141" s="247"/>
      <c r="FK141" s="247"/>
      <c r="FL141" s="247"/>
      <c r="FM141" s="247"/>
      <c r="FN141" s="247"/>
      <c r="FO141" s="247"/>
      <c r="FP141" s="247"/>
      <c r="FQ141" s="247"/>
      <c r="FR141" s="247"/>
      <c r="FS141" s="247"/>
      <c r="FT141" s="247"/>
      <c r="FU141" s="247"/>
      <c r="FV141" s="247"/>
      <c r="FW141" s="247"/>
      <c r="FX141" s="247"/>
      <c r="FY141" s="247"/>
      <c r="FZ141" s="247"/>
      <c r="GA141" s="247"/>
      <c r="GB141" s="247"/>
      <c r="GC141" s="247"/>
      <c r="GD141" s="247"/>
      <c r="GE141" s="247"/>
      <c r="GF141" s="247"/>
      <c r="GG141" s="247"/>
      <c r="GH141" s="247"/>
      <c r="GI141" s="247"/>
      <c r="GJ141" s="247"/>
      <c r="GK141" s="247"/>
      <c r="GL141" s="247"/>
      <c r="GM141" s="247"/>
      <c r="GN141" s="247"/>
      <c r="GO141" s="247"/>
      <c r="GP141" s="247"/>
      <c r="GQ141" s="247"/>
      <c r="GR141" s="247"/>
      <c r="GS141" s="247"/>
      <c r="GT141" s="247"/>
      <c r="GU141" s="247"/>
      <c r="GV141" s="247"/>
      <c r="GW141" s="247"/>
      <c r="GX141" s="247"/>
      <c r="GY141" s="247"/>
      <c r="GZ141" s="247"/>
      <c r="HA141" s="247"/>
      <c r="HB141" s="247"/>
      <c r="HC141" s="247"/>
      <c r="HD141" s="247"/>
      <c r="HE141" s="247"/>
      <c r="HF141" s="247"/>
      <c r="HG141" s="247"/>
      <c r="HH141" s="247"/>
      <c r="HI141" s="247"/>
      <c r="HJ141" s="247"/>
      <c r="HK141" s="247"/>
      <c r="HL141" s="247"/>
      <c r="HM141" s="247"/>
      <c r="HN141" s="247"/>
      <c r="HO141" s="247"/>
      <c r="HP141" s="247"/>
      <c r="HQ141" s="247"/>
      <c r="HR141" s="247"/>
      <c r="HS141" s="247"/>
      <c r="HT141" s="247"/>
      <c r="HU141" s="247"/>
      <c r="HV141" s="247"/>
      <c r="HW141" s="247"/>
      <c r="HX141" s="247"/>
      <c r="HY141" s="247"/>
      <c r="HZ141" s="247"/>
      <c r="IA141" s="247"/>
      <c r="IB141" s="247"/>
      <c r="IC141" s="247"/>
      <c r="ID141" s="247"/>
      <c r="IE141" s="247"/>
      <c r="IF141" s="247"/>
      <c r="IG141" s="247"/>
      <c r="IH141" s="247"/>
      <c r="II141" s="247"/>
      <c r="IJ141" s="247"/>
      <c r="IK141" s="247"/>
      <c r="IL141" s="247"/>
      <c r="IM141" s="247"/>
      <c r="IN141" s="247"/>
      <c r="IO141" s="247"/>
      <c r="IP141" s="247"/>
      <c r="IQ141" s="247"/>
      <c r="IR141" s="247"/>
      <c r="IS141" s="247"/>
      <c r="IT141" s="247"/>
      <c r="IU141" s="247"/>
      <c r="IV141" s="247"/>
      <c r="IW141" s="247"/>
      <c r="IX141" s="247"/>
      <c r="IY141" s="247"/>
      <c r="IZ141" s="247"/>
      <c r="JA141" s="247"/>
      <c r="JB141" s="247"/>
      <c r="JC141" s="247"/>
      <c r="JD141" s="247"/>
      <c r="JE141" s="247"/>
      <c r="JF141" s="247"/>
      <c r="JG141" s="247"/>
      <c r="JH141" s="247"/>
      <c r="JI141" s="247"/>
      <c r="JJ141" s="247"/>
      <c r="JK141" s="247"/>
      <c r="JL141" s="247"/>
    </row>
    <row r="142" spans="1:272" s="270" customFormat="1" x14ac:dyDescent="0.3">
      <c r="A142" s="243"/>
      <c r="B142" s="243"/>
      <c r="C142" s="243"/>
      <c r="D142" s="243"/>
      <c r="E142" s="243"/>
      <c r="F142" s="245"/>
      <c r="G142" s="245"/>
      <c r="H142" s="245"/>
      <c r="I142" s="245"/>
      <c r="J142" s="245"/>
      <c r="K142" s="245"/>
      <c r="L142" s="246"/>
      <c r="M142" s="247"/>
      <c r="N142" s="247"/>
      <c r="O142" s="247"/>
      <c r="P142" s="247"/>
      <c r="Q142" s="247"/>
      <c r="R142" s="247"/>
      <c r="S142" s="247"/>
      <c r="T142" s="247"/>
      <c r="U142" s="247"/>
      <c r="V142" s="247"/>
      <c r="W142" s="247"/>
      <c r="X142" s="247"/>
      <c r="Y142" s="247"/>
      <c r="Z142" s="247"/>
      <c r="AA142" s="247"/>
      <c r="AB142" s="247"/>
      <c r="AC142" s="247"/>
      <c r="AD142" s="247"/>
      <c r="AE142" s="247"/>
      <c r="AF142" s="247"/>
      <c r="AG142" s="247"/>
      <c r="AH142" s="247"/>
      <c r="AI142" s="247"/>
      <c r="AJ142" s="247"/>
      <c r="AK142" s="247"/>
      <c r="AL142" s="247"/>
      <c r="AM142" s="247"/>
      <c r="AN142" s="247"/>
      <c r="AO142" s="247"/>
      <c r="AP142" s="247"/>
      <c r="AQ142" s="247"/>
      <c r="AR142" s="247"/>
      <c r="AS142" s="247"/>
      <c r="AT142" s="247"/>
      <c r="AU142" s="247"/>
      <c r="AV142" s="247"/>
      <c r="AW142" s="247"/>
      <c r="AX142" s="247"/>
      <c r="AY142" s="247"/>
      <c r="AZ142" s="247"/>
      <c r="BA142" s="247"/>
      <c r="BB142" s="247"/>
      <c r="BC142" s="247"/>
      <c r="BD142" s="247"/>
      <c r="BE142" s="247"/>
      <c r="BF142" s="247"/>
      <c r="BG142" s="247"/>
      <c r="BH142" s="247"/>
      <c r="BI142" s="247"/>
      <c r="BJ142" s="247"/>
      <c r="BK142" s="247"/>
      <c r="BL142" s="247"/>
      <c r="BM142" s="247"/>
      <c r="BN142" s="247"/>
      <c r="BO142" s="247"/>
      <c r="BP142" s="247"/>
      <c r="BQ142" s="247"/>
      <c r="BR142" s="247"/>
      <c r="BS142" s="247"/>
      <c r="BT142" s="247"/>
      <c r="BU142" s="247"/>
      <c r="BV142" s="247"/>
      <c r="BW142" s="247"/>
      <c r="BX142" s="247"/>
      <c r="BY142" s="247"/>
      <c r="BZ142" s="247"/>
      <c r="CA142" s="247"/>
      <c r="CB142" s="247"/>
      <c r="CC142" s="247"/>
      <c r="CD142" s="247"/>
      <c r="CE142" s="247"/>
      <c r="CF142" s="247"/>
      <c r="CG142" s="247"/>
      <c r="CH142" s="247"/>
      <c r="CI142" s="247"/>
      <c r="CJ142" s="247"/>
      <c r="CK142" s="247"/>
      <c r="CL142" s="247"/>
      <c r="CM142" s="247"/>
      <c r="CN142" s="247"/>
      <c r="CO142" s="247"/>
      <c r="CP142" s="247"/>
      <c r="CQ142" s="247"/>
      <c r="CR142" s="247"/>
      <c r="CS142" s="247"/>
      <c r="CT142" s="247"/>
      <c r="CU142" s="247"/>
      <c r="CV142" s="247"/>
      <c r="CW142" s="247"/>
      <c r="CX142" s="247"/>
      <c r="CY142" s="247"/>
      <c r="CZ142" s="247"/>
      <c r="DA142" s="247"/>
      <c r="DB142" s="247"/>
      <c r="DC142" s="247"/>
      <c r="DD142" s="247"/>
      <c r="DE142" s="247"/>
      <c r="DF142" s="247"/>
      <c r="DG142" s="247"/>
      <c r="DH142" s="247"/>
      <c r="DI142" s="247"/>
      <c r="DJ142" s="247"/>
      <c r="DK142" s="247"/>
      <c r="DL142" s="247"/>
      <c r="DM142" s="247"/>
      <c r="DN142" s="247"/>
      <c r="DO142" s="247"/>
      <c r="DP142" s="247"/>
      <c r="DQ142" s="247"/>
      <c r="DR142" s="247"/>
      <c r="DS142" s="247"/>
      <c r="DT142" s="247"/>
      <c r="DU142" s="247"/>
      <c r="DV142" s="247"/>
      <c r="DW142" s="247"/>
      <c r="DX142" s="247"/>
      <c r="DY142" s="247"/>
      <c r="DZ142" s="247"/>
      <c r="EA142" s="247"/>
      <c r="EB142" s="247"/>
      <c r="EC142" s="247"/>
      <c r="ED142" s="247"/>
      <c r="EE142" s="247"/>
      <c r="EF142" s="247"/>
      <c r="EG142" s="247"/>
      <c r="EH142" s="247"/>
      <c r="EI142" s="247"/>
      <c r="EJ142" s="247"/>
      <c r="EK142" s="247"/>
      <c r="EL142" s="247"/>
      <c r="EM142" s="247"/>
      <c r="EN142" s="247"/>
      <c r="EO142" s="247"/>
      <c r="EP142" s="247"/>
      <c r="EQ142" s="247"/>
      <c r="ER142" s="247"/>
      <c r="ES142" s="247"/>
      <c r="ET142" s="247"/>
      <c r="EU142" s="247"/>
      <c r="EV142" s="247"/>
      <c r="EW142" s="247"/>
      <c r="EX142" s="247"/>
      <c r="EY142" s="247"/>
      <c r="EZ142" s="247"/>
      <c r="FA142" s="247"/>
      <c r="FB142" s="247"/>
      <c r="FC142" s="247"/>
      <c r="FD142" s="247"/>
      <c r="FE142" s="247"/>
      <c r="FF142" s="247"/>
      <c r="FG142" s="247"/>
      <c r="FH142" s="247"/>
      <c r="FI142" s="247"/>
      <c r="FJ142" s="247"/>
      <c r="FK142" s="247"/>
      <c r="FL142" s="247"/>
      <c r="FM142" s="247"/>
      <c r="FN142" s="247"/>
      <c r="FO142" s="247"/>
      <c r="FP142" s="247"/>
      <c r="FQ142" s="247"/>
      <c r="FR142" s="247"/>
      <c r="FS142" s="247"/>
      <c r="FT142" s="247"/>
      <c r="FU142" s="247"/>
      <c r="FV142" s="247"/>
      <c r="FW142" s="247"/>
      <c r="FX142" s="247"/>
      <c r="FY142" s="247"/>
      <c r="FZ142" s="247"/>
      <c r="GA142" s="247"/>
      <c r="GB142" s="247"/>
      <c r="GC142" s="247"/>
      <c r="GD142" s="247"/>
      <c r="GE142" s="247"/>
      <c r="GF142" s="247"/>
      <c r="GG142" s="247"/>
      <c r="GH142" s="247"/>
      <c r="GI142" s="247"/>
      <c r="GJ142" s="247"/>
      <c r="GK142" s="247"/>
      <c r="GL142" s="247"/>
      <c r="GM142" s="247"/>
      <c r="GN142" s="247"/>
      <c r="GO142" s="247"/>
      <c r="GP142" s="247"/>
      <c r="GQ142" s="247"/>
      <c r="GR142" s="247"/>
      <c r="GS142" s="247"/>
      <c r="GT142" s="247"/>
      <c r="GU142" s="247"/>
      <c r="GV142" s="247"/>
      <c r="GW142" s="247"/>
      <c r="GX142" s="247"/>
      <c r="GY142" s="247"/>
      <c r="GZ142" s="247"/>
      <c r="HA142" s="247"/>
      <c r="HB142" s="247"/>
      <c r="HC142" s="247"/>
      <c r="HD142" s="247"/>
      <c r="HE142" s="247"/>
      <c r="HF142" s="247"/>
      <c r="HG142" s="247"/>
      <c r="HH142" s="247"/>
      <c r="HI142" s="247"/>
      <c r="HJ142" s="247"/>
      <c r="HK142" s="247"/>
      <c r="HL142" s="247"/>
      <c r="HM142" s="247"/>
      <c r="HN142" s="247"/>
      <c r="HO142" s="247"/>
      <c r="HP142" s="247"/>
      <c r="HQ142" s="247"/>
      <c r="HR142" s="247"/>
      <c r="HS142" s="247"/>
      <c r="HT142" s="247"/>
      <c r="HU142" s="247"/>
      <c r="HV142" s="247"/>
      <c r="HW142" s="247"/>
      <c r="HX142" s="247"/>
      <c r="HY142" s="247"/>
      <c r="HZ142" s="247"/>
      <c r="IA142" s="247"/>
      <c r="IB142" s="247"/>
      <c r="IC142" s="247"/>
      <c r="ID142" s="247"/>
      <c r="IE142" s="247"/>
      <c r="IF142" s="247"/>
      <c r="IG142" s="247"/>
      <c r="IH142" s="247"/>
      <c r="II142" s="247"/>
      <c r="IJ142" s="247"/>
      <c r="IK142" s="247"/>
      <c r="IL142" s="247"/>
      <c r="IM142" s="247"/>
      <c r="IN142" s="247"/>
      <c r="IO142" s="247"/>
      <c r="IP142" s="247"/>
      <c r="IQ142" s="247"/>
      <c r="IR142" s="247"/>
      <c r="IS142" s="247"/>
      <c r="IT142" s="247"/>
      <c r="IU142" s="247"/>
      <c r="IV142" s="247"/>
      <c r="IW142" s="247"/>
      <c r="IX142" s="247"/>
      <c r="IY142" s="247"/>
      <c r="IZ142" s="247"/>
      <c r="JA142" s="247"/>
      <c r="JB142" s="247"/>
      <c r="JC142" s="247"/>
      <c r="JD142" s="247"/>
      <c r="JE142" s="247"/>
      <c r="JF142" s="247"/>
      <c r="JG142" s="247"/>
      <c r="JH142" s="247"/>
      <c r="JI142" s="247"/>
      <c r="JJ142" s="247"/>
      <c r="JK142" s="247"/>
      <c r="JL142" s="247"/>
    </row>
    <row r="143" spans="1:272" s="270" customFormat="1" x14ac:dyDescent="0.3">
      <c r="A143" s="243"/>
      <c r="B143" s="243"/>
      <c r="C143" s="243"/>
      <c r="D143" s="243"/>
      <c r="E143" s="243"/>
      <c r="F143" s="245"/>
      <c r="G143" s="245"/>
      <c r="H143" s="245"/>
      <c r="I143" s="245"/>
      <c r="J143" s="245"/>
      <c r="K143" s="245"/>
      <c r="L143" s="246"/>
      <c r="M143" s="247"/>
      <c r="N143" s="247"/>
      <c r="O143" s="247"/>
      <c r="P143" s="247"/>
      <c r="Q143" s="247"/>
      <c r="R143" s="247"/>
      <c r="S143" s="247"/>
      <c r="T143" s="247"/>
      <c r="U143" s="247"/>
      <c r="V143" s="247"/>
      <c r="W143" s="247"/>
      <c r="X143" s="247"/>
      <c r="Y143" s="247"/>
      <c r="Z143" s="247"/>
      <c r="AA143" s="247"/>
      <c r="AB143" s="247"/>
      <c r="AC143" s="247"/>
      <c r="AD143" s="247"/>
      <c r="AE143" s="247"/>
      <c r="AF143" s="247"/>
      <c r="AG143" s="247"/>
      <c r="AH143" s="247"/>
      <c r="AI143" s="247"/>
      <c r="AJ143" s="247"/>
      <c r="AK143" s="247"/>
      <c r="AL143" s="247"/>
      <c r="AM143" s="247"/>
      <c r="AN143" s="247"/>
      <c r="AO143" s="247"/>
      <c r="AP143" s="247"/>
      <c r="AQ143" s="247"/>
      <c r="AR143" s="247"/>
      <c r="AS143" s="247"/>
      <c r="AT143" s="247"/>
      <c r="AU143" s="247"/>
      <c r="AV143" s="247"/>
      <c r="AW143" s="247"/>
      <c r="AX143" s="247"/>
      <c r="AY143" s="247"/>
      <c r="AZ143" s="247"/>
      <c r="BA143" s="247"/>
      <c r="BB143" s="247"/>
      <c r="BC143" s="247"/>
      <c r="BD143" s="247"/>
      <c r="BE143" s="247"/>
      <c r="BF143" s="247"/>
      <c r="BG143" s="247"/>
      <c r="BH143" s="247"/>
      <c r="BI143" s="247"/>
      <c r="BJ143" s="247"/>
      <c r="BK143" s="247"/>
      <c r="BL143" s="247"/>
      <c r="BM143" s="247"/>
      <c r="BN143" s="247"/>
      <c r="BO143" s="247"/>
      <c r="BP143" s="247"/>
      <c r="BQ143" s="247"/>
      <c r="BR143" s="247"/>
      <c r="BS143" s="247"/>
      <c r="BT143" s="247"/>
      <c r="BU143" s="247"/>
      <c r="BV143" s="247"/>
      <c r="BW143" s="247"/>
      <c r="BX143" s="247"/>
      <c r="BY143" s="247"/>
      <c r="BZ143" s="247"/>
      <c r="CA143" s="247"/>
      <c r="CB143" s="247"/>
      <c r="CC143" s="247"/>
      <c r="CD143" s="247"/>
      <c r="CE143" s="247"/>
      <c r="CF143" s="247"/>
      <c r="CG143" s="247"/>
      <c r="CH143" s="247"/>
      <c r="CI143" s="247"/>
      <c r="CJ143" s="247"/>
      <c r="CK143" s="247"/>
      <c r="CL143" s="247"/>
      <c r="CM143" s="247"/>
      <c r="CN143" s="247"/>
      <c r="CO143" s="247"/>
      <c r="CP143" s="247"/>
      <c r="CQ143" s="247"/>
      <c r="CR143" s="247"/>
      <c r="CS143" s="247"/>
      <c r="CT143" s="247"/>
      <c r="CU143" s="247"/>
      <c r="CV143" s="247"/>
      <c r="CW143" s="247"/>
      <c r="CX143" s="247"/>
      <c r="CY143" s="247"/>
      <c r="CZ143" s="247"/>
      <c r="DA143" s="247"/>
      <c r="DB143" s="247"/>
      <c r="DC143" s="247"/>
      <c r="DD143" s="247"/>
      <c r="DE143" s="247"/>
      <c r="DF143" s="247"/>
      <c r="DG143" s="247"/>
      <c r="DH143" s="247"/>
      <c r="DI143" s="247"/>
      <c r="DJ143" s="247"/>
      <c r="DK143" s="247"/>
      <c r="DL143" s="247"/>
      <c r="DM143" s="247"/>
      <c r="DN143" s="247"/>
      <c r="DO143" s="247"/>
      <c r="DP143" s="247"/>
      <c r="DQ143" s="247"/>
      <c r="DR143" s="247"/>
      <c r="DS143" s="247"/>
      <c r="DT143" s="247"/>
      <c r="DU143" s="247"/>
      <c r="DV143" s="247"/>
      <c r="DW143" s="247"/>
      <c r="DX143" s="247"/>
      <c r="DY143" s="247"/>
      <c r="DZ143" s="247"/>
      <c r="EA143" s="247"/>
      <c r="EB143" s="247"/>
      <c r="EC143" s="247"/>
      <c r="ED143" s="247"/>
      <c r="EE143" s="247"/>
      <c r="EF143" s="247"/>
      <c r="EG143" s="247"/>
      <c r="EH143" s="247"/>
      <c r="EI143" s="247"/>
      <c r="EJ143" s="247"/>
      <c r="EK143" s="247"/>
      <c r="EL143" s="247"/>
      <c r="EM143" s="247"/>
      <c r="EN143" s="247"/>
      <c r="EO143" s="247"/>
      <c r="EP143" s="247"/>
      <c r="EQ143" s="247"/>
      <c r="ER143" s="247"/>
      <c r="ES143" s="247"/>
      <c r="ET143" s="247"/>
      <c r="EU143" s="247"/>
      <c r="EV143" s="247"/>
      <c r="EW143" s="247"/>
      <c r="EX143" s="247"/>
      <c r="EY143" s="247"/>
      <c r="EZ143" s="247"/>
      <c r="FA143" s="247"/>
      <c r="FB143" s="247"/>
      <c r="FC143" s="247"/>
      <c r="FD143" s="247"/>
      <c r="FE143" s="247"/>
      <c r="FF143" s="247"/>
      <c r="FG143" s="247"/>
      <c r="FH143" s="247"/>
      <c r="FI143" s="247"/>
      <c r="FJ143" s="247"/>
      <c r="FK143" s="247"/>
      <c r="FL143" s="247"/>
      <c r="FM143" s="247"/>
      <c r="FN143" s="247"/>
      <c r="FO143" s="247"/>
      <c r="FP143" s="247"/>
      <c r="FQ143" s="247"/>
      <c r="FR143" s="247"/>
      <c r="FS143" s="247"/>
      <c r="FT143" s="247"/>
      <c r="FU143" s="247"/>
      <c r="FV143" s="247"/>
      <c r="FW143" s="247"/>
      <c r="FX143" s="247"/>
      <c r="FY143" s="247"/>
      <c r="FZ143" s="247"/>
      <c r="GA143" s="247"/>
      <c r="GB143" s="247"/>
      <c r="GC143" s="247"/>
      <c r="GD143" s="247"/>
      <c r="GE143" s="247"/>
      <c r="GF143" s="247"/>
      <c r="GG143" s="247"/>
      <c r="GH143" s="247"/>
      <c r="GI143" s="247"/>
      <c r="GJ143" s="247"/>
      <c r="GK143" s="247"/>
      <c r="GL143" s="247"/>
      <c r="GM143" s="247"/>
      <c r="GN143" s="247"/>
      <c r="GO143" s="247"/>
      <c r="GP143" s="247"/>
      <c r="GQ143" s="247"/>
      <c r="GR143" s="247"/>
      <c r="GS143" s="247"/>
      <c r="GT143" s="247"/>
      <c r="GU143" s="247"/>
      <c r="GV143" s="247"/>
      <c r="GW143" s="247"/>
      <c r="GX143" s="247"/>
      <c r="GY143" s="247"/>
      <c r="GZ143" s="247"/>
      <c r="HA143" s="247"/>
      <c r="HB143" s="247"/>
      <c r="HC143" s="247"/>
      <c r="HD143" s="247"/>
      <c r="HE143" s="247"/>
      <c r="HF143" s="247"/>
      <c r="HG143" s="247"/>
      <c r="HH143" s="247"/>
      <c r="HI143" s="247"/>
      <c r="HJ143" s="247"/>
      <c r="HK143" s="247"/>
      <c r="HL143" s="247"/>
      <c r="HM143" s="247"/>
      <c r="HN143" s="247"/>
      <c r="HO143" s="247"/>
      <c r="HP143" s="247"/>
      <c r="HQ143" s="247"/>
      <c r="HR143" s="247"/>
      <c r="HS143" s="247"/>
      <c r="HT143" s="247"/>
      <c r="HU143" s="247"/>
      <c r="HV143" s="247"/>
      <c r="HW143" s="247"/>
      <c r="HX143" s="247"/>
      <c r="HY143" s="247"/>
      <c r="HZ143" s="247"/>
      <c r="IA143" s="247"/>
      <c r="IB143" s="247"/>
      <c r="IC143" s="247"/>
      <c r="ID143" s="247"/>
      <c r="IE143" s="247"/>
      <c r="IF143" s="247"/>
      <c r="IG143" s="247"/>
      <c r="IH143" s="247"/>
      <c r="II143" s="247"/>
      <c r="IJ143" s="247"/>
      <c r="IK143" s="247"/>
      <c r="IL143" s="247"/>
      <c r="IM143" s="247"/>
      <c r="IN143" s="247"/>
      <c r="IO143" s="247"/>
      <c r="IP143" s="247"/>
      <c r="IQ143" s="247"/>
      <c r="IR143" s="247"/>
      <c r="IS143" s="247"/>
      <c r="IT143" s="247"/>
      <c r="IU143" s="247"/>
      <c r="IV143" s="247"/>
      <c r="IW143" s="247"/>
      <c r="IX143" s="247"/>
      <c r="IY143" s="247"/>
      <c r="IZ143" s="247"/>
      <c r="JA143" s="247"/>
      <c r="JB143" s="247"/>
      <c r="JC143" s="247"/>
      <c r="JD143" s="247"/>
      <c r="JE143" s="247"/>
      <c r="JF143" s="247"/>
      <c r="JG143" s="247"/>
      <c r="JH143" s="247"/>
      <c r="JI143" s="247"/>
      <c r="JJ143" s="247"/>
      <c r="JK143" s="247"/>
      <c r="JL143" s="247"/>
    </row>
    <row r="144" spans="1:272" s="270" customFormat="1" x14ac:dyDescent="0.3">
      <c r="A144" s="243"/>
      <c r="B144" s="243"/>
      <c r="C144" s="243"/>
      <c r="D144" s="243"/>
      <c r="E144" s="243"/>
      <c r="F144" s="245"/>
      <c r="G144" s="245"/>
      <c r="H144" s="245"/>
      <c r="I144" s="245"/>
      <c r="J144" s="245"/>
      <c r="K144" s="245"/>
      <c r="L144" s="246"/>
      <c r="M144" s="247"/>
      <c r="N144" s="247"/>
      <c r="O144" s="247"/>
      <c r="P144" s="247"/>
      <c r="Q144" s="247"/>
      <c r="R144" s="247"/>
      <c r="S144" s="247"/>
      <c r="T144" s="247"/>
      <c r="U144" s="247"/>
      <c r="V144" s="247"/>
      <c r="W144" s="247"/>
      <c r="X144" s="247"/>
      <c r="Y144" s="247"/>
      <c r="Z144" s="247"/>
      <c r="AA144" s="247"/>
      <c r="AB144" s="247"/>
      <c r="AC144" s="247"/>
      <c r="AD144" s="247"/>
      <c r="AE144" s="247"/>
      <c r="AF144" s="247"/>
      <c r="AG144" s="247"/>
      <c r="AH144" s="247"/>
      <c r="AI144" s="247"/>
      <c r="AJ144" s="247"/>
      <c r="AK144" s="247"/>
      <c r="AL144" s="247"/>
      <c r="AM144" s="247"/>
      <c r="AN144" s="247"/>
      <c r="AO144" s="247"/>
      <c r="AP144" s="247"/>
      <c r="AQ144" s="247"/>
      <c r="AR144" s="247"/>
      <c r="AS144" s="247"/>
      <c r="AT144" s="247"/>
      <c r="AU144" s="247"/>
      <c r="AV144" s="247"/>
      <c r="AW144" s="247"/>
      <c r="AX144" s="247"/>
      <c r="AY144" s="247"/>
      <c r="AZ144" s="247"/>
      <c r="BA144" s="247"/>
      <c r="BB144" s="247"/>
      <c r="BC144" s="247"/>
      <c r="BD144" s="247"/>
      <c r="BE144" s="247"/>
      <c r="BF144" s="247"/>
      <c r="BG144" s="247"/>
      <c r="BH144" s="247"/>
      <c r="BI144" s="247"/>
      <c r="BJ144" s="247"/>
      <c r="BK144" s="247"/>
      <c r="BL144" s="247"/>
      <c r="BM144" s="247"/>
      <c r="BN144" s="247"/>
      <c r="BO144" s="247"/>
      <c r="BP144" s="247"/>
      <c r="BQ144" s="247"/>
      <c r="BR144" s="247"/>
      <c r="BS144" s="247"/>
      <c r="BT144" s="247"/>
      <c r="BU144" s="247"/>
      <c r="BV144" s="247"/>
      <c r="BW144" s="247"/>
      <c r="BX144" s="247"/>
      <c r="BY144" s="247"/>
      <c r="BZ144" s="247"/>
      <c r="CA144" s="247"/>
      <c r="CB144" s="247"/>
      <c r="CC144" s="247"/>
      <c r="CD144" s="247"/>
      <c r="CE144" s="247"/>
      <c r="CF144" s="247"/>
      <c r="CG144" s="247"/>
      <c r="CH144" s="247"/>
      <c r="CI144" s="247"/>
      <c r="CJ144" s="247"/>
      <c r="CK144" s="247"/>
      <c r="CL144" s="247"/>
      <c r="CM144" s="247"/>
      <c r="CN144" s="247"/>
      <c r="CO144" s="247"/>
      <c r="CP144" s="247"/>
      <c r="CQ144" s="247"/>
      <c r="CR144" s="247"/>
      <c r="CS144" s="247"/>
      <c r="CT144" s="247"/>
      <c r="CU144" s="247"/>
      <c r="CV144" s="247"/>
      <c r="CW144" s="247"/>
      <c r="CX144" s="247"/>
      <c r="CY144" s="247"/>
      <c r="CZ144" s="247"/>
      <c r="DA144" s="247"/>
      <c r="DB144" s="247"/>
      <c r="DC144" s="247"/>
      <c r="DD144" s="247"/>
      <c r="DE144" s="247"/>
      <c r="DF144" s="247"/>
      <c r="DG144" s="247"/>
      <c r="DH144" s="247"/>
      <c r="DI144" s="247"/>
      <c r="DJ144" s="247"/>
      <c r="DK144" s="247"/>
      <c r="DL144" s="247"/>
      <c r="DM144" s="247"/>
      <c r="DN144" s="247"/>
      <c r="DO144" s="247"/>
      <c r="DP144" s="247"/>
      <c r="DQ144" s="247"/>
      <c r="DR144" s="247"/>
      <c r="DS144" s="247"/>
      <c r="DT144" s="247"/>
      <c r="DU144" s="247"/>
      <c r="DV144" s="247"/>
      <c r="DW144" s="247"/>
      <c r="DX144" s="247"/>
      <c r="DY144" s="247"/>
      <c r="DZ144" s="247"/>
      <c r="EA144" s="247"/>
      <c r="EB144" s="247"/>
      <c r="EC144" s="247"/>
      <c r="ED144" s="247"/>
      <c r="EE144" s="247"/>
      <c r="EF144" s="247"/>
      <c r="EG144" s="247"/>
      <c r="EH144" s="247"/>
      <c r="EI144" s="247"/>
      <c r="EJ144" s="247"/>
      <c r="EK144" s="247"/>
      <c r="EL144" s="247"/>
      <c r="EM144" s="247"/>
      <c r="EN144" s="247"/>
      <c r="EO144" s="247"/>
      <c r="EP144" s="247"/>
      <c r="EQ144" s="247"/>
      <c r="ER144" s="247"/>
      <c r="ES144" s="247"/>
      <c r="ET144" s="247"/>
      <c r="EU144" s="247"/>
      <c r="EV144" s="247"/>
      <c r="EW144" s="247"/>
      <c r="EX144" s="247"/>
      <c r="EY144" s="247"/>
      <c r="EZ144" s="247"/>
      <c r="FA144" s="247"/>
      <c r="FB144" s="247"/>
      <c r="FC144" s="247"/>
      <c r="FD144" s="247"/>
      <c r="FE144" s="247"/>
      <c r="FF144" s="247"/>
      <c r="FG144" s="247"/>
      <c r="FH144" s="247"/>
      <c r="FI144" s="247"/>
      <c r="FJ144" s="247"/>
      <c r="FK144" s="247"/>
      <c r="FL144" s="247"/>
      <c r="FM144" s="247"/>
      <c r="FN144" s="247"/>
      <c r="FO144" s="247"/>
      <c r="FP144" s="247"/>
      <c r="FQ144" s="247"/>
      <c r="FR144" s="247"/>
      <c r="FS144" s="247"/>
      <c r="FT144" s="247"/>
      <c r="FU144" s="247"/>
      <c r="FV144" s="247"/>
      <c r="FW144" s="247"/>
      <c r="FX144" s="247"/>
      <c r="FY144" s="247"/>
      <c r="FZ144" s="247"/>
      <c r="GA144" s="247"/>
      <c r="GB144" s="247"/>
      <c r="GC144" s="247"/>
      <c r="GD144" s="247"/>
      <c r="GE144" s="247"/>
      <c r="GF144" s="247"/>
      <c r="GG144" s="247"/>
      <c r="GH144" s="247"/>
      <c r="GI144" s="247"/>
      <c r="GJ144" s="247"/>
      <c r="GK144" s="247"/>
      <c r="GL144" s="247"/>
      <c r="GM144" s="247"/>
      <c r="GN144" s="247"/>
      <c r="GO144" s="247"/>
      <c r="GP144" s="247"/>
      <c r="GQ144" s="247"/>
      <c r="GR144" s="247"/>
      <c r="GS144" s="247"/>
      <c r="GT144" s="247"/>
      <c r="GU144" s="247"/>
      <c r="GV144" s="247"/>
      <c r="GW144" s="247"/>
      <c r="GX144" s="247"/>
      <c r="GY144" s="247"/>
      <c r="GZ144" s="247"/>
      <c r="HA144" s="247"/>
      <c r="HB144" s="247"/>
      <c r="HC144" s="247"/>
      <c r="HD144" s="247"/>
      <c r="HE144" s="247"/>
      <c r="HF144" s="247"/>
      <c r="HG144" s="247"/>
      <c r="HH144" s="247"/>
      <c r="HI144" s="247"/>
      <c r="HJ144" s="247"/>
      <c r="HK144" s="247"/>
      <c r="HL144" s="247"/>
      <c r="HM144" s="247"/>
      <c r="HN144" s="247"/>
      <c r="HO144" s="247"/>
      <c r="HP144" s="247"/>
      <c r="HQ144" s="247"/>
      <c r="HR144" s="247"/>
      <c r="HS144" s="247"/>
      <c r="HT144" s="247"/>
      <c r="HU144" s="247"/>
      <c r="HV144" s="247"/>
      <c r="HW144" s="247"/>
      <c r="HX144" s="247"/>
      <c r="HY144" s="247"/>
      <c r="HZ144" s="247"/>
      <c r="IA144" s="247"/>
      <c r="IB144" s="247"/>
      <c r="IC144" s="247"/>
      <c r="ID144" s="247"/>
      <c r="IE144" s="247"/>
      <c r="IF144" s="247"/>
      <c r="IG144" s="247"/>
      <c r="IH144" s="247"/>
      <c r="II144" s="247"/>
      <c r="IJ144" s="247"/>
      <c r="IK144" s="247"/>
      <c r="IL144" s="247"/>
      <c r="IM144" s="247"/>
      <c r="IN144" s="247"/>
      <c r="IO144" s="247"/>
      <c r="IP144" s="247"/>
      <c r="IQ144" s="247"/>
      <c r="IR144" s="247"/>
      <c r="IS144" s="247"/>
      <c r="IT144" s="247"/>
      <c r="IU144" s="247"/>
      <c r="IV144" s="247"/>
      <c r="IW144" s="247"/>
      <c r="IX144" s="247"/>
      <c r="IY144" s="247"/>
      <c r="IZ144" s="247"/>
      <c r="JA144" s="247"/>
      <c r="JB144" s="247"/>
      <c r="JC144" s="247"/>
      <c r="JD144" s="247"/>
      <c r="JE144" s="247"/>
      <c r="JF144" s="247"/>
      <c r="JG144" s="247"/>
      <c r="JH144" s="247"/>
      <c r="JI144" s="247"/>
      <c r="JJ144" s="247"/>
      <c r="JK144" s="247"/>
      <c r="JL144" s="247"/>
    </row>
    <row r="145" spans="1:272" s="270" customFormat="1" x14ac:dyDescent="0.3">
      <c r="A145" s="243"/>
      <c r="B145" s="243"/>
      <c r="C145" s="243"/>
      <c r="D145" s="243"/>
      <c r="E145" s="243"/>
      <c r="F145" s="245"/>
      <c r="G145" s="245"/>
      <c r="H145" s="245"/>
      <c r="I145" s="245"/>
      <c r="J145" s="245"/>
      <c r="K145" s="245"/>
      <c r="L145" s="246"/>
      <c r="M145" s="247"/>
      <c r="N145" s="247"/>
      <c r="O145" s="247"/>
      <c r="P145" s="247"/>
      <c r="Q145" s="247"/>
      <c r="R145" s="247"/>
      <c r="S145" s="247"/>
      <c r="T145" s="247"/>
      <c r="U145" s="247"/>
      <c r="V145" s="247"/>
      <c r="W145" s="247"/>
      <c r="X145" s="247"/>
      <c r="Y145" s="247"/>
      <c r="Z145" s="247"/>
      <c r="AA145" s="247"/>
      <c r="AB145" s="247"/>
      <c r="AC145" s="247"/>
      <c r="AD145" s="247"/>
      <c r="AE145" s="247"/>
      <c r="AF145" s="247"/>
      <c r="AG145" s="247"/>
      <c r="AH145" s="247"/>
      <c r="AI145" s="247"/>
      <c r="AJ145" s="247"/>
      <c r="AK145" s="247"/>
      <c r="AL145" s="247"/>
      <c r="AM145" s="247"/>
      <c r="AN145" s="247"/>
      <c r="AO145" s="247"/>
      <c r="AP145" s="247"/>
      <c r="AQ145" s="247"/>
      <c r="AR145" s="247"/>
      <c r="AS145" s="247"/>
      <c r="AT145" s="247"/>
      <c r="AU145" s="247"/>
      <c r="AV145" s="247"/>
      <c r="AW145" s="247"/>
      <c r="AX145" s="247"/>
      <c r="AY145" s="247"/>
      <c r="AZ145" s="247"/>
      <c r="BA145" s="247"/>
      <c r="BB145" s="247"/>
      <c r="BC145" s="247"/>
      <c r="BD145" s="247"/>
      <c r="BE145" s="247"/>
      <c r="BF145" s="247"/>
      <c r="BG145" s="247"/>
      <c r="BH145" s="247"/>
      <c r="BI145" s="247"/>
      <c r="BJ145" s="247"/>
      <c r="BK145" s="247"/>
      <c r="BL145" s="247"/>
      <c r="BM145" s="247"/>
      <c r="BN145" s="247"/>
      <c r="BO145" s="247"/>
      <c r="BP145" s="247"/>
      <c r="BQ145" s="247"/>
      <c r="BR145" s="247"/>
      <c r="BS145" s="247"/>
      <c r="BT145" s="247"/>
      <c r="BU145" s="247"/>
      <c r="BV145" s="247"/>
      <c r="BW145" s="247"/>
      <c r="BX145" s="247"/>
      <c r="BY145" s="247"/>
      <c r="BZ145" s="247"/>
      <c r="CA145" s="247"/>
      <c r="CB145" s="247"/>
      <c r="CC145" s="247"/>
      <c r="CD145" s="247"/>
      <c r="CE145" s="247"/>
      <c r="CF145" s="247"/>
      <c r="CG145" s="247"/>
      <c r="CH145" s="247"/>
      <c r="CI145" s="247"/>
      <c r="CJ145" s="247"/>
      <c r="CK145" s="247"/>
      <c r="CL145" s="247"/>
      <c r="CM145" s="247"/>
      <c r="CN145" s="247"/>
      <c r="CO145" s="247"/>
      <c r="CP145" s="247"/>
      <c r="CQ145" s="247"/>
      <c r="CR145" s="247"/>
      <c r="CS145" s="247"/>
      <c r="CT145" s="247"/>
      <c r="CU145" s="247"/>
      <c r="CV145" s="247"/>
      <c r="CW145" s="247"/>
      <c r="CX145" s="247"/>
      <c r="CY145" s="247"/>
      <c r="CZ145" s="247"/>
      <c r="DA145" s="247"/>
      <c r="DB145" s="247"/>
      <c r="DC145" s="247"/>
      <c r="DD145" s="247"/>
      <c r="DE145" s="247"/>
      <c r="DF145" s="247"/>
      <c r="DG145" s="247"/>
      <c r="DH145" s="247"/>
      <c r="DI145" s="247"/>
      <c r="DJ145" s="247"/>
      <c r="DK145" s="247"/>
      <c r="DL145" s="247"/>
      <c r="DM145" s="247"/>
      <c r="DN145" s="247"/>
      <c r="DO145" s="247"/>
      <c r="DP145" s="247"/>
      <c r="DQ145" s="247"/>
      <c r="DR145" s="247"/>
      <c r="DS145" s="247"/>
      <c r="DT145" s="247"/>
      <c r="DU145" s="247"/>
      <c r="DV145" s="247"/>
      <c r="DW145" s="247"/>
      <c r="DX145" s="247"/>
      <c r="DY145" s="247"/>
      <c r="DZ145" s="247"/>
      <c r="EA145" s="247"/>
      <c r="EB145" s="247"/>
      <c r="EC145" s="247"/>
      <c r="ED145" s="247"/>
      <c r="EE145" s="247"/>
      <c r="EF145" s="247"/>
      <c r="EG145" s="247"/>
      <c r="EH145" s="247"/>
      <c r="EI145" s="247"/>
      <c r="EJ145" s="247"/>
      <c r="EK145" s="247"/>
      <c r="EL145" s="247"/>
      <c r="EM145" s="247"/>
      <c r="EN145" s="247"/>
      <c r="EO145" s="247"/>
      <c r="EP145" s="247"/>
      <c r="EQ145" s="247"/>
      <c r="ER145" s="247"/>
      <c r="ES145" s="247"/>
      <c r="ET145" s="247"/>
      <c r="EU145" s="247"/>
      <c r="EV145" s="247"/>
      <c r="EW145" s="247"/>
      <c r="EX145" s="247"/>
      <c r="EY145" s="247"/>
      <c r="EZ145" s="247"/>
      <c r="FA145" s="247"/>
      <c r="FB145" s="247"/>
      <c r="FC145" s="247"/>
      <c r="FD145" s="247"/>
      <c r="FE145" s="247"/>
      <c r="FF145" s="247"/>
      <c r="FG145" s="247"/>
      <c r="FH145" s="247"/>
      <c r="FI145" s="247"/>
      <c r="FJ145" s="247"/>
      <c r="FK145" s="247"/>
      <c r="FL145" s="247"/>
      <c r="FM145" s="247"/>
      <c r="FN145" s="247"/>
      <c r="FO145" s="247"/>
      <c r="FP145" s="247"/>
      <c r="FQ145" s="247"/>
      <c r="FR145" s="247"/>
      <c r="FS145" s="247"/>
      <c r="FT145" s="247"/>
      <c r="FU145" s="247"/>
      <c r="FV145" s="247"/>
      <c r="FW145" s="247"/>
      <c r="FX145" s="247"/>
      <c r="FY145" s="247"/>
      <c r="FZ145" s="247"/>
      <c r="GA145" s="247"/>
      <c r="GB145" s="247"/>
      <c r="GC145" s="247"/>
      <c r="GD145" s="247"/>
      <c r="GE145" s="247"/>
      <c r="GF145" s="247"/>
      <c r="GG145" s="247"/>
      <c r="GH145" s="247"/>
      <c r="GI145" s="247"/>
      <c r="GJ145" s="247"/>
      <c r="GK145" s="247"/>
      <c r="GL145" s="247"/>
      <c r="GM145" s="247"/>
      <c r="GN145" s="247"/>
      <c r="GO145" s="247"/>
      <c r="GP145" s="247"/>
      <c r="GQ145" s="247"/>
      <c r="GR145" s="247"/>
      <c r="GS145" s="247"/>
      <c r="GT145" s="247"/>
      <c r="GU145" s="247"/>
      <c r="GV145" s="247"/>
      <c r="GW145" s="247"/>
      <c r="GX145" s="247"/>
      <c r="GY145" s="247"/>
      <c r="GZ145" s="247"/>
      <c r="HA145" s="247"/>
      <c r="HB145" s="247"/>
      <c r="HC145" s="247"/>
      <c r="HD145" s="247"/>
      <c r="HE145" s="247"/>
      <c r="HF145" s="247"/>
      <c r="HG145" s="247"/>
      <c r="HH145" s="247"/>
      <c r="HI145" s="247"/>
      <c r="HJ145" s="247"/>
      <c r="HK145" s="247"/>
      <c r="HL145" s="247"/>
      <c r="HM145" s="247"/>
      <c r="HN145" s="247"/>
      <c r="HO145" s="247"/>
      <c r="HP145" s="247"/>
      <c r="HQ145" s="247"/>
      <c r="HR145" s="247"/>
      <c r="HS145" s="247"/>
      <c r="HT145" s="247"/>
      <c r="HU145" s="247"/>
      <c r="HV145" s="247"/>
      <c r="HW145" s="247"/>
      <c r="HX145" s="247"/>
      <c r="HY145" s="247"/>
      <c r="HZ145" s="247"/>
      <c r="IA145" s="247"/>
      <c r="IB145" s="247"/>
      <c r="IC145" s="247"/>
      <c r="ID145" s="247"/>
      <c r="IE145" s="247"/>
      <c r="IF145" s="247"/>
      <c r="IG145" s="247"/>
      <c r="IH145" s="247"/>
      <c r="II145" s="247"/>
      <c r="IJ145" s="247"/>
      <c r="IK145" s="247"/>
      <c r="IL145" s="247"/>
      <c r="IM145" s="247"/>
      <c r="IN145" s="247"/>
      <c r="IO145" s="247"/>
      <c r="IP145" s="247"/>
      <c r="IQ145" s="247"/>
      <c r="IR145" s="247"/>
      <c r="IS145" s="247"/>
      <c r="IT145" s="247"/>
      <c r="IU145" s="247"/>
      <c r="IV145" s="247"/>
      <c r="IW145" s="247"/>
      <c r="IX145" s="247"/>
      <c r="IY145" s="247"/>
      <c r="IZ145" s="247"/>
      <c r="JA145" s="247"/>
      <c r="JB145" s="247"/>
      <c r="JC145" s="247"/>
      <c r="JD145" s="247"/>
      <c r="JE145" s="247"/>
      <c r="JF145" s="247"/>
      <c r="JG145" s="247"/>
      <c r="JH145" s="247"/>
      <c r="JI145" s="247"/>
      <c r="JJ145" s="247"/>
      <c r="JK145" s="247"/>
      <c r="JL145" s="247"/>
    </row>
    <row r="146" spans="1:272" s="270" customFormat="1" x14ac:dyDescent="0.3">
      <c r="A146" s="243"/>
      <c r="B146" s="243"/>
      <c r="C146" s="243"/>
      <c r="D146" s="243"/>
      <c r="E146" s="243"/>
      <c r="F146" s="245"/>
      <c r="G146" s="245"/>
      <c r="H146" s="245"/>
      <c r="I146" s="245"/>
      <c r="J146" s="245"/>
      <c r="K146" s="245"/>
      <c r="L146" s="246"/>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47"/>
      <c r="BJ146" s="247"/>
      <c r="BK146" s="247"/>
      <c r="BL146" s="247"/>
      <c r="BM146" s="247"/>
      <c r="BN146" s="247"/>
      <c r="BO146" s="247"/>
      <c r="BP146" s="247"/>
      <c r="BQ146" s="247"/>
      <c r="BR146" s="247"/>
      <c r="BS146" s="247"/>
      <c r="BT146" s="247"/>
      <c r="BU146" s="247"/>
      <c r="BV146" s="247"/>
      <c r="BW146" s="247"/>
      <c r="BX146" s="247"/>
      <c r="BY146" s="247"/>
      <c r="BZ146" s="247"/>
      <c r="CA146" s="247"/>
      <c r="CB146" s="247"/>
      <c r="CC146" s="247"/>
      <c r="CD146" s="247"/>
      <c r="CE146" s="247"/>
      <c r="CF146" s="247"/>
      <c r="CG146" s="247"/>
      <c r="CH146" s="247"/>
      <c r="CI146" s="247"/>
      <c r="CJ146" s="247"/>
      <c r="CK146" s="247"/>
      <c r="CL146" s="247"/>
      <c r="CM146" s="247"/>
      <c r="CN146" s="247"/>
      <c r="CO146" s="247"/>
      <c r="CP146" s="247"/>
      <c r="CQ146" s="247"/>
      <c r="CR146" s="247"/>
      <c r="CS146" s="247"/>
      <c r="CT146" s="247"/>
      <c r="CU146" s="247"/>
      <c r="CV146" s="247"/>
      <c r="CW146" s="247"/>
      <c r="CX146" s="247"/>
      <c r="CY146" s="247"/>
      <c r="CZ146" s="247"/>
      <c r="DA146" s="247"/>
      <c r="DB146" s="247"/>
      <c r="DC146" s="247"/>
      <c r="DD146" s="247"/>
      <c r="DE146" s="247"/>
      <c r="DF146" s="247"/>
      <c r="DG146" s="247"/>
      <c r="DH146" s="247"/>
      <c r="DI146" s="247"/>
      <c r="DJ146" s="247"/>
      <c r="DK146" s="247"/>
      <c r="DL146" s="247"/>
      <c r="DM146" s="247"/>
      <c r="DN146" s="247"/>
      <c r="DO146" s="247"/>
      <c r="DP146" s="247"/>
      <c r="DQ146" s="247"/>
      <c r="DR146" s="247"/>
      <c r="DS146" s="247"/>
      <c r="DT146" s="247"/>
      <c r="DU146" s="247"/>
      <c r="DV146" s="247"/>
      <c r="DW146" s="247"/>
      <c r="DX146" s="247"/>
      <c r="DY146" s="247"/>
      <c r="DZ146" s="247"/>
      <c r="EA146" s="247"/>
      <c r="EB146" s="247"/>
      <c r="EC146" s="247"/>
      <c r="ED146" s="247"/>
      <c r="EE146" s="247"/>
      <c r="EF146" s="247"/>
      <c r="EG146" s="247"/>
      <c r="EH146" s="247"/>
      <c r="EI146" s="247"/>
      <c r="EJ146" s="247"/>
      <c r="EK146" s="247"/>
      <c r="EL146" s="247"/>
      <c r="EM146" s="247"/>
      <c r="EN146" s="247"/>
      <c r="EO146" s="247"/>
      <c r="EP146" s="247"/>
      <c r="EQ146" s="247"/>
      <c r="ER146" s="247"/>
      <c r="ES146" s="247"/>
      <c r="ET146" s="247"/>
      <c r="EU146" s="247"/>
      <c r="EV146" s="247"/>
      <c r="EW146" s="247"/>
      <c r="EX146" s="247"/>
      <c r="EY146" s="247"/>
      <c r="EZ146" s="247"/>
      <c r="FA146" s="247"/>
      <c r="FB146" s="247"/>
      <c r="FC146" s="247"/>
      <c r="FD146" s="247"/>
      <c r="FE146" s="247"/>
      <c r="FF146" s="247"/>
      <c r="FG146" s="247"/>
      <c r="FH146" s="247"/>
      <c r="FI146" s="247"/>
      <c r="FJ146" s="247"/>
      <c r="FK146" s="247"/>
      <c r="FL146" s="247"/>
      <c r="FM146" s="247"/>
      <c r="FN146" s="247"/>
      <c r="FO146" s="247"/>
      <c r="FP146" s="247"/>
      <c r="FQ146" s="247"/>
      <c r="FR146" s="247"/>
      <c r="FS146" s="247"/>
      <c r="FT146" s="247"/>
      <c r="FU146" s="247"/>
      <c r="FV146" s="247"/>
      <c r="FW146" s="247"/>
      <c r="FX146" s="247"/>
      <c r="FY146" s="247"/>
      <c r="FZ146" s="247"/>
      <c r="GA146" s="247"/>
      <c r="GB146" s="247"/>
      <c r="GC146" s="247"/>
      <c r="GD146" s="247"/>
      <c r="GE146" s="247"/>
      <c r="GF146" s="247"/>
      <c r="GG146" s="247"/>
      <c r="GH146" s="247"/>
      <c r="GI146" s="247"/>
      <c r="GJ146" s="247"/>
      <c r="GK146" s="247"/>
      <c r="GL146" s="247"/>
      <c r="GM146" s="247"/>
      <c r="GN146" s="247"/>
      <c r="GO146" s="247"/>
      <c r="GP146" s="247"/>
      <c r="GQ146" s="247"/>
      <c r="GR146" s="247"/>
      <c r="GS146" s="247"/>
      <c r="GT146" s="247"/>
      <c r="GU146" s="247"/>
      <c r="GV146" s="247"/>
      <c r="GW146" s="247"/>
      <c r="GX146" s="247"/>
      <c r="GY146" s="247"/>
      <c r="GZ146" s="247"/>
      <c r="HA146" s="247"/>
      <c r="HB146" s="247"/>
      <c r="HC146" s="247"/>
      <c r="HD146" s="247"/>
      <c r="HE146" s="247"/>
      <c r="HF146" s="247"/>
      <c r="HG146" s="247"/>
      <c r="HH146" s="247"/>
      <c r="HI146" s="247"/>
      <c r="HJ146" s="247"/>
      <c r="HK146" s="247"/>
      <c r="HL146" s="247"/>
      <c r="HM146" s="247"/>
      <c r="HN146" s="247"/>
      <c r="HO146" s="247"/>
      <c r="HP146" s="247"/>
      <c r="HQ146" s="247"/>
      <c r="HR146" s="247"/>
      <c r="HS146" s="247"/>
      <c r="HT146" s="247"/>
      <c r="HU146" s="247"/>
      <c r="HV146" s="247"/>
      <c r="HW146" s="247"/>
      <c r="HX146" s="247"/>
      <c r="HY146" s="247"/>
      <c r="HZ146" s="247"/>
      <c r="IA146" s="247"/>
      <c r="IB146" s="247"/>
      <c r="IC146" s="247"/>
      <c r="ID146" s="247"/>
      <c r="IE146" s="247"/>
      <c r="IF146" s="247"/>
      <c r="IG146" s="247"/>
      <c r="IH146" s="247"/>
      <c r="II146" s="247"/>
      <c r="IJ146" s="247"/>
      <c r="IK146" s="247"/>
      <c r="IL146" s="247"/>
      <c r="IM146" s="247"/>
      <c r="IN146" s="247"/>
      <c r="IO146" s="247"/>
      <c r="IP146" s="247"/>
      <c r="IQ146" s="247"/>
      <c r="IR146" s="247"/>
      <c r="IS146" s="247"/>
      <c r="IT146" s="247"/>
      <c r="IU146" s="247"/>
      <c r="IV146" s="247"/>
      <c r="IW146" s="247"/>
      <c r="IX146" s="247"/>
      <c r="IY146" s="247"/>
      <c r="IZ146" s="247"/>
      <c r="JA146" s="247"/>
      <c r="JB146" s="247"/>
      <c r="JC146" s="247"/>
      <c r="JD146" s="247"/>
      <c r="JE146" s="247"/>
      <c r="JF146" s="247"/>
      <c r="JG146" s="247"/>
      <c r="JH146" s="247"/>
      <c r="JI146" s="247"/>
      <c r="JJ146" s="247"/>
      <c r="JK146" s="247"/>
      <c r="JL146" s="247"/>
    </row>
    <row r="147" spans="1:272" s="270" customFormat="1" x14ac:dyDescent="0.3">
      <c r="A147" s="243"/>
      <c r="B147" s="243"/>
      <c r="C147" s="243"/>
      <c r="D147" s="243"/>
      <c r="E147" s="243"/>
      <c r="F147" s="245"/>
      <c r="G147" s="245"/>
      <c r="H147" s="245"/>
      <c r="I147" s="245"/>
      <c r="J147" s="245"/>
      <c r="K147" s="245"/>
      <c r="L147" s="246"/>
      <c r="M147" s="247"/>
      <c r="N147" s="247"/>
      <c r="O147" s="247"/>
      <c r="P147" s="247"/>
      <c r="Q147" s="247"/>
      <c r="R147" s="247"/>
      <c r="S147" s="247"/>
      <c r="T147" s="247"/>
      <c r="U147" s="247"/>
      <c r="V147" s="247"/>
      <c r="W147" s="247"/>
      <c r="X147" s="247"/>
      <c r="Y147" s="247"/>
      <c r="Z147" s="247"/>
      <c r="AA147" s="247"/>
      <c r="AB147" s="247"/>
      <c r="AC147" s="247"/>
      <c r="AD147" s="247"/>
      <c r="AE147" s="247"/>
      <c r="AF147" s="247"/>
      <c r="AG147" s="247"/>
      <c r="AH147" s="247"/>
      <c r="AI147" s="247"/>
      <c r="AJ147" s="247"/>
      <c r="AK147" s="247"/>
      <c r="AL147" s="247"/>
      <c r="AM147" s="247"/>
      <c r="AN147" s="247"/>
      <c r="AO147" s="247"/>
      <c r="AP147" s="247"/>
      <c r="AQ147" s="247"/>
      <c r="AR147" s="247"/>
      <c r="AS147" s="247"/>
      <c r="AT147" s="247"/>
      <c r="AU147" s="247"/>
      <c r="AV147" s="247"/>
      <c r="AW147" s="247"/>
      <c r="AX147" s="247"/>
      <c r="AY147" s="247"/>
      <c r="AZ147" s="247"/>
      <c r="BA147" s="247"/>
      <c r="BB147" s="247"/>
      <c r="BC147" s="247"/>
      <c r="BD147" s="247"/>
      <c r="BE147" s="247"/>
      <c r="BF147" s="247"/>
      <c r="BG147" s="247"/>
      <c r="BH147" s="247"/>
      <c r="BI147" s="247"/>
      <c r="BJ147" s="247"/>
      <c r="BK147" s="247"/>
      <c r="BL147" s="247"/>
      <c r="BM147" s="247"/>
      <c r="BN147" s="247"/>
      <c r="BO147" s="247"/>
      <c r="BP147" s="247"/>
      <c r="BQ147" s="247"/>
      <c r="BR147" s="247"/>
      <c r="BS147" s="247"/>
      <c r="BT147" s="247"/>
      <c r="BU147" s="247"/>
      <c r="BV147" s="247"/>
      <c r="BW147" s="247"/>
      <c r="BX147" s="247"/>
      <c r="BY147" s="247"/>
      <c r="BZ147" s="247"/>
      <c r="CA147" s="247"/>
      <c r="CB147" s="247"/>
      <c r="CC147" s="247"/>
      <c r="CD147" s="247"/>
      <c r="CE147" s="247"/>
      <c r="CF147" s="247"/>
      <c r="CG147" s="247"/>
      <c r="CH147" s="247"/>
      <c r="CI147" s="247"/>
      <c r="CJ147" s="247"/>
      <c r="CK147" s="247"/>
      <c r="CL147" s="247"/>
      <c r="CM147" s="247"/>
      <c r="CN147" s="247"/>
      <c r="CO147" s="247"/>
      <c r="CP147" s="247"/>
      <c r="CQ147" s="247"/>
      <c r="CR147" s="247"/>
      <c r="CS147" s="247"/>
      <c r="CT147" s="247"/>
      <c r="CU147" s="247"/>
      <c r="CV147" s="247"/>
      <c r="CW147" s="247"/>
      <c r="CX147" s="247"/>
      <c r="CY147" s="247"/>
      <c r="CZ147" s="247"/>
      <c r="DA147" s="247"/>
      <c r="DB147" s="247"/>
      <c r="DC147" s="247"/>
      <c r="DD147" s="247"/>
      <c r="DE147" s="247"/>
      <c r="DF147" s="247"/>
      <c r="DG147" s="247"/>
      <c r="DH147" s="247"/>
      <c r="DI147" s="247"/>
      <c r="DJ147" s="247"/>
      <c r="DK147" s="247"/>
      <c r="DL147" s="247"/>
      <c r="DM147" s="247"/>
      <c r="DN147" s="247"/>
      <c r="DO147" s="247"/>
      <c r="DP147" s="247"/>
      <c r="DQ147" s="247"/>
      <c r="DR147" s="247"/>
      <c r="DS147" s="247"/>
      <c r="DT147" s="247"/>
      <c r="DU147" s="247"/>
      <c r="DV147" s="247"/>
      <c r="DW147" s="247"/>
      <c r="DX147" s="247"/>
      <c r="DY147" s="247"/>
      <c r="DZ147" s="247"/>
      <c r="EA147" s="247"/>
      <c r="EB147" s="247"/>
      <c r="EC147" s="247"/>
      <c r="ED147" s="247"/>
      <c r="EE147" s="247"/>
      <c r="EF147" s="247"/>
      <c r="EG147" s="247"/>
      <c r="EH147" s="247"/>
      <c r="EI147" s="247"/>
      <c r="EJ147" s="247"/>
      <c r="EK147" s="247"/>
      <c r="EL147" s="247"/>
      <c r="EM147" s="247"/>
      <c r="EN147" s="247"/>
      <c r="EO147" s="247"/>
      <c r="EP147" s="247"/>
      <c r="EQ147" s="247"/>
      <c r="ER147" s="247"/>
      <c r="ES147" s="247"/>
      <c r="ET147" s="247"/>
      <c r="EU147" s="247"/>
      <c r="EV147" s="247"/>
      <c r="EW147" s="247"/>
      <c r="EX147" s="247"/>
      <c r="EY147" s="247"/>
      <c r="EZ147" s="247"/>
      <c r="FA147" s="247"/>
      <c r="FB147" s="247"/>
      <c r="FC147" s="247"/>
      <c r="FD147" s="247"/>
      <c r="FE147" s="247"/>
      <c r="FF147" s="247"/>
      <c r="FG147" s="247"/>
      <c r="FH147" s="247"/>
      <c r="FI147" s="247"/>
      <c r="FJ147" s="247"/>
      <c r="FK147" s="247"/>
      <c r="FL147" s="247"/>
      <c r="FM147" s="247"/>
      <c r="FN147" s="247"/>
      <c r="FO147" s="247"/>
      <c r="FP147" s="247"/>
      <c r="FQ147" s="247"/>
      <c r="FR147" s="247"/>
      <c r="FS147" s="247"/>
      <c r="FT147" s="247"/>
      <c r="FU147" s="247"/>
      <c r="FV147" s="247"/>
      <c r="FW147" s="247"/>
      <c r="FX147" s="247"/>
      <c r="FY147" s="247"/>
      <c r="FZ147" s="247"/>
      <c r="GA147" s="247"/>
      <c r="GB147" s="247"/>
      <c r="GC147" s="247"/>
      <c r="GD147" s="247"/>
      <c r="GE147" s="247"/>
      <c r="GF147" s="247"/>
      <c r="GG147" s="247"/>
      <c r="GH147" s="247"/>
      <c r="GI147" s="247"/>
      <c r="GJ147" s="247"/>
      <c r="GK147" s="247"/>
      <c r="GL147" s="247"/>
      <c r="GM147" s="247"/>
      <c r="GN147" s="247"/>
      <c r="GO147" s="247"/>
      <c r="GP147" s="247"/>
      <c r="GQ147" s="247"/>
      <c r="GR147" s="247"/>
      <c r="GS147" s="247"/>
      <c r="GT147" s="247"/>
      <c r="GU147" s="247"/>
      <c r="GV147" s="247"/>
      <c r="GW147" s="247"/>
      <c r="GX147" s="247"/>
      <c r="GY147" s="247"/>
      <c r="GZ147" s="247"/>
      <c r="HA147" s="247"/>
      <c r="HB147" s="247"/>
      <c r="HC147" s="247"/>
      <c r="HD147" s="247"/>
      <c r="HE147" s="247"/>
      <c r="HF147" s="247"/>
      <c r="HG147" s="247"/>
      <c r="HH147" s="247"/>
      <c r="HI147" s="247"/>
      <c r="HJ147" s="247"/>
      <c r="HK147" s="247"/>
      <c r="HL147" s="247"/>
      <c r="HM147" s="247"/>
      <c r="HN147" s="247"/>
      <c r="HO147" s="247"/>
      <c r="HP147" s="247"/>
      <c r="HQ147" s="247"/>
      <c r="HR147" s="247"/>
      <c r="HS147" s="247"/>
      <c r="HT147" s="247"/>
      <c r="HU147" s="247"/>
      <c r="HV147" s="247"/>
      <c r="HW147" s="247"/>
      <c r="HX147" s="247"/>
      <c r="HY147" s="247"/>
      <c r="HZ147" s="247"/>
      <c r="IA147" s="247"/>
      <c r="IB147" s="247"/>
      <c r="IC147" s="247"/>
      <c r="ID147" s="247"/>
      <c r="IE147" s="247"/>
      <c r="IF147" s="247"/>
      <c r="IG147" s="247"/>
      <c r="IH147" s="247"/>
      <c r="II147" s="247"/>
      <c r="IJ147" s="247"/>
      <c r="IK147" s="247"/>
      <c r="IL147" s="247"/>
      <c r="IM147" s="247"/>
      <c r="IN147" s="247"/>
      <c r="IO147" s="247"/>
      <c r="IP147" s="247"/>
      <c r="IQ147" s="247"/>
      <c r="IR147" s="247"/>
      <c r="IS147" s="247"/>
      <c r="IT147" s="247"/>
      <c r="IU147" s="247"/>
      <c r="IV147" s="247"/>
      <c r="IW147" s="247"/>
      <c r="IX147" s="247"/>
      <c r="IY147" s="247"/>
      <c r="IZ147" s="247"/>
      <c r="JA147" s="247"/>
      <c r="JB147" s="247"/>
      <c r="JC147" s="247"/>
      <c r="JD147" s="247"/>
      <c r="JE147" s="247"/>
      <c r="JF147" s="247"/>
      <c r="JG147" s="247"/>
      <c r="JH147" s="247"/>
      <c r="JI147" s="247"/>
      <c r="JJ147" s="247"/>
      <c r="JK147" s="247"/>
      <c r="JL147" s="247"/>
    </row>
    <row r="148" spans="1:272" s="270" customFormat="1" x14ac:dyDescent="0.3">
      <c r="A148" s="243"/>
      <c r="B148" s="243"/>
      <c r="C148" s="243"/>
      <c r="D148" s="243"/>
      <c r="E148" s="243"/>
      <c r="F148" s="245"/>
      <c r="G148" s="245"/>
      <c r="H148" s="245"/>
      <c r="I148" s="245"/>
      <c r="J148" s="245"/>
      <c r="K148" s="245"/>
      <c r="L148" s="246"/>
      <c r="M148" s="247"/>
      <c r="N148" s="247"/>
      <c r="O148" s="247"/>
      <c r="P148" s="247"/>
      <c r="Q148" s="247"/>
      <c r="R148" s="247"/>
      <c r="S148" s="247"/>
      <c r="T148" s="247"/>
      <c r="U148" s="247"/>
      <c r="V148" s="247"/>
      <c r="W148" s="247"/>
      <c r="X148" s="247"/>
      <c r="Y148" s="247"/>
      <c r="Z148" s="247"/>
      <c r="AA148" s="247"/>
      <c r="AB148" s="247"/>
      <c r="AC148" s="247"/>
      <c r="AD148" s="247"/>
      <c r="AE148" s="247"/>
      <c r="AF148" s="247"/>
      <c r="AG148" s="247"/>
      <c r="AH148" s="247"/>
      <c r="AI148" s="247"/>
      <c r="AJ148" s="247"/>
      <c r="AK148" s="247"/>
      <c r="AL148" s="247"/>
      <c r="AM148" s="247"/>
      <c r="AN148" s="247"/>
      <c r="AO148" s="247"/>
      <c r="AP148" s="247"/>
      <c r="AQ148" s="247"/>
      <c r="AR148" s="247"/>
      <c r="AS148" s="247"/>
      <c r="AT148" s="247"/>
      <c r="AU148" s="247"/>
      <c r="AV148" s="247"/>
      <c r="AW148" s="247"/>
      <c r="AX148" s="247"/>
      <c r="AY148" s="247"/>
      <c r="AZ148" s="247"/>
      <c r="BA148" s="247"/>
      <c r="BB148" s="247"/>
      <c r="BC148" s="247"/>
      <c r="BD148" s="247"/>
      <c r="BE148" s="247"/>
      <c r="BF148" s="247"/>
      <c r="BG148" s="247"/>
      <c r="BH148" s="247"/>
      <c r="BI148" s="247"/>
      <c r="BJ148" s="247"/>
      <c r="BK148" s="247"/>
      <c r="BL148" s="247"/>
      <c r="BM148" s="247"/>
      <c r="BN148" s="247"/>
      <c r="BO148" s="247"/>
      <c r="BP148" s="247"/>
      <c r="BQ148" s="247"/>
      <c r="BR148" s="247"/>
      <c r="BS148" s="247"/>
      <c r="BT148" s="247"/>
      <c r="BU148" s="247"/>
      <c r="BV148" s="247"/>
      <c r="BW148" s="247"/>
      <c r="BX148" s="247"/>
      <c r="BY148" s="247"/>
      <c r="BZ148" s="247"/>
      <c r="CA148" s="247"/>
      <c r="CB148" s="247"/>
      <c r="CC148" s="247"/>
      <c r="CD148" s="247"/>
      <c r="CE148" s="247"/>
      <c r="CF148" s="247"/>
      <c r="CG148" s="247"/>
      <c r="CH148" s="247"/>
      <c r="CI148" s="247"/>
      <c r="CJ148" s="247"/>
      <c r="CK148" s="247"/>
      <c r="CL148" s="247"/>
      <c r="CM148" s="247"/>
      <c r="CN148" s="247"/>
      <c r="CO148" s="247"/>
      <c r="CP148" s="247"/>
      <c r="CQ148" s="247"/>
      <c r="CR148" s="247"/>
      <c r="CS148" s="247"/>
      <c r="CT148" s="247"/>
      <c r="CU148" s="247"/>
      <c r="CV148" s="247"/>
      <c r="CW148" s="247"/>
      <c r="CX148" s="247"/>
      <c r="CY148" s="247"/>
      <c r="CZ148" s="247"/>
      <c r="DA148" s="247"/>
      <c r="DB148" s="247"/>
      <c r="DC148" s="247"/>
      <c r="DD148" s="247"/>
      <c r="DE148" s="247"/>
      <c r="DF148" s="247"/>
      <c r="DG148" s="247"/>
      <c r="DH148" s="247"/>
      <c r="DI148" s="247"/>
      <c r="DJ148" s="247"/>
      <c r="DK148" s="247"/>
      <c r="DL148" s="247"/>
      <c r="DM148" s="247"/>
      <c r="DN148" s="247"/>
      <c r="DO148" s="247"/>
      <c r="DP148" s="247"/>
      <c r="DQ148" s="247"/>
      <c r="DR148" s="247"/>
      <c r="DS148" s="247"/>
      <c r="DT148" s="247"/>
      <c r="DU148" s="247"/>
      <c r="DV148" s="247"/>
      <c r="DW148" s="247"/>
      <c r="DX148" s="247"/>
      <c r="DY148" s="247"/>
      <c r="DZ148" s="247"/>
      <c r="EA148" s="247"/>
      <c r="EB148" s="247"/>
      <c r="EC148" s="247"/>
      <c r="ED148" s="247"/>
      <c r="EE148" s="247"/>
      <c r="EF148" s="247"/>
      <c r="EG148" s="247"/>
      <c r="EH148" s="247"/>
      <c r="EI148" s="247"/>
      <c r="EJ148" s="247"/>
      <c r="EK148" s="247"/>
      <c r="EL148" s="247"/>
      <c r="EM148" s="247"/>
      <c r="EN148" s="247"/>
      <c r="EO148" s="247"/>
      <c r="EP148" s="247"/>
      <c r="EQ148" s="247"/>
      <c r="ER148" s="247"/>
      <c r="ES148" s="247"/>
      <c r="ET148" s="247"/>
      <c r="EU148" s="247"/>
      <c r="EV148" s="247"/>
      <c r="EW148" s="247"/>
      <c r="EX148" s="247"/>
      <c r="EY148" s="247"/>
      <c r="EZ148" s="247"/>
      <c r="FA148" s="247"/>
      <c r="FB148" s="247"/>
      <c r="FC148" s="247"/>
      <c r="FD148" s="247"/>
      <c r="FE148" s="247"/>
      <c r="FF148" s="247"/>
      <c r="FG148" s="247"/>
      <c r="FH148" s="247"/>
      <c r="FI148" s="247"/>
      <c r="FJ148" s="247"/>
      <c r="FK148" s="247"/>
      <c r="FL148" s="247"/>
      <c r="FM148" s="247"/>
      <c r="FN148" s="247"/>
      <c r="FO148" s="247"/>
      <c r="FP148" s="247"/>
      <c r="FQ148" s="247"/>
      <c r="FR148" s="247"/>
      <c r="FS148" s="247"/>
      <c r="FT148" s="247"/>
      <c r="FU148" s="247"/>
      <c r="FV148" s="247"/>
      <c r="FW148" s="247"/>
      <c r="FX148" s="247"/>
      <c r="FY148" s="247"/>
      <c r="FZ148" s="247"/>
      <c r="GA148" s="247"/>
      <c r="GB148" s="247"/>
      <c r="GC148" s="247"/>
      <c r="GD148" s="247"/>
      <c r="GE148" s="247"/>
      <c r="GF148" s="247"/>
      <c r="GG148" s="247"/>
      <c r="GH148" s="247"/>
      <c r="GI148" s="247"/>
      <c r="GJ148" s="247"/>
      <c r="GK148" s="247"/>
      <c r="GL148" s="247"/>
      <c r="GM148" s="247"/>
      <c r="GN148" s="247"/>
      <c r="GO148" s="247"/>
      <c r="GP148" s="247"/>
      <c r="GQ148" s="247"/>
      <c r="GR148" s="247"/>
      <c r="GS148" s="247"/>
      <c r="GT148" s="247"/>
      <c r="GU148" s="247"/>
      <c r="GV148" s="247"/>
      <c r="GW148" s="247"/>
      <c r="GX148" s="247"/>
      <c r="GY148" s="247"/>
      <c r="GZ148" s="247"/>
      <c r="HA148" s="247"/>
      <c r="HB148" s="247"/>
      <c r="HC148" s="247"/>
      <c r="HD148" s="247"/>
      <c r="HE148" s="247"/>
      <c r="HF148" s="247"/>
      <c r="HG148" s="247"/>
      <c r="HH148" s="247"/>
      <c r="HI148" s="247"/>
      <c r="HJ148" s="247"/>
      <c r="HK148" s="247"/>
      <c r="HL148" s="247"/>
      <c r="HM148" s="247"/>
      <c r="HN148" s="247"/>
      <c r="HO148" s="247"/>
      <c r="HP148" s="247"/>
      <c r="HQ148" s="247"/>
      <c r="HR148" s="247"/>
      <c r="HS148" s="247"/>
      <c r="HT148" s="247"/>
      <c r="HU148" s="247"/>
      <c r="HV148" s="247"/>
      <c r="HW148" s="247"/>
      <c r="HX148" s="247"/>
      <c r="HY148" s="247"/>
      <c r="HZ148" s="247"/>
      <c r="IA148" s="247"/>
      <c r="IB148" s="247"/>
      <c r="IC148" s="247"/>
      <c r="ID148" s="247"/>
      <c r="IE148" s="247"/>
      <c r="IF148" s="247"/>
      <c r="IG148" s="247"/>
      <c r="IH148" s="247"/>
      <c r="II148" s="247"/>
      <c r="IJ148" s="247"/>
      <c r="IK148" s="247"/>
      <c r="IL148" s="247"/>
      <c r="IM148" s="247"/>
      <c r="IN148" s="247"/>
      <c r="IO148" s="247"/>
      <c r="IP148" s="247"/>
      <c r="IQ148" s="247"/>
      <c r="IR148" s="247"/>
      <c r="IS148" s="247"/>
      <c r="IT148" s="247"/>
      <c r="IU148" s="247"/>
      <c r="IV148" s="247"/>
      <c r="IW148" s="247"/>
      <c r="IX148" s="247"/>
      <c r="IY148" s="247"/>
      <c r="IZ148" s="247"/>
      <c r="JA148" s="247"/>
      <c r="JB148" s="247"/>
      <c r="JC148" s="247"/>
      <c r="JD148" s="247"/>
      <c r="JE148" s="247"/>
      <c r="JF148" s="247"/>
      <c r="JG148" s="247"/>
      <c r="JH148" s="247"/>
      <c r="JI148" s="247"/>
      <c r="JJ148" s="247"/>
      <c r="JK148" s="247"/>
      <c r="JL148" s="247"/>
    </row>
    <row r="149" spans="1:272" s="270" customFormat="1" x14ac:dyDescent="0.3">
      <c r="A149" s="243"/>
      <c r="B149" s="243"/>
      <c r="C149" s="243"/>
      <c r="D149" s="243"/>
      <c r="E149" s="243"/>
      <c r="F149" s="245"/>
      <c r="G149" s="245"/>
      <c r="H149" s="245"/>
      <c r="I149" s="245"/>
      <c r="J149" s="245"/>
      <c r="K149" s="245"/>
      <c r="L149" s="246"/>
      <c r="M149" s="247"/>
      <c r="N149" s="247"/>
      <c r="O149" s="247"/>
      <c r="P149" s="247"/>
      <c r="Q149" s="247"/>
      <c r="R149" s="247"/>
      <c r="S149" s="247"/>
      <c r="T149" s="247"/>
      <c r="U149" s="247"/>
      <c r="V149" s="247"/>
      <c r="W149" s="247"/>
      <c r="X149" s="247"/>
      <c r="Y149" s="247"/>
      <c r="Z149" s="247"/>
      <c r="AA149" s="247"/>
      <c r="AB149" s="247"/>
      <c r="AC149" s="247"/>
      <c r="AD149" s="247"/>
      <c r="AE149" s="247"/>
      <c r="AF149" s="247"/>
      <c r="AG149" s="247"/>
      <c r="AH149" s="247"/>
      <c r="AI149" s="247"/>
      <c r="AJ149" s="247"/>
      <c r="AK149" s="247"/>
      <c r="AL149" s="247"/>
      <c r="AM149" s="247"/>
      <c r="AN149" s="247"/>
      <c r="AO149" s="247"/>
      <c r="AP149" s="247"/>
      <c r="AQ149" s="247"/>
      <c r="AR149" s="247"/>
      <c r="AS149" s="247"/>
      <c r="AT149" s="247"/>
      <c r="AU149" s="247"/>
      <c r="AV149" s="247"/>
      <c r="AW149" s="247"/>
      <c r="AX149" s="247"/>
      <c r="AY149" s="247"/>
      <c r="AZ149" s="247"/>
      <c r="BA149" s="247"/>
      <c r="BB149" s="247"/>
      <c r="BC149" s="247"/>
      <c r="BD149" s="247"/>
      <c r="BE149" s="247"/>
      <c r="BF149" s="247"/>
      <c r="BG149" s="247"/>
      <c r="BH149" s="247"/>
      <c r="BI149" s="247"/>
      <c r="BJ149" s="247"/>
      <c r="BK149" s="247"/>
      <c r="BL149" s="247"/>
      <c r="BM149" s="247"/>
      <c r="BN149" s="247"/>
      <c r="BO149" s="247"/>
      <c r="BP149" s="247"/>
      <c r="BQ149" s="247"/>
      <c r="BR149" s="247"/>
      <c r="BS149" s="247"/>
      <c r="BT149" s="247"/>
      <c r="BU149" s="247"/>
      <c r="BV149" s="247"/>
      <c r="BW149" s="247"/>
      <c r="BX149" s="247"/>
      <c r="BY149" s="247"/>
      <c r="BZ149" s="247"/>
      <c r="CA149" s="247"/>
      <c r="CB149" s="247"/>
      <c r="CC149" s="247"/>
      <c r="CD149" s="247"/>
      <c r="CE149" s="247"/>
      <c r="CF149" s="247"/>
      <c r="CG149" s="247"/>
      <c r="CH149" s="247"/>
      <c r="CI149" s="247"/>
      <c r="CJ149" s="247"/>
      <c r="CK149" s="247"/>
      <c r="CL149" s="247"/>
      <c r="CM149" s="247"/>
      <c r="CN149" s="247"/>
      <c r="CO149" s="247"/>
      <c r="CP149" s="247"/>
      <c r="CQ149" s="247"/>
      <c r="CR149" s="247"/>
      <c r="CS149" s="247"/>
      <c r="CT149" s="247"/>
      <c r="CU149" s="247"/>
      <c r="CV149" s="247"/>
      <c r="CW149" s="247"/>
      <c r="CX149" s="247"/>
      <c r="CY149" s="247"/>
      <c r="CZ149" s="247"/>
      <c r="DA149" s="247"/>
      <c r="DB149" s="247"/>
      <c r="DC149" s="247"/>
      <c r="DD149" s="247"/>
      <c r="DE149" s="247"/>
      <c r="DF149" s="247"/>
      <c r="DG149" s="247"/>
      <c r="DH149" s="247"/>
      <c r="DI149" s="247"/>
      <c r="DJ149" s="247"/>
      <c r="DK149" s="247"/>
      <c r="DL149" s="247"/>
      <c r="DM149" s="247"/>
      <c r="DN149" s="247"/>
      <c r="DO149" s="247"/>
      <c r="DP149" s="247"/>
      <c r="DQ149" s="247"/>
      <c r="DR149" s="247"/>
      <c r="DS149" s="247"/>
      <c r="DT149" s="247"/>
      <c r="DU149" s="247"/>
      <c r="DV149" s="247"/>
      <c r="DW149" s="247"/>
      <c r="DX149" s="247"/>
      <c r="DY149" s="247"/>
      <c r="DZ149" s="247"/>
      <c r="EA149" s="247"/>
      <c r="EB149" s="247"/>
      <c r="EC149" s="247"/>
      <c r="ED149" s="247"/>
      <c r="EE149" s="247"/>
      <c r="EF149" s="247"/>
      <c r="EG149" s="247"/>
      <c r="EH149" s="247"/>
      <c r="EI149" s="247"/>
      <c r="EJ149" s="247"/>
      <c r="EK149" s="247"/>
      <c r="EL149" s="247"/>
      <c r="EM149" s="247"/>
      <c r="EN149" s="247"/>
      <c r="EO149" s="247"/>
      <c r="EP149" s="247"/>
      <c r="EQ149" s="247"/>
      <c r="ER149" s="247"/>
      <c r="ES149" s="247"/>
      <c r="ET149" s="247"/>
      <c r="EU149" s="247"/>
      <c r="EV149" s="247"/>
      <c r="EW149" s="247"/>
      <c r="EX149" s="247"/>
      <c r="EY149" s="247"/>
      <c r="EZ149" s="247"/>
      <c r="FA149" s="247"/>
      <c r="FB149" s="247"/>
      <c r="FC149" s="247"/>
      <c r="FD149" s="247"/>
      <c r="FE149" s="247"/>
      <c r="FF149" s="247"/>
      <c r="FG149" s="247"/>
      <c r="FH149" s="247"/>
      <c r="FI149" s="247"/>
      <c r="FJ149" s="247"/>
      <c r="FK149" s="247"/>
      <c r="FL149" s="247"/>
      <c r="FM149" s="247"/>
      <c r="FN149" s="247"/>
      <c r="FO149" s="247"/>
      <c r="FP149" s="247"/>
      <c r="FQ149" s="247"/>
      <c r="FR149" s="247"/>
      <c r="FS149" s="247"/>
      <c r="FT149" s="247"/>
      <c r="FU149" s="247"/>
      <c r="FV149" s="247"/>
      <c r="FW149" s="247"/>
      <c r="FX149" s="247"/>
      <c r="FY149" s="247"/>
      <c r="FZ149" s="247"/>
      <c r="GA149" s="247"/>
      <c r="GB149" s="247"/>
      <c r="GC149" s="247"/>
      <c r="GD149" s="247"/>
      <c r="GE149" s="247"/>
      <c r="GF149" s="247"/>
      <c r="GG149" s="247"/>
      <c r="GH149" s="247"/>
      <c r="GI149" s="247"/>
      <c r="GJ149" s="247"/>
      <c r="GK149" s="247"/>
      <c r="GL149" s="247"/>
      <c r="GM149" s="247"/>
      <c r="GN149" s="247"/>
      <c r="GO149" s="247"/>
      <c r="GP149" s="247"/>
      <c r="GQ149" s="247"/>
      <c r="GR149" s="247"/>
      <c r="GS149" s="247"/>
      <c r="GT149" s="247"/>
      <c r="GU149" s="247"/>
      <c r="GV149" s="247"/>
      <c r="GW149" s="247"/>
      <c r="GX149" s="247"/>
      <c r="GY149" s="247"/>
      <c r="GZ149" s="247"/>
      <c r="HA149" s="247"/>
      <c r="HB149" s="247"/>
      <c r="HC149" s="247"/>
      <c r="HD149" s="247"/>
      <c r="HE149" s="247"/>
      <c r="HF149" s="247"/>
      <c r="HG149" s="247"/>
      <c r="HH149" s="247"/>
      <c r="HI149" s="247"/>
      <c r="HJ149" s="247"/>
      <c r="HK149" s="247"/>
      <c r="HL149" s="247"/>
      <c r="HM149" s="247"/>
      <c r="HN149" s="247"/>
      <c r="HO149" s="247"/>
      <c r="HP149" s="247"/>
      <c r="HQ149" s="247"/>
      <c r="HR149" s="247"/>
      <c r="HS149" s="247"/>
      <c r="HT149" s="247"/>
      <c r="HU149" s="247"/>
      <c r="HV149" s="247"/>
      <c r="HW149" s="247"/>
      <c r="HX149" s="247"/>
      <c r="HY149" s="247"/>
      <c r="HZ149" s="247"/>
      <c r="IA149" s="247"/>
      <c r="IB149" s="247"/>
      <c r="IC149" s="247"/>
      <c r="ID149" s="247"/>
      <c r="IE149" s="247"/>
      <c r="IF149" s="247"/>
      <c r="IG149" s="247"/>
      <c r="IH149" s="247"/>
      <c r="II149" s="247"/>
      <c r="IJ149" s="247"/>
      <c r="IK149" s="247"/>
      <c r="IL149" s="247"/>
      <c r="IM149" s="247"/>
      <c r="IN149" s="247"/>
      <c r="IO149" s="247"/>
      <c r="IP149" s="247"/>
      <c r="IQ149" s="247"/>
      <c r="IR149" s="247"/>
      <c r="IS149" s="247"/>
      <c r="IT149" s="247"/>
      <c r="IU149" s="247"/>
      <c r="IV149" s="247"/>
      <c r="IW149" s="247"/>
      <c r="IX149" s="247"/>
      <c r="IY149" s="247"/>
      <c r="IZ149" s="247"/>
      <c r="JA149" s="247"/>
      <c r="JB149" s="247"/>
      <c r="JC149" s="247"/>
      <c r="JD149" s="247"/>
      <c r="JE149" s="247"/>
      <c r="JF149" s="247"/>
      <c r="JG149" s="247"/>
      <c r="JH149" s="247"/>
      <c r="JI149" s="247"/>
      <c r="JJ149" s="247"/>
      <c r="JK149" s="247"/>
      <c r="JL149" s="247"/>
    </row>
    <row r="150" spans="1:272" s="270" customFormat="1" x14ac:dyDescent="0.3">
      <c r="A150" s="243"/>
      <c r="B150" s="243"/>
      <c r="C150" s="243"/>
      <c r="D150" s="243"/>
      <c r="E150" s="243"/>
      <c r="F150" s="245"/>
      <c r="G150" s="245"/>
      <c r="H150" s="245"/>
      <c r="I150" s="245"/>
      <c r="J150" s="245"/>
      <c r="K150" s="245"/>
      <c r="L150" s="246"/>
      <c r="M150" s="247"/>
      <c r="N150" s="247"/>
      <c r="O150" s="247"/>
      <c r="P150" s="247"/>
      <c r="Q150" s="247"/>
      <c r="R150" s="247"/>
      <c r="S150" s="247"/>
      <c r="T150" s="247"/>
      <c r="U150" s="247"/>
      <c r="V150" s="247"/>
      <c r="W150" s="247"/>
      <c r="X150" s="247"/>
      <c r="Y150" s="247"/>
      <c r="Z150" s="247"/>
      <c r="AA150" s="247"/>
      <c r="AB150" s="247"/>
      <c r="AC150" s="247"/>
      <c r="AD150" s="247"/>
      <c r="AE150" s="247"/>
      <c r="AF150" s="247"/>
      <c r="AG150" s="247"/>
      <c r="AH150" s="247"/>
      <c r="AI150" s="247"/>
      <c r="AJ150" s="247"/>
      <c r="AK150" s="247"/>
      <c r="AL150" s="247"/>
      <c r="AM150" s="247"/>
      <c r="AN150" s="247"/>
      <c r="AO150" s="247"/>
      <c r="AP150" s="247"/>
      <c r="AQ150" s="247"/>
      <c r="AR150" s="247"/>
      <c r="AS150" s="247"/>
      <c r="AT150" s="247"/>
      <c r="AU150" s="247"/>
      <c r="AV150" s="247"/>
      <c r="AW150" s="247"/>
      <c r="AX150" s="247"/>
      <c r="AY150" s="247"/>
      <c r="AZ150" s="247"/>
      <c r="BA150" s="247"/>
      <c r="BB150" s="247"/>
      <c r="BC150" s="247"/>
      <c r="BD150" s="247"/>
      <c r="BE150" s="247"/>
      <c r="BF150" s="247"/>
      <c r="BG150" s="247"/>
      <c r="BH150" s="247"/>
      <c r="BI150" s="247"/>
      <c r="BJ150" s="247"/>
      <c r="BK150" s="247"/>
      <c r="BL150" s="247"/>
      <c r="BM150" s="247"/>
      <c r="BN150" s="247"/>
      <c r="BO150" s="247"/>
      <c r="BP150" s="247"/>
      <c r="BQ150" s="247"/>
      <c r="BR150" s="247"/>
      <c r="BS150" s="247"/>
      <c r="BT150" s="247"/>
      <c r="BU150" s="247"/>
      <c r="BV150" s="247"/>
      <c r="BW150" s="247"/>
      <c r="BX150" s="247"/>
      <c r="BY150" s="247"/>
      <c r="BZ150" s="247"/>
      <c r="CA150" s="247"/>
      <c r="CB150" s="247"/>
      <c r="CC150" s="247"/>
      <c r="CD150" s="247"/>
      <c r="CE150" s="247"/>
      <c r="CF150" s="247"/>
      <c r="CG150" s="247"/>
      <c r="CH150" s="247"/>
      <c r="CI150" s="247"/>
      <c r="CJ150" s="247"/>
      <c r="CK150" s="247"/>
      <c r="CL150" s="247"/>
      <c r="CM150" s="247"/>
      <c r="CN150" s="247"/>
      <c r="CO150" s="247"/>
      <c r="CP150" s="247"/>
      <c r="CQ150" s="247"/>
      <c r="CR150" s="247"/>
      <c r="CS150" s="247"/>
      <c r="CT150" s="247"/>
      <c r="CU150" s="247"/>
      <c r="CV150" s="247"/>
      <c r="CW150" s="247"/>
      <c r="CX150" s="247"/>
      <c r="CY150" s="247"/>
      <c r="CZ150" s="247"/>
      <c r="DA150" s="247"/>
      <c r="DB150" s="247"/>
      <c r="DC150" s="247"/>
      <c r="DD150" s="247"/>
      <c r="DE150" s="247"/>
      <c r="DF150" s="247"/>
      <c r="DG150" s="247"/>
      <c r="DH150" s="247"/>
      <c r="DI150" s="247"/>
      <c r="DJ150" s="247"/>
      <c r="DK150" s="247"/>
      <c r="DL150" s="247"/>
      <c r="DM150" s="247"/>
      <c r="DN150" s="247"/>
      <c r="DO150" s="247"/>
      <c r="DP150" s="247"/>
      <c r="DQ150" s="247"/>
      <c r="DR150" s="247"/>
      <c r="DS150" s="247"/>
      <c r="DT150" s="247"/>
      <c r="DU150" s="247"/>
      <c r="DV150" s="247"/>
      <c r="DW150" s="247"/>
      <c r="DX150" s="247"/>
      <c r="DY150" s="247"/>
      <c r="DZ150" s="247"/>
      <c r="EA150" s="247"/>
      <c r="EB150" s="247"/>
      <c r="EC150" s="247"/>
      <c r="ED150" s="247"/>
      <c r="EE150" s="247"/>
      <c r="EF150" s="247"/>
      <c r="EG150" s="247"/>
      <c r="EH150" s="247"/>
      <c r="EI150" s="247"/>
      <c r="EJ150" s="247"/>
      <c r="EK150" s="247"/>
      <c r="EL150" s="247"/>
      <c r="EM150" s="247"/>
      <c r="EN150" s="247"/>
      <c r="EO150" s="247"/>
      <c r="EP150" s="247"/>
      <c r="EQ150" s="247"/>
      <c r="ER150" s="247"/>
      <c r="ES150" s="247"/>
      <c r="ET150" s="247"/>
      <c r="EU150" s="247"/>
      <c r="EV150" s="247"/>
      <c r="EW150" s="247"/>
      <c r="EX150" s="247"/>
      <c r="EY150" s="247"/>
      <c r="EZ150" s="247"/>
      <c r="FA150" s="247"/>
      <c r="FB150" s="247"/>
      <c r="FC150" s="247"/>
      <c r="FD150" s="247"/>
      <c r="FE150" s="247"/>
      <c r="FF150" s="247"/>
      <c r="FG150" s="247"/>
      <c r="FH150" s="247"/>
      <c r="FI150" s="247"/>
      <c r="FJ150" s="247"/>
      <c r="FK150" s="247"/>
      <c r="FL150" s="247"/>
      <c r="FM150" s="247"/>
      <c r="FN150" s="247"/>
      <c r="FO150" s="247"/>
      <c r="FP150" s="247"/>
      <c r="FQ150" s="247"/>
      <c r="FR150" s="247"/>
      <c r="FS150" s="247"/>
      <c r="FT150" s="247"/>
      <c r="FU150" s="247"/>
      <c r="FV150" s="247"/>
      <c r="FW150" s="247"/>
      <c r="FX150" s="247"/>
      <c r="FY150" s="247"/>
      <c r="FZ150" s="247"/>
      <c r="GA150" s="247"/>
      <c r="GB150" s="247"/>
      <c r="GC150" s="247"/>
      <c r="GD150" s="247"/>
      <c r="GE150" s="247"/>
      <c r="GF150" s="247"/>
      <c r="GG150" s="247"/>
      <c r="GH150" s="247"/>
      <c r="GI150" s="247"/>
      <c r="GJ150" s="247"/>
      <c r="GK150" s="247"/>
      <c r="GL150" s="247"/>
      <c r="GM150" s="247"/>
      <c r="GN150" s="247"/>
      <c r="GO150" s="247"/>
      <c r="GP150" s="247"/>
      <c r="GQ150" s="247"/>
      <c r="GR150" s="247"/>
      <c r="GS150" s="247"/>
      <c r="GT150" s="247"/>
      <c r="GU150" s="247"/>
      <c r="GV150" s="247"/>
      <c r="GW150" s="247"/>
      <c r="GX150" s="247"/>
      <c r="GY150" s="247"/>
      <c r="GZ150" s="247"/>
      <c r="HA150" s="247"/>
      <c r="HB150" s="247"/>
      <c r="HC150" s="247"/>
      <c r="HD150" s="247"/>
      <c r="HE150" s="247"/>
      <c r="HF150" s="247"/>
      <c r="HG150" s="247"/>
      <c r="HH150" s="247"/>
      <c r="HI150" s="247"/>
      <c r="HJ150" s="247"/>
      <c r="HK150" s="247"/>
      <c r="HL150" s="247"/>
      <c r="HM150" s="247"/>
      <c r="HN150" s="247"/>
      <c r="HO150" s="247"/>
      <c r="HP150" s="247"/>
      <c r="HQ150" s="247"/>
      <c r="HR150" s="247"/>
      <c r="HS150" s="247"/>
      <c r="HT150" s="247"/>
      <c r="HU150" s="247"/>
      <c r="HV150" s="247"/>
      <c r="HW150" s="247"/>
      <c r="HX150" s="247"/>
      <c r="HY150" s="247"/>
      <c r="HZ150" s="247"/>
      <c r="IA150" s="247"/>
      <c r="IB150" s="247"/>
      <c r="IC150" s="247"/>
      <c r="ID150" s="247"/>
      <c r="IE150" s="247"/>
      <c r="IF150" s="247"/>
      <c r="IG150" s="247"/>
      <c r="IH150" s="247"/>
      <c r="II150" s="247"/>
      <c r="IJ150" s="247"/>
      <c r="IK150" s="247"/>
      <c r="IL150" s="247"/>
      <c r="IM150" s="247"/>
      <c r="IN150" s="247"/>
      <c r="IO150" s="247"/>
      <c r="IP150" s="247"/>
      <c r="IQ150" s="247"/>
      <c r="IR150" s="247"/>
      <c r="IS150" s="247"/>
      <c r="IT150" s="247"/>
      <c r="IU150" s="247"/>
      <c r="IV150" s="247"/>
      <c r="IW150" s="247"/>
      <c r="IX150" s="247"/>
      <c r="IY150" s="247"/>
      <c r="IZ150" s="247"/>
      <c r="JA150" s="247"/>
      <c r="JB150" s="247"/>
      <c r="JC150" s="247"/>
      <c r="JD150" s="247"/>
      <c r="JE150" s="247"/>
      <c r="JF150" s="247"/>
      <c r="JG150" s="247"/>
      <c r="JH150" s="247"/>
      <c r="JI150" s="247"/>
      <c r="JJ150" s="247"/>
      <c r="JK150" s="247"/>
      <c r="JL150" s="247"/>
    </row>
    <row r="151" spans="1:272" s="270" customFormat="1" x14ac:dyDescent="0.3">
      <c r="A151" s="243"/>
      <c r="B151" s="243"/>
      <c r="C151" s="243"/>
      <c r="D151" s="243"/>
      <c r="E151" s="243"/>
      <c r="F151" s="245"/>
      <c r="G151" s="245"/>
      <c r="H151" s="245"/>
      <c r="I151" s="245"/>
      <c r="J151" s="245"/>
      <c r="K151" s="245"/>
      <c r="L151" s="246"/>
      <c r="M151" s="247"/>
      <c r="N151" s="247"/>
      <c r="O151" s="247"/>
      <c r="P151" s="247"/>
      <c r="Q151" s="247"/>
      <c r="R151" s="247"/>
      <c r="S151" s="247"/>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247"/>
      <c r="AP151" s="247"/>
      <c r="AQ151" s="247"/>
      <c r="AR151" s="247"/>
      <c r="AS151" s="247"/>
      <c r="AT151" s="247"/>
      <c r="AU151" s="247"/>
      <c r="AV151" s="247"/>
      <c r="AW151" s="247"/>
      <c r="AX151" s="247"/>
      <c r="AY151" s="247"/>
      <c r="AZ151" s="247"/>
      <c r="BA151" s="247"/>
      <c r="BB151" s="247"/>
      <c r="BC151" s="247"/>
      <c r="BD151" s="247"/>
      <c r="BE151" s="247"/>
      <c r="BF151" s="247"/>
      <c r="BG151" s="247"/>
      <c r="BH151" s="247"/>
      <c r="BI151" s="247"/>
      <c r="BJ151" s="247"/>
      <c r="BK151" s="247"/>
      <c r="BL151" s="247"/>
      <c r="BM151" s="247"/>
      <c r="BN151" s="247"/>
      <c r="BO151" s="247"/>
      <c r="BP151" s="247"/>
      <c r="BQ151" s="247"/>
      <c r="BR151" s="247"/>
      <c r="BS151" s="247"/>
      <c r="BT151" s="247"/>
      <c r="BU151" s="247"/>
      <c r="BV151" s="247"/>
      <c r="BW151" s="247"/>
      <c r="BX151" s="247"/>
      <c r="BY151" s="247"/>
      <c r="BZ151" s="247"/>
      <c r="CA151" s="247"/>
      <c r="CB151" s="247"/>
      <c r="CC151" s="247"/>
      <c r="CD151" s="247"/>
      <c r="CE151" s="247"/>
      <c r="CF151" s="247"/>
      <c r="CG151" s="247"/>
      <c r="CH151" s="247"/>
      <c r="CI151" s="247"/>
      <c r="CJ151" s="247"/>
      <c r="CK151" s="247"/>
      <c r="CL151" s="247"/>
      <c r="CM151" s="247"/>
      <c r="CN151" s="247"/>
      <c r="CO151" s="247"/>
      <c r="CP151" s="247"/>
      <c r="CQ151" s="247"/>
      <c r="CR151" s="247"/>
      <c r="CS151" s="247"/>
      <c r="CT151" s="247"/>
      <c r="CU151" s="247"/>
      <c r="CV151" s="247"/>
      <c r="CW151" s="247"/>
      <c r="CX151" s="247"/>
      <c r="CY151" s="247"/>
      <c r="CZ151" s="247"/>
      <c r="DA151" s="247"/>
      <c r="DB151" s="247"/>
      <c r="DC151" s="247"/>
      <c r="DD151" s="247"/>
      <c r="DE151" s="247"/>
      <c r="DF151" s="247"/>
      <c r="DG151" s="247"/>
      <c r="DH151" s="247"/>
      <c r="DI151" s="247"/>
      <c r="DJ151" s="247"/>
      <c r="DK151" s="247"/>
      <c r="DL151" s="247"/>
      <c r="DM151" s="247"/>
      <c r="DN151" s="247"/>
      <c r="DO151" s="247"/>
      <c r="DP151" s="247"/>
      <c r="DQ151" s="247"/>
      <c r="DR151" s="247"/>
      <c r="DS151" s="247"/>
      <c r="DT151" s="247"/>
      <c r="DU151" s="247"/>
      <c r="DV151" s="247"/>
      <c r="DW151" s="247"/>
      <c r="DX151" s="247"/>
      <c r="DY151" s="247"/>
      <c r="DZ151" s="247"/>
      <c r="EA151" s="247"/>
      <c r="EB151" s="247"/>
      <c r="EC151" s="247"/>
      <c r="ED151" s="247"/>
      <c r="EE151" s="247"/>
      <c r="EF151" s="247"/>
      <c r="EG151" s="247"/>
      <c r="EH151" s="247"/>
      <c r="EI151" s="247"/>
      <c r="EJ151" s="247"/>
      <c r="EK151" s="247"/>
      <c r="EL151" s="247"/>
      <c r="EM151" s="247"/>
      <c r="EN151" s="247"/>
      <c r="EO151" s="247"/>
      <c r="EP151" s="247"/>
      <c r="EQ151" s="247"/>
      <c r="ER151" s="247"/>
      <c r="ES151" s="247"/>
      <c r="ET151" s="247"/>
      <c r="EU151" s="247"/>
      <c r="EV151" s="247"/>
      <c r="EW151" s="247"/>
      <c r="EX151" s="247"/>
      <c r="EY151" s="247"/>
      <c r="EZ151" s="247"/>
      <c r="FA151" s="247"/>
      <c r="FB151" s="247"/>
      <c r="FC151" s="247"/>
      <c r="FD151" s="247"/>
      <c r="FE151" s="247"/>
      <c r="FF151" s="247"/>
      <c r="FG151" s="247"/>
      <c r="FH151" s="247"/>
      <c r="FI151" s="247"/>
      <c r="FJ151" s="247"/>
      <c r="FK151" s="247"/>
      <c r="FL151" s="247"/>
      <c r="FM151" s="247"/>
      <c r="FN151" s="247"/>
      <c r="FO151" s="247"/>
      <c r="FP151" s="247"/>
      <c r="FQ151" s="247"/>
      <c r="FR151" s="247"/>
      <c r="FS151" s="247"/>
      <c r="FT151" s="247"/>
      <c r="FU151" s="247"/>
      <c r="FV151" s="247"/>
      <c r="FW151" s="247"/>
      <c r="FX151" s="247"/>
      <c r="FY151" s="247"/>
      <c r="FZ151" s="247"/>
      <c r="GA151" s="247"/>
      <c r="GB151" s="247"/>
      <c r="GC151" s="247"/>
      <c r="GD151" s="247"/>
      <c r="GE151" s="247"/>
      <c r="GF151" s="247"/>
      <c r="GG151" s="247"/>
      <c r="GH151" s="247"/>
      <c r="GI151" s="247"/>
      <c r="GJ151" s="247"/>
      <c r="GK151" s="247"/>
      <c r="GL151" s="247"/>
      <c r="GM151" s="247"/>
      <c r="GN151" s="247"/>
      <c r="GO151" s="247"/>
      <c r="GP151" s="247"/>
      <c r="GQ151" s="247"/>
      <c r="GR151" s="247"/>
      <c r="GS151" s="247"/>
      <c r="GT151" s="247"/>
      <c r="GU151" s="247"/>
      <c r="GV151" s="247"/>
      <c r="GW151" s="247"/>
      <c r="GX151" s="247"/>
      <c r="GY151" s="247"/>
      <c r="GZ151" s="247"/>
      <c r="HA151" s="247"/>
      <c r="HB151" s="247"/>
      <c r="HC151" s="247"/>
      <c r="HD151" s="247"/>
      <c r="HE151" s="247"/>
      <c r="HF151" s="247"/>
      <c r="HG151" s="247"/>
      <c r="HH151" s="247"/>
      <c r="HI151" s="247"/>
      <c r="HJ151" s="247"/>
      <c r="HK151" s="247"/>
      <c r="HL151" s="247"/>
      <c r="HM151" s="247"/>
      <c r="HN151" s="247"/>
      <c r="HO151" s="247"/>
      <c r="HP151" s="247"/>
      <c r="HQ151" s="247"/>
      <c r="HR151" s="247"/>
      <c r="HS151" s="247"/>
      <c r="HT151" s="247"/>
      <c r="HU151" s="247"/>
      <c r="HV151" s="247"/>
      <c r="HW151" s="247"/>
      <c r="HX151" s="247"/>
      <c r="HY151" s="247"/>
      <c r="HZ151" s="247"/>
      <c r="IA151" s="247"/>
      <c r="IB151" s="247"/>
      <c r="IC151" s="247"/>
      <c r="ID151" s="247"/>
      <c r="IE151" s="247"/>
      <c r="IF151" s="247"/>
      <c r="IG151" s="247"/>
      <c r="IH151" s="247"/>
      <c r="II151" s="247"/>
      <c r="IJ151" s="247"/>
      <c r="IK151" s="247"/>
      <c r="IL151" s="247"/>
      <c r="IM151" s="247"/>
      <c r="IN151" s="247"/>
      <c r="IO151" s="247"/>
      <c r="IP151" s="247"/>
      <c r="IQ151" s="247"/>
      <c r="IR151" s="247"/>
      <c r="IS151" s="247"/>
      <c r="IT151" s="247"/>
      <c r="IU151" s="247"/>
      <c r="IV151" s="247"/>
      <c r="IW151" s="247"/>
      <c r="IX151" s="247"/>
      <c r="IY151" s="247"/>
      <c r="IZ151" s="247"/>
      <c r="JA151" s="247"/>
      <c r="JB151" s="247"/>
      <c r="JC151" s="247"/>
      <c r="JD151" s="247"/>
      <c r="JE151" s="247"/>
      <c r="JF151" s="247"/>
      <c r="JG151" s="247"/>
      <c r="JH151" s="247"/>
      <c r="JI151" s="247"/>
      <c r="JJ151" s="247"/>
      <c r="JK151" s="247"/>
      <c r="JL151" s="247"/>
    </row>
    <row r="152" spans="1:272" s="270" customFormat="1" x14ac:dyDescent="0.3">
      <c r="A152" s="243"/>
      <c r="B152" s="243"/>
      <c r="C152" s="243"/>
      <c r="D152" s="243"/>
      <c r="E152" s="243"/>
      <c r="F152" s="245"/>
      <c r="G152" s="245"/>
      <c r="H152" s="245"/>
      <c r="I152" s="245"/>
      <c r="J152" s="245"/>
      <c r="K152" s="245"/>
      <c r="L152" s="246"/>
      <c r="M152" s="247"/>
      <c r="N152" s="247"/>
      <c r="O152" s="247"/>
      <c r="P152" s="247"/>
      <c r="Q152" s="247"/>
      <c r="R152" s="247"/>
      <c r="S152" s="247"/>
      <c r="T152" s="247"/>
      <c r="U152" s="247"/>
      <c r="V152" s="247"/>
      <c r="W152" s="247"/>
      <c r="X152" s="247"/>
      <c r="Y152" s="247"/>
      <c r="Z152" s="247"/>
      <c r="AA152" s="247"/>
      <c r="AB152" s="247"/>
      <c r="AC152" s="247"/>
      <c r="AD152" s="247"/>
      <c r="AE152" s="247"/>
      <c r="AF152" s="247"/>
      <c r="AG152" s="247"/>
      <c r="AH152" s="247"/>
      <c r="AI152" s="247"/>
      <c r="AJ152" s="247"/>
      <c r="AK152" s="247"/>
      <c r="AL152" s="247"/>
      <c r="AM152" s="247"/>
      <c r="AN152" s="247"/>
      <c r="AO152" s="247"/>
      <c r="AP152" s="247"/>
      <c r="AQ152" s="247"/>
      <c r="AR152" s="247"/>
      <c r="AS152" s="247"/>
      <c r="AT152" s="247"/>
      <c r="AU152" s="247"/>
      <c r="AV152" s="247"/>
      <c r="AW152" s="247"/>
      <c r="AX152" s="247"/>
      <c r="AY152" s="247"/>
      <c r="AZ152" s="247"/>
      <c r="BA152" s="247"/>
      <c r="BB152" s="247"/>
      <c r="BC152" s="247"/>
      <c r="BD152" s="247"/>
      <c r="BE152" s="247"/>
      <c r="BF152" s="247"/>
      <c r="BG152" s="247"/>
      <c r="BH152" s="247"/>
      <c r="BI152" s="247"/>
      <c r="BJ152" s="247"/>
      <c r="BK152" s="247"/>
      <c r="BL152" s="247"/>
      <c r="BM152" s="247"/>
      <c r="BN152" s="247"/>
      <c r="BO152" s="247"/>
      <c r="BP152" s="247"/>
      <c r="BQ152" s="247"/>
      <c r="BR152" s="247"/>
      <c r="BS152" s="247"/>
      <c r="BT152" s="247"/>
      <c r="BU152" s="247"/>
      <c r="BV152" s="247"/>
      <c r="BW152" s="247"/>
      <c r="BX152" s="247"/>
      <c r="BY152" s="247"/>
      <c r="BZ152" s="247"/>
      <c r="CA152" s="247"/>
      <c r="CB152" s="247"/>
      <c r="CC152" s="247"/>
      <c r="CD152" s="247"/>
      <c r="CE152" s="247"/>
      <c r="CF152" s="247"/>
      <c r="CG152" s="247"/>
      <c r="CH152" s="247"/>
      <c r="CI152" s="247"/>
      <c r="CJ152" s="247"/>
      <c r="CK152" s="247"/>
      <c r="CL152" s="247"/>
      <c r="CM152" s="247"/>
      <c r="CN152" s="247"/>
      <c r="CO152" s="247"/>
      <c r="CP152" s="247"/>
      <c r="CQ152" s="247"/>
      <c r="CR152" s="247"/>
      <c r="CS152" s="247"/>
      <c r="CT152" s="247"/>
      <c r="CU152" s="247"/>
      <c r="CV152" s="247"/>
      <c r="CW152" s="247"/>
      <c r="CX152" s="247"/>
      <c r="CY152" s="247"/>
      <c r="CZ152" s="247"/>
      <c r="DA152" s="247"/>
      <c r="DB152" s="247"/>
      <c r="DC152" s="247"/>
      <c r="DD152" s="247"/>
      <c r="DE152" s="247"/>
      <c r="DF152" s="247"/>
      <c r="DG152" s="247"/>
      <c r="DH152" s="247"/>
      <c r="DI152" s="247"/>
      <c r="DJ152" s="247"/>
      <c r="DK152" s="247"/>
      <c r="DL152" s="247"/>
      <c r="DM152" s="247"/>
      <c r="DN152" s="247"/>
      <c r="DO152" s="247"/>
      <c r="DP152" s="247"/>
      <c r="DQ152" s="247"/>
      <c r="DR152" s="247"/>
      <c r="DS152" s="247"/>
      <c r="DT152" s="247"/>
      <c r="DU152" s="247"/>
      <c r="DV152" s="247"/>
      <c r="DW152" s="247"/>
      <c r="DX152" s="247"/>
      <c r="DY152" s="247"/>
      <c r="DZ152" s="247"/>
      <c r="EA152" s="247"/>
      <c r="EB152" s="247"/>
      <c r="EC152" s="247"/>
      <c r="ED152" s="247"/>
      <c r="EE152" s="247"/>
      <c r="EF152" s="247"/>
      <c r="EG152" s="247"/>
      <c r="EH152" s="247"/>
      <c r="EI152" s="247"/>
      <c r="EJ152" s="247"/>
      <c r="EK152" s="247"/>
      <c r="EL152" s="247"/>
      <c r="EM152" s="247"/>
      <c r="EN152" s="247"/>
      <c r="EO152" s="247"/>
      <c r="EP152" s="247"/>
      <c r="EQ152" s="247"/>
      <c r="ER152" s="247"/>
      <c r="ES152" s="247"/>
      <c r="ET152" s="247"/>
      <c r="EU152" s="247"/>
      <c r="EV152" s="247"/>
      <c r="EW152" s="247"/>
      <c r="EX152" s="247"/>
      <c r="EY152" s="247"/>
      <c r="EZ152" s="247"/>
      <c r="FA152" s="247"/>
      <c r="FB152" s="247"/>
      <c r="FC152" s="247"/>
      <c r="FD152" s="247"/>
      <c r="FE152" s="247"/>
      <c r="FF152" s="247"/>
      <c r="FG152" s="247"/>
      <c r="FH152" s="247"/>
      <c r="FI152" s="247"/>
      <c r="FJ152" s="247"/>
      <c r="FK152" s="247"/>
      <c r="FL152" s="247"/>
      <c r="FM152" s="247"/>
      <c r="FN152" s="247"/>
      <c r="FO152" s="247"/>
      <c r="FP152" s="247"/>
      <c r="FQ152" s="247"/>
      <c r="FR152" s="247"/>
      <c r="FS152" s="247"/>
      <c r="FT152" s="247"/>
      <c r="FU152" s="247"/>
      <c r="FV152" s="247"/>
      <c r="FW152" s="247"/>
      <c r="FX152" s="247"/>
      <c r="FY152" s="247"/>
      <c r="FZ152" s="247"/>
      <c r="GA152" s="247"/>
      <c r="GB152" s="247"/>
      <c r="GC152" s="247"/>
      <c r="GD152" s="247"/>
      <c r="GE152" s="247"/>
      <c r="GF152" s="247"/>
      <c r="GG152" s="247"/>
      <c r="GH152" s="247"/>
      <c r="GI152" s="247"/>
      <c r="GJ152" s="247"/>
      <c r="GK152" s="247"/>
      <c r="GL152" s="247"/>
      <c r="GM152" s="247"/>
      <c r="GN152" s="247"/>
      <c r="GO152" s="247"/>
      <c r="GP152" s="247"/>
      <c r="GQ152" s="247"/>
      <c r="GR152" s="247"/>
      <c r="GS152" s="247"/>
      <c r="GT152" s="247"/>
      <c r="GU152" s="247"/>
      <c r="GV152" s="247"/>
      <c r="GW152" s="247"/>
      <c r="GX152" s="247"/>
      <c r="GY152" s="247"/>
      <c r="GZ152" s="247"/>
      <c r="HA152" s="247"/>
      <c r="HB152" s="247"/>
      <c r="HC152" s="247"/>
      <c r="HD152" s="247"/>
      <c r="HE152" s="247"/>
      <c r="HF152" s="247"/>
      <c r="HG152" s="247"/>
      <c r="HH152" s="247"/>
      <c r="HI152" s="247"/>
      <c r="HJ152" s="247"/>
      <c r="HK152" s="247"/>
      <c r="HL152" s="247"/>
      <c r="HM152" s="247"/>
      <c r="HN152" s="247"/>
      <c r="HO152" s="247"/>
      <c r="HP152" s="247"/>
      <c r="HQ152" s="247"/>
      <c r="HR152" s="247"/>
      <c r="HS152" s="247"/>
      <c r="HT152" s="247"/>
      <c r="HU152" s="247"/>
      <c r="HV152" s="247"/>
      <c r="HW152" s="247"/>
      <c r="HX152" s="247"/>
      <c r="HY152" s="247"/>
      <c r="HZ152" s="247"/>
      <c r="IA152" s="247"/>
      <c r="IB152" s="247"/>
      <c r="IC152" s="247"/>
      <c r="ID152" s="247"/>
      <c r="IE152" s="247"/>
      <c r="IF152" s="247"/>
      <c r="IG152" s="247"/>
      <c r="IH152" s="247"/>
      <c r="II152" s="247"/>
      <c r="IJ152" s="247"/>
      <c r="IK152" s="247"/>
      <c r="IL152" s="247"/>
      <c r="IM152" s="247"/>
      <c r="IN152" s="247"/>
      <c r="IO152" s="247"/>
      <c r="IP152" s="247"/>
      <c r="IQ152" s="247"/>
      <c r="IR152" s="247"/>
      <c r="IS152" s="247"/>
      <c r="IT152" s="247"/>
      <c r="IU152" s="247"/>
      <c r="IV152" s="247"/>
      <c r="IW152" s="247"/>
      <c r="IX152" s="247"/>
      <c r="IY152" s="247"/>
      <c r="IZ152" s="247"/>
      <c r="JA152" s="247"/>
      <c r="JB152" s="247"/>
      <c r="JC152" s="247"/>
      <c r="JD152" s="247"/>
      <c r="JE152" s="247"/>
      <c r="JF152" s="247"/>
      <c r="JG152" s="247"/>
      <c r="JH152" s="247"/>
      <c r="JI152" s="247"/>
      <c r="JJ152" s="247"/>
      <c r="JK152" s="247"/>
      <c r="JL152" s="247"/>
    </row>
    <row r="153" spans="1:272" s="270" customFormat="1" x14ac:dyDescent="0.3">
      <c r="A153" s="243"/>
      <c r="B153" s="243"/>
      <c r="C153" s="243"/>
      <c r="D153" s="243"/>
      <c r="E153" s="243"/>
      <c r="F153" s="245"/>
      <c r="G153" s="245"/>
      <c r="H153" s="245"/>
      <c r="I153" s="245"/>
      <c r="J153" s="245"/>
      <c r="K153" s="245"/>
      <c r="L153" s="246"/>
      <c r="M153" s="247"/>
      <c r="N153" s="247"/>
      <c r="O153" s="247"/>
      <c r="P153" s="247"/>
      <c r="Q153" s="247"/>
      <c r="R153" s="247"/>
      <c r="S153" s="247"/>
      <c r="T153" s="247"/>
      <c r="U153" s="247"/>
      <c r="V153" s="247"/>
      <c r="W153" s="247"/>
      <c r="X153" s="247"/>
      <c r="Y153" s="247"/>
      <c r="Z153" s="247"/>
      <c r="AA153" s="247"/>
      <c r="AB153" s="247"/>
      <c r="AC153" s="247"/>
      <c r="AD153" s="247"/>
      <c r="AE153" s="247"/>
      <c r="AF153" s="247"/>
      <c r="AG153" s="247"/>
      <c r="AH153" s="247"/>
      <c r="AI153" s="247"/>
      <c r="AJ153" s="247"/>
      <c r="AK153" s="247"/>
      <c r="AL153" s="247"/>
      <c r="AM153" s="247"/>
      <c r="AN153" s="247"/>
      <c r="AO153" s="247"/>
      <c r="AP153" s="247"/>
      <c r="AQ153" s="247"/>
      <c r="AR153" s="247"/>
      <c r="AS153" s="247"/>
      <c r="AT153" s="247"/>
      <c r="AU153" s="247"/>
      <c r="AV153" s="247"/>
      <c r="AW153" s="247"/>
      <c r="AX153" s="247"/>
      <c r="AY153" s="247"/>
      <c r="AZ153" s="247"/>
      <c r="BA153" s="247"/>
      <c r="BB153" s="247"/>
      <c r="BC153" s="247"/>
      <c r="BD153" s="247"/>
      <c r="BE153" s="247"/>
      <c r="BF153" s="247"/>
      <c r="BG153" s="247"/>
      <c r="BH153" s="247"/>
      <c r="BI153" s="247"/>
      <c r="BJ153" s="247"/>
      <c r="BK153" s="247"/>
      <c r="BL153" s="247"/>
      <c r="BM153" s="247"/>
      <c r="BN153" s="247"/>
      <c r="BO153" s="247"/>
      <c r="BP153" s="247"/>
      <c r="BQ153" s="247"/>
      <c r="BR153" s="247"/>
      <c r="BS153" s="247"/>
      <c r="BT153" s="247"/>
      <c r="BU153" s="247"/>
      <c r="BV153" s="247"/>
      <c r="BW153" s="247"/>
      <c r="BX153" s="247"/>
      <c r="BY153" s="247"/>
      <c r="BZ153" s="247"/>
      <c r="CA153" s="247"/>
      <c r="CB153" s="247"/>
      <c r="CC153" s="247"/>
      <c r="CD153" s="247"/>
      <c r="CE153" s="247"/>
      <c r="CF153" s="247"/>
      <c r="CG153" s="247"/>
      <c r="CH153" s="247"/>
      <c r="CI153" s="247"/>
      <c r="CJ153" s="247"/>
      <c r="CK153" s="247"/>
      <c r="CL153" s="247"/>
      <c r="CM153" s="247"/>
      <c r="CN153" s="247"/>
      <c r="CO153" s="247"/>
      <c r="CP153" s="247"/>
      <c r="CQ153" s="247"/>
      <c r="CR153" s="247"/>
      <c r="CS153" s="247"/>
      <c r="CT153" s="247"/>
      <c r="CU153" s="247"/>
      <c r="CV153" s="247"/>
      <c r="CW153" s="247"/>
      <c r="CX153" s="247"/>
      <c r="CY153" s="247"/>
      <c r="CZ153" s="247"/>
      <c r="DA153" s="247"/>
      <c r="DB153" s="247"/>
      <c r="DC153" s="247"/>
      <c r="DD153" s="247"/>
      <c r="DE153" s="247"/>
      <c r="DF153" s="247"/>
      <c r="DG153" s="247"/>
      <c r="DH153" s="247"/>
      <c r="DI153" s="247"/>
      <c r="DJ153" s="247"/>
      <c r="DK153" s="247"/>
      <c r="DL153" s="247"/>
      <c r="DM153" s="247"/>
      <c r="DN153" s="247"/>
      <c r="DO153" s="247"/>
      <c r="DP153" s="247"/>
      <c r="DQ153" s="247"/>
      <c r="DR153" s="247"/>
      <c r="DS153" s="247"/>
      <c r="DT153" s="247"/>
      <c r="DU153" s="247"/>
      <c r="DV153" s="247"/>
      <c r="DW153" s="247"/>
      <c r="DX153" s="247"/>
      <c r="DY153" s="247"/>
      <c r="DZ153" s="247"/>
      <c r="EA153" s="247"/>
      <c r="EB153" s="247"/>
      <c r="EC153" s="247"/>
      <c r="ED153" s="247"/>
      <c r="EE153" s="247"/>
      <c r="EF153" s="247"/>
      <c r="EG153" s="247"/>
      <c r="EH153" s="247"/>
      <c r="EI153" s="247"/>
      <c r="EJ153" s="247"/>
      <c r="EK153" s="247"/>
      <c r="EL153" s="247"/>
      <c r="EM153" s="247"/>
      <c r="EN153" s="247"/>
      <c r="EO153" s="247"/>
      <c r="EP153" s="247"/>
      <c r="EQ153" s="247"/>
      <c r="ER153" s="247"/>
      <c r="ES153" s="247"/>
      <c r="ET153" s="247"/>
      <c r="EU153" s="247"/>
      <c r="EV153" s="247"/>
      <c r="EW153" s="247"/>
      <c r="EX153" s="247"/>
      <c r="EY153" s="247"/>
      <c r="EZ153" s="247"/>
      <c r="FA153" s="247"/>
      <c r="FB153" s="247"/>
      <c r="FC153" s="247"/>
      <c r="FD153" s="247"/>
      <c r="FE153" s="247"/>
      <c r="FF153" s="247"/>
      <c r="FG153" s="247"/>
      <c r="FH153" s="247"/>
      <c r="FI153" s="247"/>
      <c r="FJ153" s="247"/>
      <c r="FK153" s="247"/>
      <c r="FL153" s="247"/>
      <c r="FM153" s="247"/>
      <c r="FN153" s="247"/>
      <c r="FO153" s="247"/>
      <c r="FP153" s="247"/>
      <c r="FQ153" s="247"/>
      <c r="FR153" s="247"/>
      <c r="FS153" s="247"/>
      <c r="FT153" s="247"/>
      <c r="FU153" s="247"/>
      <c r="FV153" s="247"/>
      <c r="FW153" s="247"/>
      <c r="FX153" s="247"/>
      <c r="FY153" s="247"/>
      <c r="FZ153" s="247"/>
      <c r="GA153" s="247"/>
      <c r="GB153" s="247"/>
      <c r="GC153" s="247"/>
      <c r="GD153" s="247"/>
      <c r="GE153" s="247"/>
      <c r="GF153" s="247"/>
      <c r="GG153" s="247"/>
      <c r="GH153" s="247"/>
      <c r="GI153" s="247"/>
      <c r="GJ153" s="247"/>
      <c r="GK153" s="247"/>
      <c r="GL153" s="247"/>
      <c r="GM153" s="247"/>
      <c r="GN153" s="247"/>
      <c r="GO153" s="247"/>
      <c r="GP153" s="247"/>
      <c r="GQ153" s="247"/>
      <c r="GR153" s="247"/>
      <c r="GS153" s="247"/>
      <c r="GT153" s="247"/>
      <c r="GU153" s="247"/>
      <c r="GV153" s="247"/>
      <c r="GW153" s="247"/>
      <c r="GX153" s="247"/>
      <c r="GY153" s="247"/>
      <c r="GZ153" s="247"/>
      <c r="HA153" s="247"/>
      <c r="HB153" s="247"/>
      <c r="HC153" s="247"/>
      <c r="HD153" s="247"/>
      <c r="HE153" s="247"/>
      <c r="HF153" s="247"/>
      <c r="HG153" s="247"/>
      <c r="HH153" s="247"/>
      <c r="HI153" s="247"/>
      <c r="HJ153" s="247"/>
      <c r="HK153" s="247"/>
      <c r="HL153" s="247"/>
      <c r="HM153" s="247"/>
      <c r="HN153" s="247"/>
      <c r="HO153" s="247"/>
      <c r="HP153" s="247"/>
      <c r="HQ153" s="247"/>
      <c r="HR153" s="247"/>
      <c r="HS153" s="247"/>
      <c r="HT153" s="247"/>
      <c r="HU153" s="247"/>
      <c r="HV153" s="247"/>
      <c r="HW153" s="247"/>
      <c r="HX153" s="247"/>
      <c r="HY153" s="247"/>
      <c r="HZ153" s="247"/>
      <c r="IA153" s="247"/>
      <c r="IB153" s="247"/>
      <c r="IC153" s="247"/>
      <c r="ID153" s="247"/>
      <c r="IE153" s="247"/>
      <c r="IF153" s="247"/>
      <c r="IG153" s="247"/>
      <c r="IH153" s="247"/>
      <c r="II153" s="247"/>
      <c r="IJ153" s="247"/>
      <c r="IK153" s="247"/>
      <c r="IL153" s="247"/>
      <c r="IM153" s="247"/>
      <c r="IN153" s="247"/>
      <c r="IO153" s="247"/>
      <c r="IP153" s="247"/>
      <c r="IQ153" s="247"/>
      <c r="IR153" s="247"/>
      <c r="IS153" s="247"/>
      <c r="IT153" s="247"/>
      <c r="IU153" s="247"/>
      <c r="IV153" s="247"/>
      <c r="IW153" s="247"/>
      <c r="IX153" s="247"/>
      <c r="IY153" s="247"/>
      <c r="IZ153" s="247"/>
      <c r="JA153" s="247"/>
      <c r="JB153" s="247"/>
      <c r="JC153" s="247"/>
      <c r="JD153" s="247"/>
      <c r="JE153" s="247"/>
      <c r="JF153" s="247"/>
      <c r="JG153" s="247"/>
      <c r="JH153" s="247"/>
      <c r="JI153" s="247"/>
      <c r="JJ153" s="247"/>
      <c r="JK153" s="247"/>
      <c r="JL153" s="247"/>
    </row>
    <row r="154" spans="1:272" s="270" customFormat="1" x14ac:dyDescent="0.3">
      <c r="A154" s="243"/>
      <c r="B154" s="243"/>
      <c r="C154" s="243"/>
      <c r="D154" s="243"/>
      <c r="E154" s="243"/>
      <c r="F154" s="245"/>
      <c r="G154" s="245"/>
      <c r="H154" s="245"/>
      <c r="I154" s="245"/>
      <c r="J154" s="245"/>
      <c r="K154" s="245"/>
      <c r="L154" s="246"/>
      <c r="M154" s="247"/>
      <c r="N154" s="247"/>
      <c r="O154" s="247"/>
      <c r="P154" s="247"/>
      <c r="Q154" s="247"/>
      <c r="R154" s="247"/>
      <c r="S154" s="247"/>
      <c r="T154" s="247"/>
      <c r="U154" s="247"/>
      <c r="V154" s="247"/>
      <c r="W154" s="247"/>
      <c r="X154" s="247"/>
      <c r="Y154" s="247"/>
      <c r="Z154" s="247"/>
      <c r="AA154" s="247"/>
      <c r="AB154" s="247"/>
      <c r="AC154" s="247"/>
      <c r="AD154" s="247"/>
      <c r="AE154" s="247"/>
      <c r="AF154" s="247"/>
      <c r="AG154" s="247"/>
      <c r="AH154" s="247"/>
      <c r="AI154" s="247"/>
      <c r="AJ154" s="247"/>
      <c r="AK154" s="247"/>
      <c r="AL154" s="247"/>
      <c r="AM154" s="247"/>
      <c r="AN154" s="247"/>
      <c r="AO154" s="247"/>
      <c r="AP154" s="247"/>
      <c r="AQ154" s="247"/>
      <c r="AR154" s="247"/>
      <c r="AS154" s="247"/>
      <c r="AT154" s="247"/>
      <c r="AU154" s="247"/>
      <c r="AV154" s="247"/>
      <c r="AW154" s="247"/>
      <c r="AX154" s="247"/>
      <c r="AY154" s="247"/>
      <c r="AZ154" s="247"/>
      <c r="BA154" s="247"/>
      <c r="BB154" s="247"/>
      <c r="BC154" s="247"/>
      <c r="BD154" s="247"/>
      <c r="BE154" s="247"/>
      <c r="BF154" s="247"/>
      <c r="BG154" s="247"/>
      <c r="BH154" s="247"/>
      <c r="BI154" s="247"/>
      <c r="BJ154" s="247"/>
      <c r="BK154" s="247"/>
      <c r="BL154" s="247"/>
      <c r="BM154" s="247"/>
      <c r="BN154" s="247"/>
      <c r="BO154" s="247"/>
      <c r="BP154" s="247"/>
      <c r="BQ154" s="247"/>
      <c r="BR154" s="247"/>
      <c r="BS154" s="247"/>
      <c r="BT154" s="247"/>
      <c r="BU154" s="247"/>
      <c r="BV154" s="247"/>
      <c r="BW154" s="247"/>
      <c r="BX154" s="247"/>
      <c r="BY154" s="247"/>
      <c r="BZ154" s="247"/>
      <c r="CA154" s="247"/>
      <c r="CB154" s="247"/>
      <c r="CC154" s="247"/>
      <c r="CD154" s="247"/>
      <c r="CE154" s="247"/>
      <c r="CF154" s="247"/>
      <c r="CG154" s="247"/>
      <c r="CH154" s="247"/>
      <c r="CI154" s="247"/>
      <c r="CJ154" s="247"/>
      <c r="CK154" s="247"/>
      <c r="CL154" s="247"/>
      <c r="CM154" s="247"/>
      <c r="CN154" s="247"/>
      <c r="CO154" s="247"/>
      <c r="CP154" s="247"/>
      <c r="CQ154" s="247"/>
      <c r="CR154" s="247"/>
      <c r="CS154" s="247"/>
      <c r="CT154" s="247"/>
      <c r="CU154" s="247"/>
      <c r="CV154" s="247"/>
      <c r="CW154" s="247"/>
      <c r="CX154" s="247"/>
      <c r="CY154" s="247"/>
      <c r="CZ154" s="247"/>
      <c r="DA154" s="247"/>
      <c r="DB154" s="247"/>
      <c r="DC154" s="247"/>
      <c r="DD154" s="247"/>
      <c r="DE154" s="247"/>
      <c r="DF154" s="247"/>
      <c r="DG154" s="247"/>
      <c r="DH154" s="247"/>
      <c r="DI154" s="247"/>
      <c r="DJ154" s="247"/>
      <c r="DK154" s="247"/>
      <c r="DL154" s="247"/>
      <c r="DM154" s="247"/>
      <c r="DN154" s="247"/>
      <c r="DO154" s="247"/>
      <c r="DP154" s="247"/>
      <c r="DQ154" s="247"/>
      <c r="DR154" s="247"/>
      <c r="DS154" s="247"/>
      <c r="DT154" s="247"/>
      <c r="DU154" s="247"/>
      <c r="DV154" s="247"/>
      <c r="DW154" s="247"/>
      <c r="DX154" s="247"/>
      <c r="DY154" s="247"/>
      <c r="DZ154" s="247"/>
      <c r="EA154" s="247"/>
      <c r="EB154" s="247"/>
      <c r="EC154" s="247"/>
      <c r="ED154" s="247"/>
      <c r="EE154" s="247"/>
      <c r="EF154" s="247"/>
      <c r="EG154" s="247"/>
      <c r="EH154" s="247"/>
      <c r="EI154" s="247"/>
      <c r="EJ154" s="247"/>
      <c r="EK154" s="247"/>
      <c r="EL154" s="247"/>
      <c r="EM154" s="247"/>
      <c r="EN154" s="247"/>
      <c r="EO154" s="247"/>
      <c r="EP154" s="247"/>
      <c r="EQ154" s="247"/>
      <c r="ER154" s="247"/>
      <c r="ES154" s="247"/>
      <c r="ET154" s="247"/>
      <c r="EU154" s="247"/>
      <c r="EV154" s="247"/>
      <c r="EW154" s="247"/>
      <c r="EX154" s="247"/>
      <c r="EY154" s="247"/>
      <c r="EZ154" s="247"/>
      <c r="FA154" s="247"/>
      <c r="FB154" s="247"/>
      <c r="FC154" s="247"/>
      <c r="FD154" s="247"/>
      <c r="FE154" s="247"/>
      <c r="FF154" s="247"/>
      <c r="FG154" s="247"/>
      <c r="FH154" s="247"/>
      <c r="FI154" s="247"/>
      <c r="FJ154" s="247"/>
      <c r="FK154" s="247"/>
      <c r="FL154" s="247"/>
      <c r="FM154" s="247"/>
      <c r="FN154" s="247"/>
      <c r="FO154" s="247"/>
      <c r="FP154" s="247"/>
      <c r="FQ154" s="247"/>
      <c r="FR154" s="247"/>
      <c r="FS154" s="247"/>
      <c r="FT154" s="247"/>
      <c r="FU154" s="247"/>
      <c r="FV154" s="247"/>
      <c r="FW154" s="247"/>
      <c r="FX154" s="247"/>
      <c r="FY154" s="247"/>
      <c r="FZ154" s="247"/>
      <c r="GA154" s="247"/>
      <c r="GB154" s="247"/>
      <c r="GC154" s="247"/>
      <c r="GD154" s="247"/>
      <c r="GE154" s="247"/>
      <c r="GF154" s="247"/>
      <c r="GG154" s="247"/>
      <c r="GH154" s="247"/>
      <c r="GI154" s="247"/>
      <c r="GJ154" s="247"/>
      <c r="GK154" s="247"/>
      <c r="GL154" s="247"/>
      <c r="GM154" s="247"/>
      <c r="GN154" s="247"/>
      <c r="GO154" s="247"/>
      <c r="GP154" s="247"/>
      <c r="GQ154" s="247"/>
      <c r="GR154" s="247"/>
      <c r="GS154" s="247"/>
      <c r="GT154" s="247"/>
      <c r="GU154" s="247"/>
      <c r="GV154" s="247"/>
      <c r="GW154" s="247"/>
      <c r="GX154" s="247"/>
      <c r="GY154" s="247"/>
      <c r="GZ154" s="247"/>
      <c r="HA154" s="247"/>
      <c r="HB154" s="247"/>
      <c r="HC154" s="247"/>
      <c r="HD154" s="247"/>
      <c r="HE154" s="247"/>
      <c r="HF154" s="247"/>
      <c r="HG154" s="247"/>
      <c r="HH154" s="247"/>
      <c r="HI154" s="247"/>
      <c r="HJ154" s="247"/>
      <c r="HK154" s="247"/>
      <c r="HL154" s="247"/>
      <c r="HM154" s="247"/>
      <c r="HN154" s="247"/>
      <c r="HO154" s="247"/>
      <c r="HP154" s="247"/>
      <c r="HQ154" s="247"/>
      <c r="HR154" s="247"/>
      <c r="HS154" s="247"/>
      <c r="HT154" s="247"/>
      <c r="HU154" s="247"/>
      <c r="HV154" s="247"/>
      <c r="HW154" s="247"/>
      <c r="HX154" s="247"/>
      <c r="HY154" s="247"/>
      <c r="HZ154" s="247"/>
      <c r="IA154" s="247"/>
      <c r="IB154" s="247"/>
      <c r="IC154" s="247"/>
      <c r="ID154" s="247"/>
      <c r="IE154" s="247"/>
      <c r="IF154" s="247"/>
      <c r="IG154" s="247"/>
      <c r="IH154" s="247"/>
      <c r="II154" s="247"/>
      <c r="IJ154" s="247"/>
      <c r="IK154" s="247"/>
      <c r="IL154" s="247"/>
      <c r="IM154" s="247"/>
      <c r="IN154" s="247"/>
      <c r="IO154" s="247"/>
      <c r="IP154" s="247"/>
      <c r="IQ154" s="247"/>
      <c r="IR154" s="247"/>
      <c r="IS154" s="247"/>
      <c r="IT154" s="247"/>
      <c r="IU154" s="247"/>
      <c r="IV154" s="247"/>
      <c r="IW154" s="247"/>
      <c r="IX154" s="247"/>
      <c r="IY154" s="247"/>
      <c r="IZ154" s="247"/>
      <c r="JA154" s="247"/>
      <c r="JB154" s="247"/>
      <c r="JC154" s="247"/>
      <c r="JD154" s="247"/>
      <c r="JE154" s="247"/>
      <c r="JF154" s="247"/>
      <c r="JG154" s="247"/>
      <c r="JH154" s="247"/>
      <c r="JI154" s="247"/>
      <c r="JJ154" s="247"/>
      <c r="JK154" s="247"/>
      <c r="JL154" s="247"/>
    </row>
    <row r="155" spans="1:272" s="270" customFormat="1" x14ac:dyDescent="0.3">
      <c r="A155" s="243"/>
      <c r="B155" s="243"/>
      <c r="C155" s="243"/>
      <c r="D155" s="243"/>
      <c r="E155" s="243"/>
      <c r="F155" s="245"/>
      <c r="G155" s="245"/>
      <c r="H155" s="245"/>
      <c r="I155" s="245"/>
      <c r="J155" s="245"/>
      <c r="K155" s="245"/>
      <c r="L155" s="246"/>
      <c r="M155" s="247"/>
      <c r="N155" s="247"/>
      <c r="O155" s="247"/>
      <c r="P155" s="247"/>
      <c r="Q155" s="247"/>
      <c r="R155" s="247"/>
      <c r="S155" s="247"/>
      <c r="T155" s="247"/>
      <c r="U155" s="247"/>
      <c r="V155" s="247"/>
      <c r="W155" s="247"/>
      <c r="X155" s="247"/>
      <c r="Y155" s="247"/>
      <c r="Z155" s="247"/>
      <c r="AA155" s="247"/>
      <c r="AB155" s="247"/>
      <c r="AC155" s="247"/>
      <c r="AD155" s="247"/>
      <c r="AE155" s="247"/>
      <c r="AF155" s="247"/>
      <c r="AG155" s="247"/>
      <c r="AH155" s="247"/>
      <c r="AI155" s="247"/>
      <c r="AJ155" s="247"/>
      <c r="AK155" s="247"/>
      <c r="AL155" s="247"/>
      <c r="AM155" s="247"/>
      <c r="AN155" s="247"/>
      <c r="AO155" s="247"/>
      <c r="AP155" s="247"/>
      <c r="AQ155" s="247"/>
      <c r="AR155" s="247"/>
      <c r="AS155" s="247"/>
      <c r="AT155" s="247"/>
      <c r="AU155" s="247"/>
      <c r="AV155" s="247"/>
      <c r="AW155" s="247"/>
      <c r="AX155" s="247"/>
      <c r="AY155" s="247"/>
      <c r="AZ155" s="247"/>
      <c r="BA155" s="247"/>
      <c r="BB155" s="247"/>
      <c r="BC155" s="247"/>
      <c r="BD155" s="247"/>
      <c r="BE155" s="247"/>
      <c r="BF155" s="247"/>
      <c r="BG155" s="247"/>
      <c r="BH155" s="247"/>
      <c r="BI155" s="247"/>
      <c r="BJ155" s="247"/>
      <c r="BK155" s="247"/>
      <c r="BL155" s="247"/>
      <c r="BM155" s="247"/>
      <c r="BN155" s="247"/>
      <c r="BO155" s="247"/>
      <c r="BP155" s="247"/>
      <c r="BQ155" s="247"/>
      <c r="BR155" s="247"/>
      <c r="BS155" s="247"/>
      <c r="BT155" s="247"/>
      <c r="BU155" s="247"/>
      <c r="BV155" s="247"/>
      <c r="BW155" s="247"/>
      <c r="BX155" s="247"/>
      <c r="BY155" s="247"/>
      <c r="BZ155" s="247"/>
      <c r="CA155" s="247"/>
      <c r="CB155" s="247"/>
      <c r="CC155" s="247"/>
      <c r="CD155" s="247"/>
      <c r="CE155" s="247"/>
      <c r="CF155" s="247"/>
      <c r="CG155" s="247"/>
      <c r="CH155" s="247"/>
      <c r="CI155" s="247"/>
      <c r="CJ155" s="247"/>
      <c r="CK155" s="247"/>
      <c r="CL155" s="247"/>
      <c r="CM155" s="247"/>
      <c r="CN155" s="247"/>
      <c r="CO155" s="247"/>
      <c r="CP155" s="247"/>
      <c r="CQ155" s="247"/>
      <c r="CR155" s="247"/>
      <c r="CS155" s="247"/>
      <c r="CT155" s="247"/>
      <c r="CU155" s="247"/>
      <c r="CV155" s="247"/>
      <c r="CW155" s="247"/>
      <c r="CX155" s="247"/>
      <c r="CY155" s="247"/>
      <c r="CZ155" s="247"/>
      <c r="DA155" s="247"/>
      <c r="DB155" s="247"/>
      <c r="DC155" s="247"/>
      <c r="DD155" s="247"/>
      <c r="DE155" s="247"/>
      <c r="DF155" s="247"/>
      <c r="DG155" s="247"/>
      <c r="DH155" s="247"/>
      <c r="DI155" s="247"/>
      <c r="DJ155" s="247"/>
      <c r="DK155" s="247"/>
      <c r="DL155" s="247"/>
      <c r="DM155" s="247"/>
      <c r="DN155" s="247"/>
      <c r="DO155" s="247"/>
      <c r="DP155" s="247"/>
      <c r="DQ155" s="247"/>
      <c r="DR155" s="247"/>
      <c r="DS155" s="247"/>
      <c r="DT155" s="247"/>
      <c r="DU155" s="247"/>
      <c r="DV155" s="247"/>
      <c r="DW155" s="247"/>
      <c r="DX155" s="247"/>
      <c r="DY155" s="247"/>
      <c r="DZ155" s="247"/>
      <c r="EA155" s="247"/>
      <c r="EB155" s="247"/>
      <c r="EC155" s="247"/>
      <c r="ED155" s="247"/>
      <c r="EE155" s="247"/>
      <c r="EF155" s="247"/>
      <c r="EG155" s="247"/>
      <c r="EH155" s="247"/>
      <c r="EI155" s="247"/>
      <c r="EJ155" s="247"/>
      <c r="EK155" s="247"/>
      <c r="EL155" s="247"/>
      <c r="EM155" s="247"/>
      <c r="EN155" s="247"/>
      <c r="EO155" s="247"/>
      <c r="EP155" s="247"/>
      <c r="EQ155" s="247"/>
      <c r="ER155" s="247"/>
      <c r="ES155" s="247"/>
      <c r="ET155" s="247"/>
      <c r="EU155" s="247"/>
      <c r="EV155" s="247"/>
      <c r="EW155" s="247"/>
      <c r="EX155" s="247"/>
      <c r="EY155" s="247"/>
      <c r="EZ155" s="247"/>
      <c r="FA155" s="247"/>
      <c r="FB155" s="247"/>
      <c r="FC155" s="247"/>
      <c r="FD155" s="247"/>
      <c r="FE155" s="247"/>
      <c r="FF155" s="247"/>
      <c r="FG155" s="247"/>
      <c r="FH155" s="247"/>
      <c r="FI155" s="247"/>
      <c r="FJ155" s="247"/>
      <c r="FK155" s="247"/>
      <c r="FL155" s="247"/>
      <c r="FM155" s="247"/>
      <c r="FN155" s="247"/>
      <c r="FO155" s="247"/>
      <c r="FP155" s="247"/>
      <c r="FQ155" s="247"/>
      <c r="FR155" s="247"/>
      <c r="FS155" s="247"/>
      <c r="FT155" s="247"/>
      <c r="FU155" s="247"/>
      <c r="FV155" s="247"/>
      <c r="FW155" s="247"/>
      <c r="FX155" s="247"/>
      <c r="FY155" s="247"/>
      <c r="FZ155" s="247"/>
      <c r="GA155" s="247"/>
      <c r="GB155" s="247"/>
      <c r="GC155" s="247"/>
      <c r="GD155" s="247"/>
      <c r="GE155" s="247"/>
      <c r="GF155" s="247"/>
      <c r="GG155" s="247"/>
      <c r="GH155" s="247"/>
      <c r="GI155" s="247"/>
      <c r="GJ155" s="247"/>
      <c r="GK155" s="247"/>
      <c r="GL155" s="247"/>
      <c r="GM155" s="247"/>
      <c r="GN155" s="247"/>
      <c r="GO155" s="247"/>
      <c r="GP155" s="247"/>
      <c r="GQ155" s="247"/>
      <c r="GR155" s="247"/>
      <c r="GS155" s="247"/>
      <c r="GT155" s="247"/>
      <c r="GU155" s="247"/>
      <c r="GV155" s="247"/>
      <c r="GW155" s="247"/>
      <c r="GX155" s="247"/>
      <c r="GY155" s="247"/>
      <c r="GZ155" s="247"/>
      <c r="HA155" s="247"/>
      <c r="HB155" s="247"/>
      <c r="HC155" s="247"/>
      <c r="HD155" s="247"/>
      <c r="HE155" s="247"/>
      <c r="HF155" s="247"/>
      <c r="HG155" s="247"/>
      <c r="HH155" s="247"/>
      <c r="HI155" s="247"/>
      <c r="HJ155" s="247"/>
      <c r="HK155" s="247"/>
      <c r="HL155" s="247"/>
      <c r="HM155" s="247"/>
      <c r="HN155" s="247"/>
      <c r="HO155" s="247"/>
      <c r="HP155" s="247"/>
      <c r="HQ155" s="247"/>
      <c r="HR155" s="247"/>
      <c r="HS155" s="247"/>
      <c r="HT155" s="247"/>
      <c r="HU155" s="247"/>
      <c r="HV155" s="247"/>
      <c r="HW155" s="247"/>
      <c r="HX155" s="247"/>
      <c r="HY155" s="247"/>
      <c r="HZ155" s="247"/>
      <c r="IA155" s="247"/>
      <c r="IB155" s="247"/>
      <c r="IC155" s="247"/>
      <c r="ID155" s="247"/>
      <c r="IE155" s="247"/>
      <c r="IF155" s="247"/>
      <c r="IG155" s="247"/>
      <c r="IH155" s="247"/>
      <c r="II155" s="247"/>
      <c r="IJ155" s="247"/>
      <c r="IK155" s="247"/>
      <c r="IL155" s="247"/>
      <c r="IM155" s="247"/>
      <c r="IN155" s="247"/>
      <c r="IO155" s="247"/>
      <c r="IP155" s="247"/>
      <c r="IQ155" s="247"/>
      <c r="IR155" s="247"/>
      <c r="IS155" s="247"/>
      <c r="IT155" s="247"/>
      <c r="IU155" s="247"/>
      <c r="IV155" s="247"/>
      <c r="IW155" s="247"/>
      <c r="IX155" s="247"/>
      <c r="IY155" s="247"/>
      <c r="IZ155" s="247"/>
      <c r="JA155" s="247"/>
      <c r="JB155" s="247"/>
      <c r="JC155" s="247"/>
      <c r="JD155" s="247"/>
      <c r="JE155" s="247"/>
      <c r="JF155" s="247"/>
      <c r="JG155" s="247"/>
      <c r="JH155" s="247"/>
      <c r="JI155" s="247"/>
      <c r="JJ155" s="247"/>
      <c r="JK155" s="247"/>
      <c r="JL155" s="247"/>
    </row>
    <row r="156" spans="1:272" s="270" customFormat="1" x14ac:dyDescent="0.3">
      <c r="A156" s="243"/>
      <c r="B156" s="243"/>
      <c r="C156" s="243"/>
      <c r="D156" s="243"/>
      <c r="E156" s="243"/>
      <c r="F156" s="245"/>
      <c r="G156" s="245"/>
      <c r="H156" s="245"/>
      <c r="I156" s="245"/>
      <c r="J156" s="245"/>
      <c r="K156" s="245"/>
      <c r="L156" s="246"/>
      <c r="M156" s="247"/>
      <c r="N156" s="247"/>
      <c r="O156" s="247"/>
      <c r="P156" s="247"/>
      <c r="Q156" s="247"/>
      <c r="R156" s="247"/>
      <c r="S156" s="247"/>
      <c r="T156" s="247"/>
      <c r="U156" s="247"/>
      <c r="V156" s="247"/>
      <c r="W156" s="247"/>
      <c r="X156" s="247"/>
      <c r="Y156" s="247"/>
      <c r="Z156" s="247"/>
      <c r="AA156" s="247"/>
      <c r="AB156" s="247"/>
      <c r="AC156" s="247"/>
      <c r="AD156" s="247"/>
      <c r="AE156" s="247"/>
      <c r="AF156" s="247"/>
      <c r="AG156" s="247"/>
      <c r="AH156" s="247"/>
      <c r="AI156" s="247"/>
      <c r="AJ156" s="247"/>
      <c r="AK156" s="247"/>
      <c r="AL156" s="247"/>
      <c r="AM156" s="247"/>
      <c r="AN156" s="247"/>
      <c r="AO156" s="247"/>
      <c r="AP156" s="247"/>
      <c r="AQ156" s="247"/>
      <c r="AR156" s="247"/>
      <c r="AS156" s="247"/>
      <c r="AT156" s="247"/>
      <c r="AU156" s="247"/>
      <c r="AV156" s="247"/>
      <c r="AW156" s="247"/>
      <c r="AX156" s="247"/>
      <c r="AY156" s="247"/>
      <c r="AZ156" s="247"/>
      <c r="BA156" s="247"/>
      <c r="BB156" s="247"/>
      <c r="BC156" s="247"/>
      <c r="BD156" s="247"/>
      <c r="BE156" s="247"/>
      <c r="BF156" s="247"/>
      <c r="BG156" s="247"/>
      <c r="BH156" s="247"/>
      <c r="BI156" s="247"/>
      <c r="BJ156" s="247"/>
      <c r="BK156" s="247"/>
      <c r="BL156" s="247"/>
      <c r="BM156" s="247"/>
      <c r="BN156" s="247"/>
      <c r="BO156" s="247"/>
      <c r="BP156" s="247"/>
      <c r="BQ156" s="247"/>
      <c r="BR156" s="247"/>
      <c r="BS156" s="247"/>
      <c r="BT156" s="247"/>
      <c r="BU156" s="247"/>
      <c r="BV156" s="247"/>
      <c r="BW156" s="247"/>
      <c r="BX156" s="247"/>
      <c r="BY156" s="247"/>
      <c r="BZ156" s="247"/>
      <c r="CA156" s="247"/>
      <c r="CB156" s="247"/>
      <c r="CC156" s="247"/>
      <c r="CD156" s="247"/>
      <c r="CE156" s="247"/>
      <c r="CF156" s="247"/>
      <c r="CG156" s="247"/>
      <c r="CH156" s="247"/>
      <c r="CI156" s="247"/>
      <c r="CJ156" s="247"/>
      <c r="CK156" s="247"/>
      <c r="CL156" s="247"/>
      <c r="CM156" s="247"/>
      <c r="CN156" s="247"/>
      <c r="CO156" s="247"/>
      <c r="CP156" s="247"/>
      <c r="CQ156" s="247"/>
      <c r="CR156" s="247"/>
      <c r="CS156" s="247"/>
      <c r="CT156" s="247"/>
      <c r="CU156" s="247"/>
      <c r="CV156" s="247"/>
      <c r="CW156" s="247"/>
      <c r="CX156" s="247"/>
      <c r="CY156" s="247"/>
      <c r="CZ156" s="247"/>
      <c r="DA156" s="247"/>
      <c r="DB156" s="247"/>
      <c r="DC156" s="247"/>
      <c r="DD156" s="247"/>
      <c r="DE156" s="247"/>
      <c r="DF156" s="247"/>
      <c r="DG156" s="247"/>
      <c r="DH156" s="247"/>
      <c r="DI156" s="247"/>
      <c r="DJ156" s="247"/>
      <c r="DK156" s="247"/>
      <c r="DL156" s="247"/>
      <c r="DM156" s="247"/>
      <c r="DN156" s="247"/>
      <c r="DO156" s="247"/>
      <c r="DP156" s="247"/>
      <c r="DQ156" s="247"/>
      <c r="DR156" s="247"/>
      <c r="DS156" s="247"/>
      <c r="DT156" s="247"/>
      <c r="DU156" s="247"/>
      <c r="DV156" s="247"/>
      <c r="DW156" s="247"/>
      <c r="DX156" s="247"/>
      <c r="DY156" s="247"/>
      <c r="DZ156" s="247"/>
      <c r="EA156" s="247"/>
      <c r="EB156" s="247"/>
      <c r="EC156" s="247"/>
      <c r="ED156" s="247"/>
      <c r="EE156" s="247"/>
      <c r="EF156" s="247"/>
      <c r="EG156" s="247"/>
      <c r="EH156" s="247"/>
      <c r="EI156" s="247"/>
      <c r="EJ156" s="247"/>
      <c r="EK156" s="247"/>
      <c r="EL156" s="247"/>
      <c r="EM156" s="247"/>
      <c r="EN156" s="247"/>
      <c r="EO156" s="247"/>
      <c r="EP156" s="247"/>
      <c r="EQ156" s="247"/>
      <c r="ER156" s="247"/>
      <c r="ES156" s="247"/>
      <c r="ET156" s="247"/>
      <c r="EU156" s="247"/>
      <c r="EV156" s="247"/>
      <c r="EW156" s="247"/>
      <c r="EX156" s="247"/>
      <c r="EY156" s="247"/>
      <c r="EZ156" s="247"/>
      <c r="FA156" s="247"/>
      <c r="FB156" s="247"/>
      <c r="FC156" s="247"/>
      <c r="FD156" s="247"/>
      <c r="FE156" s="247"/>
      <c r="FF156" s="247"/>
      <c r="FG156" s="247"/>
      <c r="FH156" s="247"/>
      <c r="FI156" s="247"/>
      <c r="FJ156" s="247"/>
      <c r="FK156" s="247"/>
      <c r="FL156" s="247"/>
      <c r="FM156" s="247"/>
      <c r="FN156" s="247"/>
      <c r="FO156" s="247"/>
      <c r="FP156" s="247"/>
      <c r="FQ156" s="247"/>
      <c r="FR156" s="247"/>
      <c r="FS156" s="247"/>
      <c r="FT156" s="247"/>
      <c r="FU156" s="247"/>
      <c r="FV156" s="247"/>
      <c r="FW156" s="247"/>
      <c r="FX156" s="247"/>
      <c r="FY156" s="247"/>
      <c r="FZ156" s="247"/>
      <c r="GA156" s="247"/>
      <c r="GB156" s="247"/>
      <c r="GC156" s="247"/>
      <c r="GD156" s="247"/>
      <c r="GE156" s="247"/>
      <c r="GF156" s="247"/>
      <c r="GG156" s="247"/>
      <c r="GH156" s="247"/>
      <c r="GI156" s="247"/>
      <c r="GJ156" s="247"/>
      <c r="GK156" s="247"/>
      <c r="GL156" s="247"/>
      <c r="GM156" s="247"/>
      <c r="GN156" s="247"/>
      <c r="GO156" s="247"/>
      <c r="GP156" s="247"/>
      <c r="GQ156" s="247"/>
      <c r="GR156" s="247"/>
      <c r="GS156" s="247"/>
      <c r="GT156" s="247"/>
      <c r="GU156" s="247"/>
      <c r="GV156" s="247"/>
      <c r="GW156" s="247"/>
      <c r="GX156" s="247"/>
      <c r="GY156" s="247"/>
      <c r="GZ156" s="247"/>
      <c r="HA156" s="247"/>
      <c r="HB156" s="247"/>
      <c r="HC156" s="247"/>
      <c r="HD156" s="247"/>
      <c r="HE156" s="247"/>
      <c r="HF156" s="247"/>
      <c r="HG156" s="247"/>
      <c r="HH156" s="247"/>
      <c r="HI156" s="247"/>
      <c r="HJ156" s="247"/>
      <c r="HK156" s="247"/>
      <c r="HL156" s="247"/>
      <c r="HM156" s="247"/>
      <c r="HN156" s="247"/>
      <c r="HO156" s="247"/>
      <c r="HP156" s="247"/>
      <c r="HQ156" s="247"/>
      <c r="HR156" s="247"/>
      <c r="HS156" s="247"/>
      <c r="HT156" s="247"/>
      <c r="HU156" s="247"/>
      <c r="HV156" s="247"/>
      <c r="HW156" s="247"/>
      <c r="HX156" s="247"/>
      <c r="HY156" s="247"/>
      <c r="HZ156" s="247"/>
      <c r="IA156" s="247"/>
      <c r="IB156" s="247"/>
      <c r="IC156" s="247"/>
      <c r="ID156" s="247"/>
      <c r="IE156" s="247"/>
      <c r="IF156" s="247"/>
      <c r="IG156" s="247"/>
      <c r="IH156" s="247"/>
      <c r="II156" s="247"/>
      <c r="IJ156" s="247"/>
      <c r="IK156" s="247"/>
      <c r="IL156" s="247"/>
      <c r="IM156" s="247"/>
      <c r="IN156" s="247"/>
      <c r="IO156" s="247"/>
      <c r="IP156" s="247"/>
      <c r="IQ156" s="247"/>
      <c r="IR156" s="247"/>
      <c r="IS156" s="247"/>
      <c r="IT156" s="247"/>
      <c r="IU156" s="247"/>
      <c r="IV156" s="247"/>
      <c r="IW156" s="247"/>
      <c r="IX156" s="247"/>
      <c r="IY156" s="247"/>
      <c r="IZ156" s="247"/>
      <c r="JA156" s="247"/>
      <c r="JB156" s="247"/>
      <c r="JC156" s="247"/>
      <c r="JD156" s="247"/>
      <c r="JE156" s="247"/>
      <c r="JF156" s="247"/>
      <c r="JG156" s="247"/>
      <c r="JH156" s="247"/>
      <c r="JI156" s="247"/>
      <c r="JJ156" s="247"/>
      <c r="JK156" s="247"/>
      <c r="JL156" s="247"/>
    </row>
    <row r="157" spans="1:272" s="270" customFormat="1" x14ac:dyDescent="0.3">
      <c r="A157" s="243"/>
      <c r="B157" s="243"/>
      <c r="C157" s="243"/>
      <c r="D157" s="243"/>
      <c r="E157" s="243"/>
      <c r="F157" s="245"/>
      <c r="G157" s="245"/>
      <c r="H157" s="245"/>
      <c r="I157" s="245"/>
      <c r="J157" s="245"/>
      <c r="K157" s="245"/>
      <c r="L157" s="246"/>
      <c r="M157" s="247"/>
      <c r="N157" s="247"/>
      <c r="O157" s="247"/>
      <c r="P157" s="247"/>
      <c r="Q157" s="247"/>
      <c r="R157" s="247"/>
      <c r="S157" s="247"/>
      <c r="T157" s="247"/>
      <c r="U157" s="247"/>
      <c r="V157" s="247"/>
      <c r="W157" s="247"/>
      <c r="X157" s="247"/>
      <c r="Y157" s="247"/>
      <c r="Z157" s="247"/>
      <c r="AA157" s="247"/>
      <c r="AB157" s="247"/>
      <c r="AC157" s="247"/>
      <c r="AD157" s="247"/>
      <c r="AE157" s="247"/>
      <c r="AF157" s="247"/>
      <c r="AG157" s="247"/>
      <c r="AH157" s="247"/>
      <c r="AI157" s="247"/>
      <c r="AJ157" s="247"/>
      <c r="AK157" s="247"/>
      <c r="AL157" s="247"/>
      <c r="AM157" s="247"/>
      <c r="AN157" s="247"/>
      <c r="AO157" s="247"/>
      <c r="AP157" s="247"/>
      <c r="AQ157" s="247"/>
      <c r="AR157" s="247"/>
      <c r="AS157" s="247"/>
      <c r="AT157" s="247"/>
      <c r="AU157" s="247"/>
      <c r="AV157" s="247"/>
      <c r="AW157" s="247"/>
      <c r="AX157" s="247"/>
      <c r="AY157" s="247"/>
      <c r="AZ157" s="247"/>
      <c r="BA157" s="247"/>
      <c r="BB157" s="247"/>
      <c r="BC157" s="247"/>
      <c r="BD157" s="247"/>
      <c r="BE157" s="247"/>
      <c r="BF157" s="247"/>
      <c r="BG157" s="247"/>
      <c r="BH157" s="247"/>
      <c r="BI157" s="247"/>
      <c r="BJ157" s="247"/>
      <c r="BK157" s="247"/>
      <c r="BL157" s="247"/>
      <c r="BM157" s="247"/>
      <c r="BN157" s="247"/>
      <c r="BO157" s="247"/>
      <c r="BP157" s="247"/>
      <c r="BQ157" s="247"/>
      <c r="BR157" s="247"/>
      <c r="BS157" s="247"/>
      <c r="BT157" s="247"/>
      <c r="BU157" s="247"/>
      <c r="BV157" s="247"/>
      <c r="BW157" s="247"/>
      <c r="BX157" s="247"/>
      <c r="BY157" s="247"/>
      <c r="BZ157" s="247"/>
      <c r="CA157" s="247"/>
      <c r="CB157" s="247"/>
      <c r="CC157" s="247"/>
      <c r="CD157" s="247"/>
      <c r="CE157" s="247"/>
      <c r="CF157" s="247"/>
      <c r="CG157" s="247"/>
      <c r="CH157" s="247"/>
      <c r="CI157" s="247"/>
      <c r="CJ157" s="247"/>
      <c r="CK157" s="247"/>
      <c r="CL157" s="247"/>
      <c r="CM157" s="247"/>
      <c r="CN157" s="247"/>
      <c r="CO157" s="247"/>
      <c r="CP157" s="247"/>
      <c r="CQ157" s="247"/>
      <c r="CR157" s="247"/>
      <c r="CS157" s="247"/>
      <c r="CT157" s="247"/>
      <c r="CU157" s="247"/>
      <c r="CV157" s="247"/>
      <c r="CW157" s="247"/>
      <c r="CX157" s="247"/>
      <c r="CY157" s="247"/>
      <c r="CZ157" s="247"/>
      <c r="DA157" s="247"/>
      <c r="DB157" s="247"/>
      <c r="DC157" s="247"/>
      <c r="DD157" s="247"/>
      <c r="DE157" s="247"/>
      <c r="DF157" s="247"/>
      <c r="DG157" s="247"/>
      <c r="DH157" s="247"/>
      <c r="DI157" s="247"/>
      <c r="DJ157" s="247"/>
      <c r="DK157" s="247"/>
      <c r="DL157" s="247"/>
      <c r="DM157" s="247"/>
      <c r="DN157" s="247"/>
      <c r="DO157" s="247"/>
      <c r="DP157" s="247"/>
      <c r="DQ157" s="247"/>
      <c r="DR157" s="247"/>
      <c r="DS157" s="247"/>
      <c r="DT157" s="247"/>
      <c r="DU157" s="247"/>
      <c r="DV157" s="247"/>
      <c r="DW157" s="247"/>
      <c r="DX157" s="247"/>
      <c r="DY157" s="247"/>
      <c r="DZ157" s="247"/>
      <c r="EA157" s="247"/>
      <c r="EB157" s="247"/>
      <c r="EC157" s="247"/>
      <c r="ED157" s="247"/>
      <c r="EE157" s="247"/>
      <c r="EF157" s="247"/>
      <c r="EG157" s="247"/>
      <c r="EH157" s="247"/>
      <c r="EI157" s="247"/>
      <c r="EJ157" s="247"/>
      <c r="EK157" s="247"/>
      <c r="EL157" s="247"/>
      <c r="EM157" s="247"/>
      <c r="EN157" s="247"/>
      <c r="EO157" s="247"/>
      <c r="EP157" s="247"/>
      <c r="EQ157" s="247"/>
      <c r="ER157" s="247"/>
      <c r="ES157" s="247"/>
      <c r="ET157" s="247"/>
      <c r="EU157" s="247"/>
      <c r="EV157" s="247"/>
      <c r="EW157" s="247"/>
      <c r="EX157" s="247"/>
      <c r="EY157" s="247"/>
      <c r="EZ157" s="247"/>
      <c r="FA157" s="247"/>
      <c r="FB157" s="247"/>
      <c r="FC157" s="247"/>
      <c r="FD157" s="247"/>
      <c r="FE157" s="247"/>
      <c r="FF157" s="247"/>
      <c r="FG157" s="247"/>
      <c r="FH157" s="247"/>
      <c r="FI157" s="247"/>
      <c r="FJ157" s="247"/>
      <c r="FK157" s="247"/>
      <c r="FL157" s="247"/>
      <c r="FM157" s="247"/>
      <c r="FN157" s="247"/>
      <c r="FO157" s="247"/>
      <c r="FP157" s="247"/>
      <c r="FQ157" s="247"/>
      <c r="FR157" s="247"/>
      <c r="FS157" s="247"/>
      <c r="FT157" s="247"/>
      <c r="FU157" s="247"/>
      <c r="FV157" s="247"/>
      <c r="FW157" s="247"/>
      <c r="FX157" s="247"/>
      <c r="FY157" s="247"/>
      <c r="FZ157" s="247"/>
      <c r="GA157" s="247"/>
      <c r="GB157" s="247"/>
      <c r="GC157" s="247"/>
      <c r="GD157" s="247"/>
      <c r="GE157" s="247"/>
      <c r="GF157" s="247"/>
      <c r="GG157" s="247"/>
      <c r="GH157" s="247"/>
      <c r="GI157" s="247"/>
      <c r="GJ157" s="247"/>
      <c r="GK157" s="247"/>
      <c r="GL157" s="247"/>
      <c r="GM157" s="247"/>
      <c r="GN157" s="247"/>
      <c r="GO157" s="247"/>
      <c r="GP157" s="247"/>
      <c r="GQ157" s="247"/>
      <c r="GR157" s="247"/>
      <c r="GS157" s="247"/>
      <c r="GT157" s="247"/>
      <c r="GU157" s="247"/>
      <c r="GV157" s="247"/>
      <c r="GW157" s="247"/>
      <c r="GX157" s="247"/>
      <c r="GY157" s="247"/>
      <c r="GZ157" s="247"/>
      <c r="HA157" s="247"/>
      <c r="HB157" s="247"/>
      <c r="HC157" s="247"/>
      <c r="HD157" s="247"/>
      <c r="HE157" s="247"/>
      <c r="HF157" s="247"/>
      <c r="HG157" s="247"/>
      <c r="HH157" s="247"/>
      <c r="HI157" s="247"/>
      <c r="HJ157" s="247"/>
      <c r="HK157" s="247"/>
      <c r="HL157" s="247"/>
      <c r="HM157" s="247"/>
      <c r="HN157" s="247"/>
      <c r="HO157" s="247"/>
      <c r="HP157" s="247"/>
      <c r="HQ157" s="247"/>
      <c r="HR157" s="247"/>
      <c r="HS157" s="247"/>
      <c r="HT157" s="247"/>
      <c r="HU157" s="247"/>
      <c r="HV157" s="247"/>
      <c r="HW157" s="247"/>
      <c r="HX157" s="247"/>
      <c r="HY157" s="247"/>
      <c r="HZ157" s="247"/>
      <c r="IA157" s="247"/>
      <c r="IB157" s="247"/>
      <c r="IC157" s="247"/>
      <c r="ID157" s="247"/>
      <c r="IE157" s="247"/>
      <c r="IF157" s="247"/>
      <c r="IG157" s="247"/>
      <c r="IH157" s="247"/>
      <c r="II157" s="247"/>
      <c r="IJ157" s="247"/>
      <c r="IK157" s="247"/>
      <c r="IL157" s="247"/>
      <c r="IM157" s="247"/>
      <c r="IN157" s="247"/>
      <c r="IO157" s="247"/>
      <c r="IP157" s="247"/>
      <c r="IQ157" s="247"/>
      <c r="IR157" s="247"/>
      <c r="IS157" s="247"/>
      <c r="IT157" s="247"/>
      <c r="IU157" s="247"/>
      <c r="IV157" s="247"/>
      <c r="IW157" s="247"/>
      <c r="IX157" s="247"/>
      <c r="IY157" s="247"/>
      <c r="IZ157" s="247"/>
      <c r="JA157" s="247"/>
      <c r="JB157" s="247"/>
      <c r="JC157" s="247"/>
      <c r="JD157" s="247"/>
      <c r="JE157" s="247"/>
      <c r="JF157" s="247"/>
      <c r="JG157" s="247"/>
      <c r="JH157" s="247"/>
      <c r="JI157" s="247"/>
      <c r="JJ157" s="247"/>
      <c r="JK157" s="247"/>
      <c r="JL157" s="247"/>
    </row>
    <row r="158" spans="1:272" s="270" customFormat="1" x14ac:dyDescent="0.3">
      <c r="A158" s="243"/>
      <c r="B158" s="243"/>
      <c r="C158" s="243"/>
      <c r="D158" s="243"/>
      <c r="E158" s="243"/>
      <c r="F158" s="245"/>
      <c r="G158" s="245"/>
      <c r="H158" s="245"/>
      <c r="I158" s="245"/>
      <c r="J158" s="245"/>
      <c r="K158" s="245"/>
      <c r="L158" s="246"/>
      <c r="M158" s="247"/>
      <c r="N158" s="247"/>
      <c r="O158" s="247"/>
      <c r="P158" s="247"/>
      <c r="Q158" s="247"/>
      <c r="R158" s="247"/>
      <c r="S158" s="247"/>
      <c r="T158" s="247"/>
      <c r="U158" s="247"/>
      <c r="V158" s="247"/>
      <c r="W158" s="247"/>
      <c r="X158" s="247"/>
      <c r="Y158" s="247"/>
      <c r="Z158" s="247"/>
      <c r="AA158" s="247"/>
      <c r="AB158" s="247"/>
      <c r="AC158" s="247"/>
      <c r="AD158" s="247"/>
      <c r="AE158" s="247"/>
      <c r="AF158" s="247"/>
      <c r="AG158" s="247"/>
      <c r="AH158" s="247"/>
      <c r="AI158" s="247"/>
      <c r="AJ158" s="247"/>
      <c r="AK158" s="247"/>
      <c r="AL158" s="247"/>
      <c r="AM158" s="247"/>
      <c r="AN158" s="247"/>
      <c r="AO158" s="247"/>
      <c r="AP158" s="247"/>
      <c r="AQ158" s="247"/>
      <c r="AR158" s="247"/>
      <c r="AS158" s="247"/>
      <c r="AT158" s="247"/>
      <c r="AU158" s="247"/>
      <c r="AV158" s="247"/>
      <c r="AW158" s="247"/>
      <c r="AX158" s="247"/>
      <c r="AY158" s="247"/>
      <c r="AZ158" s="247"/>
      <c r="BA158" s="247"/>
      <c r="BB158" s="247"/>
      <c r="BC158" s="247"/>
      <c r="BD158" s="247"/>
      <c r="BE158" s="247"/>
      <c r="BF158" s="247"/>
      <c r="BG158" s="247"/>
      <c r="BH158" s="247"/>
      <c r="BI158" s="247"/>
      <c r="BJ158" s="247"/>
      <c r="BK158" s="247"/>
      <c r="BL158" s="247"/>
      <c r="BM158" s="247"/>
      <c r="BN158" s="247"/>
      <c r="BO158" s="247"/>
      <c r="BP158" s="247"/>
      <c r="BQ158" s="247"/>
      <c r="BR158" s="247"/>
      <c r="BS158" s="247"/>
      <c r="BT158" s="247"/>
      <c r="BU158" s="247"/>
      <c r="BV158" s="247"/>
      <c r="BW158" s="247"/>
      <c r="BX158" s="247"/>
      <c r="BY158" s="247"/>
      <c r="BZ158" s="247"/>
      <c r="CA158" s="247"/>
      <c r="CB158" s="247"/>
      <c r="CC158" s="247"/>
      <c r="CD158" s="247"/>
      <c r="CE158" s="247"/>
      <c r="CF158" s="247"/>
      <c r="CG158" s="247"/>
      <c r="CH158" s="247"/>
      <c r="CI158" s="247"/>
      <c r="CJ158" s="247"/>
      <c r="CK158" s="247"/>
      <c r="CL158" s="247"/>
      <c r="CM158" s="247"/>
      <c r="CN158" s="247"/>
      <c r="CO158" s="247"/>
      <c r="CP158" s="247"/>
      <c r="CQ158" s="247"/>
      <c r="CR158" s="247"/>
      <c r="CS158" s="247"/>
      <c r="CT158" s="247"/>
      <c r="CU158" s="247"/>
      <c r="CV158" s="247"/>
      <c r="CW158" s="247"/>
      <c r="CX158" s="247"/>
      <c r="CY158" s="247"/>
      <c r="CZ158" s="247"/>
      <c r="DA158" s="247"/>
      <c r="DB158" s="247"/>
      <c r="DC158" s="247"/>
      <c r="DD158" s="247"/>
      <c r="DE158" s="247"/>
      <c r="DF158" s="247"/>
      <c r="DG158" s="247"/>
      <c r="DH158" s="247"/>
      <c r="DI158" s="247"/>
      <c r="DJ158" s="247"/>
      <c r="DK158" s="247"/>
      <c r="DL158" s="247"/>
      <c r="DM158" s="247"/>
      <c r="DN158" s="247"/>
      <c r="DO158" s="247"/>
      <c r="DP158" s="247"/>
      <c r="DQ158" s="247"/>
      <c r="DR158" s="247"/>
      <c r="DS158" s="247"/>
      <c r="DT158" s="247"/>
      <c r="DU158" s="247"/>
      <c r="DV158" s="247"/>
      <c r="DW158" s="247"/>
      <c r="DX158" s="247"/>
      <c r="DY158" s="247"/>
      <c r="DZ158" s="247"/>
      <c r="EA158" s="247"/>
      <c r="EB158" s="247"/>
      <c r="EC158" s="247"/>
      <c r="ED158" s="247"/>
      <c r="EE158" s="247"/>
      <c r="EF158" s="247"/>
      <c r="EG158" s="247"/>
      <c r="EH158" s="247"/>
      <c r="EI158" s="247"/>
      <c r="EJ158" s="247"/>
      <c r="EK158" s="247"/>
      <c r="EL158" s="247"/>
      <c r="EM158" s="247"/>
      <c r="EN158" s="247"/>
      <c r="EO158" s="247"/>
      <c r="EP158" s="247"/>
      <c r="EQ158" s="247"/>
      <c r="ER158" s="247"/>
      <c r="ES158" s="247"/>
      <c r="ET158" s="247"/>
      <c r="EU158" s="247"/>
      <c r="EV158" s="247"/>
      <c r="EW158" s="247"/>
      <c r="EX158" s="247"/>
      <c r="EY158" s="247"/>
      <c r="EZ158" s="247"/>
      <c r="FA158" s="247"/>
      <c r="FB158" s="247"/>
      <c r="FC158" s="247"/>
      <c r="FD158" s="247"/>
      <c r="FE158" s="247"/>
      <c r="FF158" s="247"/>
      <c r="FG158" s="247"/>
      <c r="FH158" s="247"/>
      <c r="FI158" s="247"/>
      <c r="FJ158" s="247"/>
      <c r="FK158" s="247"/>
      <c r="FL158" s="247"/>
      <c r="FM158" s="247"/>
      <c r="FN158" s="247"/>
      <c r="FO158" s="247"/>
      <c r="FP158" s="247"/>
      <c r="FQ158" s="247"/>
      <c r="FR158" s="247"/>
      <c r="FS158" s="247"/>
      <c r="FT158" s="247"/>
      <c r="FU158" s="247"/>
      <c r="FV158" s="247"/>
      <c r="FW158" s="247"/>
      <c r="FX158" s="247"/>
      <c r="FY158" s="247"/>
      <c r="FZ158" s="247"/>
      <c r="GA158" s="247"/>
      <c r="GB158" s="247"/>
      <c r="GC158" s="247"/>
      <c r="GD158" s="247"/>
      <c r="GE158" s="247"/>
      <c r="GF158" s="247"/>
      <c r="GG158" s="247"/>
      <c r="GH158" s="247"/>
      <c r="GI158" s="247"/>
      <c r="GJ158" s="247"/>
      <c r="GK158" s="247"/>
      <c r="GL158" s="247"/>
      <c r="GM158" s="247"/>
      <c r="GN158" s="247"/>
      <c r="GO158" s="247"/>
      <c r="GP158" s="247"/>
      <c r="GQ158" s="247"/>
      <c r="GR158" s="247"/>
      <c r="GS158" s="247"/>
      <c r="GT158" s="247"/>
      <c r="GU158" s="247"/>
      <c r="GV158" s="247"/>
      <c r="GW158" s="247"/>
      <c r="GX158" s="247"/>
      <c r="GY158" s="247"/>
      <c r="GZ158" s="247"/>
      <c r="HA158" s="247"/>
      <c r="HB158" s="247"/>
      <c r="HC158" s="247"/>
      <c r="HD158" s="247"/>
      <c r="HE158" s="247"/>
      <c r="HF158" s="247"/>
      <c r="HG158" s="247"/>
      <c r="HH158" s="247"/>
      <c r="HI158" s="247"/>
      <c r="HJ158" s="247"/>
      <c r="HK158" s="247"/>
      <c r="HL158" s="247"/>
      <c r="HM158" s="247"/>
      <c r="HN158" s="247"/>
      <c r="HO158" s="247"/>
      <c r="HP158" s="247"/>
      <c r="HQ158" s="247"/>
      <c r="HR158" s="247"/>
      <c r="HS158" s="247"/>
      <c r="HT158" s="247"/>
      <c r="HU158" s="247"/>
      <c r="HV158" s="247"/>
      <c r="HW158" s="247"/>
      <c r="HX158" s="247"/>
      <c r="HY158" s="247"/>
      <c r="HZ158" s="247"/>
      <c r="IA158" s="247"/>
      <c r="IB158" s="247"/>
      <c r="IC158" s="247"/>
      <c r="ID158" s="247"/>
      <c r="IE158" s="247"/>
      <c r="IF158" s="247"/>
      <c r="IG158" s="247"/>
      <c r="IH158" s="247"/>
      <c r="II158" s="247"/>
      <c r="IJ158" s="247"/>
      <c r="IK158" s="247"/>
      <c r="IL158" s="247"/>
      <c r="IM158" s="247"/>
      <c r="IN158" s="247"/>
      <c r="IO158" s="247"/>
      <c r="IP158" s="247"/>
      <c r="IQ158" s="247"/>
      <c r="IR158" s="247"/>
      <c r="IS158" s="247"/>
      <c r="IT158" s="247"/>
      <c r="IU158" s="247"/>
      <c r="IV158" s="247"/>
      <c r="IW158" s="247"/>
      <c r="IX158" s="247"/>
      <c r="IY158" s="247"/>
      <c r="IZ158" s="247"/>
      <c r="JA158" s="247"/>
      <c r="JB158" s="247"/>
      <c r="JC158" s="247"/>
      <c r="JD158" s="247"/>
      <c r="JE158" s="247"/>
      <c r="JF158" s="247"/>
      <c r="JG158" s="247"/>
      <c r="JH158" s="247"/>
      <c r="JI158" s="247"/>
      <c r="JJ158" s="247"/>
      <c r="JK158" s="247"/>
      <c r="JL158" s="247"/>
    </row>
    <row r="159" spans="1:272" s="270" customFormat="1" x14ac:dyDescent="0.3">
      <c r="A159" s="243"/>
      <c r="B159" s="243"/>
      <c r="C159" s="243"/>
      <c r="D159" s="243"/>
      <c r="E159" s="243"/>
      <c r="F159" s="245"/>
      <c r="G159" s="245"/>
      <c r="H159" s="245"/>
      <c r="I159" s="245"/>
      <c r="J159" s="245"/>
      <c r="K159" s="245"/>
      <c r="L159" s="246"/>
      <c r="M159" s="247"/>
      <c r="N159" s="247"/>
      <c r="O159" s="247"/>
      <c r="P159" s="247"/>
      <c r="Q159" s="247"/>
      <c r="R159" s="247"/>
      <c r="S159" s="247"/>
      <c r="T159" s="247"/>
      <c r="U159" s="247"/>
      <c r="V159" s="247"/>
      <c r="W159" s="247"/>
      <c r="X159" s="247"/>
      <c r="Y159" s="247"/>
      <c r="Z159" s="247"/>
      <c r="AA159" s="247"/>
      <c r="AB159" s="247"/>
      <c r="AC159" s="247"/>
      <c r="AD159" s="247"/>
      <c r="AE159" s="247"/>
      <c r="AF159" s="247"/>
      <c r="AG159" s="247"/>
      <c r="AH159" s="247"/>
      <c r="AI159" s="247"/>
      <c r="AJ159" s="247"/>
      <c r="AK159" s="247"/>
      <c r="AL159" s="247"/>
      <c r="AM159" s="247"/>
      <c r="AN159" s="247"/>
      <c r="AO159" s="247"/>
      <c r="AP159" s="247"/>
      <c r="AQ159" s="247"/>
      <c r="AR159" s="247"/>
      <c r="AS159" s="247"/>
      <c r="AT159" s="247"/>
      <c r="AU159" s="247"/>
      <c r="AV159" s="247"/>
      <c r="AW159" s="247"/>
      <c r="AX159" s="247"/>
      <c r="AY159" s="247"/>
      <c r="AZ159" s="247"/>
      <c r="BA159" s="247"/>
      <c r="BB159" s="247"/>
      <c r="BC159" s="247"/>
      <c r="BD159" s="247"/>
      <c r="BE159" s="247"/>
      <c r="BF159" s="247"/>
      <c r="BG159" s="247"/>
      <c r="BH159" s="247"/>
      <c r="BI159" s="247"/>
      <c r="BJ159" s="247"/>
      <c r="BK159" s="247"/>
      <c r="BL159" s="247"/>
      <c r="BM159" s="247"/>
      <c r="BN159" s="247"/>
      <c r="BO159" s="247"/>
      <c r="BP159" s="247"/>
      <c r="BQ159" s="247"/>
      <c r="BR159" s="247"/>
      <c r="BS159" s="247"/>
      <c r="BT159" s="247"/>
      <c r="BU159" s="247"/>
      <c r="BV159" s="247"/>
      <c r="BW159" s="247"/>
      <c r="BX159" s="247"/>
      <c r="BY159" s="247"/>
      <c r="BZ159" s="247"/>
      <c r="CA159" s="247"/>
      <c r="CB159" s="247"/>
      <c r="CC159" s="247"/>
      <c r="CD159" s="247"/>
      <c r="CE159" s="247"/>
      <c r="CF159" s="247"/>
      <c r="CG159" s="247"/>
      <c r="CH159" s="247"/>
      <c r="CI159" s="247"/>
      <c r="CJ159" s="247"/>
      <c r="CK159" s="247"/>
      <c r="CL159" s="247"/>
      <c r="CM159" s="247"/>
      <c r="CN159" s="247"/>
      <c r="CO159" s="247"/>
      <c r="CP159" s="247"/>
      <c r="CQ159" s="247"/>
      <c r="CR159" s="247"/>
      <c r="CS159" s="247"/>
      <c r="CT159" s="247"/>
      <c r="CU159" s="247"/>
      <c r="CV159" s="247"/>
      <c r="CW159" s="247"/>
      <c r="CX159" s="247"/>
      <c r="CY159" s="247"/>
      <c r="CZ159" s="247"/>
      <c r="DA159" s="247"/>
      <c r="DB159" s="247"/>
      <c r="DC159" s="247"/>
      <c r="DD159" s="247"/>
      <c r="DE159" s="247"/>
      <c r="DF159" s="247"/>
      <c r="DG159" s="247"/>
      <c r="DH159" s="247"/>
      <c r="DI159" s="247"/>
      <c r="DJ159" s="247"/>
      <c r="DK159" s="247"/>
      <c r="DL159" s="247"/>
      <c r="DM159" s="247"/>
      <c r="DN159" s="247"/>
      <c r="DO159" s="247"/>
      <c r="DP159" s="247"/>
      <c r="DQ159" s="247"/>
      <c r="DR159" s="247"/>
      <c r="DS159" s="247"/>
      <c r="DT159" s="247"/>
      <c r="DU159" s="247"/>
      <c r="DV159" s="247"/>
      <c r="DW159" s="247"/>
      <c r="DX159" s="247"/>
      <c r="DY159" s="247"/>
      <c r="DZ159" s="247"/>
      <c r="EA159" s="247"/>
      <c r="EB159" s="247"/>
      <c r="EC159" s="247"/>
      <c r="ED159" s="247"/>
      <c r="EE159" s="247"/>
      <c r="EF159" s="247"/>
      <c r="EG159" s="247"/>
      <c r="EH159" s="247"/>
      <c r="EI159" s="247"/>
      <c r="EJ159" s="247"/>
      <c r="EK159" s="247"/>
      <c r="EL159" s="247"/>
      <c r="EM159" s="247"/>
      <c r="EN159" s="247"/>
      <c r="EO159" s="247"/>
      <c r="EP159" s="247"/>
      <c r="EQ159" s="247"/>
      <c r="ER159" s="247"/>
      <c r="ES159" s="247"/>
      <c r="ET159" s="247"/>
      <c r="EU159" s="247"/>
      <c r="EV159" s="247"/>
      <c r="EW159" s="247"/>
      <c r="EX159" s="247"/>
      <c r="EY159" s="247"/>
      <c r="EZ159" s="247"/>
      <c r="FA159" s="247"/>
      <c r="FB159" s="247"/>
      <c r="FC159" s="247"/>
      <c r="FD159" s="247"/>
      <c r="FE159" s="247"/>
      <c r="FF159" s="247"/>
      <c r="FG159" s="247"/>
      <c r="FH159" s="247"/>
      <c r="FI159" s="247"/>
      <c r="FJ159" s="247"/>
      <c r="FK159" s="247"/>
      <c r="FL159" s="247"/>
      <c r="FM159" s="247"/>
      <c r="FN159" s="247"/>
      <c r="FO159" s="247"/>
      <c r="FP159" s="247"/>
      <c r="FQ159" s="247"/>
      <c r="FR159" s="247"/>
      <c r="FS159" s="247"/>
      <c r="FT159" s="247"/>
      <c r="FU159" s="247"/>
      <c r="FV159" s="247"/>
      <c r="FW159" s="247"/>
      <c r="FX159" s="247"/>
      <c r="FY159" s="247"/>
      <c r="FZ159" s="247"/>
      <c r="GA159" s="247"/>
      <c r="GB159" s="247"/>
      <c r="GC159" s="247"/>
      <c r="GD159" s="247"/>
      <c r="GE159" s="247"/>
      <c r="GF159" s="247"/>
      <c r="GG159" s="247"/>
      <c r="GH159" s="247"/>
      <c r="GI159" s="247"/>
      <c r="GJ159" s="247"/>
      <c r="GK159" s="247"/>
      <c r="GL159" s="247"/>
      <c r="GM159" s="247"/>
      <c r="GN159" s="247"/>
      <c r="GO159" s="247"/>
      <c r="GP159" s="247"/>
      <c r="GQ159" s="247"/>
      <c r="GR159" s="247"/>
      <c r="GS159" s="247"/>
      <c r="GT159" s="247"/>
      <c r="GU159" s="247"/>
      <c r="GV159" s="247"/>
      <c r="GW159" s="247"/>
      <c r="GX159" s="247"/>
      <c r="GY159" s="247"/>
      <c r="GZ159" s="247"/>
      <c r="HA159" s="247"/>
      <c r="HB159" s="247"/>
      <c r="HC159" s="247"/>
      <c r="HD159" s="247"/>
      <c r="HE159" s="247"/>
      <c r="HF159" s="247"/>
      <c r="HG159" s="247"/>
      <c r="HH159" s="247"/>
      <c r="HI159" s="247"/>
      <c r="HJ159" s="247"/>
      <c r="HK159" s="247"/>
      <c r="HL159" s="247"/>
      <c r="HM159" s="247"/>
      <c r="HN159" s="247"/>
      <c r="HO159" s="247"/>
      <c r="HP159" s="247"/>
      <c r="HQ159" s="247"/>
      <c r="HR159" s="247"/>
      <c r="HS159" s="247"/>
      <c r="HT159" s="247"/>
      <c r="HU159" s="247"/>
      <c r="HV159" s="247"/>
      <c r="HW159" s="247"/>
      <c r="HX159" s="247"/>
      <c r="HY159" s="247"/>
      <c r="HZ159" s="247"/>
      <c r="IA159" s="247"/>
      <c r="IB159" s="247"/>
      <c r="IC159" s="247"/>
      <c r="ID159" s="247"/>
      <c r="IE159" s="247"/>
      <c r="IF159" s="247"/>
      <c r="IG159" s="247"/>
      <c r="IH159" s="247"/>
      <c r="II159" s="247"/>
      <c r="IJ159" s="247"/>
      <c r="IK159" s="247"/>
      <c r="IL159" s="247"/>
      <c r="IM159" s="247"/>
      <c r="IN159" s="247"/>
      <c r="IO159" s="247"/>
      <c r="IP159" s="247"/>
      <c r="IQ159" s="247"/>
      <c r="IR159" s="247"/>
      <c r="IS159" s="247"/>
      <c r="IT159" s="247"/>
      <c r="IU159" s="247"/>
      <c r="IV159" s="247"/>
      <c r="IW159" s="247"/>
      <c r="IX159" s="247"/>
      <c r="IY159" s="247"/>
      <c r="IZ159" s="247"/>
      <c r="JA159" s="247"/>
      <c r="JB159" s="247"/>
      <c r="JC159" s="247"/>
      <c r="JD159" s="247"/>
      <c r="JE159" s="247"/>
      <c r="JF159" s="247"/>
      <c r="JG159" s="247"/>
      <c r="JH159" s="247"/>
      <c r="JI159" s="247"/>
      <c r="JJ159" s="247"/>
      <c r="JK159" s="247"/>
      <c r="JL159" s="247"/>
    </row>
    <row r="160" spans="1:272" s="270" customFormat="1" x14ac:dyDescent="0.3">
      <c r="A160" s="243"/>
      <c r="B160" s="243"/>
      <c r="C160" s="243"/>
      <c r="D160" s="243"/>
      <c r="E160" s="243"/>
      <c r="F160" s="245"/>
      <c r="G160" s="245"/>
      <c r="H160" s="245"/>
      <c r="I160" s="245"/>
      <c r="J160" s="245"/>
      <c r="K160" s="245"/>
      <c r="L160" s="246"/>
      <c r="M160" s="247"/>
      <c r="N160" s="247"/>
      <c r="O160" s="247"/>
      <c r="P160" s="247"/>
      <c r="Q160" s="247"/>
      <c r="R160" s="247"/>
      <c r="S160" s="247"/>
      <c r="T160" s="247"/>
      <c r="U160" s="247"/>
      <c r="V160" s="247"/>
      <c r="W160" s="247"/>
      <c r="X160" s="247"/>
      <c r="Y160" s="247"/>
      <c r="Z160" s="247"/>
      <c r="AA160" s="247"/>
      <c r="AB160" s="247"/>
      <c r="AC160" s="247"/>
      <c r="AD160" s="247"/>
      <c r="AE160" s="247"/>
      <c r="AF160" s="247"/>
      <c r="AG160" s="247"/>
      <c r="AH160" s="247"/>
      <c r="AI160" s="247"/>
      <c r="AJ160" s="247"/>
      <c r="AK160" s="247"/>
      <c r="AL160" s="247"/>
      <c r="AM160" s="247"/>
      <c r="AN160" s="247"/>
      <c r="AO160" s="247"/>
      <c r="AP160" s="247"/>
      <c r="AQ160" s="247"/>
      <c r="AR160" s="247"/>
      <c r="AS160" s="247"/>
      <c r="AT160" s="247"/>
      <c r="AU160" s="247"/>
      <c r="AV160" s="247"/>
      <c r="AW160" s="247"/>
      <c r="AX160" s="247"/>
      <c r="AY160" s="247"/>
      <c r="AZ160" s="247"/>
      <c r="BA160" s="247"/>
      <c r="BB160" s="247"/>
      <c r="BC160" s="247"/>
      <c r="BD160" s="247"/>
      <c r="BE160" s="247"/>
      <c r="BF160" s="247"/>
      <c r="BG160" s="247"/>
      <c r="BH160" s="247"/>
      <c r="BI160" s="247"/>
      <c r="BJ160" s="247"/>
      <c r="BK160" s="247"/>
      <c r="BL160" s="247"/>
      <c r="BM160" s="247"/>
      <c r="BN160" s="247"/>
      <c r="BO160" s="247"/>
      <c r="BP160" s="247"/>
      <c r="BQ160" s="247"/>
      <c r="BR160" s="247"/>
      <c r="BS160" s="247"/>
      <c r="BT160" s="247"/>
      <c r="BU160" s="247"/>
      <c r="BV160" s="247"/>
      <c r="BW160" s="247"/>
      <c r="BX160" s="247"/>
      <c r="BY160" s="247"/>
      <c r="BZ160" s="247"/>
      <c r="CA160" s="247"/>
      <c r="CB160" s="247"/>
      <c r="CC160" s="247"/>
      <c r="CD160" s="247"/>
      <c r="CE160" s="247"/>
      <c r="CF160" s="247"/>
      <c r="CG160" s="247"/>
      <c r="CH160" s="247"/>
      <c r="CI160" s="247"/>
      <c r="CJ160" s="247"/>
      <c r="CK160" s="247"/>
      <c r="CL160" s="247"/>
      <c r="CM160" s="247"/>
      <c r="CN160" s="247"/>
      <c r="CO160" s="247"/>
      <c r="CP160" s="247"/>
      <c r="CQ160" s="247"/>
      <c r="CR160" s="247"/>
      <c r="CS160" s="247"/>
      <c r="CT160" s="247"/>
      <c r="CU160" s="247"/>
      <c r="CV160" s="247"/>
      <c r="CW160" s="247"/>
      <c r="CX160" s="247"/>
      <c r="CY160" s="247"/>
      <c r="CZ160" s="247"/>
      <c r="DA160" s="247"/>
      <c r="DB160" s="247"/>
      <c r="DC160" s="247"/>
      <c r="DD160" s="247"/>
      <c r="DE160" s="247"/>
      <c r="DF160" s="247"/>
      <c r="DG160" s="247"/>
      <c r="DH160" s="247"/>
      <c r="DI160" s="247"/>
      <c r="DJ160" s="247"/>
      <c r="DK160" s="247"/>
      <c r="DL160" s="247"/>
      <c r="DM160" s="247"/>
      <c r="DN160" s="247"/>
      <c r="DO160" s="247"/>
      <c r="DP160" s="247"/>
      <c r="DQ160" s="247"/>
      <c r="DR160" s="247"/>
      <c r="DS160" s="247"/>
      <c r="DT160" s="247"/>
      <c r="DU160" s="247"/>
      <c r="DV160" s="247"/>
      <c r="DW160" s="247"/>
      <c r="DX160" s="247"/>
      <c r="DY160" s="247"/>
      <c r="DZ160" s="247"/>
      <c r="EA160" s="247"/>
      <c r="EB160" s="247"/>
      <c r="EC160" s="247"/>
      <c r="ED160" s="247"/>
      <c r="EE160" s="247"/>
      <c r="EF160" s="247"/>
      <c r="EG160" s="247"/>
      <c r="EH160" s="247"/>
      <c r="EI160" s="247"/>
      <c r="EJ160" s="247"/>
      <c r="EK160" s="247"/>
      <c r="EL160" s="247"/>
      <c r="EM160" s="247"/>
      <c r="EN160" s="247"/>
      <c r="EO160" s="247"/>
      <c r="EP160" s="247"/>
      <c r="EQ160" s="247"/>
      <c r="ER160" s="247"/>
      <c r="ES160" s="247"/>
      <c r="ET160" s="247"/>
      <c r="EU160" s="247"/>
      <c r="EV160" s="247"/>
      <c r="EW160" s="247"/>
      <c r="EX160" s="247"/>
      <c r="EY160" s="247"/>
      <c r="EZ160" s="247"/>
      <c r="FA160" s="247"/>
      <c r="FB160" s="247"/>
      <c r="FC160" s="247"/>
      <c r="FD160" s="247"/>
      <c r="FE160" s="247"/>
      <c r="FF160" s="247"/>
      <c r="FG160" s="247"/>
      <c r="FH160" s="247"/>
      <c r="FI160" s="247"/>
      <c r="FJ160" s="247"/>
      <c r="FK160" s="247"/>
      <c r="FL160" s="247"/>
      <c r="FM160" s="247"/>
      <c r="FN160" s="247"/>
      <c r="FO160" s="247"/>
      <c r="FP160" s="247"/>
      <c r="FQ160" s="247"/>
      <c r="FR160" s="247"/>
      <c r="FS160" s="247"/>
      <c r="FT160" s="247"/>
      <c r="FU160" s="247"/>
      <c r="FV160" s="247"/>
      <c r="FW160" s="247"/>
      <c r="FX160" s="247"/>
      <c r="FY160" s="247"/>
      <c r="FZ160" s="247"/>
      <c r="GA160" s="247"/>
      <c r="GB160" s="247"/>
      <c r="GC160" s="247"/>
      <c r="GD160" s="247"/>
      <c r="GE160" s="247"/>
      <c r="GF160" s="247"/>
      <c r="GG160" s="247"/>
      <c r="GH160" s="247"/>
      <c r="GI160" s="247"/>
      <c r="GJ160" s="247"/>
      <c r="GK160" s="247"/>
      <c r="GL160" s="247"/>
      <c r="GM160" s="247"/>
      <c r="GN160" s="247"/>
      <c r="GO160" s="247"/>
      <c r="GP160" s="247"/>
      <c r="GQ160" s="247"/>
      <c r="GR160" s="247"/>
      <c r="GS160" s="247"/>
      <c r="GT160" s="247"/>
      <c r="GU160" s="247"/>
      <c r="GV160" s="247"/>
      <c r="GW160" s="247"/>
      <c r="GX160" s="247"/>
      <c r="GY160" s="247"/>
      <c r="GZ160" s="247"/>
      <c r="HA160" s="247"/>
      <c r="HB160" s="247"/>
      <c r="HC160" s="247"/>
      <c r="HD160" s="247"/>
      <c r="HE160" s="247"/>
      <c r="HF160" s="247"/>
      <c r="HG160" s="247"/>
      <c r="HH160" s="247"/>
      <c r="HI160" s="247"/>
      <c r="HJ160" s="247"/>
      <c r="HK160" s="247"/>
      <c r="HL160" s="247"/>
      <c r="HM160" s="247"/>
      <c r="HN160" s="247"/>
      <c r="HO160" s="247"/>
      <c r="HP160" s="247"/>
      <c r="HQ160" s="247"/>
      <c r="HR160" s="247"/>
      <c r="HS160" s="247"/>
      <c r="HT160" s="247"/>
      <c r="HU160" s="247"/>
      <c r="HV160" s="247"/>
      <c r="HW160" s="247"/>
      <c r="HX160" s="247"/>
      <c r="HY160" s="247"/>
      <c r="HZ160" s="247"/>
      <c r="IA160" s="247"/>
      <c r="IB160" s="247"/>
      <c r="IC160" s="247"/>
      <c r="ID160" s="247"/>
      <c r="IE160" s="247"/>
      <c r="IF160" s="247"/>
      <c r="IG160" s="247"/>
      <c r="IH160" s="247"/>
      <c r="II160" s="247"/>
      <c r="IJ160" s="247"/>
      <c r="IK160" s="247"/>
      <c r="IL160" s="247"/>
      <c r="IM160" s="247"/>
      <c r="IN160" s="247"/>
      <c r="IO160" s="247"/>
      <c r="IP160" s="247"/>
      <c r="IQ160" s="247"/>
      <c r="IR160" s="247"/>
      <c r="IS160" s="247"/>
      <c r="IT160" s="247"/>
      <c r="IU160" s="247"/>
      <c r="IV160" s="247"/>
      <c r="IW160" s="247"/>
      <c r="IX160" s="247"/>
      <c r="IY160" s="247"/>
      <c r="IZ160" s="247"/>
      <c r="JA160" s="247"/>
      <c r="JB160" s="247"/>
      <c r="JC160" s="247"/>
      <c r="JD160" s="247"/>
      <c r="JE160" s="247"/>
      <c r="JF160" s="247"/>
      <c r="JG160" s="247"/>
      <c r="JH160" s="247"/>
      <c r="JI160" s="247"/>
      <c r="JJ160" s="247"/>
      <c r="JK160" s="247"/>
      <c r="JL160" s="247"/>
    </row>
    <row r="161" spans="1:272" s="270" customFormat="1" x14ac:dyDescent="0.3">
      <c r="A161" s="243"/>
      <c r="B161" s="243"/>
      <c r="C161" s="243"/>
      <c r="D161" s="243"/>
      <c r="E161" s="243"/>
      <c r="F161" s="245"/>
      <c r="G161" s="245"/>
      <c r="H161" s="245"/>
      <c r="I161" s="245"/>
      <c r="J161" s="245"/>
      <c r="K161" s="245"/>
      <c r="L161" s="246"/>
      <c r="M161" s="247"/>
      <c r="N161" s="247"/>
      <c r="O161" s="247"/>
      <c r="P161" s="247"/>
      <c r="Q161" s="247"/>
      <c r="R161" s="247"/>
      <c r="S161" s="247"/>
      <c r="T161" s="247"/>
      <c r="U161" s="247"/>
      <c r="V161" s="247"/>
      <c r="W161" s="247"/>
      <c r="X161" s="247"/>
      <c r="Y161" s="247"/>
      <c r="Z161" s="247"/>
      <c r="AA161" s="247"/>
      <c r="AB161" s="247"/>
      <c r="AC161" s="247"/>
      <c r="AD161" s="247"/>
      <c r="AE161" s="247"/>
      <c r="AF161" s="247"/>
      <c r="AG161" s="247"/>
      <c r="AH161" s="247"/>
      <c r="AI161" s="247"/>
      <c r="AJ161" s="247"/>
      <c r="AK161" s="247"/>
      <c r="AL161" s="247"/>
      <c r="AM161" s="247"/>
      <c r="AN161" s="247"/>
      <c r="AO161" s="247"/>
      <c r="AP161" s="247"/>
      <c r="AQ161" s="247"/>
      <c r="AR161" s="247"/>
      <c r="AS161" s="247"/>
      <c r="AT161" s="247"/>
      <c r="AU161" s="247"/>
      <c r="AV161" s="247"/>
      <c r="AW161" s="247"/>
      <c r="AX161" s="247"/>
      <c r="AY161" s="247"/>
      <c r="AZ161" s="247"/>
      <c r="BA161" s="247"/>
      <c r="BB161" s="247"/>
      <c r="BC161" s="247"/>
      <c r="BD161" s="247"/>
      <c r="BE161" s="247"/>
      <c r="BF161" s="247"/>
      <c r="BG161" s="247"/>
      <c r="BH161" s="247"/>
      <c r="BI161" s="247"/>
      <c r="BJ161" s="247"/>
      <c r="BK161" s="247"/>
      <c r="BL161" s="247"/>
      <c r="BM161" s="247"/>
      <c r="BN161" s="247"/>
      <c r="BO161" s="247"/>
      <c r="BP161" s="247"/>
      <c r="BQ161" s="247"/>
      <c r="BR161" s="247"/>
      <c r="BS161" s="247"/>
      <c r="BT161" s="247"/>
      <c r="BU161" s="247"/>
      <c r="BV161" s="247"/>
      <c r="BW161" s="247"/>
      <c r="BX161" s="247"/>
      <c r="BY161" s="247"/>
      <c r="BZ161" s="247"/>
      <c r="CA161" s="247"/>
      <c r="CB161" s="247"/>
      <c r="CC161" s="247"/>
      <c r="CD161" s="247"/>
      <c r="CE161" s="247"/>
      <c r="CF161" s="247"/>
      <c r="CG161" s="247"/>
      <c r="CH161" s="247"/>
      <c r="CI161" s="247"/>
      <c r="CJ161" s="247"/>
      <c r="CK161" s="247"/>
      <c r="CL161" s="247"/>
      <c r="CM161" s="247"/>
      <c r="CN161" s="247"/>
      <c r="CO161" s="247"/>
      <c r="CP161" s="247"/>
      <c r="CQ161" s="247"/>
      <c r="CR161" s="247"/>
      <c r="CS161" s="247"/>
      <c r="CT161" s="247"/>
      <c r="CU161" s="247"/>
      <c r="CV161" s="247"/>
      <c r="CW161" s="247"/>
      <c r="CX161" s="247"/>
      <c r="CY161" s="247"/>
      <c r="CZ161" s="247"/>
      <c r="DA161" s="247"/>
      <c r="DB161" s="247"/>
      <c r="DC161" s="247"/>
      <c r="DD161" s="247"/>
      <c r="DE161" s="247"/>
      <c r="DF161" s="247"/>
      <c r="DG161" s="247"/>
      <c r="DH161" s="247"/>
      <c r="DI161" s="247"/>
      <c r="DJ161" s="247"/>
      <c r="DK161" s="247"/>
      <c r="DL161" s="247"/>
      <c r="DM161" s="247"/>
      <c r="DN161" s="247"/>
      <c r="DO161" s="247"/>
      <c r="DP161" s="247"/>
      <c r="DQ161" s="247"/>
      <c r="DR161" s="247"/>
      <c r="DS161" s="247"/>
      <c r="DT161" s="247"/>
      <c r="DU161" s="247"/>
      <c r="DV161" s="247"/>
      <c r="DW161" s="247"/>
      <c r="DX161" s="247"/>
      <c r="DY161" s="247"/>
      <c r="DZ161" s="247"/>
      <c r="EA161" s="247"/>
      <c r="EB161" s="247"/>
      <c r="EC161" s="247"/>
      <c r="ED161" s="247"/>
      <c r="EE161" s="247"/>
      <c r="EF161" s="247"/>
      <c r="EG161" s="247"/>
      <c r="EH161" s="247"/>
      <c r="EI161" s="247"/>
      <c r="EJ161" s="247"/>
      <c r="EK161" s="247"/>
      <c r="EL161" s="247"/>
      <c r="EM161" s="247"/>
      <c r="EN161" s="247"/>
      <c r="EO161" s="247"/>
      <c r="EP161" s="247"/>
      <c r="EQ161" s="247"/>
      <c r="ER161" s="247"/>
      <c r="ES161" s="247"/>
      <c r="ET161" s="247"/>
      <c r="EU161" s="247"/>
      <c r="EV161" s="247"/>
      <c r="EW161" s="247"/>
      <c r="EX161" s="247"/>
      <c r="EY161" s="247"/>
      <c r="EZ161" s="247"/>
      <c r="FA161" s="247"/>
      <c r="FB161" s="247"/>
      <c r="FC161" s="247"/>
      <c r="FD161" s="247"/>
      <c r="FE161" s="247"/>
      <c r="FF161" s="247"/>
      <c r="FG161" s="247"/>
      <c r="FH161" s="247"/>
      <c r="FI161" s="247"/>
      <c r="FJ161" s="247"/>
      <c r="FK161" s="247"/>
      <c r="FL161" s="247"/>
      <c r="FM161" s="247"/>
      <c r="FN161" s="247"/>
      <c r="FO161" s="247"/>
      <c r="FP161" s="247"/>
      <c r="FQ161" s="247"/>
      <c r="FR161" s="247"/>
      <c r="FS161" s="247"/>
      <c r="FT161" s="247"/>
      <c r="FU161" s="247"/>
      <c r="FV161" s="247"/>
      <c r="FW161" s="247"/>
      <c r="FX161" s="247"/>
      <c r="FY161" s="247"/>
      <c r="FZ161" s="247"/>
      <c r="GA161" s="247"/>
      <c r="GB161" s="247"/>
      <c r="GC161" s="247"/>
      <c r="GD161" s="247"/>
      <c r="GE161" s="247"/>
      <c r="GF161" s="247"/>
      <c r="GG161" s="247"/>
      <c r="GH161" s="247"/>
      <c r="GI161" s="247"/>
      <c r="GJ161" s="247"/>
      <c r="GK161" s="247"/>
      <c r="GL161" s="247"/>
      <c r="GM161" s="247"/>
      <c r="GN161" s="247"/>
      <c r="GO161" s="247"/>
      <c r="GP161" s="247"/>
      <c r="GQ161" s="247"/>
      <c r="GR161" s="247"/>
      <c r="GS161" s="247"/>
      <c r="GT161" s="247"/>
      <c r="GU161" s="247"/>
      <c r="GV161" s="247"/>
      <c r="GW161" s="247"/>
      <c r="GX161" s="247"/>
      <c r="GY161" s="247"/>
      <c r="GZ161" s="247"/>
      <c r="HA161" s="247"/>
      <c r="HB161" s="247"/>
      <c r="HC161" s="247"/>
      <c r="HD161" s="247"/>
      <c r="HE161" s="247"/>
      <c r="HF161" s="247"/>
      <c r="HG161" s="247"/>
      <c r="HH161" s="247"/>
      <c r="HI161" s="247"/>
      <c r="HJ161" s="247"/>
      <c r="HK161" s="247"/>
      <c r="HL161" s="247"/>
      <c r="HM161" s="247"/>
      <c r="HN161" s="247"/>
      <c r="HO161" s="247"/>
      <c r="HP161" s="247"/>
      <c r="HQ161" s="247"/>
      <c r="HR161" s="247"/>
      <c r="HS161" s="247"/>
      <c r="HT161" s="247"/>
      <c r="HU161" s="247"/>
      <c r="HV161" s="247"/>
      <c r="HW161" s="247"/>
      <c r="HX161" s="247"/>
      <c r="HY161" s="247"/>
      <c r="HZ161" s="247"/>
      <c r="IA161" s="247"/>
      <c r="IB161" s="247"/>
      <c r="IC161" s="247"/>
      <c r="ID161" s="247"/>
      <c r="IE161" s="247"/>
      <c r="IF161" s="247"/>
      <c r="IG161" s="247"/>
      <c r="IH161" s="247"/>
      <c r="II161" s="247"/>
      <c r="IJ161" s="247"/>
      <c r="IK161" s="247"/>
      <c r="IL161" s="247"/>
      <c r="IM161" s="247"/>
      <c r="IN161" s="247"/>
      <c r="IO161" s="247"/>
      <c r="IP161" s="247"/>
      <c r="IQ161" s="247"/>
      <c r="IR161" s="247"/>
      <c r="IS161" s="247"/>
      <c r="IT161" s="247"/>
      <c r="IU161" s="247"/>
      <c r="IV161" s="247"/>
      <c r="IW161" s="247"/>
      <c r="IX161" s="247"/>
      <c r="IY161" s="247"/>
      <c r="IZ161" s="247"/>
      <c r="JA161" s="247"/>
      <c r="JB161" s="247"/>
      <c r="JC161" s="247"/>
      <c r="JD161" s="247"/>
      <c r="JE161" s="247"/>
      <c r="JF161" s="247"/>
      <c r="JG161" s="247"/>
      <c r="JH161" s="247"/>
      <c r="JI161" s="247"/>
      <c r="JJ161" s="247"/>
      <c r="JK161" s="247"/>
      <c r="JL161" s="247"/>
    </row>
    <row r="162" spans="1:272" s="270" customFormat="1" x14ac:dyDescent="0.3">
      <c r="A162" s="243"/>
      <c r="B162" s="243"/>
      <c r="C162" s="243"/>
      <c r="D162" s="243"/>
      <c r="E162" s="243"/>
      <c r="F162" s="245"/>
      <c r="G162" s="245"/>
      <c r="H162" s="245"/>
      <c r="I162" s="245"/>
      <c r="J162" s="245"/>
      <c r="K162" s="245"/>
      <c r="L162" s="246"/>
      <c r="M162" s="247"/>
      <c r="N162" s="247"/>
      <c r="O162" s="247"/>
      <c r="P162" s="247"/>
      <c r="Q162" s="247"/>
      <c r="R162" s="247"/>
      <c r="S162" s="247"/>
      <c r="T162" s="247"/>
      <c r="U162" s="247"/>
      <c r="V162" s="247"/>
      <c r="W162" s="247"/>
      <c r="X162" s="247"/>
      <c r="Y162" s="247"/>
      <c r="Z162" s="247"/>
      <c r="AA162" s="247"/>
      <c r="AB162" s="247"/>
      <c r="AC162" s="247"/>
      <c r="AD162" s="247"/>
      <c r="AE162" s="247"/>
      <c r="AF162" s="247"/>
      <c r="AG162" s="247"/>
      <c r="AH162" s="247"/>
      <c r="AI162" s="247"/>
      <c r="AJ162" s="247"/>
      <c r="AK162" s="247"/>
      <c r="AL162" s="247"/>
      <c r="AM162" s="247"/>
      <c r="AN162" s="247"/>
      <c r="AO162" s="247"/>
      <c r="AP162" s="247"/>
      <c r="AQ162" s="247"/>
      <c r="AR162" s="247"/>
      <c r="AS162" s="247"/>
      <c r="AT162" s="247"/>
      <c r="AU162" s="247"/>
      <c r="AV162" s="247"/>
      <c r="AW162" s="247"/>
      <c r="AX162" s="247"/>
      <c r="AY162" s="247"/>
      <c r="AZ162" s="247"/>
      <c r="BA162" s="247"/>
      <c r="BB162" s="247"/>
      <c r="BC162" s="247"/>
      <c r="BD162" s="247"/>
      <c r="BE162" s="247"/>
      <c r="BF162" s="247"/>
      <c r="BG162" s="247"/>
      <c r="BH162" s="247"/>
      <c r="BI162" s="247"/>
      <c r="BJ162" s="247"/>
      <c r="BK162" s="247"/>
      <c r="BL162" s="247"/>
      <c r="BM162" s="247"/>
      <c r="BN162" s="247"/>
      <c r="BO162" s="247"/>
      <c r="BP162" s="247"/>
      <c r="BQ162" s="247"/>
      <c r="BR162" s="247"/>
      <c r="BS162" s="247"/>
      <c r="BT162" s="247"/>
      <c r="BU162" s="247"/>
      <c r="BV162" s="247"/>
      <c r="BW162" s="247"/>
      <c r="BX162" s="247"/>
      <c r="BY162" s="247"/>
      <c r="BZ162" s="247"/>
      <c r="CA162" s="247"/>
      <c r="CB162" s="247"/>
      <c r="CC162" s="247"/>
      <c r="CD162" s="247"/>
      <c r="CE162" s="247"/>
      <c r="CF162" s="247"/>
      <c r="CG162" s="247"/>
      <c r="CH162" s="247"/>
      <c r="CI162" s="247"/>
      <c r="CJ162" s="247"/>
      <c r="CK162" s="247"/>
      <c r="CL162" s="247"/>
      <c r="CM162" s="247"/>
      <c r="CN162" s="247"/>
      <c r="CO162" s="247"/>
      <c r="CP162" s="247"/>
      <c r="CQ162" s="247"/>
      <c r="CR162" s="247"/>
      <c r="CS162" s="247"/>
      <c r="CT162" s="247"/>
      <c r="CU162" s="247"/>
      <c r="CV162" s="247"/>
      <c r="CW162" s="247"/>
      <c r="CX162" s="247"/>
      <c r="CY162" s="247"/>
      <c r="CZ162" s="247"/>
      <c r="DA162" s="247"/>
      <c r="DB162" s="247"/>
      <c r="DC162" s="247"/>
      <c r="DD162" s="247"/>
      <c r="DE162" s="247"/>
      <c r="DF162" s="247"/>
      <c r="DG162" s="247"/>
      <c r="DH162" s="247"/>
      <c r="DI162" s="247"/>
      <c r="DJ162" s="247"/>
      <c r="DK162" s="247"/>
      <c r="DL162" s="247"/>
      <c r="DM162" s="247"/>
      <c r="DN162" s="247"/>
      <c r="DO162" s="247"/>
      <c r="DP162" s="247"/>
      <c r="DQ162" s="247"/>
      <c r="DR162" s="247"/>
      <c r="DS162" s="247"/>
      <c r="DT162" s="247"/>
      <c r="DU162" s="247"/>
      <c r="DV162" s="247"/>
      <c r="DW162" s="247"/>
      <c r="DX162" s="247"/>
      <c r="DY162" s="247"/>
      <c r="DZ162" s="247"/>
      <c r="EA162" s="247"/>
      <c r="EB162" s="247"/>
      <c r="EC162" s="247"/>
      <c r="ED162" s="247"/>
      <c r="EE162" s="247"/>
      <c r="EF162" s="247"/>
      <c r="EG162" s="247"/>
      <c r="EH162" s="247"/>
      <c r="EI162" s="247"/>
      <c r="EJ162" s="247"/>
      <c r="EK162" s="247"/>
      <c r="EL162" s="247"/>
      <c r="EM162" s="247"/>
      <c r="EN162" s="247"/>
      <c r="EO162" s="247"/>
      <c r="EP162" s="247"/>
      <c r="EQ162" s="247"/>
      <c r="ER162" s="247"/>
      <c r="ES162" s="247"/>
      <c r="ET162" s="247"/>
      <c r="EU162" s="247"/>
      <c r="EV162" s="247"/>
      <c r="EW162" s="247"/>
      <c r="EX162" s="247"/>
      <c r="EY162" s="247"/>
      <c r="EZ162" s="247"/>
      <c r="FA162" s="247"/>
      <c r="FB162" s="247"/>
      <c r="FC162" s="247"/>
      <c r="FD162" s="247"/>
      <c r="FE162" s="247"/>
      <c r="FF162" s="247"/>
      <c r="FG162" s="247"/>
      <c r="FH162" s="247"/>
      <c r="FI162" s="247"/>
      <c r="FJ162" s="247"/>
      <c r="FK162" s="247"/>
      <c r="FL162" s="247"/>
      <c r="FM162" s="247"/>
      <c r="FN162" s="247"/>
      <c r="FO162" s="247"/>
      <c r="FP162" s="247"/>
      <c r="FQ162" s="247"/>
      <c r="FR162" s="247"/>
      <c r="FS162" s="247"/>
      <c r="FT162" s="247"/>
      <c r="FU162" s="247"/>
      <c r="FV162" s="247"/>
      <c r="FW162" s="247"/>
      <c r="FX162" s="247"/>
      <c r="FY162" s="247"/>
      <c r="FZ162" s="247"/>
      <c r="GA162" s="247"/>
      <c r="GB162" s="247"/>
      <c r="GC162" s="247"/>
      <c r="GD162" s="247"/>
      <c r="GE162" s="247"/>
      <c r="GF162" s="247"/>
      <c r="GG162" s="247"/>
      <c r="GH162" s="247"/>
      <c r="GI162" s="247"/>
      <c r="GJ162" s="247"/>
      <c r="GK162" s="247"/>
      <c r="GL162" s="247"/>
      <c r="GM162" s="247"/>
      <c r="GN162" s="247"/>
      <c r="GO162" s="247"/>
      <c r="GP162" s="247"/>
      <c r="GQ162" s="247"/>
      <c r="GR162" s="247"/>
      <c r="GS162" s="247"/>
      <c r="GT162" s="247"/>
      <c r="GU162" s="247"/>
      <c r="GV162" s="247"/>
      <c r="GW162" s="247"/>
      <c r="GX162" s="247"/>
      <c r="GY162" s="247"/>
      <c r="GZ162" s="247"/>
      <c r="HA162" s="247"/>
      <c r="HB162" s="247"/>
      <c r="HC162" s="247"/>
      <c r="HD162" s="247"/>
      <c r="HE162" s="247"/>
      <c r="HF162" s="247"/>
      <c r="HG162" s="247"/>
      <c r="HH162" s="247"/>
      <c r="HI162" s="247"/>
      <c r="HJ162" s="247"/>
      <c r="HK162" s="247"/>
      <c r="HL162" s="247"/>
      <c r="HM162" s="247"/>
      <c r="HN162" s="247"/>
      <c r="HO162" s="247"/>
      <c r="HP162" s="247"/>
      <c r="HQ162" s="247"/>
      <c r="HR162" s="247"/>
      <c r="HS162" s="247"/>
      <c r="HT162" s="247"/>
      <c r="HU162" s="247"/>
      <c r="HV162" s="247"/>
      <c r="HW162" s="247"/>
      <c r="HX162" s="247"/>
      <c r="HY162" s="247"/>
      <c r="HZ162" s="247"/>
      <c r="IA162" s="247"/>
      <c r="IB162" s="247"/>
      <c r="IC162" s="247"/>
      <c r="ID162" s="247"/>
      <c r="IE162" s="247"/>
      <c r="IF162" s="247"/>
      <c r="IG162" s="247"/>
      <c r="IH162" s="247"/>
      <c r="II162" s="247"/>
      <c r="IJ162" s="247"/>
      <c r="IK162" s="247"/>
      <c r="IL162" s="247"/>
      <c r="IM162" s="247"/>
      <c r="IN162" s="247"/>
      <c r="IO162" s="247"/>
      <c r="IP162" s="247"/>
      <c r="IQ162" s="247"/>
      <c r="IR162" s="247"/>
      <c r="IS162" s="247"/>
      <c r="IT162" s="247"/>
      <c r="IU162" s="247"/>
      <c r="IV162" s="247"/>
      <c r="IW162" s="247"/>
      <c r="IX162" s="247"/>
      <c r="IY162" s="247"/>
      <c r="IZ162" s="247"/>
      <c r="JA162" s="247"/>
      <c r="JB162" s="247"/>
      <c r="JC162" s="247"/>
      <c r="JD162" s="247"/>
      <c r="JE162" s="247"/>
      <c r="JF162" s="247"/>
      <c r="JG162" s="247"/>
      <c r="JH162" s="247"/>
      <c r="JI162" s="247"/>
      <c r="JJ162" s="247"/>
      <c r="JK162" s="247"/>
      <c r="JL162" s="247"/>
    </row>
    <row r="163" spans="1:272" s="270" customFormat="1" x14ac:dyDescent="0.3">
      <c r="A163" s="243"/>
      <c r="B163" s="243"/>
      <c r="C163" s="243"/>
      <c r="D163" s="243"/>
      <c r="E163" s="243"/>
      <c r="F163" s="245"/>
      <c r="G163" s="245"/>
      <c r="H163" s="245"/>
      <c r="I163" s="245"/>
      <c r="J163" s="245"/>
      <c r="K163" s="245"/>
      <c r="L163" s="246"/>
      <c r="M163" s="247"/>
      <c r="N163" s="247"/>
      <c r="O163" s="247"/>
      <c r="P163" s="247"/>
      <c r="Q163" s="247"/>
      <c r="R163" s="247"/>
      <c r="S163" s="247"/>
      <c r="T163" s="247"/>
      <c r="U163" s="247"/>
      <c r="V163" s="247"/>
      <c r="W163" s="247"/>
      <c r="X163" s="247"/>
      <c r="Y163" s="247"/>
      <c r="Z163" s="247"/>
      <c r="AA163" s="247"/>
      <c r="AB163" s="247"/>
      <c r="AC163" s="247"/>
      <c r="AD163" s="247"/>
      <c r="AE163" s="247"/>
      <c r="AF163" s="247"/>
      <c r="AG163" s="247"/>
      <c r="AH163" s="247"/>
      <c r="AI163" s="247"/>
      <c r="AJ163" s="247"/>
      <c r="AK163" s="247"/>
      <c r="AL163" s="247"/>
      <c r="AM163" s="247"/>
      <c r="AN163" s="247"/>
      <c r="AO163" s="247"/>
      <c r="AP163" s="247"/>
      <c r="AQ163" s="247"/>
      <c r="AR163" s="247"/>
      <c r="AS163" s="247"/>
      <c r="AT163" s="247"/>
      <c r="AU163" s="247"/>
      <c r="AV163" s="247"/>
      <c r="AW163" s="247"/>
      <c r="AX163" s="247"/>
      <c r="AY163" s="247"/>
      <c r="AZ163" s="247"/>
      <c r="BA163" s="247"/>
      <c r="BB163" s="247"/>
      <c r="BC163" s="247"/>
      <c r="BD163" s="247"/>
      <c r="BE163" s="247"/>
      <c r="BF163" s="247"/>
      <c r="BG163" s="247"/>
      <c r="BH163" s="247"/>
      <c r="BI163" s="247"/>
      <c r="BJ163" s="247"/>
      <c r="BK163" s="247"/>
      <c r="BL163" s="247"/>
      <c r="BM163" s="247"/>
      <c r="BN163" s="247"/>
      <c r="BO163" s="247"/>
      <c r="BP163" s="247"/>
      <c r="BQ163" s="247"/>
      <c r="BR163" s="247"/>
      <c r="BS163" s="247"/>
      <c r="BT163" s="247"/>
      <c r="BU163" s="247"/>
      <c r="BV163" s="247"/>
      <c r="BW163" s="247"/>
      <c r="BX163" s="247"/>
      <c r="BY163" s="247"/>
      <c r="BZ163" s="247"/>
      <c r="CA163" s="247"/>
      <c r="CB163" s="247"/>
      <c r="CC163" s="247"/>
      <c r="CD163" s="247"/>
      <c r="CE163" s="247"/>
      <c r="CF163" s="247"/>
      <c r="CG163" s="247"/>
      <c r="CH163" s="247"/>
      <c r="CI163" s="247"/>
      <c r="CJ163" s="247"/>
      <c r="CK163" s="247"/>
      <c r="CL163" s="247"/>
      <c r="CM163" s="247"/>
      <c r="CN163" s="247"/>
      <c r="CO163" s="247"/>
      <c r="CP163" s="247"/>
      <c r="CQ163" s="247"/>
      <c r="CR163" s="247"/>
      <c r="CS163" s="247"/>
      <c r="CT163" s="247"/>
      <c r="CU163" s="247"/>
      <c r="CV163" s="247"/>
      <c r="CW163" s="247"/>
      <c r="CX163" s="247"/>
      <c r="CY163" s="247"/>
      <c r="CZ163" s="247"/>
      <c r="DA163" s="247"/>
      <c r="DB163" s="247"/>
      <c r="DC163" s="247"/>
      <c r="DD163" s="247"/>
      <c r="DE163" s="247"/>
      <c r="DF163" s="247"/>
      <c r="DG163" s="247"/>
      <c r="DH163" s="247"/>
      <c r="DI163" s="247"/>
      <c r="DJ163" s="247"/>
      <c r="DK163" s="247"/>
      <c r="DL163" s="247"/>
      <c r="DM163" s="247"/>
      <c r="DN163" s="247"/>
      <c r="DO163" s="247"/>
      <c r="DP163" s="247"/>
      <c r="DQ163" s="247"/>
      <c r="DR163" s="247"/>
      <c r="DS163" s="247"/>
      <c r="DT163" s="247"/>
      <c r="DU163" s="247"/>
      <c r="DV163" s="247"/>
      <c r="DW163" s="247"/>
      <c r="DX163" s="247"/>
      <c r="DY163" s="247"/>
      <c r="DZ163" s="247"/>
      <c r="EA163" s="247"/>
      <c r="EB163" s="247"/>
      <c r="EC163" s="247"/>
      <c r="ED163" s="247"/>
      <c r="EE163" s="247"/>
      <c r="EF163" s="247"/>
      <c r="EG163" s="247"/>
      <c r="EH163" s="247"/>
      <c r="EI163" s="247"/>
      <c r="EJ163" s="247"/>
      <c r="EK163" s="247"/>
      <c r="EL163" s="247"/>
      <c r="EM163" s="247"/>
      <c r="EN163" s="247"/>
      <c r="EO163" s="247"/>
      <c r="EP163" s="247"/>
      <c r="EQ163" s="247"/>
      <c r="ER163" s="247"/>
      <c r="ES163" s="247"/>
      <c r="ET163" s="247"/>
      <c r="EU163" s="247"/>
      <c r="EV163" s="247"/>
      <c r="EW163" s="247"/>
      <c r="EX163" s="247"/>
      <c r="EY163" s="247"/>
      <c r="EZ163" s="247"/>
      <c r="FA163" s="247"/>
      <c r="FB163" s="247"/>
      <c r="FC163" s="247"/>
      <c r="FD163" s="247"/>
      <c r="FE163" s="247"/>
      <c r="FF163" s="247"/>
      <c r="FG163" s="247"/>
      <c r="FH163" s="247"/>
      <c r="FI163" s="247"/>
      <c r="FJ163" s="247"/>
      <c r="FK163" s="247"/>
      <c r="FL163" s="247"/>
      <c r="FM163" s="247"/>
      <c r="FN163" s="247"/>
      <c r="FO163" s="247"/>
      <c r="FP163" s="247"/>
      <c r="FQ163" s="247"/>
      <c r="FR163" s="247"/>
      <c r="FS163" s="247"/>
      <c r="FT163" s="247"/>
      <c r="FU163" s="247"/>
      <c r="FV163" s="247"/>
      <c r="FW163" s="247"/>
      <c r="FX163" s="247"/>
      <c r="FY163" s="247"/>
      <c r="FZ163" s="247"/>
      <c r="GA163" s="247"/>
      <c r="GB163" s="247"/>
      <c r="GC163" s="247"/>
      <c r="GD163" s="247"/>
      <c r="GE163" s="247"/>
      <c r="GF163" s="247"/>
      <c r="GG163" s="247"/>
      <c r="GH163" s="247"/>
      <c r="GI163" s="247"/>
      <c r="GJ163" s="247"/>
      <c r="GK163" s="247"/>
      <c r="GL163" s="247"/>
      <c r="GM163" s="247"/>
      <c r="GN163" s="247"/>
      <c r="GO163" s="247"/>
      <c r="GP163" s="247"/>
      <c r="GQ163" s="247"/>
      <c r="GR163" s="247"/>
      <c r="GS163" s="247"/>
      <c r="GT163" s="247"/>
      <c r="GU163" s="247"/>
      <c r="GV163" s="247"/>
      <c r="GW163" s="247"/>
      <c r="GX163" s="247"/>
      <c r="GY163" s="247"/>
      <c r="GZ163" s="247"/>
      <c r="HA163" s="247"/>
      <c r="HB163" s="247"/>
      <c r="HC163" s="247"/>
      <c r="HD163" s="247"/>
      <c r="HE163" s="247"/>
      <c r="HF163" s="247"/>
      <c r="HG163" s="247"/>
      <c r="HH163" s="247"/>
      <c r="HI163" s="247"/>
      <c r="HJ163" s="247"/>
      <c r="HK163" s="247"/>
      <c r="HL163" s="247"/>
      <c r="HM163" s="247"/>
      <c r="HN163" s="247"/>
      <c r="HO163" s="247"/>
      <c r="HP163" s="247"/>
      <c r="HQ163" s="247"/>
      <c r="HR163" s="247"/>
      <c r="HS163" s="247"/>
      <c r="HT163" s="247"/>
      <c r="HU163" s="247"/>
      <c r="HV163" s="247"/>
      <c r="HW163" s="247"/>
      <c r="HX163" s="247"/>
      <c r="HY163" s="247"/>
      <c r="HZ163" s="247"/>
      <c r="IA163" s="247"/>
      <c r="IB163" s="247"/>
      <c r="IC163" s="247"/>
      <c r="ID163" s="247"/>
      <c r="IE163" s="247"/>
      <c r="IF163" s="247"/>
      <c r="IG163" s="247"/>
      <c r="IH163" s="247"/>
      <c r="II163" s="247"/>
      <c r="IJ163" s="247"/>
      <c r="IK163" s="247"/>
      <c r="IL163" s="247"/>
      <c r="IM163" s="247"/>
      <c r="IN163" s="247"/>
      <c r="IO163" s="247"/>
      <c r="IP163" s="247"/>
      <c r="IQ163" s="247"/>
      <c r="IR163" s="247"/>
      <c r="IS163" s="247"/>
      <c r="IT163" s="247"/>
      <c r="IU163" s="247"/>
      <c r="IV163" s="247"/>
      <c r="IW163" s="247"/>
      <c r="IX163" s="247"/>
      <c r="IY163" s="247"/>
      <c r="IZ163" s="247"/>
      <c r="JA163" s="247"/>
      <c r="JB163" s="247"/>
      <c r="JC163" s="247"/>
      <c r="JD163" s="247"/>
      <c r="JE163" s="247"/>
      <c r="JF163" s="247"/>
      <c r="JG163" s="247"/>
      <c r="JH163" s="247"/>
      <c r="JI163" s="247"/>
      <c r="JJ163" s="247"/>
      <c r="JK163" s="247"/>
      <c r="JL163" s="247"/>
    </row>
    <row r="164" spans="1:272" s="270" customFormat="1" x14ac:dyDescent="0.3">
      <c r="A164" s="243"/>
      <c r="B164" s="243"/>
      <c r="C164" s="243"/>
      <c r="D164" s="243"/>
      <c r="E164" s="243"/>
      <c r="F164" s="245"/>
      <c r="G164" s="245"/>
      <c r="H164" s="245"/>
      <c r="I164" s="245"/>
      <c r="J164" s="245"/>
      <c r="K164" s="245"/>
      <c r="L164" s="246"/>
      <c r="M164" s="247"/>
      <c r="N164" s="247"/>
      <c r="O164" s="247"/>
      <c r="P164" s="247"/>
      <c r="Q164" s="247"/>
      <c r="R164" s="247"/>
      <c r="S164" s="247"/>
      <c r="T164" s="247"/>
      <c r="U164" s="247"/>
      <c r="V164" s="247"/>
      <c r="W164" s="247"/>
      <c r="X164" s="247"/>
      <c r="Y164" s="247"/>
      <c r="Z164" s="247"/>
      <c r="AA164" s="247"/>
      <c r="AB164" s="247"/>
      <c r="AC164" s="247"/>
      <c r="AD164" s="247"/>
      <c r="AE164" s="247"/>
      <c r="AF164" s="247"/>
      <c r="AG164" s="247"/>
      <c r="AH164" s="247"/>
      <c r="AI164" s="247"/>
      <c r="AJ164" s="247"/>
      <c r="AK164" s="247"/>
      <c r="AL164" s="247"/>
      <c r="AM164" s="247"/>
      <c r="AN164" s="247"/>
      <c r="AO164" s="247"/>
      <c r="AP164" s="247"/>
      <c r="AQ164" s="247"/>
      <c r="AR164" s="247"/>
      <c r="AS164" s="247"/>
      <c r="AT164" s="247"/>
      <c r="AU164" s="247"/>
      <c r="AV164" s="247"/>
      <c r="AW164" s="247"/>
      <c r="AX164" s="247"/>
      <c r="AY164" s="247"/>
      <c r="AZ164" s="247"/>
      <c r="BA164" s="247"/>
      <c r="BB164" s="247"/>
      <c r="BC164" s="247"/>
      <c r="BD164" s="247"/>
      <c r="BE164" s="247"/>
      <c r="BF164" s="247"/>
      <c r="BG164" s="247"/>
      <c r="BH164" s="247"/>
      <c r="BI164" s="247"/>
      <c r="BJ164" s="247"/>
      <c r="BK164" s="247"/>
      <c r="BL164" s="247"/>
      <c r="BM164" s="247"/>
      <c r="BN164" s="247"/>
      <c r="BO164" s="247"/>
      <c r="BP164" s="247"/>
      <c r="BQ164" s="247"/>
      <c r="BR164" s="247"/>
      <c r="BS164" s="247"/>
      <c r="BT164" s="247"/>
      <c r="BU164" s="247"/>
      <c r="BV164" s="247"/>
      <c r="BW164" s="247"/>
      <c r="BX164" s="247"/>
      <c r="BY164" s="247"/>
      <c r="BZ164" s="247"/>
      <c r="CA164" s="247"/>
      <c r="CB164" s="247"/>
      <c r="CC164" s="247"/>
      <c r="CD164" s="247"/>
      <c r="CE164" s="247"/>
      <c r="CF164" s="247"/>
      <c r="CG164" s="247"/>
      <c r="CH164" s="247"/>
      <c r="CI164" s="247"/>
      <c r="CJ164" s="247"/>
      <c r="CK164" s="247"/>
      <c r="CL164" s="247"/>
      <c r="CM164" s="247"/>
      <c r="CN164" s="247"/>
      <c r="CO164" s="247"/>
      <c r="CP164" s="247"/>
      <c r="CQ164" s="247"/>
      <c r="CR164" s="247"/>
      <c r="CS164" s="247"/>
      <c r="CT164" s="247"/>
      <c r="CU164" s="247"/>
      <c r="CV164" s="247"/>
      <c r="CW164" s="247"/>
      <c r="CX164" s="247"/>
      <c r="CY164" s="247"/>
      <c r="CZ164" s="247"/>
      <c r="DA164" s="247"/>
      <c r="DB164" s="247"/>
      <c r="DC164" s="247"/>
      <c r="DD164" s="247"/>
      <c r="DE164" s="247"/>
      <c r="DF164" s="247"/>
      <c r="DG164" s="247"/>
      <c r="DH164" s="247"/>
      <c r="DI164" s="247"/>
      <c r="DJ164" s="247"/>
      <c r="DK164" s="247"/>
      <c r="DL164" s="247"/>
      <c r="DM164" s="247"/>
      <c r="DN164" s="247"/>
      <c r="DO164" s="247"/>
      <c r="DP164" s="247"/>
      <c r="DQ164" s="247"/>
      <c r="DR164" s="247"/>
      <c r="DS164" s="247"/>
      <c r="DT164" s="247"/>
      <c r="DU164" s="247"/>
      <c r="DV164" s="247"/>
      <c r="DW164" s="247"/>
      <c r="DX164" s="247"/>
      <c r="DY164" s="247"/>
      <c r="DZ164" s="247"/>
      <c r="EA164" s="247"/>
      <c r="EB164" s="247"/>
      <c r="EC164" s="247"/>
      <c r="ED164" s="247"/>
      <c r="EE164" s="247"/>
      <c r="EF164" s="247"/>
      <c r="EG164" s="247"/>
      <c r="EH164" s="247"/>
      <c r="EI164" s="247"/>
      <c r="EJ164" s="247"/>
      <c r="EK164" s="247"/>
      <c r="EL164" s="247"/>
      <c r="EM164" s="247"/>
      <c r="EN164" s="247"/>
      <c r="EO164" s="247"/>
      <c r="EP164" s="247"/>
      <c r="EQ164" s="247"/>
      <c r="ER164" s="247"/>
      <c r="ES164" s="247"/>
      <c r="ET164" s="247"/>
      <c r="EU164" s="247"/>
      <c r="EV164" s="247"/>
      <c r="EW164" s="247"/>
      <c r="EX164" s="247"/>
      <c r="EY164" s="247"/>
      <c r="EZ164" s="247"/>
      <c r="FA164" s="247"/>
      <c r="FB164" s="247"/>
      <c r="FC164" s="247"/>
      <c r="FD164" s="247"/>
      <c r="FE164" s="247"/>
      <c r="FF164" s="247"/>
      <c r="FG164" s="247"/>
      <c r="FH164" s="247"/>
      <c r="FI164" s="247"/>
      <c r="FJ164" s="247"/>
      <c r="FK164" s="247"/>
      <c r="FL164" s="247"/>
      <c r="FM164" s="247"/>
      <c r="FN164" s="247"/>
      <c r="FO164" s="247"/>
      <c r="FP164" s="247"/>
      <c r="FQ164" s="247"/>
      <c r="FR164" s="247"/>
      <c r="FS164" s="247"/>
      <c r="FT164" s="247"/>
      <c r="FU164" s="247"/>
      <c r="FV164" s="247"/>
      <c r="FW164" s="247"/>
      <c r="FX164" s="247"/>
      <c r="FY164" s="247"/>
      <c r="FZ164" s="247"/>
      <c r="GA164" s="247"/>
      <c r="GB164" s="247"/>
      <c r="GC164" s="247"/>
      <c r="GD164" s="247"/>
      <c r="GE164" s="247"/>
      <c r="GF164" s="247"/>
      <c r="GG164" s="247"/>
      <c r="GH164" s="247"/>
      <c r="GI164" s="247"/>
      <c r="GJ164" s="247"/>
      <c r="GK164" s="247"/>
      <c r="GL164" s="247"/>
      <c r="GM164" s="247"/>
      <c r="GN164" s="247"/>
      <c r="GO164" s="247"/>
      <c r="GP164" s="247"/>
      <c r="GQ164" s="247"/>
      <c r="GR164" s="247"/>
      <c r="GS164" s="247"/>
      <c r="GT164" s="247"/>
      <c r="GU164" s="247"/>
      <c r="GV164" s="247"/>
      <c r="GW164" s="247"/>
      <c r="GX164" s="247"/>
      <c r="GY164" s="247"/>
      <c r="GZ164" s="247"/>
      <c r="HA164" s="247"/>
      <c r="HB164" s="247"/>
      <c r="HC164" s="247"/>
      <c r="HD164" s="247"/>
      <c r="HE164" s="247"/>
      <c r="HF164" s="247"/>
      <c r="HG164" s="247"/>
      <c r="HH164" s="247"/>
      <c r="HI164" s="247"/>
      <c r="HJ164" s="247"/>
      <c r="HK164" s="247"/>
      <c r="HL164" s="247"/>
      <c r="HM164" s="247"/>
      <c r="HN164" s="247"/>
      <c r="HO164" s="247"/>
      <c r="HP164" s="247"/>
      <c r="HQ164" s="247"/>
      <c r="HR164" s="247"/>
      <c r="HS164" s="247"/>
      <c r="HT164" s="247"/>
      <c r="HU164" s="247"/>
      <c r="HV164" s="247"/>
      <c r="HW164" s="247"/>
      <c r="HX164" s="247"/>
      <c r="HY164" s="247"/>
      <c r="HZ164" s="247"/>
      <c r="IA164" s="247"/>
      <c r="IB164" s="247"/>
      <c r="IC164" s="247"/>
      <c r="ID164" s="247"/>
      <c r="IE164" s="247"/>
      <c r="IF164" s="247"/>
      <c r="IG164" s="247"/>
      <c r="IH164" s="247"/>
      <c r="II164" s="247"/>
      <c r="IJ164" s="247"/>
      <c r="IK164" s="247"/>
      <c r="IL164" s="247"/>
      <c r="IM164" s="247"/>
      <c r="IN164" s="247"/>
      <c r="IO164" s="247"/>
      <c r="IP164" s="247"/>
      <c r="IQ164" s="247"/>
      <c r="IR164" s="247"/>
      <c r="IS164" s="247"/>
      <c r="IT164" s="247"/>
      <c r="IU164" s="247"/>
      <c r="IV164" s="247"/>
      <c r="IW164" s="247"/>
      <c r="IX164" s="247"/>
      <c r="IY164" s="247"/>
      <c r="IZ164" s="247"/>
      <c r="JA164" s="247"/>
      <c r="JB164" s="247"/>
      <c r="JC164" s="247"/>
      <c r="JD164" s="247"/>
      <c r="JE164" s="247"/>
      <c r="JF164" s="247"/>
      <c r="JG164" s="247"/>
      <c r="JH164" s="247"/>
      <c r="JI164" s="247"/>
      <c r="JJ164" s="247"/>
      <c r="JK164" s="247"/>
      <c r="JL164" s="247"/>
    </row>
    <row r="165" spans="1:272" s="270" customFormat="1" x14ac:dyDescent="0.3">
      <c r="A165" s="243"/>
      <c r="B165" s="243"/>
      <c r="C165" s="243"/>
      <c r="D165" s="243"/>
      <c r="E165" s="243"/>
      <c r="F165" s="245"/>
      <c r="G165" s="245"/>
      <c r="H165" s="245"/>
      <c r="I165" s="245"/>
      <c r="J165" s="245"/>
      <c r="K165" s="245"/>
      <c r="L165" s="246"/>
      <c r="M165" s="247"/>
      <c r="N165" s="247"/>
      <c r="O165" s="247"/>
      <c r="P165" s="247"/>
      <c r="Q165" s="247"/>
      <c r="R165" s="247"/>
      <c r="S165" s="247"/>
      <c r="T165" s="247"/>
      <c r="U165" s="247"/>
      <c r="V165" s="247"/>
      <c r="W165" s="247"/>
      <c r="X165" s="247"/>
      <c r="Y165" s="247"/>
      <c r="Z165" s="247"/>
      <c r="AA165" s="247"/>
      <c r="AB165" s="247"/>
      <c r="AC165" s="247"/>
      <c r="AD165" s="247"/>
      <c r="AE165" s="247"/>
      <c r="AF165" s="247"/>
      <c r="AG165" s="247"/>
      <c r="AH165" s="247"/>
      <c r="AI165" s="247"/>
      <c r="AJ165" s="247"/>
      <c r="AK165" s="247"/>
      <c r="AL165" s="247"/>
      <c r="AM165" s="247"/>
      <c r="AN165" s="247"/>
      <c r="AO165" s="247"/>
      <c r="AP165" s="247"/>
      <c r="AQ165" s="247"/>
      <c r="AR165" s="247"/>
      <c r="AS165" s="247"/>
      <c r="AT165" s="247"/>
      <c r="AU165" s="247"/>
      <c r="AV165" s="247"/>
      <c r="AW165" s="247"/>
      <c r="AX165" s="247"/>
      <c r="AY165" s="247"/>
      <c r="AZ165" s="247"/>
      <c r="BA165" s="247"/>
      <c r="BB165" s="247"/>
      <c r="BC165" s="247"/>
      <c r="BD165" s="247"/>
      <c r="BE165" s="247"/>
      <c r="BF165" s="247"/>
      <c r="BG165" s="247"/>
      <c r="BH165" s="247"/>
      <c r="BI165" s="247"/>
      <c r="BJ165" s="247"/>
      <c r="BK165" s="247"/>
      <c r="BL165" s="247"/>
      <c r="BM165" s="247"/>
      <c r="BN165" s="247"/>
      <c r="BO165" s="247"/>
      <c r="BP165" s="247"/>
      <c r="BQ165" s="247"/>
      <c r="BR165" s="247"/>
      <c r="BS165" s="247"/>
      <c r="BT165" s="247"/>
      <c r="BU165" s="247"/>
      <c r="BV165" s="247"/>
      <c r="BW165" s="247"/>
      <c r="BX165" s="247"/>
      <c r="BY165" s="247"/>
      <c r="BZ165" s="247"/>
      <c r="CA165" s="247"/>
      <c r="CB165" s="247"/>
      <c r="CC165" s="247"/>
      <c r="CD165" s="247"/>
      <c r="CE165" s="247"/>
      <c r="CF165" s="247"/>
      <c r="CG165" s="247"/>
      <c r="CH165" s="247"/>
      <c r="CI165" s="247"/>
      <c r="CJ165" s="247"/>
      <c r="CK165" s="247"/>
      <c r="CL165" s="247"/>
      <c r="CM165" s="247"/>
      <c r="CN165" s="247"/>
      <c r="CO165" s="247"/>
      <c r="CP165" s="247"/>
      <c r="CQ165" s="247"/>
      <c r="CR165" s="247"/>
      <c r="CS165" s="247"/>
      <c r="CT165" s="247"/>
      <c r="CU165" s="247"/>
      <c r="CV165" s="247"/>
      <c r="CW165" s="247"/>
      <c r="CX165" s="247"/>
      <c r="CY165" s="247"/>
      <c r="CZ165" s="247"/>
      <c r="DA165" s="247"/>
      <c r="DB165" s="247"/>
      <c r="DC165" s="247"/>
      <c r="DD165" s="247"/>
      <c r="DE165" s="247"/>
      <c r="DF165" s="247"/>
      <c r="DG165" s="247"/>
      <c r="DH165" s="247"/>
      <c r="DI165" s="247"/>
      <c r="DJ165" s="247"/>
      <c r="DK165" s="247"/>
      <c r="DL165" s="247"/>
      <c r="DM165" s="247"/>
      <c r="DN165" s="247"/>
      <c r="DO165" s="247"/>
      <c r="DP165" s="247"/>
      <c r="DQ165" s="247"/>
      <c r="DR165" s="247"/>
      <c r="DS165" s="247"/>
      <c r="DT165" s="247"/>
      <c r="DU165" s="247"/>
      <c r="DV165" s="247"/>
      <c r="DW165" s="247"/>
      <c r="DX165" s="247"/>
      <c r="DY165" s="247"/>
      <c r="DZ165" s="247"/>
      <c r="EA165" s="247"/>
      <c r="EB165" s="247"/>
      <c r="EC165" s="247"/>
      <c r="ED165" s="247"/>
      <c r="EE165" s="247"/>
      <c r="EF165" s="247"/>
      <c r="EG165" s="247"/>
      <c r="EH165" s="247"/>
      <c r="EI165" s="247"/>
      <c r="EJ165" s="247"/>
      <c r="EK165" s="247"/>
      <c r="EL165" s="247"/>
      <c r="EM165" s="247"/>
      <c r="EN165" s="247"/>
      <c r="EO165" s="247"/>
      <c r="EP165" s="247"/>
      <c r="EQ165" s="247"/>
      <c r="ER165" s="247"/>
      <c r="ES165" s="247"/>
      <c r="ET165" s="247"/>
      <c r="EU165" s="247"/>
      <c r="EV165" s="247"/>
      <c r="EW165" s="247"/>
      <c r="EX165" s="247"/>
      <c r="EY165" s="247"/>
      <c r="EZ165" s="247"/>
      <c r="FA165" s="247"/>
      <c r="FB165" s="247"/>
      <c r="FC165" s="247"/>
      <c r="FD165" s="247"/>
      <c r="FE165" s="247"/>
      <c r="FF165" s="247"/>
      <c r="FG165" s="247"/>
      <c r="FH165" s="247"/>
      <c r="FI165" s="247"/>
      <c r="FJ165" s="247"/>
      <c r="FK165" s="247"/>
      <c r="FL165" s="247"/>
      <c r="FM165" s="247"/>
      <c r="FN165" s="247"/>
      <c r="FO165" s="247"/>
      <c r="FP165" s="247"/>
      <c r="FQ165" s="247"/>
      <c r="FR165" s="247"/>
      <c r="FS165" s="247"/>
      <c r="FT165" s="247"/>
      <c r="FU165" s="247"/>
      <c r="FV165" s="247"/>
      <c r="FW165" s="247"/>
      <c r="FX165" s="247"/>
      <c r="FY165" s="247"/>
      <c r="FZ165" s="247"/>
      <c r="GA165" s="247"/>
      <c r="GB165" s="247"/>
      <c r="GC165" s="247"/>
      <c r="GD165" s="247"/>
      <c r="GE165" s="247"/>
      <c r="GF165" s="247"/>
      <c r="GG165" s="247"/>
      <c r="GH165" s="247"/>
      <c r="GI165" s="247"/>
      <c r="GJ165" s="247"/>
      <c r="GK165" s="247"/>
      <c r="GL165" s="247"/>
      <c r="GM165" s="247"/>
      <c r="GN165" s="247"/>
      <c r="GO165" s="247"/>
      <c r="GP165" s="247"/>
      <c r="GQ165" s="247"/>
      <c r="GR165" s="247"/>
      <c r="GS165" s="247"/>
      <c r="GT165" s="247"/>
      <c r="GU165" s="247"/>
      <c r="GV165" s="247"/>
      <c r="GW165" s="247"/>
      <c r="GX165" s="247"/>
      <c r="GY165" s="247"/>
      <c r="GZ165" s="247"/>
      <c r="HA165" s="247"/>
      <c r="HB165" s="247"/>
      <c r="HC165" s="247"/>
      <c r="HD165" s="247"/>
      <c r="HE165" s="247"/>
      <c r="HF165" s="247"/>
      <c r="HG165" s="247"/>
      <c r="HH165" s="247"/>
      <c r="HI165" s="247"/>
      <c r="HJ165" s="247"/>
      <c r="HK165" s="247"/>
      <c r="HL165" s="247"/>
      <c r="HM165" s="247"/>
      <c r="HN165" s="247"/>
      <c r="HO165" s="247"/>
      <c r="HP165" s="247"/>
      <c r="HQ165" s="247"/>
      <c r="HR165" s="247"/>
      <c r="HS165" s="247"/>
      <c r="HT165" s="247"/>
      <c r="HU165" s="247"/>
      <c r="HV165" s="247"/>
      <c r="HW165" s="247"/>
      <c r="HX165" s="247"/>
      <c r="HY165" s="247"/>
      <c r="HZ165" s="247"/>
      <c r="IA165" s="247"/>
      <c r="IB165" s="247"/>
      <c r="IC165" s="247"/>
      <c r="ID165" s="247"/>
      <c r="IE165" s="247"/>
      <c r="IF165" s="247"/>
      <c r="IG165" s="247"/>
      <c r="IH165" s="247"/>
      <c r="II165" s="247"/>
      <c r="IJ165" s="247"/>
      <c r="IK165" s="247"/>
      <c r="IL165" s="247"/>
      <c r="IM165" s="247"/>
      <c r="IN165" s="247"/>
      <c r="IO165" s="247"/>
      <c r="IP165" s="247"/>
      <c r="IQ165" s="247"/>
      <c r="IR165" s="247"/>
      <c r="IS165" s="247"/>
      <c r="IT165" s="247"/>
      <c r="IU165" s="247"/>
      <c r="IV165" s="247"/>
      <c r="IW165" s="247"/>
      <c r="IX165" s="247"/>
      <c r="IY165" s="247"/>
      <c r="IZ165" s="247"/>
      <c r="JA165" s="247"/>
      <c r="JB165" s="247"/>
      <c r="JC165" s="247"/>
      <c r="JD165" s="247"/>
      <c r="JE165" s="247"/>
      <c r="JF165" s="247"/>
      <c r="JG165" s="247"/>
      <c r="JH165" s="247"/>
      <c r="JI165" s="247"/>
      <c r="JJ165" s="247"/>
      <c r="JK165" s="247"/>
      <c r="JL165" s="247"/>
    </row>
    <row r="166" spans="1:272" s="270" customFormat="1" x14ac:dyDescent="0.3">
      <c r="A166" s="243"/>
      <c r="B166" s="243"/>
      <c r="C166" s="243"/>
      <c r="D166" s="243"/>
      <c r="E166" s="243"/>
      <c r="F166" s="245"/>
      <c r="G166" s="245"/>
      <c r="H166" s="245"/>
      <c r="I166" s="245"/>
      <c r="J166" s="245"/>
      <c r="K166" s="245"/>
      <c r="L166" s="246"/>
      <c r="M166" s="247"/>
      <c r="N166" s="247"/>
      <c r="O166" s="247"/>
      <c r="P166" s="247"/>
      <c r="Q166" s="247"/>
      <c r="R166" s="247"/>
      <c r="S166" s="247"/>
      <c r="T166" s="247"/>
      <c r="U166" s="247"/>
      <c r="V166" s="247"/>
      <c r="W166" s="247"/>
      <c r="X166" s="247"/>
      <c r="Y166" s="247"/>
      <c r="Z166" s="247"/>
      <c r="AA166" s="247"/>
      <c r="AB166" s="247"/>
      <c r="AC166" s="247"/>
      <c r="AD166" s="247"/>
      <c r="AE166" s="247"/>
      <c r="AF166" s="247"/>
      <c r="AG166" s="247"/>
      <c r="AH166" s="247"/>
      <c r="AI166" s="247"/>
      <c r="AJ166" s="247"/>
      <c r="AK166" s="247"/>
      <c r="AL166" s="247"/>
      <c r="AM166" s="247"/>
      <c r="AN166" s="247"/>
      <c r="AO166" s="247"/>
      <c r="AP166" s="247"/>
      <c r="AQ166" s="247"/>
      <c r="AR166" s="247"/>
      <c r="AS166" s="247"/>
      <c r="AT166" s="247"/>
      <c r="AU166" s="247"/>
      <c r="AV166" s="247"/>
      <c r="AW166" s="247"/>
      <c r="AX166" s="247"/>
      <c r="AY166" s="247"/>
      <c r="AZ166" s="247"/>
      <c r="BA166" s="247"/>
      <c r="BB166" s="247"/>
      <c r="BC166" s="247"/>
      <c r="BD166" s="247"/>
      <c r="BE166" s="247"/>
      <c r="BF166" s="247"/>
      <c r="BG166" s="247"/>
      <c r="BH166" s="247"/>
      <c r="BI166" s="247"/>
      <c r="BJ166" s="247"/>
      <c r="BK166" s="247"/>
      <c r="BL166" s="247"/>
      <c r="BM166" s="247"/>
      <c r="BN166" s="247"/>
      <c r="BO166" s="247"/>
      <c r="BP166" s="247"/>
      <c r="BQ166" s="247"/>
      <c r="BR166" s="247"/>
      <c r="BS166" s="247"/>
      <c r="BT166" s="247"/>
      <c r="BU166" s="247"/>
      <c r="BV166" s="247"/>
      <c r="BW166" s="247"/>
      <c r="BX166" s="247"/>
      <c r="BY166" s="247"/>
      <c r="BZ166" s="247"/>
      <c r="CA166" s="247"/>
      <c r="CB166" s="247"/>
      <c r="CC166" s="247"/>
      <c r="CD166" s="247"/>
      <c r="CE166" s="247"/>
      <c r="CF166" s="247"/>
      <c r="CG166" s="247"/>
      <c r="CH166" s="247"/>
      <c r="CI166" s="247"/>
      <c r="CJ166" s="247"/>
      <c r="CK166" s="247"/>
      <c r="CL166" s="247"/>
      <c r="CM166" s="247"/>
      <c r="CN166" s="247"/>
      <c r="CO166" s="247"/>
      <c r="CP166" s="247"/>
      <c r="CQ166" s="247"/>
      <c r="CR166" s="247"/>
      <c r="CS166" s="247"/>
      <c r="CT166" s="247"/>
      <c r="CU166" s="247"/>
      <c r="CV166" s="247"/>
      <c r="CW166" s="247"/>
      <c r="CX166" s="247"/>
      <c r="CY166" s="247"/>
      <c r="CZ166" s="247"/>
      <c r="DA166" s="247"/>
      <c r="DB166" s="247"/>
      <c r="DC166" s="247"/>
      <c r="DD166" s="247"/>
      <c r="DE166" s="247"/>
      <c r="DF166" s="247"/>
      <c r="DG166" s="247"/>
      <c r="DH166" s="247"/>
      <c r="DI166" s="247"/>
      <c r="DJ166" s="247"/>
      <c r="DK166" s="247"/>
      <c r="DL166" s="247"/>
      <c r="DM166" s="247"/>
      <c r="DN166" s="247"/>
      <c r="DO166" s="247"/>
      <c r="DP166" s="247"/>
      <c r="DQ166" s="247"/>
      <c r="DR166" s="247"/>
      <c r="DS166" s="247"/>
      <c r="DT166" s="247"/>
      <c r="DU166" s="247"/>
      <c r="DV166" s="247"/>
      <c r="DW166" s="247"/>
      <c r="DX166" s="247"/>
      <c r="DY166" s="247"/>
      <c r="DZ166" s="247"/>
      <c r="EA166" s="247"/>
      <c r="EB166" s="247"/>
      <c r="EC166" s="247"/>
      <c r="ED166" s="247"/>
      <c r="EE166" s="247"/>
      <c r="EF166" s="247"/>
      <c r="EG166" s="247"/>
      <c r="EH166" s="247"/>
      <c r="EI166" s="247"/>
      <c r="EJ166" s="247"/>
      <c r="EK166" s="247"/>
      <c r="EL166" s="247"/>
      <c r="EM166" s="247"/>
      <c r="EN166" s="247"/>
      <c r="EO166" s="247"/>
      <c r="EP166" s="247"/>
      <c r="EQ166" s="247"/>
      <c r="ER166" s="247"/>
      <c r="ES166" s="247"/>
      <c r="ET166" s="247"/>
      <c r="EU166" s="247"/>
      <c r="EV166" s="247"/>
      <c r="EW166" s="247"/>
      <c r="EX166" s="247"/>
      <c r="EY166" s="247"/>
      <c r="EZ166" s="247"/>
      <c r="FA166" s="247"/>
      <c r="FB166" s="247"/>
      <c r="FC166" s="247"/>
      <c r="FD166" s="247"/>
      <c r="FE166" s="247"/>
      <c r="FF166" s="247"/>
      <c r="FG166" s="247"/>
      <c r="FH166" s="247"/>
      <c r="FI166" s="247"/>
      <c r="FJ166" s="247"/>
      <c r="FK166" s="247"/>
      <c r="FL166" s="247"/>
      <c r="FM166" s="247"/>
      <c r="FN166" s="247"/>
      <c r="FO166" s="247"/>
      <c r="FP166" s="247"/>
      <c r="FQ166" s="247"/>
      <c r="FR166" s="247"/>
      <c r="FS166" s="247"/>
      <c r="FT166" s="247"/>
      <c r="FU166" s="247"/>
      <c r="FV166" s="247"/>
      <c r="FW166" s="247"/>
      <c r="FX166" s="247"/>
      <c r="FY166" s="247"/>
      <c r="FZ166" s="247"/>
      <c r="GA166" s="247"/>
      <c r="GB166" s="247"/>
      <c r="GC166" s="247"/>
      <c r="GD166" s="247"/>
      <c r="GE166" s="247"/>
      <c r="GF166" s="247"/>
      <c r="GG166" s="247"/>
      <c r="GH166" s="247"/>
      <c r="GI166" s="247"/>
      <c r="GJ166" s="247"/>
      <c r="GK166" s="247"/>
      <c r="GL166" s="247"/>
      <c r="GM166" s="247"/>
      <c r="GN166" s="247"/>
      <c r="GO166" s="247"/>
      <c r="GP166" s="247"/>
      <c r="GQ166" s="247"/>
      <c r="GR166" s="247"/>
      <c r="GS166" s="247"/>
      <c r="GT166" s="247"/>
      <c r="GU166" s="247"/>
      <c r="GV166" s="247"/>
      <c r="GW166" s="247"/>
      <c r="GX166" s="247"/>
      <c r="GY166" s="247"/>
      <c r="GZ166" s="247"/>
      <c r="HA166" s="247"/>
      <c r="HB166" s="247"/>
      <c r="HC166" s="247"/>
      <c r="HD166" s="247"/>
      <c r="HE166" s="247"/>
      <c r="HF166" s="247"/>
      <c r="HG166" s="247"/>
      <c r="HH166" s="247"/>
      <c r="HI166" s="247"/>
      <c r="HJ166" s="247"/>
      <c r="HK166" s="247"/>
      <c r="HL166" s="247"/>
      <c r="HM166" s="247"/>
      <c r="HN166" s="247"/>
      <c r="HO166" s="247"/>
      <c r="HP166" s="247"/>
      <c r="HQ166" s="247"/>
      <c r="HR166" s="247"/>
      <c r="HS166" s="247"/>
      <c r="HT166" s="247"/>
      <c r="HU166" s="247"/>
      <c r="HV166" s="247"/>
      <c r="HW166" s="247"/>
      <c r="HX166" s="247"/>
      <c r="HY166" s="247"/>
      <c r="HZ166" s="247"/>
      <c r="IA166" s="247"/>
      <c r="IB166" s="247"/>
      <c r="IC166" s="247"/>
      <c r="ID166" s="247"/>
      <c r="IE166" s="247"/>
      <c r="IF166" s="247"/>
      <c r="IG166" s="247"/>
      <c r="IH166" s="247"/>
      <c r="II166" s="247"/>
      <c r="IJ166" s="247"/>
      <c r="IK166" s="247"/>
      <c r="IL166" s="247"/>
      <c r="IM166" s="247"/>
      <c r="IN166" s="247"/>
      <c r="IO166" s="247"/>
      <c r="IP166" s="247"/>
      <c r="IQ166" s="247"/>
      <c r="IR166" s="247"/>
      <c r="IS166" s="247"/>
      <c r="IT166" s="247"/>
      <c r="IU166" s="247"/>
      <c r="IV166" s="247"/>
      <c r="IW166" s="247"/>
      <c r="IX166" s="247"/>
      <c r="IY166" s="247"/>
      <c r="IZ166" s="247"/>
      <c r="JA166" s="247"/>
      <c r="JB166" s="247"/>
      <c r="JC166" s="247"/>
      <c r="JD166" s="247"/>
      <c r="JE166" s="247"/>
      <c r="JF166" s="247"/>
      <c r="JG166" s="247"/>
      <c r="JH166" s="247"/>
      <c r="JI166" s="247"/>
      <c r="JJ166" s="247"/>
      <c r="JK166" s="247"/>
      <c r="JL166" s="247"/>
    </row>
    <row r="167" spans="1:272" s="270" customFormat="1" x14ac:dyDescent="0.3">
      <c r="A167" s="243"/>
      <c r="B167" s="243"/>
      <c r="C167" s="243"/>
      <c r="D167" s="243"/>
      <c r="E167" s="243"/>
      <c r="F167" s="245"/>
      <c r="G167" s="245"/>
      <c r="H167" s="245"/>
      <c r="I167" s="245"/>
      <c r="J167" s="245"/>
      <c r="K167" s="245"/>
      <c r="L167" s="246"/>
      <c r="M167" s="247"/>
      <c r="N167" s="247"/>
      <c r="O167" s="247"/>
      <c r="P167" s="247"/>
      <c r="Q167" s="247"/>
      <c r="R167" s="247"/>
      <c r="S167" s="247"/>
      <c r="T167" s="247"/>
      <c r="U167" s="247"/>
      <c r="V167" s="247"/>
      <c r="W167" s="247"/>
      <c r="X167" s="247"/>
      <c r="Y167" s="247"/>
      <c r="Z167" s="247"/>
      <c r="AA167" s="247"/>
      <c r="AB167" s="247"/>
      <c r="AC167" s="247"/>
      <c r="AD167" s="247"/>
      <c r="AE167" s="247"/>
      <c r="AF167" s="247"/>
      <c r="AG167" s="247"/>
      <c r="AH167" s="247"/>
      <c r="AI167" s="247"/>
      <c r="AJ167" s="247"/>
      <c r="AK167" s="247"/>
      <c r="AL167" s="247"/>
      <c r="AM167" s="247"/>
      <c r="AN167" s="247"/>
      <c r="AO167" s="247"/>
      <c r="AP167" s="247"/>
      <c r="AQ167" s="247"/>
      <c r="AR167" s="247"/>
      <c r="AS167" s="247"/>
      <c r="AT167" s="247"/>
      <c r="AU167" s="247"/>
      <c r="AV167" s="247"/>
      <c r="AW167" s="247"/>
      <c r="AX167" s="247"/>
      <c r="AY167" s="247"/>
      <c r="AZ167" s="247"/>
      <c r="BA167" s="247"/>
      <c r="BB167" s="247"/>
      <c r="BC167" s="247"/>
      <c r="BD167" s="247"/>
      <c r="BE167" s="247"/>
      <c r="BF167" s="247"/>
      <c r="BG167" s="247"/>
      <c r="BH167" s="247"/>
      <c r="BI167" s="247"/>
      <c r="BJ167" s="247"/>
      <c r="BK167" s="247"/>
      <c r="BL167" s="247"/>
      <c r="BM167" s="247"/>
      <c r="BN167" s="247"/>
      <c r="BO167" s="247"/>
      <c r="BP167" s="247"/>
      <c r="BQ167" s="247"/>
      <c r="BR167" s="247"/>
      <c r="BS167" s="247"/>
      <c r="BT167" s="247"/>
      <c r="BU167" s="247"/>
      <c r="BV167" s="247"/>
      <c r="BW167" s="247"/>
      <c r="BX167" s="247"/>
      <c r="BY167" s="247"/>
      <c r="BZ167" s="247"/>
      <c r="CA167" s="247"/>
      <c r="CB167" s="247"/>
      <c r="CC167" s="247"/>
      <c r="CD167" s="247"/>
      <c r="CE167" s="247"/>
      <c r="CF167" s="247"/>
      <c r="CG167" s="247"/>
      <c r="CH167" s="247"/>
      <c r="CI167" s="247"/>
      <c r="CJ167" s="247"/>
      <c r="CK167" s="247"/>
      <c r="CL167" s="247"/>
      <c r="CM167" s="247"/>
      <c r="CN167" s="247"/>
      <c r="CO167" s="247"/>
      <c r="CP167" s="247"/>
      <c r="CQ167" s="247"/>
      <c r="CR167" s="247"/>
      <c r="CS167" s="247"/>
      <c r="CT167" s="247"/>
      <c r="CU167" s="247"/>
      <c r="CV167" s="247"/>
      <c r="CW167" s="247"/>
      <c r="CX167" s="247"/>
      <c r="CY167" s="247"/>
      <c r="CZ167" s="247"/>
      <c r="DA167" s="247"/>
      <c r="DB167" s="247"/>
      <c r="DC167" s="247"/>
      <c r="DD167" s="247"/>
      <c r="DE167" s="247"/>
      <c r="DF167" s="247"/>
      <c r="DG167" s="247"/>
      <c r="DH167" s="247"/>
      <c r="DI167" s="247"/>
      <c r="DJ167" s="247"/>
      <c r="DK167" s="247"/>
      <c r="DL167" s="247"/>
      <c r="DM167" s="247"/>
      <c r="DN167" s="247"/>
      <c r="DO167" s="247"/>
      <c r="DP167" s="247"/>
      <c r="DQ167" s="247"/>
      <c r="DR167" s="247"/>
      <c r="DS167" s="247"/>
      <c r="DT167" s="247"/>
      <c r="DU167" s="247"/>
      <c r="DV167" s="247"/>
      <c r="DW167" s="247"/>
      <c r="DX167" s="247"/>
      <c r="DY167" s="247"/>
      <c r="DZ167" s="247"/>
      <c r="EA167" s="247"/>
      <c r="EB167" s="247"/>
      <c r="EC167" s="247"/>
      <c r="ED167" s="247"/>
      <c r="EE167" s="247"/>
      <c r="EF167" s="247"/>
      <c r="EG167" s="247"/>
      <c r="EH167" s="247"/>
      <c r="EI167" s="247"/>
      <c r="EJ167" s="247"/>
      <c r="EK167" s="247"/>
      <c r="EL167" s="247"/>
      <c r="EM167" s="247"/>
      <c r="EN167" s="247"/>
      <c r="EO167" s="247"/>
      <c r="EP167" s="247"/>
      <c r="EQ167" s="247"/>
      <c r="ER167" s="247"/>
      <c r="ES167" s="247"/>
      <c r="ET167" s="247"/>
      <c r="EU167" s="247"/>
      <c r="EV167" s="247"/>
      <c r="EW167" s="247"/>
      <c r="EX167" s="247"/>
      <c r="EY167" s="247"/>
      <c r="EZ167" s="247"/>
      <c r="FA167" s="247"/>
      <c r="FB167" s="247"/>
      <c r="FC167" s="247"/>
      <c r="FD167" s="247"/>
      <c r="FE167" s="247"/>
      <c r="FF167" s="247"/>
      <c r="FG167" s="247"/>
      <c r="FH167" s="247"/>
      <c r="FI167" s="247"/>
      <c r="FJ167" s="247"/>
      <c r="FK167" s="247"/>
      <c r="FL167" s="247"/>
      <c r="FM167" s="247"/>
      <c r="FN167" s="247"/>
      <c r="FO167" s="247"/>
      <c r="FP167" s="247"/>
      <c r="FQ167" s="247"/>
      <c r="FR167" s="247"/>
      <c r="FS167" s="247"/>
      <c r="FT167" s="247"/>
      <c r="FU167" s="247"/>
      <c r="FV167" s="247"/>
      <c r="FW167" s="247"/>
      <c r="FX167" s="247"/>
      <c r="FY167" s="247"/>
      <c r="FZ167" s="247"/>
      <c r="GA167" s="247"/>
      <c r="GB167" s="247"/>
      <c r="GC167" s="247"/>
      <c r="GD167" s="247"/>
      <c r="GE167" s="247"/>
      <c r="GF167" s="247"/>
      <c r="GG167" s="247"/>
      <c r="GH167" s="247"/>
      <c r="GI167" s="247"/>
      <c r="GJ167" s="247"/>
      <c r="GK167" s="247"/>
      <c r="GL167" s="247"/>
      <c r="GM167" s="247"/>
      <c r="GN167" s="247"/>
      <c r="GO167" s="247"/>
      <c r="GP167" s="247"/>
      <c r="GQ167" s="247"/>
      <c r="GR167" s="247"/>
      <c r="GS167" s="247"/>
      <c r="GT167" s="247"/>
      <c r="GU167" s="247"/>
      <c r="GV167" s="247"/>
      <c r="GW167" s="247"/>
      <c r="GX167" s="247"/>
      <c r="GY167" s="247"/>
      <c r="GZ167" s="247"/>
      <c r="HA167" s="247"/>
      <c r="HB167" s="247"/>
      <c r="HC167" s="247"/>
      <c r="HD167" s="247"/>
      <c r="HE167" s="247"/>
      <c r="HF167" s="247"/>
      <c r="HG167" s="247"/>
      <c r="HH167" s="247"/>
      <c r="HI167" s="247"/>
      <c r="HJ167" s="247"/>
      <c r="HK167" s="247"/>
      <c r="HL167" s="247"/>
      <c r="HM167" s="247"/>
      <c r="HN167" s="247"/>
      <c r="HO167" s="247"/>
      <c r="HP167" s="247"/>
      <c r="HQ167" s="247"/>
      <c r="HR167" s="247"/>
      <c r="HS167" s="247"/>
      <c r="HT167" s="247"/>
      <c r="HU167" s="247"/>
      <c r="HV167" s="247"/>
      <c r="HW167" s="247"/>
      <c r="HX167" s="247"/>
      <c r="HY167" s="247"/>
      <c r="HZ167" s="247"/>
      <c r="IA167" s="247"/>
      <c r="IB167" s="247"/>
      <c r="IC167" s="247"/>
      <c r="ID167" s="247"/>
      <c r="IE167" s="247"/>
      <c r="IF167" s="247"/>
      <c r="IG167" s="247"/>
      <c r="IH167" s="247"/>
      <c r="II167" s="247"/>
      <c r="IJ167" s="247"/>
      <c r="IK167" s="247"/>
      <c r="IL167" s="247"/>
      <c r="IM167" s="247"/>
      <c r="IN167" s="247"/>
      <c r="IO167" s="247"/>
      <c r="IP167" s="247"/>
      <c r="IQ167" s="247"/>
      <c r="IR167" s="247"/>
      <c r="IS167" s="247"/>
      <c r="IT167" s="247"/>
      <c r="IU167" s="247"/>
      <c r="IV167" s="247"/>
      <c r="IW167" s="247"/>
      <c r="IX167" s="247"/>
      <c r="IY167" s="247"/>
      <c r="IZ167" s="247"/>
      <c r="JA167" s="247"/>
      <c r="JB167" s="247"/>
      <c r="JC167" s="247"/>
      <c r="JD167" s="247"/>
      <c r="JE167" s="247"/>
      <c r="JF167" s="247"/>
      <c r="JG167" s="247"/>
      <c r="JH167" s="247"/>
      <c r="JI167" s="247"/>
      <c r="JJ167" s="247"/>
      <c r="JK167" s="247"/>
      <c r="JL167" s="247"/>
    </row>
    <row r="168" spans="1:272" s="270" customFormat="1" x14ac:dyDescent="0.3">
      <c r="A168" s="243"/>
      <c r="B168" s="243"/>
      <c r="C168" s="243"/>
      <c r="D168" s="243"/>
      <c r="E168" s="243"/>
      <c r="F168" s="245"/>
      <c r="G168" s="245"/>
      <c r="H168" s="245"/>
      <c r="I168" s="245"/>
      <c r="J168" s="245"/>
      <c r="K168" s="245"/>
      <c r="L168" s="246"/>
      <c r="M168" s="247"/>
      <c r="N168" s="247"/>
      <c r="O168" s="247"/>
      <c r="P168" s="247"/>
      <c r="Q168" s="247"/>
      <c r="R168" s="247"/>
      <c r="S168" s="247"/>
      <c r="T168" s="247"/>
      <c r="U168" s="247"/>
      <c r="V168" s="247"/>
      <c r="W168" s="247"/>
      <c r="X168" s="247"/>
      <c r="Y168" s="247"/>
      <c r="Z168" s="247"/>
      <c r="AA168" s="247"/>
      <c r="AB168" s="247"/>
      <c r="AC168" s="247"/>
      <c r="AD168" s="247"/>
      <c r="AE168" s="247"/>
      <c r="AF168" s="247"/>
      <c r="AG168" s="247"/>
      <c r="AH168" s="247"/>
      <c r="AI168" s="247"/>
      <c r="AJ168" s="247"/>
      <c r="AK168" s="247"/>
      <c r="AL168" s="247"/>
      <c r="AM168" s="247"/>
      <c r="AN168" s="247"/>
      <c r="AO168" s="247"/>
      <c r="AP168" s="247"/>
      <c r="AQ168" s="247"/>
      <c r="AR168" s="247"/>
      <c r="AS168" s="247"/>
      <c r="AT168" s="247"/>
      <c r="AU168" s="247"/>
      <c r="AV168" s="247"/>
      <c r="AW168" s="247"/>
      <c r="AX168" s="247"/>
      <c r="AY168" s="247"/>
      <c r="AZ168" s="247"/>
      <c r="BA168" s="247"/>
      <c r="BB168" s="247"/>
      <c r="BC168" s="247"/>
      <c r="BD168" s="247"/>
      <c r="BE168" s="247"/>
      <c r="BF168" s="247"/>
      <c r="BG168" s="247"/>
      <c r="BH168" s="247"/>
      <c r="BI168" s="247"/>
      <c r="BJ168" s="247"/>
      <c r="BK168" s="247"/>
      <c r="BL168" s="247"/>
      <c r="BM168" s="247"/>
      <c r="BN168" s="247"/>
      <c r="BO168" s="247"/>
      <c r="BP168" s="247"/>
      <c r="BQ168" s="247"/>
      <c r="BR168" s="247"/>
      <c r="BS168" s="247"/>
      <c r="BT168" s="247"/>
      <c r="BU168" s="247"/>
      <c r="BV168" s="247"/>
      <c r="BW168" s="247"/>
      <c r="BX168" s="247"/>
      <c r="BY168" s="247"/>
      <c r="BZ168" s="247"/>
      <c r="CA168" s="247"/>
      <c r="CB168" s="247"/>
      <c r="CC168" s="247"/>
      <c r="CD168" s="247"/>
      <c r="CE168" s="247"/>
      <c r="CF168" s="247"/>
      <c r="CG168" s="247"/>
      <c r="CH168" s="247"/>
      <c r="CI168" s="247"/>
      <c r="CJ168" s="247"/>
      <c r="CK168" s="247"/>
      <c r="CL168" s="247"/>
      <c r="CM168" s="247"/>
      <c r="CN168" s="247"/>
      <c r="CO168" s="247"/>
      <c r="CP168" s="247"/>
      <c r="CQ168" s="247"/>
      <c r="CR168" s="247"/>
      <c r="CS168" s="247"/>
      <c r="CT168" s="247"/>
      <c r="CU168" s="247"/>
      <c r="CV168" s="247"/>
      <c r="CW168" s="247"/>
      <c r="CX168" s="247"/>
      <c r="CY168" s="247"/>
      <c r="CZ168" s="247"/>
      <c r="DA168" s="247"/>
      <c r="DB168" s="247"/>
      <c r="DC168" s="247"/>
      <c r="DD168" s="247"/>
      <c r="DE168" s="247"/>
      <c r="DF168" s="247"/>
      <c r="DG168" s="247"/>
      <c r="DH168" s="247"/>
      <c r="DI168" s="247"/>
      <c r="DJ168" s="247"/>
      <c r="DK168" s="247"/>
      <c r="DL168" s="247"/>
      <c r="DM168" s="247"/>
      <c r="DN168" s="247"/>
      <c r="DO168" s="247"/>
      <c r="DP168" s="247"/>
      <c r="DQ168" s="247"/>
      <c r="DR168" s="247"/>
      <c r="DS168" s="247"/>
      <c r="DT168" s="247"/>
      <c r="DU168" s="247"/>
      <c r="DV168" s="247"/>
      <c r="DW168" s="247"/>
      <c r="DX168" s="247"/>
      <c r="DY168" s="247"/>
      <c r="DZ168" s="247"/>
      <c r="EA168" s="247"/>
      <c r="EB168" s="247"/>
      <c r="EC168" s="247"/>
      <c r="ED168" s="247"/>
      <c r="EE168" s="247"/>
      <c r="EF168" s="247"/>
      <c r="EG168" s="247"/>
      <c r="EH168" s="247"/>
      <c r="EI168" s="247"/>
      <c r="EJ168" s="247"/>
      <c r="EK168" s="247"/>
      <c r="EL168" s="247"/>
      <c r="EM168" s="247"/>
      <c r="EN168" s="247"/>
      <c r="EO168" s="247"/>
      <c r="EP168" s="247"/>
      <c r="EQ168" s="247"/>
      <c r="ER168" s="247"/>
      <c r="ES168" s="247"/>
      <c r="ET168" s="247"/>
      <c r="EU168" s="247"/>
      <c r="EV168" s="247"/>
      <c r="EW168" s="247"/>
      <c r="EX168" s="247"/>
      <c r="EY168" s="247"/>
      <c r="EZ168" s="247"/>
      <c r="FA168" s="247"/>
      <c r="FB168" s="247"/>
      <c r="FC168" s="247"/>
      <c r="FD168" s="247"/>
      <c r="FE168" s="247"/>
      <c r="FF168" s="247"/>
      <c r="FG168" s="247"/>
      <c r="FH168" s="247"/>
      <c r="FI168" s="247"/>
      <c r="FJ168" s="247"/>
      <c r="FK168" s="247"/>
      <c r="FL168" s="247"/>
      <c r="FM168" s="247"/>
      <c r="FN168" s="247"/>
      <c r="FO168" s="247"/>
      <c r="FP168" s="247"/>
      <c r="FQ168" s="247"/>
      <c r="FR168" s="247"/>
      <c r="FS168" s="247"/>
      <c r="FT168" s="247"/>
      <c r="FU168" s="247"/>
      <c r="FV168" s="247"/>
      <c r="FW168" s="247"/>
      <c r="FX168" s="247"/>
      <c r="FY168" s="247"/>
      <c r="FZ168" s="247"/>
      <c r="GA168" s="247"/>
      <c r="GB168" s="247"/>
      <c r="GC168" s="247"/>
      <c r="GD168" s="247"/>
      <c r="GE168" s="247"/>
      <c r="GF168" s="247"/>
      <c r="GG168" s="247"/>
      <c r="GH168" s="247"/>
      <c r="GI168" s="247"/>
      <c r="GJ168" s="247"/>
      <c r="GK168" s="247"/>
      <c r="GL168" s="247"/>
      <c r="GM168" s="247"/>
      <c r="GN168" s="247"/>
      <c r="GO168" s="247"/>
      <c r="GP168" s="247"/>
      <c r="GQ168" s="247"/>
      <c r="GR168" s="247"/>
      <c r="GS168" s="247"/>
      <c r="GT168" s="247"/>
      <c r="GU168" s="247"/>
      <c r="GV168" s="247"/>
      <c r="GW168" s="247"/>
      <c r="GX168" s="247"/>
      <c r="GY168" s="247"/>
      <c r="GZ168" s="247"/>
      <c r="HA168" s="247"/>
      <c r="HB168" s="247"/>
      <c r="HC168" s="247"/>
      <c r="HD168" s="247"/>
      <c r="HE168" s="247"/>
      <c r="HF168" s="247"/>
      <c r="HG168" s="247"/>
      <c r="HH168" s="247"/>
      <c r="HI168" s="247"/>
      <c r="HJ168" s="247"/>
      <c r="HK168" s="247"/>
      <c r="HL168" s="247"/>
      <c r="HM168" s="247"/>
      <c r="HN168" s="247"/>
      <c r="HO168" s="247"/>
      <c r="HP168" s="247"/>
      <c r="HQ168" s="247"/>
      <c r="HR168" s="247"/>
      <c r="HS168" s="247"/>
      <c r="HT168" s="247"/>
      <c r="HU168" s="247"/>
      <c r="HV168" s="247"/>
      <c r="HW168" s="247"/>
      <c r="HX168" s="247"/>
      <c r="HY168" s="247"/>
      <c r="HZ168" s="247"/>
      <c r="IA168" s="247"/>
      <c r="IB168" s="247"/>
      <c r="IC168" s="247"/>
      <c r="ID168" s="247"/>
      <c r="IE168" s="247"/>
      <c r="IF168" s="247"/>
      <c r="IG168" s="247"/>
      <c r="IH168" s="247"/>
      <c r="II168" s="247"/>
      <c r="IJ168" s="247"/>
      <c r="IK168" s="247"/>
      <c r="IL168" s="247"/>
      <c r="IM168" s="247"/>
      <c r="IN168" s="247"/>
      <c r="IO168" s="247"/>
      <c r="IP168" s="247"/>
      <c r="IQ168" s="247"/>
      <c r="IR168" s="247"/>
      <c r="IS168" s="247"/>
      <c r="IT168" s="247"/>
      <c r="IU168" s="247"/>
      <c r="IV168" s="247"/>
      <c r="IW168" s="247"/>
      <c r="IX168" s="247"/>
      <c r="IY168" s="247"/>
      <c r="IZ168" s="247"/>
      <c r="JA168" s="247"/>
      <c r="JB168" s="247"/>
      <c r="JC168" s="247"/>
      <c r="JD168" s="247"/>
      <c r="JE168" s="247"/>
      <c r="JF168" s="247"/>
      <c r="JG168" s="247"/>
      <c r="JH168" s="247"/>
      <c r="JI168" s="247"/>
      <c r="JJ168" s="247"/>
      <c r="JK168" s="247"/>
      <c r="JL168" s="247"/>
    </row>
    <row r="169" spans="1:272" s="270" customFormat="1" x14ac:dyDescent="0.3">
      <c r="A169" s="243"/>
      <c r="B169" s="243"/>
      <c r="C169" s="243"/>
      <c r="D169" s="243"/>
      <c r="E169" s="243"/>
      <c r="F169" s="245"/>
      <c r="G169" s="245"/>
      <c r="H169" s="245"/>
      <c r="I169" s="245"/>
      <c r="J169" s="245"/>
      <c r="K169" s="245"/>
      <c r="L169" s="246"/>
      <c r="M169" s="247"/>
      <c r="N169" s="247"/>
      <c r="O169" s="247"/>
      <c r="P169" s="247"/>
      <c r="Q169" s="247"/>
      <c r="R169" s="247"/>
      <c r="S169" s="247"/>
      <c r="T169" s="247"/>
      <c r="U169" s="247"/>
      <c r="V169" s="247"/>
      <c r="W169" s="247"/>
      <c r="X169" s="247"/>
      <c r="Y169" s="247"/>
      <c r="Z169" s="247"/>
      <c r="AA169" s="247"/>
      <c r="AB169" s="247"/>
      <c r="AC169" s="247"/>
      <c r="AD169" s="247"/>
      <c r="AE169" s="247"/>
      <c r="AF169" s="247"/>
      <c r="AG169" s="247"/>
      <c r="AH169" s="247"/>
      <c r="AI169" s="247"/>
      <c r="AJ169" s="247"/>
      <c r="AK169" s="247"/>
      <c r="AL169" s="247"/>
      <c r="AM169" s="247"/>
      <c r="AN169" s="247"/>
      <c r="AO169" s="247"/>
      <c r="AP169" s="247"/>
      <c r="AQ169" s="247"/>
      <c r="AR169" s="247"/>
      <c r="AS169" s="247"/>
      <c r="AT169" s="247"/>
      <c r="AU169" s="247"/>
      <c r="AV169" s="247"/>
      <c r="AW169" s="247"/>
      <c r="AX169" s="247"/>
      <c r="AY169" s="247"/>
      <c r="AZ169" s="247"/>
      <c r="BA169" s="247"/>
      <c r="BB169" s="247"/>
      <c r="BC169" s="247"/>
      <c r="BD169" s="247"/>
      <c r="BE169" s="247"/>
      <c r="BF169" s="247"/>
      <c r="BG169" s="247"/>
      <c r="BH169" s="247"/>
      <c r="BI169" s="247"/>
      <c r="BJ169" s="247"/>
      <c r="BK169" s="247"/>
      <c r="BL169" s="247"/>
      <c r="BM169" s="247"/>
      <c r="BN169" s="247"/>
      <c r="BO169" s="247"/>
      <c r="BP169" s="247"/>
      <c r="BQ169" s="247"/>
      <c r="BR169" s="247"/>
      <c r="BS169" s="247"/>
      <c r="BT169" s="247"/>
      <c r="BU169" s="247"/>
      <c r="BV169" s="247"/>
      <c r="BW169" s="247"/>
      <c r="BX169" s="247"/>
      <c r="BY169" s="247"/>
      <c r="BZ169" s="247"/>
      <c r="CA169" s="247"/>
      <c r="CB169" s="247"/>
      <c r="CC169" s="247"/>
      <c r="CD169" s="247"/>
      <c r="CE169" s="247"/>
      <c r="CF169" s="247"/>
      <c r="CG169" s="247"/>
      <c r="CH169" s="247"/>
      <c r="CI169" s="247"/>
      <c r="CJ169" s="247"/>
      <c r="CK169" s="247"/>
      <c r="CL169" s="247"/>
      <c r="CM169" s="247"/>
      <c r="CN169" s="247"/>
      <c r="CO169" s="247"/>
      <c r="CP169" s="247"/>
      <c r="CQ169" s="247"/>
      <c r="CR169" s="247"/>
      <c r="CS169" s="247"/>
      <c r="CT169" s="247"/>
      <c r="CU169" s="247"/>
      <c r="CV169" s="247"/>
      <c r="CW169" s="247"/>
      <c r="CX169" s="247"/>
      <c r="CY169" s="247"/>
      <c r="CZ169" s="247"/>
      <c r="DA169" s="247"/>
      <c r="DB169" s="247"/>
      <c r="DC169" s="247"/>
      <c r="DD169" s="247"/>
      <c r="DE169" s="247"/>
      <c r="DF169" s="247"/>
      <c r="DG169" s="247"/>
      <c r="DH169" s="247"/>
      <c r="DI169" s="247"/>
      <c r="DJ169" s="247"/>
      <c r="DK169" s="247"/>
      <c r="DL169" s="247"/>
      <c r="DM169" s="247"/>
      <c r="DN169" s="247"/>
      <c r="DO169" s="247"/>
      <c r="DP169" s="247"/>
      <c r="DQ169" s="247"/>
      <c r="DR169" s="247"/>
      <c r="DS169" s="247"/>
      <c r="DT169" s="247"/>
      <c r="DU169" s="247"/>
      <c r="DV169" s="247"/>
      <c r="DW169" s="247"/>
      <c r="DX169" s="247"/>
      <c r="DY169" s="247"/>
      <c r="DZ169" s="247"/>
      <c r="EA169" s="247"/>
      <c r="EB169" s="247"/>
      <c r="EC169" s="247"/>
      <c r="ED169" s="247"/>
      <c r="EE169" s="247"/>
      <c r="EF169" s="247"/>
      <c r="EG169" s="247"/>
      <c r="EH169" s="247"/>
      <c r="EI169" s="247"/>
      <c r="EJ169" s="247"/>
      <c r="EK169" s="247"/>
      <c r="EL169" s="247"/>
      <c r="EM169" s="247"/>
      <c r="EN169" s="247"/>
      <c r="EO169" s="247"/>
      <c r="EP169" s="247"/>
      <c r="EQ169" s="247"/>
      <c r="ER169" s="247"/>
      <c r="ES169" s="247"/>
      <c r="ET169" s="247"/>
      <c r="EU169" s="247"/>
      <c r="EV169" s="247"/>
      <c r="EW169" s="247"/>
      <c r="EX169" s="247"/>
      <c r="EY169" s="247"/>
      <c r="EZ169" s="247"/>
      <c r="FA169" s="247"/>
      <c r="FB169" s="247"/>
      <c r="FC169" s="247"/>
      <c r="FD169" s="247"/>
      <c r="FE169" s="247"/>
      <c r="FF169" s="247"/>
      <c r="FG169" s="247"/>
      <c r="FH169" s="247"/>
      <c r="FI169" s="247"/>
      <c r="FJ169" s="247"/>
      <c r="FK169" s="247"/>
      <c r="FL169" s="247"/>
      <c r="FM169" s="247"/>
      <c r="FN169" s="247"/>
      <c r="FO169" s="247"/>
      <c r="FP169" s="247"/>
      <c r="FQ169" s="247"/>
      <c r="FR169" s="247"/>
      <c r="FS169" s="247"/>
      <c r="FT169" s="247"/>
      <c r="FU169" s="247"/>
      <c r="FV169" s="247"/>
      <c r="FW169" s="247"/>
      <c r="FX169" s="247"/>
      <c r="FY169" s="247"/>
      <c r="FZ169" s="247"/>
      <c r="GA169" s="247"/>
      <c r="GB169" s="247"/>
      <c r="GC169" s="247"/>
      <c r="GD169" s="247"/>
      <c r="GE169" s="247"/>
      <c r="GF169" s="247"/>
      <c r="GG169" s="247"/>
      <c r="GH169" s="247"/>
      <c r="GI169" s="247"/>
      <c r="GJ169" s="247"/>
      <c r="GK169" s="247"/>
      <c r="GL169" s="247"/>
      <c r="GM169" s="247"/>
      <c r="GN169" s="247"/>
      <c r="GO169" s="247"/>
      <c r="GP169" s="247"/>
      <c r="GQ169" s="247"/>
      <c r="GR169" s="247"/>
      <c r="GS169" s="247"/>
      <c r="GT169" s="247"/>
      <c r="GU169" s="247"/>
      <c r="GV169" s="247"/>
      <c r="GW169" s="247"/>
      <c r="GX169" s="247"/>
      <c r="GY169" s="247"/>
      <c r="GZ169" s="247"/>
      <c r="HA169" s="247"/>
      <c r="HB169" s="247"/>
      <c r="HC169" s="247"/>
      <c r="HD169" s="247"/>
      <c r="HE169" s="247"/>
      <c r="HF169" s="247"/>
      <c r="HG169" s="247"/>
      <c r="HH169" s="247"/>
      <c r="HI169" s="247"/>
      <c r="HJ169" s="247"/>
      <c r="HK169" s="247"/>
      <c r="HL169" s="247"/>
      <c r="HM169" s="247"/>
      <c r="HN169" s="247"/>
      <c r="HO169" s="247"/>
      <c r="HP169" s="247"/>
      <c r="HQ169" s="247"/>
      <c r="HR169" s="247"/>
      <c r="HS169" s="247"/>
      <c r="HT169" s="247"/>
      <c r="HU169" s="247"/>
      <c r="HV169" s="247"/>
      <c r="HW169" s="247"/>
      <c r="HX169" s="247"/>
      <c r="HY169" s="247"/>
      <c r="HZ169" s="247"/>
      <c r="IA169" s="247"/>
      <c r="IB169" s="247"/>
      <c r="IC169" s="247"/>
      <c r="ID169" s="247"/>
      <c r="IE169" s="247"/>
      <c r="IF169" s="247"/>
      <c r="IG169" s="247"/>
      <c r="IH169" s="247"/>
      <c r="II169" s="247"/>
      <c r="IJ169" s="247"/>
      <c r="IK169" s="247"/>
      <c r="IL169" s="247"/>
      <c r="IM169" s="247"/>
      <c r="IN169" s="247"/>
      <c r="IO169" s="247"/>
      <c r="IP169" s="247"/>
      <c r="IQ169" s="247"/>
      <c r="IR169" s="247"/>
      <c r="IS169" s="247"/>
      <c r="IT169" s="247"/>
      <c r="IU169" s="247"/>
      <c r="IV169" s="247"/>
      <c r="IW169" s="247"/>
      <c r="IX169" s="247"/>
      <c r="IY169" s="247"/>
      <c r="IZ169" s="247"/>
      <c r="JA169" s="247"/>
      <c r="JB169" s="247"/>
      <c r="JC169" s="247"/>
      <c r="JD169" s="247"/>
      <c r="JE169" s="247"/>
      <c r="JF169" s="247"/>
      <c r="JG169" s="247"/>
      <c r="JH169" s="247"/>
      <c r="JI169" s="247"/>
      <c r="JJ169" s="247"/>
      <c r="JK169" s="247"/>
      <c r="JL169" s="247"/>
    </row>
    <row r="170" spans="1:272" s="270" customFormat="1" x14ac:dyDescent="0.3">
      <c r="A170" s="243"/>
      <c r="B170" s="243"/>
      <c r="C170" s="243"/>
      <c r="D170" s="243"/>
      <c r="E170" s="243"/>
      <c r="F170" s="245"/>
      <c r="G170" s="245"/>
      <c r="H170" s="245"/>
      <c r="I170" s="245"/>
      <c r="J170" s="245"/>
      <c r="K170" s="245"/>
      <c r="L170" s="246"/>
      <c r="M170" s="247"/>
      <c r="N170" s="247"/>
      <c r="O170" s="247"/>
      <c r="P170" s="247"/>
      <c r="Q170" s="247"/>
      <c r="R170" s="247"/>
      <c r="S170" s="247"/>
      <c r="T170" s="247"/>
      <c r="U170" s="247"/>
      <c r="V170" s="247"/>
      <c r="W170" s="247"/>
      <c r="X170" s="247"/>
      <c r="Y170" s="247"/>
      <c r="Z170" s="247"/>
      <c r="AA170" s="247"/>
      <c r="AB170" s="247"/>
      <c r="AC170" s="247"/>
      <c r="AD170" s="247"/>
      <c r="AE170" s="247"/>
      <c r="AF170" s="247"/>
      <c r="AG170" s="247"/>
      <c r="AH170" s="247"/>
      <c r="AI170" s="247"/>
      <c r="AJ170" s="247"/>
      <c r="AK170" s="247"/>
      <c r="AL170" s="247"/>
      <c r="AM170" s="247"/>
      <c r="AN170" s="247"/>
      <c r="AO170" s="247"/>
      <c r="AP170" s="247"/>
      <c r="AQ170" s="247"/>
      <c r="AR170" s="247"/>
      <c r="AS170" s="247"/>
      <c r="AT170" s="247"/>
      <c r="AU170" s="247"/>
      <c r="AV170" s="247"/>
      <c r="AW170" s="247"/>
      <c r="AX170" s="247"/>
      <c r="AY170" s="247"/>
      <c r="AZ170" s="247"/>
      <c r="BA170" s="247"/>
      <c r="BB170" s="247"/>
      <c r="BC170" s="247"/>
      <c r="BD170" s="247"/>
      <c r="BE170" s="247"/>
      <c r="BF170" s="247"/>
      <c r="BG170" s="247"/>
      <c r="BH170" s="247"/>
      <c r="BI170" s="247"/>
      <c r="BJ170" s="247"/>
      <c r="BK170" s="247"/>
      <c r="BL170" s="247"/>
      <c r="BM170" s="247"/>
      <c r="BN170" s="247"/>
      <c r="BO170" s="247"/>
      <c r="BP170" s="247"/>
      <c r="BQ170" s="247"/>
      <c r="BR170" s="247"/>
      <c r="BS170" s="247"/>
      <c r="BT170" s="247"/>
      <c r="BU170" s="247"/>
      <c r="BV170" s="247"/>
      <c r="BW170" s="247"/>
      <c r="BX170" s="247"/>
      <c r="BY170" s="247"/>
      <c r="BZ170" s="247"/>
      <c r="CA170" s="247"/>
      <c r="CB170" s="247"/>
      <c r="CC170" s="247"/>
      <c r="CD170" s="247"/>
      <c r="CE170" s="247"/>
      <c r="CF170" s="247"/>
      <c r="CG170" s="247"/>
      <c r="CH170" s="247"/>
      <c r="CI170" s="247"/>
      <c r="CJ170" s="247"/>
      <c r="CK170" s="247"/>
      <c r="CL170" s="247"/>
      <c r="CM170" s="247"/>
      <c r="CN170" s="247"/>
      <c r="CO170" s="247"/>
      <c r="CP170" s="247"/>
      <c r="CQ170" s="247"/>
      <c r="CR170" s="247"/>
      <c r="CS170" s="247"/>
      <c r="CT170" s="247"/>
      <c r="CU170" s="247"/>
      <c r="CV170" s="247"/>
      <c r="CW170" s="247"/>
      <c r="CX170" s="247"/>
      <c r="CY170" s="247"/>
      <c r="CZ170" s="247"/>
      <c r="DA170" s="247"/>
      <c r="DB170" s="247"/>
      <c r="DC170" s="247"/>
      <c r="DD170" s="247"/>
      <c r="DE170" s="247"/>
      <c r="DF170" s="247"/>
      <c r="DG170" s="247"/>
      <c r="DH170" s="247"/>
      <c r="DI170" s="247"/>
      <c r="DJ170" s="247"/>
      <c r="DK170" s="247"/>
      <c r="DL170" s="247"/>
      <c r="DM170" s="247"/>
      <c r="DN170" s="247"/>
      <c r="DO170" s="247"/>
      <c r="DP170" s="247"/>
      <c r="DQ170" s="247"/>
      <c r="DR170" s="247"/>
      <c r="DS170" s="247"/>
      <c r="DT170" s="247"/>
      <c r="DU170" s="247"/>
      <c r="DV170" s="247"/>
      <c r="DW170" s="247"/>
      <c r="DX170" s="247"/>
      <c r="DY170" s="247"/>
      <c r="DZ170" s="247"/>
      <c r="EA170" s="247"/>
      <c r="EB170" s="247"/>
      <c r="EC170" s="247"/>
      <c r="ED170" s="247"/>
      <c r="EE170" s="247"/>
      <c r="EF170" s="247"/>
      <c r="EG170" s="247"/>
      <c r="EH170" s="247"/>
      <c r="EI170" s="247"/>
      <c r="EJ170" s="247"/>
      <c r="EK170" s="247"/>
      <c r="EL170" s="247"/>
      <c r="EM170" s="247"/>
      <c r="EN170" s="247"/>
      <c r="EO170" s="247"/>
      <c r="EP170" s="247"/>
      <c r="EQ170" s="247"/>
      <c r="ER170" s="247"/>
      <c r="ES170" s="247"/>
      <c r="ET170" s="247"/>
      <c r="EU170" s="247"/>
      <c r="EV170" s="247"/>
      <c r="EW170" s="247"/>
      <c r="EX170" s="247"/>
      <c r="EY170" s="247"/>
      <c r="EZ170" s="247"/>
      <c r="FA170" s="247"/>
      <c r="FB170" s="247"/>
      <c r="FC170" s="247"/>
      <c r="FD170" s="247"/>
      <c r="FE170" s="247"/>
      <c r="FF170" s="247"/>
      <c r="FG170" s="247"/>
      <c r="FH170" s="247"/>
      <c r="FI170" s="247"/>
      <c r="FJ170" s="247"/>
      <c r="FK170" s="247"/>
      <c r="FL170" s="247"/>
      <c r="FM170" s="247"/>
      <c r="FN170" s="247"/>
      <c r="FO170" s="247"/>
      <c r="FP170" s="247"/>
      <c r="FQ170" s="247"/>
      <c r="FR170" s="247"/>
      <c r="FS170" s="247"/>
      <c r="FT170" s="247"/>
      <c r="FU170" s="247"/>
      <c r="FV170" s="247"/>
      <c r="FW170" s="247"/>
      <c r="FX170" s="247"/>
      <c r="FY170" s="247"/>
      <c r="FZ170" s="247"/>
      <c r="GA170" s="247"/>
      <c r="GB170" s="247"/>
      <c r="GC170" s="247"/>
      <c r="GD170" s="247"/>
      <c r="GE170" s="247"/>
      <c r="GF170" s="247"/>
      <c r="GG170" s="247"/>
      <c r="GH170" s="247"/>
      <c r="GI170" s="247"/>
      <c r="GJ170" s="247"/>
      <c r="GK170" s="247"/>
      <c r="GL170" s="247"/>
      <c r="GM170" s="247"/>
      <c r="GN170" s="247"/>
      <c r="GO170" s="247"/>
      <c r="GP170" s="247"/>
      <c r="GQ170" s="247"/>
      <c r="GR170" s="247"/>
      <c r="GS170" s="247"/>
      <c r="GT170" s="247"/>
      <c r="GU170" s="247"/>
      <c r="GV170" s="247"/>
      <c r="GW170" s="247"/>
      <c r="GX170" s="247"/>
      <c r="GY170" s="247"/>
      <c r="GZ170" s="247"/>
      <c r="HA170" s="247"/>
      <c r="HB170" s="247"/>
      <c r="HC170" s="247"/>
      <c r="HD170" s="247"/>
      <c r="HE170" s="247"/>
      <c r="HF170" s="247"/>
      <c r="HG170" s="247"/>
      <c r="HH170" s="247"/>
      <c r="HI170" s="247"/>
      <c r="HJ170" s="247"/>
      <c r="HK170" s="247"/>
      <c r="HL170" s="247"/>
      <c r="HM170" s="247"/>
      <c r="HN170" s="247"/>
      <c r="HO170" s="247"/>
      <c r="HP170" s="247"/>
      <c r="HQ170" s="247"/>
      <c r="HR170" s="247"/>
      <c r="HS170" s="247"/>
      <c r="HT170" s="247"/>
      <c r="HU170" s="247"/>
      <c r="HV170" s="247"/>
      <c r="HW170" s="247"/>
      <c r="HX170" s="247"/>
      <c r="HY170" s="247"/>
      <c r="HZ170" s="247"/>
      <c r="IA170" s="247"/>
      <c r="IB170" s="247"/>
      <c r="IC170" s="247"/>
      <c r="ID170" s="247"/>
      <c r="IE170" s="247"/>
      <c r="IF170" s="247"/>
      <c r="IG170" s="247"/>
      <c r="IH170" s="247"/>
      <c r="II170" s="247"/>
      <c r="IJ170" s="247"/>
      <c r="IK170" s="247"/>
      <c r="IL170" s="247"/>
      <c r="IM170" s="247"/>
      <c r="IN170" s="247"/>
      <c r="IO170" s="247"/>
      <c r="IP170" s="247"/>
      <c r="IQ170" s="247"/>
      <c r="IR170" s="247"/>
      <c r="IS170" s="247"/>
      <c r="IT170" s="247"/>
      <c r="IU170" s="247"/>
      <c r="IV170" s="247"/>
      <c r="IW170" s="247"/>
      <c r="IX170" s="247"/>
      <c r="IY170" s="247"/>
      <c r="IZ170" s="247"/>
      <c r="JA170" s="247"/>
      <c r="JB170" s="247"/>
      <c r="JC170" s="247"/>
      <c r="JD170" s="247"/>
      <c r="JE170" s="247"/>
      <c r="JF170" s="247"/>
      <c r="JG170" s="247"/>
      <c r="JH170" s="247"/>
      <c r="JI170" s="247"/>
      <c r="JJ170" s="247"/>
      <c r="JK170" s="247"/>
      <c r="JL170" s="247"/>
    </row>
    <row r="171" spans="1:272" s="270" customFormat="1" x14ac:dyDescent="0.3">
      <c r="A171" s="243"/>
      <c r="B171" s="243"/>
      <c r="C171" s="243"/>
      <c r="D171" s="243"/>
      <c r="E171" s="243"/>
      <c r="F171" s="245"/>
      <c r="G171" s="245"/>
      <c r="H171" s="245"/>
      <c r="I171" s="245"/>
      <c r="J171" s="245"/>
      <c r="K171" s="245"/>
      <c r="L171" s="246"/>
      <c r="M171" s="247"/>
      <c r="N171" s="247"/>
      <c r="O171" s="247"/>
      <c r="P171" s="247"/>
      <c r="Q171" s="247"/>
      <c r="R171" s="247"/>
      <c r="S171" s="247"/>
      <c r="T171" s="247"/>
      <c r="U171" s="247"/>
      <c r="V171" s="247"/>
      <c r="W171" s="247"/>
      <c r="X171" s="247"/>
      <c r="Y171" s="247"/>
      <c r="Z171" s="247"/>
      <c r="AA171" s="247"/>
      <c r="AB171" s="247"/>
      <c r="AC171" s="247"/>
      <c r="AD171" s="247"/>
      <c r="AE171" s="247"/>
      <c r="AF171" s="247"/>
      <c r="AG171" s="247"/>
      <c r="AH171" s="247"/>
      <c r="AI171" s="247"/>
      <c r="AJ171" s="247"/>
      <c r="AK171" s="247"/>
      <c r="AL171" s="247"/>
      <c r="AM171" s="247"/>
      <c r="AN171" s="247"/>
      <c r="AO171" s="247"/>
      <c r="AP171" s="247"/>
      <c r="AQ171" s="247"/>
      <c r="AR171" s="247"/>
      <c r="AS171" s="247"/>
      <c r="AT171" s="247"/>
      <c r="AU171" s="247"/>
      <c r="AV171" s="247"/>
      <c r="AW171" s="247"/>
      <c r="AX171" s="247"/>
      <c r="AY171" s="247"/>
      <c r="AZ171" s="247"/>
      <c r="BA171" s="247"/>
      <c r="BB171" s="247"/>
      <c r="BC171" s="247"/>
      <c r="BD171" s="247"/>
      <c r="BE171" s="247"/>
      <c r="BF171" s="247"/>
      <c r="BG171" s="247"/>
      <c r="BH171" s="247"/>
      <c r="BI171" s="247"/>
      <c r="BJ171" s="247"/>
      <c r="BK171" s="247"/>
      <c r="BL171" s="247"/>
      <c r="BM171" s="247"/>
      <c r="BN171" s="247"/>
      <c r="BO171" s="247"/>
      <c r="BP171" s="247"/>
      <c r="BQ171" s="247"/>
      <c r="BR171" s="247"/>
      <c r="BS171" s="247"/>
      <c r="BT171" s="247"/>
      <c r="BU171" s="247"/>
      <c r="BV171" s="247"/>
      <c r="BW171" s="247"/>
      <c r="BX171" s="247"/>
      <c r="BY171" s="247"/>
      <c r="BZ171" s="247"/>
      <c r="CA171" s="247"/>
      <c r="CB171" s="247"/>
      <c r="CC171" s="247"/>
      <c r="CD171" s="247"/>
      <c r="CE171" s="247"/>
      <c r="CF171" s="247"/>
      <c r="CG171" s="247"/>
      <c r="CH171" s="247"/>
      <c r="CI171" s="247"/>
      <c r="CJ171" s="247"/>
      <c r="CK171" s="247"/>
      <c r="CL171" s="247"/>
      <c r="CM171" s="247"/>
      <c r="CN171" s="247"/>
      <c r="CO171" s="247"/>
      <c r="CP171" s="247"/>
      <c r="CQ171" s="247"/>
      <c r="CR171" s="247"/>
      <c r="CS171" s="247"/>
      <c r="CT171" s="247"/>
      <c r="CU171" s="247"/>
      <c r="CV171" s="247"/>
      <c r="CW171" s="247"/>
      <c r="CX171" s="247"/>
      <c r="CY171" s="247"/>
      <c r="CZ171" s="247"/>
      <c r="DA171" s="247"/>
      <c r="DB171" s="247"/>
      <c r="DC171" s="247"/>
      <c r="DD171" s="247"/>
      <c r="DE171" s="247"/>
      <c r="DF171" s="247"/>
      <c r="DG171" s="247"/>
      <c r="DH171" s="247"/>
      <c r="DI171" s="247"/>
      <c r="DJ171" s="247"/>
      <c r="DK171" s="247"/>
      <c r="DL171" s="247"/>
      <c r="DM171" s="247"/>
      <c r="DN171" s="247"/>
      <c r="DO171" s="247"/>
      <c r="DP171" s="247"/>
      <c r="DQ171" s="247"/>
      <c r="DR171" s="247"/>
      <c r="DS171" s="247"/>
      <c r="DT171" s="247"/>
      <c r="DU171" s="247"/>
      <c r="DV171" s="247"/>
      <c r="DW171" s="247"/>
      <c r="DX171" s="247"/>
      <c r="DY171" s="247"/>
      <c r="DZ171" s="247"/>
      <c r="EA171" s="247"/>
      <c r="EB171" s="247"/>
      <c r="EC171" s="247"/>
      <c r="ED171" s="247"/>
      <c r="EE171" s="247"/>
      <c r="EF171" s="247"/>
      <c r="EG171" s="247"/>
      <c r="EH171" s="247"/>
      <c r="EI171" s="247"/>
      <c r="EJ171" s="247"/>
      <c r="EK171" s="247"/>
      <c r="EL171" s="247"/>
      <c r="EM171" s="247"/>
      <c r="EN171" s="247"/>
      <c r="EO171" s="247"/>
      <c r="EP171" s="247"/>
      <c r="EQ171" s="247"/>
      <c r="ER171" s="247"/>
      <c r="ES171" s="247"/>
      <c r="ET171" s="247"/>
      <c r="EU171" s="247"/>
      <c r="EV171" s="247"/>
      <c r="EW171" s="247"/>
      <c r="EX171" s="247"/>
      <c r="EY171" s="247"/>
      <c r="EZ171" s="247"/>
      <c r="FA171" s="247"/>
      <c r="FB171" s="247"/>
      <c r="FC171" s="247"/>
      <c r="FD171" s="247"/>
      <c r="FE171" s="247"/>
      <c r="FF171" s="247"/>
      <c r="FG171" s="247"/>
      <c r="FH171" s="247"/>
      <c r="FI171" s="247"/>
      <c r="FJ171" s="247"/>
      <c r="FK171" s="247"/>
      <c r="FL171" s="247"/>
      <c r="FM171" s="247"/>
      <c r="FN171" s="247"/>
      <c r="FO171" s="247"/>
      <c r="FP171" s="247"/>
      <c r="FQ171" s="247"/>
      <c r="FR171" s="247"/>
      <c r="FS171" s="247"/>
      <c r="FT171" s="247"/>
      <c r="FU171" s="247"/>
      <c r="FV171" s="247"/>
      <c r="FW171" s="247"/>
      <c r="FX171" s="247"/>
      <c r="FY171" s="247"/>
      <c r="FZ171" s="247"/>
      <c r="GA171" s="247"/>
      <c r="GB171" s="247"/>
      <c r="GC171" s="247"/>
      <c r="GD171" s="247"/>
      <c r="GE171" s="247"/>
      <c r="GF171" s="247"/>
      <c r="GG171" s="247"/>
      <c r="GH171" s="247"/>
      <c r="GI171" s="247"/>
      <c r="GJ171" s="247"/>
      <c r="GK171" s="247"/>
      <c r="GL171" s="247"/>
      <c r="GM171" s="247"/>
      <c r="GN171" s="247"/>
      <c r="GO171" s="247"/>
      <c r="GP171" s="247"/>
      <c r="GQ171" s="247"/>
      <c r="GR171" s="247"/>
      <c r="GS171" s="247"/>
      <c r="GT171" s="247"/>
      <c r="GU171" s="247"/>
      <c r="GV171" s="247"/>
      <c r="GW171" s="247"/>
      <c r="GX171" s="247"/>
      <c r="GY171" s="247"/>
      <c r="GZ171" s="247"/>
      <c r="HA171" s="247"/>
      <c r="HB171" s="247"/>
      <c r="HC171" s="247"/>
      <c r="HD171" s="247"/>
      <c r="HE171" s="247"/>
      <c r="HF171" s="247"/>
      <c r="HG171" s="247"/>
      <c r="HH171" s="247"/>
      <c r="HI171" s="247"/>
      <c r="HJ171" s="247"/>
      <c r="HK171" s="247"/>
      <c r="HL171" s="247"/>
      <c r="HM171" s="247"/>
      <c r="HN171" s="247"/>
      <c r="HO171" s="247"/>
      <c r="HP171" s="247"/>
      <c r="HQ171" s="247"/>
      <c r="HR171" s="247"/>
      <c r="HS171" s="247"/>
      <c r="HT171" s="247"/>
      <c r="HU171" s="247"/>
      <c r="HV171" s="247"/>
      <c r="HW171" s="247"/>
      <c r="HX171" s="247"/>
      <c r="HY171" s="247"/>
      <c r="HZ171" s="247"/>
      <c r="IA171" s="247"/>
      <c r="IB171" s="247"/>
      <c r="IC171" s="247"/>
      <c r="ID171" s="247"/>
      <c r="IE171" s="247"/>
      <c r="IF171" s="247"/>
      <c r="IG171" s="247"/>
      <c r="IH171" s="247"/>
      <c r="II171" s="247"/>
      <c r="IJ171" s="247"/>
      <c r="IK171" s="247"/>
      <c r="IL171" s="247"/>
      <c r="IM171" s="247"/>
      <c r="IN171" s="247"/>
      <c r="IO171" s="247"/>
      <c r="IP171" s="247"/>
      <c r="IQ171" s="247"/>
      <c r="IR171" s="247"/>
      <c r="IS171" s="247"/>
      <c r="IT171" s="247"/>
      <c r="IU171" s="247"/>
      <c r="IV171" s="247"/>
      <c r="IW171" s="247"/>
      <c r="IX171" s="247"/>
      <c r="IY171" s="247"/>
      <c r="IZ171" s="247"/>
      <c r="JA171" s="247"/>
      <c r="JB171" s="247"/>
      <c r="JC171" s="247"/>
      <c r="JD171" s="247"/>
      <c r="JE171" s="247"/>
      <c r="JF171" s="247"/>
      <c r="JG171" s="247"/>
      <c r="JH171" s="247"/>
      <c r="JI171" s="247"/>
      <c r="JJ171" s="247"/>
      <c r="JK171" s="247"/>
      <c r="JL171" s="247"/>
    </row>
    <row r="172" spans="1:272" s="270" customFormat="1" x14ac:dyDescent="0.3">
      <c r="A172" s="243"/>
      <c r="B172" s="243"/>
      <c r="C172" s="243"/>
      <c r="D172" s="243"/>
      <c r="E172" s="243"/>
      <c r="F172" s="245"/>
      <c r="G172" s="245"/>
      <c r="H172" s="245"/>
      <c r="I172" s="245"/>
      <c r="J172" s="245"/>
      <c r="K172" s="245"/>
      <c r="L172" s="246"/>
      <c r="M172" s="247"/>
      <c r="N172" s="247"/>
      <c r="O172" s="247"/>
      <c r="P172" s="247"/>
      <c r="Q172" s="247"/>
      <c r="R172" s="247"/>
      <c r="S172" s="247"/>
      <c r="T172" s="247"/>
      <c r="U172" s="247"/>
      <c r="V172" s="247"/>
      <c r="W172" s="247"/>
      <c r="X172" s="247"/>
      <c r="Y172" s="247"/>
      <c r="Z172" s="247"/>
      <c r="AA172" s="247"/>
      <c r="AB172" s="247"/>
      <c r="AC172" s="247"/>
      <c r="AD172" s="247"/>
      <c r="AE172" s="247"/>
      <c r="AF172" s="247"/>
      <c r="AG172" s="247"/>
      <c r="AH172" s="247"/>
      <c r="AI172" s="247"/>
      <c r="AJ172" s="247"/>
      <c r="AK172" s="247"/>
      <c r="AL172" s="247"/>
      <c r="AM172" s="247"/>
      <c r="AN172" s="247"/>
      <c r="AO172" s="247"/>
      <c r="AP172" s="247"/>
      <c r="AQ172" s="247"/>
      <c r="AR172" s="247"/>
      <c r="AS172" s="247"/>
      <c r="AT172" s="247"/>
      <c r="AU172" s="247"/>
      <c r="AV172" s="247"/>
      <c r="AW172" s="247"/>
      <c r="AX172" s="247"/>
      <c r="AY172" s="247"/>
      <c r="AZ172" s="247"/>
      <c r="BA172" s="247"/>
      <c r="BB172" s="247"/>
      <c r="BC172" s="247"/>
      <c r="BD172" s="247"/>
      <c r="BE172" s="247"/>
      <c r="BF172" s="247"/>
      <c r="BG172" s="247"/>
      <c r="BH172" s="247"/>
      <c r="BI172" s="247"/>
      <c r="BJ172" s="247"/>
      <c r="BK172" s="247"/>
      <c r="BL172" s="247"/>
      <c r="BM172" s="247"/>
      <c r="BN172" s="247"/>
      <c r="BO172" s="247"/>
      <c r="BP172" s="247"/>
      <c r="BQ172" s="247"/>
      <c r="BR172" s="247"/>
      <c r="BS172" s="247"/>
      <c r="BT172" s="247"/>
      <c r="BU172" s="247"/>
      <c r="BV172" s="247"/>
      <c r="BW172" s="247"/>
      <c r="BX172" s="247"/>
      <c r="BY172" s="247"/>
      <c r="BZ172" s="247"/>
      <c r="CA172" s="247"/>
      <c r="CB172" s="247"/>
      <c r="CC172" s="247"/>
      <c r="CD172" s="247"/>
      <c r="CE172" s="247"/>
      <c r="CF172" s="247"/>
      <c r="CG172" s="247"/>
      <c r="CH172" s="247"/>
      <c r="CI172" s="247"/>
      <c r="CJ172" s="247"/>
      <c r="CK172" s="247"/>
      <c r="CL172" s="247"/>
      <c r="CM172" s="247"/>
      <c r="CN172" s="247"/>
      <c r="CO172" s="247"/>
      <c r="CP172" s="247"/>
      <c r="CQ172" s="247"/>
      <c r="CR172" s="247"/>
      <c r="CS172" s="247"/>
      <c r="CT172" s="247"/>
      <c r="CU172" s="247"/>
      <c r="CV172" s="247"/>
      <c r="CW172" s="247"/>
      <c r="CX172" s="247"/>
      <c r="CY172" s="247"/>
      <c r="CZ172" s="247"/>
      <c r="DA172" s="247"/>
      <c r="DB172" s="247"/>
      <c r="DC172" s="247"/>
      <c r="DD172" s="247"/>
      <c r="DE172" s="247"/>
      <c r="DF172" s="247"/>
      <c r="DG172" s="247"/>
      <c r="DH172" s="247"/>
      <c r="DI172" s="247"/>
      <c r="DJ172" s="247"/>
      <c r="DK172" s="247"/>
      <c r="DL172" s="247"/>
      <c r="DM172" s="247"/>
      <c r="DN172" s="247"/>
      <c r="DO172" s="247"/>
      <c r="DP172" s="247"/>
      <c r="DQ172" s="247"/>
      <c r="DR172" s="247"/>
      <c r="DS172" s="247"/>
      <c r="DT172" s="247"/>
      <c r="DU172" s="247"/>
      <c r="DV172" s="247"/>
      <c r="DW172" s="247"/>
      <c r="DX172" s="247"/>
      <c r="DY172" s="247"/>
      <c r="DZ172" s="247"/>
      <c r="EA172" s="247"/>
      <c r="EB172" s="247"/>
      <c r="EC172" s="247"/>
      <c r="ED172" s="247"/>
      <c r="EE172" s="247"/>
      <c r="EF172" s="247"/>
      <c r="EG172" s="247"/>
      <c r="EH172" s="247"/>
      <c r="EI172" s="247"/>
      <c r="EJ172" s="247"/>
      <c r="EK172" s="247"/>
      <c r="EL172" s="247"/>
      <c r="EM172" s="247"/>
      <c r="EN172" s="247"/>
      <c r="EO172" s="247"/>
      <c r="EP172" s="247"/>
      <c r="EQ172" s="247"/>
      <c r="ER172" s="247"/>
      <c r="ES172" s="247"/>
      <c r="ET172" s="247"/>
      <c r="EU172" s="247"/>
      <c r="EV172" s="247"/>
      <c r="EW172" s="247"/>
      <c r="EX172" s="247"/>
      <c r="EY172" s="247"/>
      <c r="EZ172" s="247"/>
      <c r="FA172" s="247"/>
      <c r="FB172" s="247"/>
      <c r="FC172" s="247"/>
      <c r="FD172" s="247"/>
      <c r="FE172" s="247"/>
      <c r="FF172" s="247"/>
      <c r="FG172" s="247"/>
      <c r="FH172" s="247"/>
      <c r="FI172" s="247"/>
      <c r="FJ172" s="247"/>
      <c r="FK172" s="247"/>
      <c r="FL172" s="247"/>
      <c r="FM172" s="247"/>
      <c r="FN172" s="247"/>
      <c r="FO172" s="247"/>
      <c r="FP172" s="247"/>
      <c r="FQ172" s="247"/>
      <c r="FR172" s="247"/>
      <c r="FS172" s="247"/>
      <c r="FT172" s="247"/>
      <c r="FU172" s="247"/>
      <c r="FV172" s="247"/>
      <c r="FW172" s="247"/>
      <c r="FX172" s="247"/>
      <c r="FY172" s="247"/>
      <c r="FZ172" s="247"/>
      <c r="GA172" s="247"/>
      <c r="GB172" s="247"/>
      <c r="GC172" s="247"/>
      <c r="GD172" s="247"/>
      <c r="GE172" s="247"/>
      <c r="GF172" s="247"/>
      <c r="GG172" s="247"/>
      <c r="GH172" s="247"/>
      <c r="GI172" s="247"/>
      <c r="GJ172" s="247"/>
      <c r="GK172" s="247"/>
      <c r="GL172" s="247"/>
      <c r="GM172" s="247"/>
      <c r="GN172" s="247"/>
      <c r="GO172" s="247"/>
      <c r="GP172" s="247"/>
      <c r="GQ172" s="247"/>
      <c r="GR172" s="247"/>
      <c r="GS172" s="247"/>
      <c r="GT172" s="247"/>
      <c r="GU172" s="247"/>
      <c r="GV172" s="247"/>
      <c r="GW172" s="247"/>
      <c r="GX172" s="247"/>
      <c r="GY172" s="247"/>
      <c r="GZ172" s="247"/>
      <c r="HA172" s="247"/>
      <c r="HB172" s="247"/>
      <c r="HC172" s="247"/>
      <c r="HD172" s="247"/>
      <c r="HE172" s="247"/>
      <c r="HF172" s="247"/>
      <c r="HG172" s="247"/>
      <c r="HH172" s="247"/>
      <c r="HI172" s="247"/>
      <c r="HJ172" s="247"/>
      <c r="HK172" s="247"/>
      <c r="HL172" s="247"/>
      <c r="HM172" s="247"/>
      <c r="HN172" s="247"/>
      <c r="HO172" s="247"/>
      <c r="HP172" s="247"/>
      <c r="HQ172" s="247"/>
      <c r="HR172" s="247"/>
      <c r="HS172" s="247"/>
      <c r="HT172" s="247"/>
      <c r="HU172" s="247"/>
      <c r="HV172" s="247"/>
      <c r="HW172" s="247"/>
      <c r="HX172" s="247"/>
      <c r="HY172" s="247"/>
      <c r="HZ172" s="247"/>
      <c r="IA172" s="247"/>
      <c r="IB172" s="247"/>
      <c r="IC172" s="247"/>
      <c r="ID172" s="247"/>
      <c r="IE172" s="247"/>
      <c r="IF172" s="247"/>
      <c r="IG172" s="247"/>
      <c r="IH172" s="247"/>
      <c r="II172" s="247"/>
      <c r="IJ172" s="247"/>
      <c r="IK172" s="247"/>
      <c r="IL172" s="247"/>
      <c r="IM172" s="247"/>
      <c r="IN172" s="247"/>
      <c r="IO172" s="247"/>
      <c r="IP172" s="247"/>
      <c r="IQ172" s="247"/>
      <c r="IR172" s="247"/>
      <c r="IS172" s="247"/>
      <c r="IT172" s="247"/>
      <c r="IU172" s="247"/>
      <c r="IV172" s="247"/>
      <c r="IW172" s="247"/>
      <c r="IX172" s="247"/>
      <c r="IY172" s="247"/>
      <c r="IZ172" s="247"/>
      <c r="JA172" s="247"/>
      <c r="JB172" s="247"/>
      <c r="JC172" s="247"/>
      <c r="JD172" s="247"/>
      <c r="JE172" s="247"/>
      <c r="JF172" s="247"/>
      <c r="JG172" s="247"/>
      <c r="JH172" s="247"/>
      <c r="JI172" s="247"/>
      <c r="JJ172" s="247"/>
      <c r="JK172" s="247"/>
      <c r="JL172" s="247"/>
    </row>
    <row r="173" spans="1:272" s="270" customFormat="1" x14ac:dyDescent="0.3">
      <c r="A173" s="243"/>
      <c r="B173" s="243"/>
      <c r="C173" s="243"/>
      <c r="D173" s="243"/>
      <c r="E173" s="243"/>
      <c r="F173" s="245"/>
      <c r="G173" s="245"/>
      <c r="H173" s="245"/>
      <c r="I173" s="245"/>
      <c r="J173" s="245"/>
      <c r="K173" s="245"/>
      <c r="L173" s="246"/>
      <c r="M173" s="247"/>
      <c r="N173" s="247"/>
      <c r="O173" s="247"/>
      <c r="P173" s="247"/>
      <c r="Q173" s="247"/>
      <c r="R173" s="247"/>
      <c r="S173" s="247"/>
      <c r="T173" s="247"/>
      <c r="U173" s="247"/>
      <c r="V173" s="247"/>
      <c r="W173" s="247"/>
      <c r="X173" s="247"/>
      <c r="Y173" s="247"/>
      <c r="Z173" s="247"/>
      <c r="AA173" s="247"/>
      <c r="AB173" s="247"/>
      <c r="AC173" s="247"/>
      <c r="AD173" s="247"/>
      <c r="AE173" s="247"/>
      <c r="AF173" s="247"/>
      <c r="AG173" s="247"/>
      <c r="AH173" s="247"/>
      <c r="AI173" s="247"/>
      <c r="AJ173" s="247"/>
      <c r="AK173" s="247"/>
      <c r="AL173" s="247"/>
      <c r="AM173" s="247"/>
      <c r="AN173" s="247"/>
      <c r="AO173" s="247"/>
      <c r="AP173" s="247"/>
      <c r="AQ173" s="247"/>
      <c r="AR173" s="247"/>
      <c r="AS173" s="247"/>
      <c r="AT173" s="247"/>
      <c r="AU173" s="247"/>
      <c r="AV173" s="247"/>
      <c r="AW173" s="247"/>
      <c r="AX173" s="247"/>
      <c r="AY173" s="247"/>
      <c r="AZ173" s="247"/>
      <c r="BA173" s="247"/>
      <c r="BB173" s="247"/>
      <c r="BC173" s="247"/>
      <c r="BD173" s="247"/>
      <c r="BE173" s="247"/>
      <c r="BF173" s="247"/>
      <c r="BG173" s="247"/>
      <c r="BH173" s="247"/>
      <c r="BI173" s="247"/>
      <c r="BJ173" s="247"/>
      <c r="BK173" s="247"/>
      <c r="BL173" s="247"/>
      <c r="BM173" s="247"/>
      <c r="BN173" s="247"/>
      <c r="BO173" s="247"/>
      <c r="BP173" s="247"/>
      <c r="BQ173" s="247"/>
      <c r="BR173" s="247"/>
      <c r="BS173" s="247"/>
      <c r="BT173" s="247"/>
      <c r="BU173" s="247"/>
      <c r="BV173" s="247"/>
      <c r="BW173" s="247"/>
      <c r="BX173" s="247"/>
      <c r="BY173" s="247"/>
      <c r="BZ173" s="247"/>
      <c r="CA173" s="247"/>
      <c r="CB173" s="247"/>
      <c r="CC173" s="247"/>
      <c r="CD173" s="247"/>
      <c r="CE173" s="247"/>
      <c r="CF173" s="247"/>
      <c r="CG173" s="247"/>
      <c r="CH173" s="247"/>
      <c r="CI173" s="247"/>
      <c r="CJ173" s="247"/>
      <c r="CK173" s="247"/>
      <c r="CL173" s="247"/>
      <c r="CM173" s="247"/>
      <c r="CN173" s="247"/>
      <c r="CO173" s="247"/>
      <c r="CP173" s="247"/>
      <c r="CQ173" s="247"/>
      <c r="CR173" s="247"/>
      <c r="CS173" s="247"/>
      <c r="CT173" s="247"/>
      <c r="CU173" s="247"/>
      <c r="CV173" s="247"/>
      <c r="CW173" s="247"/>
      <c r="CX173" s="247"/>
      <c r="CY173" s="247"/>
      <c r="CZ173" s="247"/>
      <c r="DA173" s="247"/>
      <c r="DB173" s="247"/>
      <c r="DC173" s="247"/>
      <c r="DD173" s="247"/>
      <c r="DE173" s="247"/>
      <c r="DF173" s="247"/>
      <c r="DG173" s="247"/>
      <c r="DH173" s="247"/>
      <c r="DI173" s="247"/>
      <c r="DJ173" s="247"/>
      <c r="DK173" s="247"/>
      <c r="DL173" s="247"/>
      <c r="DM173" s="247"/>
      <c r="DN173" s="247"/>
      <c r="DO173" s="247"/>
      <c r="DP173" s="247"/>
      <c r="DQ173" s="247"/>
      <c r="DR173" s="247"/>
      <c r="DS173" s="247"/>
      <c r="DT173" s="247"/>
      <c r="DU173" s="247"/>
      <c r="DV173" s="247"/>
      <c r="DW173" s="247"/>
      <c r="DX173" s="247"/>
      <c r="DY173" s="247"/>
      <c r="DZ173" s="247"/>
      <c r="EA173" s="247"/>
      <c r="EB173" s="247"/>
      <c r="EC173" s="247"/>
      <c r="ED173" s="247"/>
      <c r="EE173" s="247"/>
      <c r="EF173" s="247"/>
      <c r="EG173" s="247"/>
      <c r="EH173" s="247"/>
      <c r="EI173" s="247"/>
      <c r="EJ173" s="247"/>
      <c r="EK173" s="247"/>
      <c r="EL173" s="247"/>
      <c r="EM173" s="247"/>
      <c r="EN173" s="247"/>
      <c r="EO173" s="247"/>
      <c r="EP173" s="247"/>
      <c r="EQ173" s="247"/>
      <c r="ER173" s="247"/>
      <c r="ES173" s="247"/>
      <c r="ET173" s="247"/>
      <c r="EU173" s="247"/>
      <c r="EV173" s="247"/>
      <c r="EW173" s="247"/>
      <c r="EX173" s="247"/>
      <c r="EY173" s="247"/>
      <c r="EZ173" s="247"/>
      <c r="FA173" s="247"/>
      <c r="FB173" s="247"/>
      <c r="FC173" s="247"/>
      <c r="FD173" s="247"/>
      <c r="FE173" s="247"/>
      <c r="FF173" s="247"/>
      <c r="FG173" s="247"/>
      <c r="FH173" s="247"/>
      <c r="FI173" s="247"/>
      <c r="FJ173" s="247"/>
      <c r="FK173" s="247"/>
      <c r="FL173" s="247"/>
      <c r="FM173" s="247"/>
      <c r="FN173" s="247"/>
      <c r="FO173" s="247"/>
      <c r="FP173" s="247"/>
      <c r="FQ173" s="247"/>
      <c r="FR173" s="247"/>
      <c r="FS173" s="247"/>
      <c r="FT173" s="247"/>
      <c r="FU173" s="247"/>
      <c r="FV173" s="247"/>
      <c r="FW173" s="247"/>
      <c r="FX173" s="247"/>
      <c r="FY173" s="247"/>
      <c r="FZ173" s="247"/>
      <c r="GA173" s="247"/>
      <c r="GB173" s="247"/>
      <c r="GC173" s="247"/>
      <c r="GD173" s="247"/>
      <c r="GE173" s="247"/>
      <c r="GF173" s="247"/>
      <c r="GG173" s="247"/>
      <c r="GH173" s="247"/>
      <c r="GI173" s="247"/>
      <c r="GJ173" s="247"/>
      <c r="GK173" s="247"/>
      <c r="GL173" s="247"/>
      <c r="GM173" s="247"/>
      <c r="GN173" s="247"/>
      <c r="GO173" s="247"/>
      <c r="GP173" s="247"/>
      <c r="GQ173" s="247"/>
      <c r="GR173" s="247"/>
      <c r="GS173" s="247"/>
      <c r="GT173" s="247"/>
      <c r="GU173" s="247"/>
      <c r="GV173" s="247"/>
      <c r="GW173" s="247"/>
      <c r="GX173" s="247"/>
      <c r="GY173" s="247"/>
      <c r="GZ173" s="247"/>
      <c r="HA173" s="247"/>
      <c r="HB173" s="247"/>
      <c r="HC173" s="247"/>
      <c r="HD173" s="247"/>
      <c r="HE173" s="247"/>
      <c r="HF173" s="247"/>
      <c r="HG173" s="247"/>
      <c r="HH173" s="247"/>
      <c r="HI173" s="247"/>
      <c r="HJ173" s="247"/>
      <c r="HK173" s="247"/>
      <c r="HL173" s="247"/>
      <c r="HM173" s="247"/>
      <c r="HN173" s="247"/>
      <c r="HO173" s="247"/>
      <c r="HP173" s="247"/>
      <c r="HQ173" s="247"/>
      <c r="HR173" s="247"/>
      <c r="HS173" s="247"/>
      <c r="HT173" s="247"/>
      <c r="HU173" s="247"/>
      <c r="HV173" s="247"/>
      <c r="HW173" s="247"/>
      <c r="HX173" s="247"/>
      <c r="HY173" s="247"/>
      <c r="HZ173" s="247"/>
      <c r="IA173" s="247"/>
      <c r="IB173" s="247"/>
      <c r="IC173" s="247"/>
      <c r="ID173" s="247"/>
      <c r="IE173" s="247"/>
      <c r="IF173" s="247"/>
      <c r="IG173" s="247"/>
      <c r="IH173" s="247"/>
      <c r="II173" s="247"/>
      <c r="IJ173" s="247"/>
      <c r="IK173" s="247"/>
      <c r="IL173" s="247"/>
      <c r="IM173" s="247"/>
      <c r="IN173" s="247"/>
      <c r="IO173" s="247"/>
      <c r="IP173" s="247"/>
      <c r="IQ173" s="247"/>
      <c r="IR173" s="247"/>
      <c r="IS173" s="247"/>
      <c r="IT173" s="247"/>
      <c r="IU173" s="247"/>
      <c r="IV173" s="247"/>
      <c r="IW173" s="247"/>
      <c r="IX173" s="247"/>
      <c r="IY173" s="247"/>
      <c r="IZ173" s="247"/>
      <c r="JA173" s="247"/>
      <c r="JB173" s="247"/>
      <c r="JC173" s="247"/>
      <c r="JD173" s="247"/>
      <c r="JE173" s="247"/>
      <c r="JF173" s="247"/>
      <c r="JG173" s="247"/>
      <c r="JH173" s="247"/>
      <c r="JI173" s="247"/>
      <c r="JJ173" s="247"/>
      <c r="JK173" s="247"/>
      <c r="JL173" s="247"/>
    </row>
    <row r="174" spans="1:272" s="270" customFormat="1" x14ac:dyDescent="0.3">
      <c r="A174" s="243"/>
      <c r="B174" s="243"/>
      <c r="C174" s="243"/>
      <c r="D174" s="243"/>
      <c r="E174" s="243"/>
      <c r="F174" s="245"/>
      <c r="G174" s="245"/>
      <c r="H174" s="245"/>
      <c r="I174" s="245"/>
      <c r="J174" s="245"/>
      <c r="K174" s="245"/>
      <c r="L174" s="246"/>
      <c r="M174" s="247"/>
      <c r="N174" s="247"/>
      <c r="O174" s="247"/>
      <c r="P174" s="247"/>
      <c r="Q174" s="247"/>
      <c r="R174" s="247"/>
      <c r="S174" s="247"/>
      <c r="T174" s="247"/>
      <c r="U174" s="247"/>
      <c r="V174" s="247"/>
      <c r="W174" s="247"/>
      <c r="X174" s="247"/>
      <c r="Y174" s="247"/>
      <c r="Z174" s="247"/>
      <c r="AA174" s="247"/>
      <c r="AB174" s="247"/>
      <c r="AC174" s="247"/>
      <c r="AD174" s="247"/>
      <c r="AE174" s="247"/>
      <c r="AF174" s="247"/>
      <c r="AG174" s="247"/>
      <c r="AH174" s="247"/>
      <c r="AI174" s="247"/>
      <c r="AJ174" s="247"/>
      <c r="AK174" s="247"/>
      <c r="AL174" s="247"/>
      <c r="AM174" s="247"/>
      <c r="AN174" s="247"/>
      <c r="AO174" s="247"/>
      <c r="AP174" s="247"/>
      <c r="AQ174" s="247"/>
      <c r="AR174" s="247"/>
      <c r="AS174" s="247"/>
      <c r="AT174" s="247"/>
      <c r="AU174" s="247"/>
      <c r="AV174" s="247"/>
      <c r="AW174" s="247"/>
      <c r="AX174" s="247"/>
      <c r="AY174" s="247"/>
      <c r="AZ174" s="247"/>
      <c r="BA174" s="247"/>
      <c r="BB174" s="247"/>
      <c r="BC174" s="247"/>
      <c r="BD174" s="247"/>
      <c r="BE174" s="247"/>
      <c r="BF174" s="247"/>
      <c r="BG174" s="247"/>
      <c r="BH174" s="247"/>
      <c r="BI174" s="247"/>
      <c r="BJ174" s="247"/>
      <c r="BK174" s="247"/>
      <c r="BL174" s="247"/>
      <c r="BM174" s="247"/>
      <c r="BN174" s="247"/>
      <c r="BO174" s="247"/>
      <c r="BP174" s="247"/>
      <c r="BQ174" s="247"/>
      <c r="BR174" s="247"/>
      <c r="BS174" s="247"/>
      <c r="BT174" s="247"/>
      <c r="BU174" s="247"/>
      <c r="BV174" s="247"/>
      <c r="BW174" s="247"/>
      <c r="BX174" s="247"/>
      <c r="BY174" s="247"/>
      <c r="BZ174" s="247"/>
      <c r="CA174" s="247"/>
      <c r="CB174" s="247"/>
      <c r="CC174" s="247"/>
      <c r="CD174" s="247"/>
      <c r="CE174" s="247"/>
      <c r="CF174" s="247"/>
      <c r="CG174" s="247"/>
      <c r="CH174" s="247"/>
      <c r="CI174" s="247"/>
      <c r="CJ174" s="247"/>
      <c r="CK174" s="247"/>
      <c r="CL174" s="247"/>
      <c r="CM174" s="247"/>
      <c r="CN174" s="247"/>
      <c r="CO174" s="247"/>
      <c r="CP174" s="247"/>
      <c r="CQ174" s="247"/>
      <c r="CR174" s="247"/>
      <c r="CS174" s="247"/>
      <c r="CT174" s="247"/>
      <c r="CU174" s="247"/>
      <c r="CV174" s="247"/>
      <c r="CW174" s="247"/>
      <c r="CX174" s="247"/>
      <c r="CY174" s="247"/>
      <c r="CZ174" s="247"/>
      <c r="DA174" s="247"/>
      <c r="DB174" s="247"/>
      <c r="DC174" s="247"/>
      <c r="DD174" s="247"/>
      <c r="DE174" s="247"/>
      <c r="DF174" s="247"/>
      <c r="DG174" s="247"/>
      <c r="DH174" s="247"/>
      <c r="DI174" s="247"/>
      <c r="DJ174" s="247"/>
      <c r="DK174" s="247"/>
      <c r="DL174" s="247"/>
      <c r="DM174" s="247"/>
      <c r="DN174" s="247"/>
      <c r="DO174" s="247"/>
      <c r="DP174" s="247"/>
      <c r="DQ174" s="247"/>
      <c r="DR174" s="247"/>
      <c r="DS174" s="247"/>
      <c r="DT174" s="247"/>
      <c r="DU174" s="247"/>
      <c r="DV174" s="247"/>
      <c r="DW174" s="247"/>
      <c r="DX174" s="247"/>
      <c r="DY174" s="247"/>
      <c r="DZ174" s="247"/>
      <c r="EA174" s="247"/>
      <c r="EB174" s="247"/>
      <c r="EC174" s="247"/>
      <c r="ED174" s="247"/>
      <c r="EE174" s="247"/>
      <c r="EF174" s="247"/>
      <c r="EG174" s="247"/>
      <c r="EH174" s="247"/>
      <c r="EI174" s="247"/>
      <c r="EJ174" s="247"/>
      <c r="EK174" s="247"/>
      <c r="EL174" s="247"/>
      <c r="EM174" s="247"/>
      <c r="EN174" s="247"/>
      <c r="EO174" s="247"/>
      <c r="EP174" s="247"/>
      <c r="EQ174" s="247"/>
      <c r="ER174" s="247"/>
      <c r="ES174" s="247"/>
      <c r="ET174" s="247"/>
      <c r="EU174" s="247"/>
      <c r="EV174" s="247"/>
      <c r="EW174" s="247"/>
      <c r="EX174" s="247"/>
      <c r="EY174" s="247"/>
      <c r="EZ174" s="247"/>
      <c r="FA174" s="247"/>
      <c r="FB174" s="247"/>
      <c r="FC174" s="247"/>
      <c r="FD174" s="247"/>
      <c r="FE174" s="247"/>
      <c r="FF174" s="247"/>
      <c r="FG174" s="247"/>
      <c r="FH174" s="247"/>
      <c r="FI174" s="247"/>
      <c r="FJ174" s="247"/>
      <c r="FK174" s="247"/>
      <c r="FL174" s="247"/>
      <c r="FM174" s="247"/>
      <c r="FN174" s="247"/>
      <c r="FO174" s="247"/>
      <c r="FP174" s="247"/>
      <c r="FQ174" s="247"/>
      <c r="FR174" s="247"/>
      <c r="FS174" s="247"/>
      <c r="FT174" s="247"/>
      <c r="FU174" s="247"/>
      <c r="FV174" s="247"/>
      <c r="FW174" s="247"/>
      <c r="FX174" s="247"/>
      <c r="FY174" s="247"/>
      <c r="FZ174" s="247"/>
      <c r="GA174" s="247"/>
      <c r="GB174" s="247"/>
      <c r="GC174" s="247"/>
      <c r="GD174" s="247"/>
      <c r="GE174" s="247"/>
      <c r="GF174" s="247"/>
      <c r="GG174" s="247"/>
      <c r="GH174" s="247"/>
      <c r="GI174" s="247"/>
      <c r="GJ174" s="247"/>
      <c r="GK174" s="247"/>
      <c r="GL174" s="247"/>
      <c r="GM174" s="247"/>
      <c r="GN174" s="247"/>
      <c r="GO174" s="247"/>
      <c r="GP174" s="247"/>
      <c r="GQ174" s="247"/>
      <c r="GR174" s="247"/>
      <c r="GS174" s="247"/>
      <c r="GT174" s="247"/>
      <c r="GU174" s="247"/>
      <c r="GV174" s="247"/>
      <c r="GW174" s="247"/>
      <c r="GX174" s="247"/>
      <c r="GY174" s="247"/>
      <c r="GZ174" s="247"/>
      <c r="HA174" s="247"/>
      <c r="HB174" s="247"/>
      <c r="HC174" s="247"/>
      <c r="HD174" s="247"/>
      <c r="HE174" s="247"/>
      <c r="HF174" s="247"/>
      <c r="HG174" s="247"/>
      <c r="HH174" s="247"/>
      <c r="HI174" s="247"/>
      <c r="HJ174" s="247"/>
      <c r="HK174" s="247"/>
      <c r="HL174" s="247"/>
      <c r="HM174" s="247"/>
      <c r="HN174" s="247"/>
      <c r="HO174" s="247"/>
      <c r="HP174" s="247"/>
      <c r="HQ174" s="247"/>
      <c r="HR174" s="247"/>
      <c r="HS174" s="247"/>
      <c r="HT174" s="247"/>
      <c r="HU174" s="247"/>
      <c r="HV174" s="247"/>
      <c r="HW174" s="247"/>
      <c r="HX174" s="247"/>
      <c r="HY174" s="247"/>
      <c r="HZ174" s="247"/>
      <c r="IA174" s="247"/>
      <c r="IB174" s="247"/>
      <c r="IC174" s="247"/>
      <c r="ID174" s="247"/>
      <c r="IE174" s="247"/>
      <c r="IF174" s="247"/>
      <c r="IG174" s="247"/>
      <c r="IH174" s="247"/>
      <c r="II174" s="247"/>
      <c r="IJ174" s="247"/>
      <c r="IK174" s="247"/>
      <c r="IL174" s="247"/>
      <c r="IM174" s="247"/>
      <c r="IN174" s="247"/>
      <c r="IO174" s="247"/>
      <c r="IP174" s="247"/>
      <c r="IQ174" s="247"/>
      <c r="IR174" s="247"/>
      <c r="IS174" s="247"/>
      <c r="IT174" s="247"/>
      <c r="IU174" s="247"/>
      <c r="IV174" s="247"/>
      <c r="IW174" s="247"/>
      <c r="IX174" s="247"/>
      <c r="IY174" s="247"/>
      <c r="IZ174" s="247"/>
      <c r="JA174" s="247"/>
      <c r="JB174" s="247"/>
      <c r="JC174" s="247"/>
      <c r="JD174" s="247"/>
      <c r="JE174" s="247"/>
      <c r="JF174" s="247"/>
      <c r="JG174" s="247"/>
      <c r="JH174" s="247"/>
      <c r="JI174" s="247"/>
      <c r="JJ174" s="247"/>
      <c r="JK174" s="247"/>
      <c r="JL174" s="247"/>
    </row>
    <row r="175" spans="1:272" s="270" customFormat="1" x14ac:dyDescent="0.3">
      <c r="A175" s="243"/>
      <c r="B175" s="243"/>
      <c r="C175" s="243"/>
      <c r="D175" s="243"/>
      <c r="E175" s="243"/>
      <c r="F175" s="245"/>
      <c r="G175" s="245"/>
      <c r="H175" s="245"/>
      <c r="I175" s="245"/>
      <c r="J175" s="245"/>
      <c r="K175" s="245"/>
      <c r="L175" s="246"/>
      <c r="M175" s="247"/>
      <c r="N175" s="247"/>
      <c r="O175" s="247"/>
      <c r="P175" s="247"/>
      <c r="Q175" s="247"/>
      <c r="R175" s="247"/>
      <c r="S175" s="247"/>
      <c r="T175" s="247"/>
      <c r="U175" s="247"/>
      <c r="V175" s="247"/>
      <c r="W175" s="247"/>
      <c r="X175" s="247"/>
      <c r="Y175" s="247"/>
      <c r="Z175" s="247"/>
      <c r="AA175" s="247"/>
      <c r="AB175" s="247"/>
      <c r="AC175" s="247"/>
      <c r="AD175" s="247"/>
      <c r="AE175" s="247"/>
      <c r="AF175" s="247"/>
      <c r="AG175" s="247"/>
      <c r="AH175" s="247"/>
      <c r="AI175" s="247"/>
      <c r="AJ175" s="247"/>
      <c r="AK175" s="247"/>
      <c r="AL175" s="247"/>
      <c r="AM175" s="247"/>
      <c r="AN175" s="247"/>
      <c r="AO175" s="247"/>
      <c r="AP175" s="247"/>
      <c r="AQ175" s="247"/>
      <c r="AR175" s="247"/>
      <c r="AS175" s="247"/>
      <c r="AT175" s="247"/>
      <c r="AU175" s="247"/>
      <c r="AV175" s="247"/>
      <c r="AW175" s="247"/>
      <c r="AX175" s="247"/>
      <c r="AY175" s="247"/>
      <c r="AZ175" s="247"/>
      <c r="BA175" s="247"/>
      <c r="BB175" s="247"/>
      <c r="BC175" s="247"/>
      <c r="BD175" s="247"/>
      <c r="BE175" s="247"/>
      <c r="BF175" s="247"/>
      <c r="BG175" s="247"/>
      <c r="BH175" s="247"/>
      <c r="BI175" s="247"/>
      <c r="BJ175" s="247"/>
      <c r="BK175" s="247"/>
      <c r="BL175" s="247"/>
      <c r="BM175" s="247"/>
      <c r="BN175" s="247"/>
      <c r="BO175" s="247"/>
      <c r="BP175" s="247"/>
      <c r="BQ175" s="247"/>
      <c r="BR175" s="247"/>
      <c r="BS175" s="247"/>
      <c r="BT175" s="247"/>
      <c r="BU175" s="247"/>
      <c r="BV175" s="247"/>
      <c r="BW175" s="247"/>
      <c r="BX175" s="247"/>
      <c r="BY175" s="247"/>
      <c r="BZ175" s="247"/>
      <c r="CA175" s="247"/>
      <c r="CB175" s="247"/>
      <c r="CC175" s="247"/>
      <c r="CD175" s="247"/>
      <c r="CE175" s="247"/>
      <c r="CF175" s="247"/>
      <c r="CG175" s="247"/>
      <c r="CH175" s="247"/>
      <c r="CI175" s="247"/>
      <c r="CJ175" s="247"/>
      <c r="CK175" s="247"/>
      <c r="CL175" s="247"/>
      <c r="CM175" s="247"/>
      <c r="CN175" s="247"/>
      <c r="CO175" s="247"/>
      <c r="CP175" s="247"/>
      <c r="CQ175" s="247"/>
      <c r="CR175" s="247"/>
      <c r="CS175" s="247"/>
      <c r="CT175" s="247"/>
      <c r="CU175" s="247"/>
      <c r="CV175" s="247"/>
      <c r="CW175" s="247"/>
      <c r="CX175" s="247"/>
      <c r="CY175" s="247"/>
      <c r="CZ175" s="247"/>
      <c r="DA175" s="247"/>
      <c r="DB175" s="247"/>
      <c r="DC175" s="247"/>
      <c r="DD175" s="247"/>
      <c r="DE175" s="247"/>
      <c r="DF175" s="247"/>
      <c r="DG175" s="247"/>
      <c r="DH175" s="247"/>
      <c r="DI175" s="247"/>
      <c r="DJ175" s="247"/>
      <c r="DK175" s="247"/>
      <c r="DL175" s="247"/>
      <c r="DM175" s="247"/>
      <c r="DN175" s="247"/>
      <c r="DO175" s="247"/>
      <c r="DP175" s="247"/>
      <c r="DQ175" s="247"/>
      <c r="DR175" s="247"/>
      <c r="DS175" s="247"/>
      <c r="DT175" s="247"/>
      <c r="DU175" s="247"/>
      <c r="DV175" s="247"/>
      <c r="DW175" s="247"/>
      <c r="DX175" s="247"/>
      <c r="DY175" s="247"/>
      <c r="DZ175" s="247"/>
      <c r="EA175" s="247"/>
      <c r="EB175" s="247"/>
      <c r="EC175" s="247"/>
      <c r="ED175" s="247"/>
      <c r="EE175" s="247"/>
      <c r="EF175" s="247"/>
      <c r="EG175" s="247"/>
      <c r="EH175" s="247"/>
      <c r="EI175" s="247"/>
      <c r="EJ175" s="247"/>
      <c r="EK175" s="247"/>
      <c r="EL175" s="247"/>
      <c r="EM175" s="247"/>
      <c r="EN175" s="247"/>
      <c r="EO175" s="247"/>
      <c r="EP175" s="247"/>
      <c r="EQ175" s="247"/>
      <c r="ER175" s="247"/>
      <c r="ES175" s="247"/>
      <c r="ET175" s="247"/>
      <c r="EU175" s="247"/>
      <c r="EV175" s="247"/>
      <c r="EW175" s="247"/>
      <c r="EX175" s="247"/>
      <c r="EY175" s="247"/>
      <c r="EZ175" s="247"/>
      <c r="FA175" s="247"/>
      <c r="FB175" s="247"/>
      <c r="FC175" s="247"/>
      <c r="FD175" s="247"/>
      <c r="FE175" s="247"/>
      <c r="FF175" s="247"/>
      <c r="FG175" s="247"/>
      <c r="FH175" s="247"/>
      <c r="FI175" s="247"/>
      <c r="FJ175" s="247"/>
      <c r="FK175" s="247"/>
      <c r="FL175" s="247"/>
      <c r="FM175" s="247"/>
      <c r="FN175" s="247"/>
      <c r="FO175" s="247"/>
      <c r="FP175" s="247"/>
      <c r="FQ175" s="247"/>
      <c r="FR175" s="247"/>
      <c r="FS175" s="247"/>
      <c r="FT175" s="247"/>
      <c r="FU175" s="247"/>
      <c r="FV175" s="247"/>
      <c r="FW175" s="247"/>
      <c r="FX175" s="247"/>
      <c r="FY175" s="247"/>
      <c r="FZ175" s="247"/>
      <c r="GA175" s="247"/>
      <c r="GB175" s="247"/>
      <c r="GC175" s="247"/>
      <c r="GD175" s="247"/>
      <c r="GE175" s="247"/>
      <c r="GF175" s="247"/>
      <c r="GG175" s="247"/>
      <c r="GH175" s="247"/>
      <c r="GI175" s="247"/>
      <c r="GJ175" s="247"/>
      <c r="GK175" s="247"/>
      <c r="GL175" s="247"/>
      <c r="GM175" s="247"/>
      <c r="GN175" s="247"/>
      <c r="GO175" s="247"/>
      <c r="GP175" s="247"/>
      <c r="GQ175" s="247"/>
      <c r="GR175" s="247"/>
      <c r="GS175" s="247"/>
      <c r="GT175" s="247"/>
      <c r="GU175" s="247"/>
      <c r="GV175" s="247"/>
      <c r="GW175" s="247"/>
      <c r="GX175" s="247"/>
      <c r="GY175" s="247"/>
      <c r="GZ175" s="247"/>
      <c r="HA175" s="247"/>
      <c r="HB175" s="247"/>
      <c r="HC175" s="247"/>
      <c r="HD175" s="247"/>
      <c r="HE175" s="247"/>
      <c r="HF175" s="247"/>
      <c r="HG175" s="247"/>
      <c r="HH175" s="247"/>
      <c r="HI175" s="247"/>
      <c r="HJ175" s="247"/>
      <c r="HK175" s="247"/>
      <c r="HL175" s="247"/>
      <c r="HM175" s="247"/>
      <c r="HN175" s="247"/>
      <c r="HO175" s="247"/>
      <c r="HP175" s="247"/>
      <c r="HQ175" s="247"/>
      <c r="HR175" s="247"/>
      <c r="HS175" s="247"/>
      <c r="HT175" s="247"/>
      <c r="HU175" s="247"/>
      <c r="HV175" s="247"/>
      <c r="HW175" s="247"/>
      <c r="HX175" s="247"/>
      <c r="HY175" s="247"/>
      <c r="HZ175" s="247"/>
      <c r="IA175" s="247"/>
      <c r="IB175" s="247"/>
      <c r="IC175" s="247"/>
      <c r="ID175" s="247"/>
      <c r="IE175" s="247"/>
      <c r="IF175" s="247"/>
      <c r="IG175" s="247"/>
      <c r="IH175" s="247"/>
      <c r="II175" s="247"/>
      <c r="IJ175" s="247"/>
      <c r="IK175" s="247"/>
      <c r="IL175" s="247"/>
      <c r="IM175" s="247"/>
      <c r="IN175" s="247"/>
      <c r="IO175" s="247"/>
      <c r="IP175" s="247"/>
      <c r="IQ175" s="247"/>
      <c r="IR175" s="247"/>
      <c r="IS175" s="247"/>
      <c r="IT175" s="247"/>
      <c r="IU175" s="247"/>
      <c r="IV175" s="247"/>
      <c r="IW175" s="247"/>
      <c r="IX175" s="247"/>
      <c r="IY175" s="247"/>
      <c r="IZ175" s="247"/>
      <c r="JA175" s="247"/>
      <c r="JB175" s="247"/>
      <c r="JC175" s="247"/>
      <c r="JD175" s="247"/>
      <c r="JE175" s="247"/>
      <c r="JF175" s="247"/>
      <c r="JG175" s="247"/>
      <c r="JH175" s="247"/>
      <c r="JI175" s="247"/>
      <c r="JJ175" s="247"/>
      <c r="JK175" s="247"/>
      <c r="JL175" s="247"/>
    </row>
    <row r="176" spans="1:272" s="270" customFormat="1" x14ac:dyDescent="0.3">
      <c r="A176" s="243"/>
      <c r="B176" s="243"/>
      <c r="C176" s="243"/>
      <c r="D176" s="243"/>
      <c r="E176" s="243"/>
      <c r="F176" s="245"/>
      <c r="G176" s="245"/>
      <c r="H176" s="245"/>
      <c r="I176" s="245"/>
      <c r="J176" s="245"/>
      <c r="K176" s="245"/>
      <c r="L176" s="246"/>
      <c r="M176" s="247"/>
      <c r="N176" s="247"/>
      <c r="O176" s="247"/>
      <c r="P176" s="247"/>
      <c r="Q176" s="247"/>
      <c r="R176" s="247"/>
      <c r="S176" s="247"/>
      <c r="T176" s="247"/>
      <c r="U176" s="247"/>
      <c r="V176" s="247"/>
      <c r="W176" s="247"/>
      <c r="X176" s="247"/>
      <c r="Y176" s="247"/>
      <c r="Z176" s="247"/>
      <c r="AA176" s="247"/>
      <c r="AB176" s="247"/>
      <c r="AC176" s="247"/>
      <c r="AD176" s="247"/>
      <c r="AE176" s="247"/>
      <c r="AF176" s="247"/>
      <c r="AG176" s="247"/>
      <c r="AH176" s="247"/>
      <c r="AI176" s="247"/>
      <c r="AJ176" s="247"/>
      <c r="AK176" s="247"/>
      <c r="AL176" s="247"/>
      <c r="AM176" s="247"/>
      <c r="AN176" s="247"/>
      <c r="AO176" s="247"/>
      <c r="AP176" s="247"/>
      <c r="AQ176" s="247"/>
      <c r="AR176" s="247"/>
      <c r="AS176" s="247"/>
      <c r="AT176" s="247"/>
      <c r="AU176" s="247"/>
      <c r="AV176" s="247"/>
      <c r="AW176" s="247"/>
      <c r="AX176" s="247"/>
      <c r="AY176" s="247"/>
      <c r="AZ176" s="247"/>
      <c r="BA176" s="247"/>
      <c r="BB176" s="247"/>
      <c r="BC176" s="247"/>
      <c r="BD176" s="247"/>
      <c r="BE176" s="247"/>
      <c r="BF176" s="247"/>
      <c r="BG176" s="247"/>
      <c r="BH176" s="247"/>
      <c r="BI176" s="247"/>
      <c r="BJ176" s="247"/>
      <c r="BK176" s="247"/>
      <c r="BL176" s="247"/>
      <c r="BM176" s="247"/>
      <c r="BN176" s="247"/>
      <c r="BO176" s="247"/>
      <c r="BP176" s="247"/>
      <c r="BQ176" s="247"/>
      <c r="BR176" s="247"/>
      <c r="BS176" s="247"/>
      <c r="BT176" s="247"/>
      <c r="BU176" s="247"/>
      <c r="BV176" s="247"/>
      <c r="BW176" s="247"/>
      <c r="BX176" s="247"/>
      <c r="BY176" s="247"/>
      <c r="BZ176" s="247"/>
      <c r="CA176" s="247"/>
      <c r="CB176" s="247"/>
      <c r="CC176" s="247"/>
      <c r="CD176" s="247"/>
      <c r="CE176" s="247"/>
      <c r="CF176" s="247"/>
      <c r="CG176" s="247"/>
      <c r="CH176" s="247"/>
      <c r="CI176" s="247"/>
      <c r="CJ176" s="247"/>
      <c r="CK176" s="247"/>
      <c r="CL176" s="247"/>
      <c r="CM176" s="247"/>
      <c r="CN176" s="247"/>
      <c r="CO176" s="247"/>
      <c r="CP176" s="247"/>
      <c r="CQ176" s="247"/>
      <c r="CR176" s="247"/>
      <c r="CS176" s="247"/>
      <c r="CT176" s="247"/>
      <c r="CU176" s="247"/>
      <c r="CV176" s="247"/>
      <c r="CW176" s="247"/>
      <c r="CX176" s="247"/>
      <c r="CY176" s="247"/>
      <c r="CZ176" s="247"/>
      <c r="DA176" s="247"/>
      <c r="DB176" s="247"/>
      <c r="DC176" s="247"/>
      <c r="DD176" s="247"/>
      <c r="DE176" s="247"/>
      <c r="DF176" s="247"/>
      <c r="DG176" s="247"/>
      <c r="DH176" s="247"/>
      <c r="DI176" s="247"/>
      <c r="DJ176" s="247"/>
      <c r="DK176" s="247"/>
      <c r="DL176" s="247"/>
      <c r="DM176" s="247"/>
      <c r="DN176" s="247"/>
      <c r="DO176" s="247"/>
      <c r="DP176" s="247"/>
      <c r="DQ176" s="247"/>
      <c r="DR176" s="247"/>
      <c r="DS176" s="247"/>
      <c r="DT176" s="247"/>
      <c r="DU176" s="247"/>
      <c r="DV176" s="247"/>
      <c r="DW176" s="247"/>
      <c r="DX176" s="247"/>
      <c r="DY176" s="247"/>
      <c r="DZ176" s="247"/>
      <c r="EA176" s="247"/>
      <c r="EB176" s="247"/>
      <c r="EC176" s="247"/>
      <c r="ED176" s="247"/>
      <c r="EE176" s="247"/>
      <c r="EF176" s="247"/>
      <c r="EG176" s="247"/>
      <c r="EH176" s="247"/>
      <c r="EI176" s="247"/>
      <c r="EJ176" s="247"/>
      <c r="EK176" s="247"/>
      <c r="EL176" s="247"/>
      <c r="EM176" s="247"/>
      <c r="EN176" s="247"/>
      <c r="EO176" s="247"/>
      <c r="EP176" s="247"/>
      <c r="EQ176" s="247"/>
      <c r="ER176" s="247"/>
      <c r="ES176" s="247"/>
      <c r="ET176" s="247"/>
      <c r="EU176" s="247"/>
      <c r="EV176" s="247"/>
      <c r="EW176" s="247"/>
      <c r="EX176" s="247"/>
      <c r="EY176" s="247"/>
      <c r="EZ176" s="247"/>
      <c r="FA176" s="247"/>
      <c r="FB176" s="247"/>
      <c r="FC176" s="247"/>
      <c r="FD176" s="247"/>
      <c r="FE176" s="247"/>
      <c r="FF176" s="247"/>
      <c r="FG176" s="247"/>
      <c r="FH176" s="247"/>
      <c r="FI176" s="247"/>
      <c r="FJ176" s="247"/>
      <c r="FK176" s="247"/>
      <c r="FL176" s="247"/>
      <c r="FM176" s="247"/>
      <c r="FN176" s="247"/>
      <c r="FO176" s="247"/>
      <c r="FP176" s="247"/>
      <c r="FQ176" s="247"/>
      <c r="FR176" s="247"/>
      <c r="FS176" s="247"/>
      <c r="FT176" s="247"/>
      <c r="FU176" s="247"/>
      <c r="FV176" s="247"/>
      <c r="FW176" s="247"/>
      <c r="FX176" s="247"/>
      <c r="FY176" s="247"/>
      <c r="FZ176" s="247"/>
      <c r="GA176" s="247"/>
      <c r="GB176" s="247"/>
      <c r="GC176" s="247"/>
      <c r="GD176" s="247"/>
      <c r="GE176" s="247"/>
      <c r="GF176" s="247"/>
      <c r="GG176" s="247"/>
      <c r="GH176" s="247"/>
      <c r="GI176" s="247"/>
      <c r="GJ176" s="247"/>
      <c r="GK176" s="247"/>
      <c r="GL176" s="247"/>
      <c r="GM176" s="247"/>
      <c r="GN176" s="247"/>
      <c r="GO176" s="247"/>
      <c r="GP176" s="247"/>
      <c r="GQ176" s="247"/>
      <c r="GR176" s="247"/>
      <c r="GS176" s="247"/>
      <c r="GT176" s="247"/>
      <c r="GU176" s="247"/>
      <c r="GV176" s="247"/>
      <c r="GW176" s="247"/>
      <c r="GX176" s="247"/>
      <c r="GY176" s="247"/>
      <c r="GZ176" s="247"/>
      <c r="HA176" s="247"/>
      <c r="HB176" s="247"/>
      <c r="HC176" s="247"/>
      <c r="HD176" s="247"/>
      <c r="HE176" s="247"/>
      <c r="HF176" s="247"/>
      <c r="HG176" s="247"/>
      <c r="HH176" s="247"/>
      <c r="HI176" s="247"/>
      <c r="HJ176" s="247"/>
      <c r="HK176" s="247"/>
      <c r="HL176" s="247"/>
      <c r="HM176" s="247"/>
      <c r="HN176" s="247"/>
      <c r="HO176" s="247"/>
      <c r="HP176" s="247"/>
      <c r="HQ176" s="247"/>
      <c r="HR176" s="247"/>
      <c r="HS176" s="247"/>
      <c r="HT176" s="247"/>
      <c r="HU176" s="247"/>
      <c r="HV176" s="247"/>
      <c r="HW176" s="247"/>
      <c r="HX176" s="247"/>
      <c r="HY176" s="247"/>
      <c r="HZ176" s="247"/>
      <c r="IA176" s="247"/>
      <c r="IB176" s="247"/>
      <c r="IC176" s="247"/>
      <c r="ID176" s="247"/>
      <c r="IE176" s="247"/>
      <c r="IF176" s="247"/>
      <c r="IG176" s="247"/>
      <c r="IH176" s="247"/>
      <c r="II176" s="247"/>
      <c r="IJ176" s="247"/>
      <c r="IK176" s="247"/>
      <c r="IL176" s="247"/>
      <c r="IM176" s="247"/>
      <c r="IN176" s="247"/>
      <c r="IO176" s="247"/>
      <c r="IP176" s="247"/>
      <c r="IQ176" s="247"/>
      <c r="IR176" s="247"/>
      <c r="IS176" s="247"/>
      <c r="IT176" s="247"/>
      <c r="IU176" s="247"/>
      <c r="IV176" s="247"/>
      <c r="IW176" s="247"/>
      <c r="IX176" s="247"/>
      <c r="IY176" s="247"/>
      <c r="IZ176" s="247"/>
      <c r="JA176" s="247"/>
      <c r="JB176" s="247"/>
      <c r="JC176" s="247"/>
      <c r="JD176" s="247"/>
      <c r="JE176" s="247"/>
      <c r="JF176" s="247"/>
      <c r="JG176" s="247"/>
      <c r="JH176" s="247"/>
      <c r="JI176" s="247"/>
      <c r="JJ176" s="247"/>
      <c r="JK176" s="247"/>
      <c r="JL176" s="247"/>
    </row>
    <row r="177" spans="1:272" s="270" customFormat="1" x14ac:dyDescent="0.3">
      <c r="A177" s="243"/>
      <c r="B177" s="243"/>
      <c r="C177" s="243"/>
      <c r="D177" s="243"/>
      <c r="E177" s="243"/>
      <c r="F177" s="245"/>
      <c r="G177" s="245"/>
      <c r="H177" s="245"/>
      <c r="I177" s="245"/>
      <c r="J177" s="245"/>
      <c r="K177" s="245"/>
      <c r="L177" s="246"/>
      <c r="M177" s="247"/>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c r="AU177" s="247"/>
      <c r="AV177" s="247"/>
      <c r="AW177" s="247"/>
      <c r="AX177" s="247"/>
      <c r="AY177" s="247"/>
      <c r="AZ177" s="247"/>
      <c r="BA177" s="247"/>
      <c r="BB177" s="247"/>
      <c r="BC177" s="247"/>
      <c r="BD177" s="247"/>
      <c r="BE177" s="247"/>
      <c r="BF177" s="247"/>
      <c r="BG177" s="247"/>
      <c r="BH177" s="247"/>
      <c r="BI177" s="247"/>
      <c r="BJ177" s="247"/>
      <c r="BK177" s="247"/>
      <c r="BL177" s="247"/>
      <c r="BM177" s="247"/>
      <c r="BN177" s="247"/>
      <c r="BO177" s="247"/>
      <c r="BP177" s="247"/>
      <c r="BQ177" s="247"/>
      <c r="BR177" s="247"/>
      <c r="BS177" s="247"/>
      <c r="BT177" s="247"/>
      <c r="BU177" s="247"/>
      <c r="BV177" s="247"/>
      <c r="BW177" s="247"/>
      <c r="BX177" s="247"/>
      <c r="BY177" s="247"/>
      <c r="BZ177" s="247"/>
      <c r="CA177" s="247"/>
      <c r="CB177" s="247"/>
      <c r="CC177" s="247"/>
      <c r="CD177" s="247"/>
      <c r="CE177" s="247"/>
      <c r="CF177" s="247"/>
      <c r="CG177" s="247"/>
      <c r="CH177" s="247"/>
      <c r="CI177" s="247"/>
      <c r="CJ177" s="247"/>
      <c r="CK177" s="247"/>
      <c r="CL177" s="247"/>
      <c r="CM177" s="247"/>
      <c r="CN177" s="247"/>
      <c r="CO177" s="247"/>
      <c r="CP177" s="247"/>
      <c r="CQ177" s="247"/>
      <c r="CR177" s="247"/>
      <c r="CS177" s="247"/>
      <c r="CT177" s="247"/>
      <c r="CU177" s="247"/>
      <c r="CV177" s="247"/>
      <c r="CW177" s="247"/>
      <c r="CX177" s="247"/>
      <c r="CY177" s="247"/>
      <c r="CZ177" s="247"/>
      <c r="DA177" s="247"/>
      <c r="DB177" s="247"/>
      <c r="DC177" s="247"/>
      <c r="DD177" s="247"/>
      <c r="DE177" s="247"/>
      <c r="DF177" s="247"/>
      <c r="DG177" s="247"/>
      <c r="DH177" s="247"/>
      <c r="DI177" s="247"/>
      <c r="DJ177" s="247"/>
      <c r="DK177" s="247"/>
      <c r="DL177" s="247"/>
      <c r="DM177" s="247"/>
      <c r="DN177" s="247"/>
      <c r="DO177" s="247"/>
      <c r="DP177" s="247"/>
      <c r="DQ177" s="247"/>
      <c r="DR177" s="247"/>
      <c r="DS177" s="247"/>
      <c r="DT177" s="247"/>
      <c r="DU177" s="247"/>
      <c r="DV177" s="247"/>
      <c r="DW177" s="247"/>
      <c r="DX177" s="247"/>
      <c r="DY177" s="247"/>
      <c r="DZ177" s="247"/>
      <c r="EA177" s="247"/>
      <c r="EB177" s="247"/>
      <c r="EC177" s="247"/>
      <c r="ED177" s="247"/>
      <c r="EE177" s="247"/>
      <c r="EF177" s="247"/>
      <c r="EG177" s="247"/>
      <c r="EH177" s="247"/>
      <c r="EI177" s="247"/>
      <c r="EJ177" s="247"/>
      <c r="EK177" s="247"/>
      <c r="EL177" s="247"/>
      <c r="EM177" s="247"/>
      <c r="EN177" s="247"/>
      <c r="EO177" s="247"/>
      <c r="EP177" s="247"/>
      <c r="EQ177" s="247"/>
      <c r="ER177" s="247"/>
      <c r="ES177" s="247"/>
      <c r="ET177" s="247"/>
      <c r="EU177" s="247"/>
      <c r="EV177" s="247"/>
      <c r="EW177" s="247"/>
      <c r="EX177" s="247"/>
      <c r="EY177" s="247"/>
      <c r="EZ177" s="247"/>
      <c r="FA177" s="247"/>
      <c r="FB177" s="247"/>
      <c r="FC177" s="247"/>
      <c r="FD177" s="247"/>
      <c r="FE177" s="247"/>
      <c r="FF177" s="247"/>
      <c r="FG177" s="247"/>
      <c r="FH177" s="247"/>
      <c r="FI177" s="247"/>
      <c r="FJ177" s="247"/>
      <c r="FK177" s="247"/>
      <c r="FL177" s="247"/>
      <c r="FM177" s="247"/>
      <c r="FN177" s="247"/>
      <c r="FO177" s="247"/>
      <c r="FP177" s="247"/>
      <c r="FQ177" s="247"/>
      <c r="FR177" s="247"/>
      <c r="FS177" s="247"/>
      <c r="FT177" s="247"/>
      <c r="FU177" s="247"/>
      <c r="FV177" s="247"/>
      <c r="FW177" s="247"/>
      <c r="FX177" s="247"/>
      <c r="FY177" s="247"/>
      <c r="FZ177" s="247"/>
      <c r="GA177" s="247"/>
      <c r="GB177" s="247"/>
      <c r="GC177" s="247"/>
      <c r="GD177" s="247"/>
      <c r="GE177" s="247"/>
      <c r="GF177" s="247"/>
      <c r="GG177" s="247"/>
      <c r="GH177" s="247"/>
      <c r="GI177" s="247"/>
      <c r="GJ177" s="247"/>
      <c r="GK177" s="247"/>
      <c r="GL177" s="247"/>
      <c r="GM177" s="247"/>
      <c r="GN177" s="247"/>
      <c r="GO177" s="247"/>
      <c r="GP177" s="247"/>
      <c r="GQ177" s="247"/>
      <c r="GR177" s="247"/>
      <c r="GS177" s="247"/>
      <c r="GT177" s="247"/>
      <c r="GU177" s="247"/>
      <c r="GV177" s="247"/>
      <c r="GW177" s="247"/>
      <c r="GX177" s="247"/>
      <c r="GY177" s="247"/>
      <c r="GZ177" s="247"/>
      <c r="HA177" s="247"/>
      <c r="HB177" s="247"/>
      <c r="HC177" s="247"/>
      <c r="HD177" s="247"/>
      <c r="HE177" s="247"/>
      <c r="HF177" s="247"/>
      <c r="HG177" s="247"/>
      <c r="HH177" s="247"/>
      <c r="HI177" s="247"/>
      <c r="HJ177" s="247"/>
      <c r="HK177" s="247"/>
      <c r="HL177" s="247"/>
      <c r="HM177" s="247"/>
      <c r="HN177" s="247"/>
      <c r="HO177" s="247"/>
      <c r="HP177" s="247"/>
      <c r="HQ177" s="247"/>
      <c r="HR177" s="247"/>
      <c r="HS177" s="247"/>
      <c r="HT177" s="247"/>
      <c r="HU177" s="247"/>
      <c r="HV177" s="247"/>
      <c r="HW177" s="247"/>
      <c r="HX177" s="247"/>
      <c r="HY177" s="247"/>
      <c r="HZ177" s="247"/>
      <c r="IA177" s="247"/>
      <c r="IB177" s="247"/>
      <c r="IC177" s="247"/>
      <c r="ID177" s="247"/>
      <c r="IE177" s="247"/>
      <c r="IF177" s="247"/>
      <c r="IG177" s="247"/>
      <c r="IH177" s="247"/>
      <c r="II177" s="247"/>
      <c r="IJ177" s="247"/>
      <c r="IK177" s="247"/>
      <c r="IL177" s="247"/>
      <c r="IM177" s="247"/>
      <c r="IN177" s="247"/>
      <c r="IO177" s="247"/>
      <c r="IP177" s="247"/>
      <c r="IQ177" s="247"/>
      <c r="IR177" s="247"/>
      <c r="IS177" s="247"/>
      <c r="IT177" s="247"/>
      <c r="IU177" s="247"/>
      <c r="IV177" s="247"/>
      <c r="IW177" s="247"/>
      <c r="IX177" s="247"/>
      <c r="IY177" s="247"/>
      <c r="IZ177" s="247"/>
      <c r="JA177" s="247"/>
      <c r="JB177" s="247"/>
      <c r="JC177" s="247"/>
      <c r="JD177" s="247"/>
      <c r="JE177" s="247"/>
      <c r="JF177" s="247"/>
      <c r="JG177" s="247"/>
      <c r="JH177" s="247"/>
      <c r="JI177" s="247"/>
      <c r="JJ177" s="247"/>
      <c r="JK177" s="247"/>
      <c r="JL177" s="247"/>
    </row>
    <row r="178" spans="1:272" s="270" customFormat="1" x14ac:dyDescent="0.3">
      <c r="A178" s="243"/>
      <c r="B178" s="243"/>
      <c r="C178" s="243"/>
      <c r="D178" s="243"/>
      <c r="E178" s="243"/>
      <c r="F178" s="245"/>
      <c r="G178" s="245"/>
      <c r="H178" s="245"/>
      <c r="I178" s="245"/>
      <c r="J178" s="245"/>
      <c r="K178" s="245"/>
      <c r="L178" s="246"/>
      <c r="M178" s="247"/>
      <c r="N178" s="247"/>
      <c r="O178" s="247"/>
      <c r="P178" s="247"/>
      <c r="Q178" s="247"/>
      <c r="R178" s="247"/>
      <c r="S178" s="247"/>
      <c r="T178" s="247"/>
      <c r="U178" s="247"/>
      <c r="V178" s="247"/>
      <c r="W178" s="247"/>
      <c r="X178" s="247"/>
      <c r="Y178" s="247"/>
      <c r="Z178" s="247"/>
      <c r="AA178" s="247"/>
      <c r="AB178" s="247"/>
      <c r="AC178" s="247"/>
      <c r="AD178" s="247"/>
      <c r="AE178" s="247"/>
      <c r="AF178" s="247"/>
      <c r="AG178" s="247"/>
      <c r="AH178" s="247"/>
      <c r="AI178" s="247"/>
      <c r="AJ178" s="247"/>
      <c r="AK178" s="247"/>
      <c r="AL178" s="247"/>
      <c r="AM178" s="247"/>
      <c r="AN178" s="247"/>
      <c r="AO178" s="247"/>
      <c r="AP178" s="247"/>
      <c r="AQ178" s="247"/>
      <c r="AR178" s="247"/>
      <c r="AS178" s="247"/>
      <c r="AT178" s="247"/>
      <c r="AU178" s="247"/>
      <c r="AV178" s="247"/>
      <c r="AW178" s="247"/>
      <c r="AX178" s="247"/>
      <c r="AY178" s="247"/>
      <c r="AZ178" s="247"/>
      <c r="BA178" s="247"/>
      <c r="BB178" s="247"/>
      <c r="BC178" s="247"/>
      <c r="BD178" s="247"/>
      <c r="BE178" s="247"/>
      <c r="BF178" s="247"/>
      <c r="BG178" s="247"/>
      <c r="BH178" s="247"/>
      <c r="BI178" s="247"/>
      <c r="BJ178" s="247"/>
      <c r="BK178" s="247"/>
      <c r="BL178" s="247"/>
      <c r="BM178" s="247"/>
      <c r="BN178" s="247"/>
      <c r="BO178" s="247"/>
      <c r="BP178" s="247"/>
      <c r="BQ178" s="247"/>
      <c r="BR178" s="247"/>
      <c r="BS178" s="247"/>
      <c r="BT178" s="247"/>
      <c r="BU178" s="247"/>
      <c r="BV178" s="247"/>
      <c r="BW178" s="247"/>
      <c r="BX178" s="247"/>
      <c r="BY178" s="247"/>
      <c r="BZ178" s="247"/>
      <c r="CA178" s="247"/>
      <c r="CB178" s="247"/>
      <c r="CC178" s="247"/>
      <c r="CD178" s="247"/>
      <c r="CE178" s="247"/>
      <c r="CF178" s="247"/>
      <c r="CG178" s="247"/>
      <c r="CH178" s="247"/>
      <c r="CI178" s="247"/>
      <c r="CJ178" s="247"/>
      <c r="CK178" s="247"/>
      <c r="CL178" s="247"/>
      <c r="CM178" s="247"/>
      <c r="CN178" s="247"/>
      <c r="CO178" s="247"/>
      <c r="CP178" s="247"/>
      <c r="CQ178" s="247"/>
      <c r="CR178" s="247"/>
      <c r="CS178" s="247"/>
      <c r="CT178" s="247"/>
      <c r="CU178" s="247"/>
      <c r="CV178" s="247"/>
      <c r="CW178" s="247"/>
      <c r="CX178" s="247"/>
      <c r="CY178" s="247"/>
      <c r="CZ178" s="247"/>
      <c r="DA178" s="247"/>
      <c r="DB178" s="247"/>
      <c r="DC178" s="247"/>
      <c r="DD178" s="247"/>
      <c r="DE178" s="247"/>
      <c r="DF178" s="247"/>
      <c r="DG178" s="247"/>
      <c r="DH178" s="247"/>
      <c r="DI178" s="247"/>
      <c r="DJ178" s="247"/>
      <c r="DK178" s="247"/>
      <c r="DL178" s="247"/>
      <c r="DM178" s="247"/>
      <c r="DN178" s="247"/>
      <c r="DO178" s="247"/>
      <c r="DP178" s="247"/>
      <c r="DQ178" s="247"/>
      <c r="DR178" s="247"/>
      <c r="DS178" s="247"/>
      <c r="DT178" s="247"/>
      <c r="DU178" s="247"/>
      <c r="DV178" s="247"/>
      <c r="DW178" s="247"/>
      <c r="DX178" s="247"/>
      <c r="DY178" s="247"/>
      <c r="DZ178" s="247"/>
      <c r="EA178" s="247"/>
      <c r="EB178" s="247"/>
      <c r="EC178" s="247"/>
      <c r="ED178" s="247"/>
      <c r="EE178" s="247"/>
      <c r="EF178" s="247"/>
      <c r="EG178" s="247"/>
      <c r="EH178" s="247"/>
      <c r="EI178" s="247"/>
      <c r="EJ178" s="247"/>
      <c r="EK178" s="247"/>
      <c r="EL178" s="247"/>
      <c r="EM178" s="247"/>
      <c r="EN178" s="247"/>
      <c r="EO178" s="247"/>
      <c r="EP178" s="247"/>
      <c r="EQ178" s="247"/>
      <c r="ER178" s="247"/>
      <c r="ES178" s="247"/>
      <c r="ET178" s="247"/>
      <c r="EU178" s="247"/>
      <c r="EV178" s="247"/>
      <c r="EW178" s="247"/>
      <c r="EX178" s="247"/>
      <c r="EY178" s="247"/>
      <c r="EZ178" s="247"/>
      <c r="FA178" s="247"/>
      <c r="FB178" s="247"/>
      <c r="FC178" s="247"/>
      <c r="FD178" s="247"/>
      <c r="FE178" s="247"/>
      <c r="FF178" s="247"/>
      <c r="FG178" s="247"/>
      <c r="FH178" s="247"/>
      <c r="FI178" s="247"/>
      <c r="FJ178" s="247"/>
      <c r="FK178" s="247"/>
      <c r="FL178" s="247"/>
      <c r="FM178" s="247"/>
      <c r="FN178" s="247"/>
      <c r="FO178" s="247"/>
      <c r="FP178" s="247"/>
      <c r="FQ178" s="247"/>
      <c r="FR178" s="247"/>
      <c r="FS178" s="247"/>
      <c r="FT178" s="247"/>
      <c r="FU178" s="247"/>
      <c r="FV178" s="247"/>
      <c r="FW178" s="247"/>
      <c r="FX178" s="247"/>
      <c r="FY178" s="247"/>
      <c r="FZ178" s="247"/>
      <c r="GA178" s="247"/>
      <c r="GB178" s="247"/>
      <c r="GC178" s="247"/>
      <c r="GD178" s="247"/>
      <c r="GE178" s="247"/>
      <c r="GF178" s="247"/>
      <c r="GG178" s="247"/>
      <c r="GH178" s="247"/>
      <c r="GI178" s="247"/>
      <c r="GJ178" s="247"/>
      <c r="GK178" s="247"/>
      <c r="GL178" s="247"/>
      <c r="GM178" s="247"/>
      <c r="GN178" s="247"/>
      <c r="GO178" s="247"/>
      <c r="GP178" s="247"/>
      <c r="GQ178" s="247"/>
      <c r="GR178" s="247"/>
      <c r="GS178" s="247"/>
      <c r="GT178" s="247"/>
      <c r="GU178" s="247"/>
      <c r="GV178" s="247"/>
      <c r="GW178" s="247"/>
      <c r="GX178" s="247"/>
      <c r="GY178" s="247"/>
      <c r="GZ178" s="247"/>
      <c r="HA178" s="247"/>
      <c r="HB178" s="247"/>
      <c r="HC178" s="247"/>
      <c r="HD178" s="247"/>
      <c r="HE178" s="247"/>
      <c r="HF178" s="247"/>
      <c r="HG178" s="247"/>
      <c r="HH178" s="247"/>
      <c r="HI178" s="247"/>
      <c r="HJ178" s="247"/>
      <c r="HK178" s="247"/>
      <c r="HL178" s="247"/>
      <c r="HM178" s="247"/>
      <c r="HN178" s="247"/>
      <c r="HO178" s="247"/>
      <c r="HP178" s="247"/>
      <c r="HQ178" s="247"/>
      <c r="HR178" s="247"/>
      <c r="HS178" s="247"/>
      <c r="HT178" s="247"/>
      <c r="HU178" s="247"/>
      <c r="HV178" s="247"/>
      <c r="HW178" s="247"/>
      <c r="HX178" s="247"/>
      <c r="HY178" s="247"/>
      <c r="HZ178" s="247"/>
      <c r="IA178" s="247"/>
      <c r="IB178" s="247"/>
      <c r="IC178" s="247"/>
      <c r="ID178" s="247"/>
      <c r="IE178" s="247"/>
      <c r="IF178" s="247"/>
      <c r="IG178" s="247"/>
      <c r="IH178" s="247"/>
      <c r="II178" s="247"/>
      <c r="IJ178" s="247"/>
      <c r="IK178" s="247"/>
      <c r="IL178" s="247"/>
      <c r="IM178" s="247"/>
      <c r="IN178" s="247"/>
      <c r="IO178" s="247"/>
      <c r="IP178" s="247"/>
      <c r="IQ178" s="247"/>
      <c r="IR178" s="247"/>
      <c r="IS178" s="247"/>
      <c r="IT178" s="247"/>
      <c r="IU178" s="247"/>
      <c r="IV178" s="247"/>
      <c r="IW178" s="247"/>
      <c r="IX178" s="247"/>
      <c r="IY178" s="247"/>
      <c r="IZ178" s="247"/>
      <c r="JA178" s="247"/>
      <c r="JB178" s="247"/>
      <c r="JC178" s="247"/>
      <c r="JD178" s="247"/>
      <c r="JE178" s="247"/>
      <c r="JF178" s="247"/>
      <c r="JG178" s="247"/>
      <c r="JH178" s="247"/>
      <c r="JI178" s="247"/>
      <c r="JJ178" s="247"/>
      <c r="JK178" s="247"/>
      <c r="JL178" s="247"/>
    </row>
    <row r="179" spans="1:272" s="270" customFormat="1" x14ac:dyDescent="0.3">
      <c r="A179" s="243"/>
      <c r="B179" s="243"/>
      <c r="C179" s="243"/>
      <c r="D179" s="243"/>
      <c r="E179" s="243"/>
      <c r="F179" s="245"/>
      <c r="G179" s="245"/>
      <c r="H179" s="245"/>
      <c r="I179" s="245"/>
      <c r="J179" s="245"/>
      <c r="K179" s="245"/>
      <c r="L179" s="246"/>
      <c r="M179" s="247"/>
      <c r="N179" s="247"/>
      <c r="O179" s="247"/>
      <c r="P179" s="247"/>
      <c r="Q179" s="247"/>
      <c r="R179" s="247"/>
      <c r="S179" s="247"/>
      <c r="T179" s="247"/>
      <c r="U179" s="247"/>
      <c r="V179" s="247"/>
      <c r="W179" s="247"/>
      <c r="X179" s="247"/>
      <c r="Y179" s="247"/>
      <c r="Z179" s="247"/>
      <c r="AA179" s="247"/>
      <c r="AB179" s="247"/>
      <c r="AC179" s="247"/>
      <c r="AD179" s="247"/>
      <c r="AE179" s="247"/>
      <c r="AF179" s="247"/>
      <c r="AG179" s="247"/>
      <c r="AH179" s="247"/>
      <c r="AI179" s="247"/>
      <c r="AJ179" s="247"/>
      <c r="AK179" s="247"/>
      <c r="AL179" s="247"/>
      <c r="AM179" s="247"/>
      <c r="AN179" s="247"/>
      <c r="AO179" s="247"/>
      <c r="AP179" s="247"/>
      <c r="AQ179" s="247"/>
      <c r="AR179" s="247"/>
      <c r="AS179" s="247"/>
      <c r="AT179" s="247"/>
      <c r="AU179" s="247"/>
      <c r="AV179" s="247"/>
      <c r="AW179" s="247"/>
      <c r="AX179" s="247"/>
      <c r="AY179" s="247"/>
      <c r="AZ179" s="247"/>
      <c r="BA179" s="247"/>
      <c r="BB179" s="247"/>
      <c r="BC179" s="247"/>
      <c r="BD179" s="247"/>
      <c r="BE179" s="247"/>
      <c r="BF179" s="247"/>
      <c r="BG179" s="247"/>
      <c r="BH179" s="247"/>
      <c r="BI179" s="247"/>
      <c r="BJ179" s="247"/>
      <c r="BK179" s="247"/>
      <c r="BL179" s="247"/>
      <c r="BM179" s="247"/>
      <c r="BN179" s="247"/>
      <c r="BO179" s="247"/>
      <c r="BP179" s="247"/>
      <c r="BQ179" s="247"/>
      <c r="BR179" s="247"/>
      <c r="BS179" s="247"/>
      <c r="BT179" s="247"/>
      <c r="BU179" s="247"/>
      <c r="BV179" s="247"/>
      <c r="BW179" s="247"/>
      <c r="BX179" s="247"/>
      <c r="BY179" s="247"/>
      <c r="BZ179" s="247"/>
      <c r="CA179" s="247"/>
      <c r="CB179" s="247"/>
      <c r="CC179" s="247"/>
      <c r="CD179" s="247"/>
      <c r="CE179" s="247"/>
      <c r="CF179" s="247"/>
      <c r="CG179" s="247"/>
      <c r="CH179" s="247"/>
      <c r="CI179" s="247"/>
      <c r="CJ179" s="247"/>
      <c r="CK179" s="247"/>
      <c r="CL179" s="247"/>
      <c r="CM179" s="247"/>
      <c r="CN179" s="247"/>
      <c r="CO179" s="247"/>
      <c r="CP179" s="247"/>
      <c r="CQ179" s="247"/>
      <c r="CR179" s="247"/>
      <c r="CS179" s="247"/>
      <c r="CT179" s="247"/>
      <c r="CU179" s="247"/>
      <c r="CV179" s="247"/>
      <c r="CW179" s="247"/>
      <c r="CX179" s="247"/>
      <c r="CY179" s="247"/>
      <c r="CZ179" s="247"/>
      <c r="DA179" s="247"/>
      <c r="DB179" s="247"/>
      <c r="DC179" s="247"/>
      <c r="DD179" s="247"/>
      <c r="DE179" s="247"/>
      <c r="DF179" s="247"/>
      <c r="DG179" s="247"/>
      <c r="DH179" s="247"/>
      <c r="DI179" s="247"/>
      <c r="DJ179" s="247"/>
      <c r="DK179" s="247"/>
      <c r="DL179" s="247"/>
      <c r="DM179" s="247"/>
      <c r="DN179" s="247"/>
      <c r="DO179" s="247"/>
      <c r="DP179" s="247"/>
      <c r="DQ179" s="247"/>
      <c r="DR179" s="247"/>
      <c r="DS179" s="247"/>
      <c r="DT179" s="247"/>
      <c r="DU179" s="247"/>
      <c r="DV179" s="247"/>
      <c r="DW179" s="247"/>
      <c r="DX179" s="247"/>
      <c r="DY179" s="247"/>
      <c r="DZ179" s="247"/>
      <c r="EA179" s="247"/>
      <c r="EB179" s="247"/>
      <c r="EC179" s="247"/>
      <c r="ED179" s="247"/>
      <c r="EE179" s="247"/>
      <c r="EF179" s="247"/>
      <c r="EG179" s="247"/>
      <c r="EH179" s="247"/>
      <c r="EI179" s="247"/>
      <c r="EJ179" s="247"/>
      <c r="EK179" s="247"/>
      <c r="EL179" s="247"/>
      <c r="EM179" s="247"/>
      <c r="EN179" s="247"/>
      <c r="EO179" s="247"/>
      <c r="EP179" s="247"/>
      <c r="EQ179" s="247"/>
      <c r="ER179" s="247"/>
      <c r="ES179" s="247"/>
      <c r="ET179" s="247"/>
      <c r="EU179" s="247"/>
      <c r="EV179" s="247"/>
      <c r="EW179" s="247"/>
      <c r="EX179" s="247"/>
      <c r="EY179" s="247"/>
      <c r="EZ179" s="247"/>
      <c r="FA179" s="247"/>
      <c r="FB179" s="247"/>
      <c r="FC179" s="247"/>
      <c r="FD179" s="247"/>
      <c r="FE179" s="247"/>
      <c r="FF179" s="247"/>
      <c r="FG179" s="247"/>
      <c r="FH179" s="247"/>
      <c r="FI179" s="247"/>
      <c r="FJ179" s="247"/>
      <c r="FK179" s="247"/>
      <c r="FL179" s="247"/>
      <c r="FM179" s="247"/>
      <c r="FN179" s="247"/>
      <c r="FO179" s="247"/>
      <c r="FP179" s="247"/>
      <c r="FQ179" s="247"/>
      <c r="FR179" s="247"/>
      <c r="FS179" s="247"/>
      <c r="FT179" s="247"/>
      <c r="FU179" s="247"/>
      <c r="FV179" s="247"/>
      <c r="FW179" s="247"/>
      <c r="FX179" s="247"/>
      <c r="FY179" s="247"/>
      <c r="FZ179" s="247"/>
      <c r="GA179" s="247"/>
      <c r="GB179" s="247"/>
      <c r="GC179" s="247"/>
      <c r="GD179" s="247"/>
      <c r="GE179" s="247"/>
      <c r="GF179" s="247"/>
      <c r="GG179" s="247"/>
      <c r="GH179" s="247"/>
      <c r="GI179" s="247"/>
      <c r="GJ179" s="247"/>
      <c r="GK179" s="247"/>
      <c r="GL179" s="247"/>
      <c r="GM179" s="247"/>
      <c r="GN179" s="247"/>
      <c r="GO179" s="247"/>
      <c r="GP179" s="247"/>
      <c r="GQ179" s="247"/>
      <c r="GR179" s="247"/>
      <c r="GS179" s="247"/>
      <c r="GT179" s="247"/>
      <c r="GU179" s="247"/>
      <c r="GV179" s="247"/>
      <c r="GW179" s="247"/>
      <c r="GX179" s="247"/>
      <c r="GY179" s="247"/>
      <c r="GZ179" s="247"/>
      <c r="HA179" s="247"/>
      <c r="HB179" s="247"/>
      <c r="HC179" s="247"/>
      <c r="HD179" s="247"/>
      <c r="HE179" s="247"/>
      <c r="HF179" s="247"/>
      <c r="HG179" s="247"/>
      <c r="HH179" s="247"/>
      <c r="HI179" s="247"/>
      <c r="HJ179" s="247"/>
      <c r="HK179" s="247"/>
      <c r="HL179" s="247"/>
      <c r="HM179" s="247"/>
      <c r="HN179" s="247"/>
      <c r="HO179" s="247"/>
      <c r="HP179" s="247"/>
      <c r="HQ179" s="247"/>
      <c r="HR179" s="247"/>
      <c r="HS179" s="247"/>
      <c r="HT179" s="247"/>
      <c r="HU179" s="247"/>
      <c r="HV179" s="247"/>
      <c r="HW179" s="247"/>
      <c r="HX179" s="247"/>
      <c r="HY179" s="247"/>
      <c r="HZ179" s="247"/>
      <c r="IA179" s="247"/>
      <c r="IB179" s="247"/>
      <c r="IC179" s="247"/>
      <c r="ID179" s="247"/>
      <c r="IE179" s="247"/>
      <c r="IF179" s="247"/>
      <c r="IG179" s="247"/>
      <c r="IH179" s="247"/>
      <c r="II179" s="247"/>
      <c r="IJ179" s="247"/>
      <c r="IK179" s="247"/>
      <c r="IL179" s="247"/>
      <c r="IM179" s="247"/>
      <c r="IN179" s="247"/>
      <c r="IO179" s="247"/>
      <c r="IP179" s="247"/>
      <c r="IQ179" s="247"/>
      <c r="IR179" s="247"/>
      <c r="IS179" s="247"/>
      <c r="IT179" s="247"/>
      <c r="IU179" s="247"/>
      <c r="IV179" s="247"/>
      <c r="IW179" s="247"/>
      <c r="IX179" s="247"/>
      <c r="IY179" s="247"/>
      <c r="IZ179" s="247"/>
      <c r="JA179" s="247"/>
      <c r="JB179" s="247"/>
      <c r="JC179" s="247"/>
      <c r="JD179" s="247"/>
      <c r="JE179" s="247"/>
      <c r="JF179" s="247"/>
      <c r="JG179" s="247"/>
      <c r="JH179" s="247"/>
      <c r="JI179" s="247"/>
      <c r="JJ179" s="247"/>
      <c r="JK179" s="247"/>
      <c r="JL179" s="247"/>
    </row>
    <row r="180" spans="1:272" s="270" customFormat="1" x14ac:dyDescent="0.3">
      <c r="A180" s="243"/>
      <c r="B180" s="243"/>
      <c r="C180" s="243"/>
      <c r="D180" s="243"/>
      <c r="E180" s="243"/>
      <c r="F180" s="245"/>
      <c r="G180" s="245"/>
      <c r="H180" s="245"/>
      <c r="I180" s="245"/>
      <c r="J180" s="245"/>
      <c r="K180" s="245"/>
      <c r="L180" s="246"/>
      <c r="M180" s="247"/>
      <c r="N180" s="247"/>
      <c r="O180" s="247"/>
      <c r="P180" s="247"/>
      <c r="Q180" s="247"/>
      <c r="R180" s="247"/>
      <c r="S180" s="247"/>
      <c r="T180" s="247"/>
      <c r="U180" s="247"/>
      <c r="V180" s="247"/>
      <c r="W180" s="247"/>
      <c r="X180" s="247"/>
      <c r="Y180" s="247"/>
      <c r="Z180" s="247"/>
      <c r="AA180" s="247"/>
      <c r="AB180" s="247"/>
      <c r="AC180" s="247"/>
      <c r="AD180" s="247"/>
      <c r="AE180" s="247"/>
      <c r="AF180" s="247"/>
      <c r="AG180" s="247"/>
      <c r="AH180" s="247"/>
      <c r="AI180" s="247"/>
      <c r="AJ180" s="247"/>
      <c r="AK180" s="247"/>
      <c r="AL180" s="247"/>
      <c r="AM180" s="247"/>
      <c r="AN180" s="247"/>
      <c r="AO180" s="247"/>
      <c r="AP180" s="247"/>
      <c r="AQ180" s="247"/>
      <c r="AR180" s="247"/>
      <c r="AS180" s="247"/>
      <c r="AT180" s="247"/>
      <c r="AU180" s="247"/>
      <c r="AV180" s="247"/>
      <c r="AW180" s="247"/>
      <c r="AX180" s="247"/>
      <c r="AY180" s="247"/>
      <c r="AZ180" s="247"/>
      <c r="BA180" s="247"/>
      <c r="BB180" s="247"/>
      <c r="BC180" s="247"/>
      <c r="BD180" s="247"/>
      <c r="BE180" s="247"/>
      <c r="BF180" s="247"/>
      <c r="BG180" s="247"/>
      <c r="BH180" s="247"/>
      <c r="BI180" s="247"/>
      <c r="BJ180" s="247"/>
      <c r="BK180" s="247"/>
      <c r="BL180" s="247"/>
      <c r="BM180" s="247"/>
      <c r="BN180" s="247"/>
      <c r="BO180" s="247"/>
      <c r="BP180" s="247"/>
      <c r="BQ180" s="247"/>
      <c r="BR180" s="247"/>
      <c r="BS180" s="247"/>
      <c r="BT180" s="247"/>
      <c r="BU180" s="247"/>
      <c r="BV180" s="247"/>
      <c r="BW180" s="247"/>
      <c r="BX180" s="247"/>
      <c r="BY180" s="247"/>
      <c r="BZ180" s="247"/>
      <c r="CA180" s="247"/>
      <c r="CB180" s="247"/>
      <c r="CC180" s="247"/>
      <c r="CD180" s="247"/>
      <c r="CE180" s="247"/>
      <c r="CF180" s="247"/>
      <c r="CG180" s="247"/>
      <c r="CH180" s="247"/>
      <c r="CI180" s="247"/>
      <c r="CJ180" s="247"/>
      <c r="CK180" s="247"/>
      <c r="CL180" s="247"/>
      <c r="CM180" s="247"/>
      <c r="CN180" s="247"/>
      <c r="CO180" s="247"/>
      <c r="CP180" s="247"/>
      <c r="CQ180" s="247"/>
      <c r="CR180" s="247"/>
      <c r="CS180" s="247"/>
      <c r="CT180" s="247"/>
      <c r="CU180" s="247"/>
      <c r="CV180" s="247"/>
      <c r="CW180" s="247"/>
      <c r="CX180" s="247"/>
      <c r="CY180" s="247"/>
      <c r="CZ180" s="247"/>
      <c r="DA180" s="247"/>
      <c r="DB180" s="247"/>
      <c r="DC180" s="247"/>
      <c r="DD180" s="247"/>
      <c r="DE180" s="247"/>
      <c r="DF180" s="247"/>
      <c r="DG180" s="247"/>
      <c r="DH180" s="247"/>
      <c r="DI180" s="247"/>
      <c r="DJ180" s="247"/>
      <c r="DK180" s="247"/>
      <c r="DL180" s="247"/>
      <c r="DM180" s="247"/>
      <c r="DN180" s="247"/>
      <c r="DO180" s="247"/>
      <c r="DP180" s="247"/>
      <c r="DQ180" s="247"/>
      <c r="DR180" s="247"/>
      <c r="DS180" s="247"/>
      <c r="DT180" s="247"/>
      <c r="DU180" s="247"/>
      <c r="DV180" s="247"/>
      <c r="DW180" s="247"/>
      <c r="DX180" s="247"/>
      <c r="DY180" s="247"/>
      <c r="DZ180" s="247"/>
      <c r="EA180" s="247"/>
      <c r="EB180" s="247"/>
      <c r="EC180" s="247"/>
      <c r="ED180" s="247"/>
      <c r="EE180" s="247"/>
      <c r="EF180" s="247"/>
      <c r="EG180" s="247"/>
      <c r="EH180" s="247"/>
      <c r="EI180" s="247"/>
      <c r="EJ180" s="247"/>
      <c r="EK180" s="247"/>
      <c r="EL180" s="247"/>
      <c r="EM180" s="247"/>
      <c r="EN180" s="247"/>
      <c r="EO180" s="247"/>
      <c r="EP180" s="247"/>
      <c r="EQ180" s="247"/>
      <c r="ER180" s="247"/>
      <c r="ES180" s="247"/>
      <c r="ET180" s="247"/>
      <c r="EU180" s="247"/>
      <c r="EV180" s="247"/>
      <c r="EW180" s="247"/>
      <c r="EX180" s="247"/>
      <c r="EY180" s="247"/>
      <c r="EZ180" s="247"/>
      <c r="FA180" s="247"/>
      <c r="FB180" s="247"/>
      <c r="FC180" s="247"/>
      <c r="FD180" s="247"/>
      <c r="FE180" s="247"/>
      <c r="FF180" s="247"/>
      <c r="FG180" s="247"/>
      <c r="FH180" s="247"/>
      <c r="FI180" s="247"/>
      <c r="FJ180" s="247"/>
      <c r="FK180" s="247"/>
      <c r="FL180" s="247"/>
      <c r="FM180" s="247"/>
      <c r="FN180" s="247"/>
      <c r="FO180" s="247"/>
      <c r="FP180" s="247"/>
      <c r="FQ180" s="247"/>
      <c r="FR180" s="247"/>
      <c r="FS180" s="247"/>
      <c r="FT180" s="247"/>
      <c r="FU180" s="247"/>
      <c r="FV180" s="247"/>
      <c r="FW180" s="247"/>
      <c r="FX180" s="247"/>
      <c r="FY180" s="247"/>
      <c r="FZ180" s="247"/>
      <c r="GA180" s="247"/>
      <c r="GB180" s="247"/>
      <c r="GC180" s="247"/>
      <c r="GD180" s="247"/>
      <c r="GE180" s="247"/>
      <c r="GF180" s="247"/>
      <c r="GG180" s="247"/>
      <c r="GH180" s="247"/>
      <c r="GI180" s="247"/>
      <c r="GJ180" s="247"/>
      <c r="GK180" s="247"/>
      <c r="GL180" s="247"/>
      <c r="GM180" s="247"/>
      <c r="GN180" s="247"/>
      <c r="GO180" s="247"/>
      <c r="GP180" s="247"/>
      <c r="GQ180" s="247"/>
      <c r="GR180" s="247"/>
      <c r="GS180" s="247"/>
      <c r="GT180" s="247"/>
      <c r="GU180" s="247"/>
      <c r="GV180" s="247"/>
      <c r="GW180" s="247"/>
      <c r="GX180" s="247"/>
      <c r="GY180" s="247"/>
      <c r="GZ180" s="247"/>
      <c r="HA180" s="247"/>
      <c r="HB180" s="247"/>
      <c r="HC180" s="247"/>
      <c r="HD180" s="247"/>
      <c r="HE180" s="247"/>
      <c r="HF180" s="247"/>
      <c r="HG180" s="247"/>
      <c r="HH180" s="247"/>
      <c r="HI180" s="247"/>
      <c r="HJ180" s="247"/>
      <c r="HK180" s="247"/>
      <c r="HL180" s="247"/>
      <c r="HM180" s="247"/>
      <c r="HN180" s="247"/>
      <c r="HO180" s="247"/>
      <c r="HP180" s="247"/>
      <c r="HQ180" s="247"/>
      <c r="HR180" s="247"/>
      <c r="HS180" s="247"/>
      <c r="HT180" s="247"/>
      <c r="HU180" s="247"/>
      <c r="HV180" s="247"/>
      <c r="HW180" s="247"/>
      <c r="HX180" s="247"/>
      <c r="HY180" s="247"/>
      <c r="HZ180" s="247"/>
      <c r="IA180" s="247"/>
      <c r="IB180" s="247"/>
      <c r="IC180" s="247"/>
      <c r="ID180" s="247"/>
      <c r="IE180" s="247"/>
      <c r="IF180" s="247"/>
      <c r="IG180" s="247"/>
      <c r="IH180" s="247"/>
      <c r="II180" s="247"/>
      <c r="IJ180" s="247"/>
      <c r="IK180" s="247"/>
      <c r="IL180" s="247"/>
      <c r="IM180" s="247"/>
      <c r="IN180" s="247"/>
      <c r="IO180" s="247"/>
      <c r="IP180" s="247"/>
      <c r="IQ180" s="247"/>
      <c r="IR180" s="247"/>
      <c r="IS180" s="247"/>
      <c r="IT180" s="247"/>
      <c r="IU180" s="247"/>
      <c r="IV180" s="247"/>
      <c r="IW180" s="247"/>
      <c r="IX180" s="247"/>
      <c r="IY180" s="247"/>
      <c r="IZ180" s="247"/>
      <c r="JA180" s="247"/>
      <c r="JB180" s="247"/>
      <c r="JC180" s="247"/>
      <c r="JD180" s="247"/>
      <c r="JE180" s="247"/>
      <c r="JF180" s="247"/>
      <c r="JG180" s="247"/>
      <c r="JH180" s="247"/>
      <c r="JI180" s="247"/>
      <c r="JJ180" s="247"/>
      <c r="JK180" s="247"/>
      <c r="JL180" s="247"/>
    </row>
    <row r="181" spans="1:272" s="270" customFormat="1" x14ac:dyDescent="0.3">
      <c r="A181" s="243"/>
      <c r="B181" s="243"/>
      <c r="C181" s="243"/>
      <c r="D181" s="243"/>
      <c r="E181" s="243"/>
      <c r="F181" s="245"/>
      <c r="G181" s="245"/>
      <c r="H181" s="245"/>
      <c r="I181" s="245"/>
      <c r="J181" s="245"/>
      <c r="K181" s="245"/>
      <c r="L181" s="246"/>
      <c r="M181" s="247"/>
      <c r="N181" s="247"/>
      <c r="O181" s="247"/>
      <c r="P181" s="247"/>
      <c r="Q181" s="247"/>
      <c r="R181" s="247"/>
      <c r="S181" s="247"/>
      <c r="T181" s="247"/>
      <c r="U181" s="247"/>
      <c r="V181" s="247"/>
      <c r="W181" s="247"/>
      <c r="X181" s="247"/>
      <c r="Y181" s="247"/>
      <c r="Z181" s="247"/>
      <c r="AA181" s="247"/>
      <c r="AB181" s="247"/>
      <c r="AC181" s="247"/>
      <c r="AD181" s="247"/>
      <c r="AE181" s="247"/>
      <c r="AF181" s="247"/>
      <c r="AG181" s="247"/>
      <c r="AH181" s="247"/>
      <c r="AI181" s="247"/>
      <c r="AJ181" s="247"/>
      <c r="AK181" s="247"/>
      <c r="AL181" s="247"/>
      <c r="AM181" s="247"/>
      <c r="AN181" s="247"/>
      <c r="AO181" s="247"/>
      <c r="AP181" s="247"/>
      <c r="AQ181" s="247"/>
      <c r="AR181" s="247"/>
      <c r="AS181" s="247"/>
      <c r="AT181" s="247"/>
      <c r="AU181" s="247"/>
      <c r="AV181" s="247"/>
      <c r="AW181" s="247"/>
      <c r="AX181" s="247"/>
      <c r="AY181" s="247"/>
      <c r="AZ181" s="247"/>
      <c r="BA181" s="247"/>
      <c r="BB181" s="247"/>
      <c r="BC181" s="247"/>
      <c r="BD181" s="247"/>
      <c r="BE181" s="247"/>
      <c r="BF181" s="247"/>
      <c r="BG181" s="247"/>
      <c r="BH181" s="247"/>
      <c r="BI181" s="247"/>
      <c r="BJ181" s="247"/>
      <c r="BK181" s="247"/>
      <c r="BL181" s="247"/>
      <c r="BM181" s="247"/>
      <c r="BN181" s="247"/>
      <c r="BO181" s="247"/>
      <c r="BP181" s="247"/>
      <c r="BQ181" s="247"/>
      <c r="BR181" s="247"/>
      <c r="BS181" s="247"/>
      <c r="BT181" s="247"/>
      <c r="BU181" s="247"/>
      <c r="BV181" s="247"/>
      <c r="BW181" s="247"/>
      <c r="BX181" s="247"/>
      <c r="BY181" s="247"/>
      <c r="BZ181" s="247"/>
      <c r="CA181" s="247"/>
      <c r="CB181" s="247"/>
      <c r="CC181" s="247"/>
      <c r="CD181" s="247"/>
      <c r="CE181" s="247"/>
      <c r="CF181" s="247"/>
      <c r="CG181" s="247"/>
      <c r="CH181" s="247"/>
      <c r="CI181" s="247"/>
      <c r="CJ181" s="247"/>
      <c r="CK181" s="247"/>
      <c r="CL181" s="247"/>
      <c r="CM181" s="247"/>
      <c r="CN181" s="247"/>
      <c r="CO181" s="247"/>
      <c r="CP181" s="247"/>
      <c r="CQ181" s="247"/>
      <c r="CR181" s="247"/>
      <c r="CS181" s="247"/>
      <c r="CT181" s="247"/>
      <c r="CU181" s="247"/>
      <c r="CV181" s="247"/>
      <c r="CW181" s="247"/>
      <c r="CX181" s="247"/>
      <c r="CY181" s="247"/>
      <c r="CZ181" s="247"/>
      <c r="DA181" s="247"/>
      <c r="DB181" s="247"/>
      <c r="DC181" s="247"/>
      <c r="DD181" s="247"/>
      <c r="DE181" s="247"/>
      <c r="DF181" s="247"/>
      <c r="DG181" s="247"/>
      <c r="DH181" s="247"/>
      <c r="DI181" s="247"/>
      <c r="DJ181" s="247"/>
      <c r="DK181" s="247"/>
      <c r="DL181" s="247"/>
      <c r="DM181" s="247"/>
      <c r="DN181" s="247"/>
      <c r="DO181" s="247"/>
      <c r="DP181" s="247"/>
      <c r="DQ181" s="247"/>
      <c r="DR181" s="247"/>
      <c r="DS181" s="247"/>
      <c r="DT181" s="247"/>
      <c r="DU181" s="247"/>
      <c r="DV181" s="247"/>
      <c r="DW181" s="247"/>
      <c r="DX181" s="247"/>
      <c r="DY181" s="247"/>
      <c r="DZ181" s="247"/>
      <c r="EA181" s="247"/>
      <c r="EB181" s="247"/>
      <c r="EC181" s="247"/>
      <c r="ED181" s="247"/>
      <c r="EE181" s="247"/>
      <c r="EF181" s="247"/>
      <c r="EG181" s="247"/>
      <c r="EH181" s="247"/>
      <c r="EI181" s="247"/>
      <c r="EJ181" s="247"/>
      <c r="EK181" s="247"/>
      <c r="EL181" s="247"/>
      <c r="EM181" s="247"/>
      <c r="EN181" s="247"/>
      <c r="EO181" s="247"/>
      <c r="EP181" s="247"/>
      <c r="EQ181" s="247"/>
      <c r="ER181" s="247"/>
      <c r="ES181" s="247"/>
      <c r="ET181" s="247"/>
      <c r="EU181" s="247"/>
      <c r="EV181" s="247"/>
      <c r="EW181" s="247"/>
      <c r="EX181" s="247"/>
      <c r="EY181" s="247"/>
      <c r="EZ181" s="247"/>
      <c r="FA181" s="247"/>
      <c r="FB181" s="247"/>
      <c r="FC181" s="247"/>
      <c r="FD181" s="247"/>
      <c r="FE181" s="247"/>
      <c r="FF181" s="247"/>
      <c r="FG181" s="247"/>
      <c r="FH181" s="247"/>
      <c r="FI181" s="247"/>
      <c r="FJ181" s="247"/>
      <c r="FK181" s="247"/>
      <c r="FL181" s="247"/>
      <c r="FM181" s="247"/>
      <c r="FN181" s="247"/>
      <c r="FO181" s="247"/>
      <c r="FP181" s="247"/>
      <c r="FQ181" s="247"/>
      <c r="FR181" s="247"/>
      <c r="FS181" s="247"/>
      <c r="FT181" s="247"/>
      <c r="FU181" s="247"/>
      <c r="FV181" s="247"/>
      <c r="FW181" s="247"/>
      <c r="FX181" s="247"/>
      <c r="FY181" s="247"/>
      <c r="FZ181" s="247"/>
      <c r="GA181" s="247"/>
      <c r="GB181" s="247"/>
      <c r="GC181" s="247"/>
      <c r="GD181" s="247"/>
      <c r="GE181" s="247"/>
      <c r="GF181" s="247"/>
      <c r="GG181" s="247"/>
      <c r="GH181" s="247"/>
      <c r="GI181" s="247"/>
      <c r="GJ181" s="247"/>
      <c r="GK181" s="247"/>
      <c r="GL181" s="247"/>
      <c r="GM181" s="247"/>
      <c r="GN181" s="247"/>
      <c r="GO181" s="247"/>
      <c r="GP181" s="247"/>
      <c r="GQ181" s="247"/>
      <c r="GR181" s="247"/>
      <c r="GS181" s="247"/>
      <c r="GT181" s="247"/>
      <c r="GU181" s="247"/>
      <c r="GV181" s="247"/>
      <c r="GW181" s="247"/>
      <c r="GX181" s="247"/>
      <c r="GY181" s="247"/>
      <c r="GZ181" s="247"/>
      <c r="HA181" s="247"/>
      <c r="HB181" s="247"/>
      <c r="HC181" s="247"/>
      <c r="HD181" s="247"/>
      <c r="HE181" s="247"/>
      <c r="HF181" s="247"/>
      <c r="HG181" s="247"/>
      <c r="HH181" s="247"/>
      <c r="HI181" s="247"/>
      <c r="HJ181" s="247"/>
      <c r="HK181" s="247"/>
      <c r="HL181" s="247"/>
      <c r="HM181" s="247"/>
      <c r="HN181" s="247"/>
      <c r="HO181" s="247"/>
      <c r="HP181" s="247"/>
      <c r="HQ181" s="247"/>
      <c r="HR181" s="247"/>
      <c r="HS181" s="247"/>
      <c r="HT181" s="247"/>
      <c r="HU181" s="247"/>
      <c r="HV181" s="247"/>
      <c r="HW181" s="247"/>
      <c r="HX181" s="247"/>
      <c r="HY181" s="247"/>
      <c r="HZ181" s="247"/>
      <c r="IA181" s="247"/>
      <c r="IB181" s="247"/>
      <c r="IC181" s="247"/>
      <c r="ID181" s="247"/>
      <c r="IE181" s="247"/>
      <c r="IF181" s="247"/>
      <c r="IG181" s="247"/>
      <c r="IH181" s="247"/>
      <c r="II181" s="247"/>
      <c r="IJ181" s="247"/>
      <c r="IK181" s="247"/>
      <c r="IL181" s="247"/>
      <c r="IM181" s="247"/>
      <c r="IN181" s="247"/>
      <c r="IO181" s="247"/>
      <c r="IP181" s="247"/>
      <c r="IQ181" s="247"/>
      <c r="IR181" s="247"/>
      <c r="IS181" s="247"/>
      <c r="IT181" s="247"/>
      <c r="IU181" s="247"/>
      <c r="IV181" s="247"/>
      <c r="IW181" s="247"/>
      <c r="IX181" s="247"/>
      <c r="IY181" s="247"/>
      <c r="IZ181" s="247"/>
      <c r="JA181" s="247"/>
      <c r="JB181" s="247"/>
      <c r="JC181" s="247"/>
      <c r="JD181" s="247"/>
      <c r="JE181" s="247"/>
      <c r="JF181" s="247"/>
      <c r="JG181" s="247"/>
      <c r="JH181" s="247"/>
      <c r="JI181" s="247"/>
      <c r="JJ181" s="247"/>
      <c r="JK181" s="247"/>
      <c r="JL181" s="247"/>
    </row>
    <row r="182" spans="1:272" s="270" customFormat="1" x14ac:dyDescent="0.3">
      <c r="A182" s="243"/>
      <c r="B182" s="243"/>
      <c r="C182" s="243"/>
      <c r="D182" s="243"/>
      <c r="E182" s="243"/>
      <c r="F182" s="245"/>
      <c r="G182" s="245"/>
      <c r="H182" s="245"/>
      <c r="I182" s="245"/>
      <c r="J182" s="245"/>
      <c r="K182" s="245"/>
      <c r="L182" s="246"/>
      <c r="M182" s="247"/>
      <c r="N182" s="247"/>
      <c r="O182" s="247"/>
      <c r="P182" s="247"/>
      <c r="Q182" s="247"/>
      <c r="R182" s="247"/>
      <c r="S182" s="247"/>
      <c r="T182" s="247"/>
      <c r="U182" s="247"/>
      <c r="V182" s="247"/>
      <c r="W182" s="247"/>
      <c r="X182" s="247"/>
      <c r="Y182" s="247"/>
      <c r="Z182" s="247"/>
      <c r="AA182" s="247"/>
      <c r="AB182" s="247"/>
      <c r="AC182" s="247"/>
      <c r="AD182" s="247"/>
      <c r="AE182" s="247"/>
      <c r="AF182" s="247"/>
      <c r="AG182" s="247"/>
      <c r="AH182" s="247"/>
      <c r="AI182" s="247"/>
      <c r="AJ182" s="247"/>
      <c r="AK182" s="247"/>
      <c r="AL182" s="247"/>
      <c r="AM182" s="247"/>
      <c r="AN182" s="247"/>
      <c r="AO182" s="247"/>
      <c r="AP182" s="247"/>
      <c r="AQ182" s="247"/>
      <c r="AR182" s="247"/>
      <c r="AS182" s="247"/>
      <c r="AT182" s="247"/>
      <c r="AU182" s="247"/>
      <c r="AV182" s="247"/>
      <c r="AW182" s="247"/>
      <c r="AX182" s="247"/>
      <c r="AY182" s="247"/>
      <c r="AZ182" s="247"/>
      <c r="BA182" s="247"/>
      <c r="BB182" s="247"/>
      <c r="BC182" s="247"/>
      <c r="BD182" s="247"/>
      <c r="BE182" s="247"/>
      <c r="BF182" s="247"/>
      <c r="BG182" s="247"/>
      <c r="BH182" s="247"/>
      <c r="BI182" s="247"/>
      <c r="BJ182" s="247"/>
      <c r="BK182" s="247"/>
      <c r="BL182" s="247"/>
      <c r="BM182" s="247"/>
      <c r="BN182" s="247"/>
      <c r="BO182" s="247"/>
      <c r="BP182" s="247"/>
      <c r="BQ182" s="247"/>
      <c r="BR182" s="247"/>
      <c r="BS182" s="247"/>
      <c r="BT182" s="247"/>
      <c r="BU182" s="247"/>
      <c r="BV182" s="247"/>
      <c r="BW182" s="247"/>
      <c r="BX182" s="247"/>
      <c r="BY182" s="247"/>
      <c r="BZ182" s="247"/>
      <c r="CA182" s="247"/>
      <c r="CB182" s="247"/>
      <c r="CC182" s="247"/>
      <c r="CD182" s="247"/>
      <c r="CE182" s="247"/>
      <c r="CF182" s="247"/>
      <c r="CG182" s="247"/>
      <c r="CH182" s="247"/>
      <c r="CI182" s="247"/>
      <c r="CJ182" s="247"/>
      <c r="CK182" s="247"/>
      <c r="CL182" s="247"/>
      <c r="CM182" s="247"/>
      <c r="CN182" s="247"/>
      <c r="CO182" s="247"/>
      <c r="CP182" s="247"/>
      <c r="CQ182" s="247"/>
      <c r="CR182" s="247"/>
      <c r="CS182" s="247"/>
      <c r="CT182" s="247"/>
      <c r="CU182" s="247"/>
      <c r="CV182" s="247"/>
      <c r="CW182" s="247"/>
      <c r="CX182" s="247"/>
      <c r="CY182" s="247"/>
      <c r="CZ182" s="247"/>
      <c r="DA182" s="247"/>
      <c r="DB182" s="247"/>
      <c r="DC182" s="247"/>
      <c r="DD182" s="247"/>
      <c r="DE182" s="247"/>
      <c r="DF182" s="247"/>
      <c r="DG182" s="247"/>
      <c r="DH182" s="247"/>
      <c r="DI182" s="247"/>
      <c r="DJ182" s="247"/>
      <c r="DK182" s="247"/>
      <c r="DL182" s="247"/>
      <c r="DM182" s="247"/>
      <c r="DN182" s="247"/>
      <c r="DO182" s="247"/>
      <c r="DP182" s="247"/>
      <c r="DQ182" s="247"/>
      <c r="DR182" s="247"/>
      <c r="DS182" s="247"/>
      <c r="DT182" s="247"/>
      <c r="DU182" s="247"/>
      <c r="DV182" s="247"/>
      <c r="DW182" s="247"/>
      <c r="DX182" s="247"/>
      <c r="DY182" s="247"/>
      <c r="DZ182" s="247"/>
      <c r="EA182" s="247"/>
      <c r="EB182" s="247"/>
      <c r="EC182" s="247"/>
      <c r="ED182" s="247"/>
      <c r="EE182" s="247"/>
      <c r="EF182" s="247"/>
      <c r="EG182" s="247"/>
      <c r="EH182" s="247"/>
      <c r="EI182" s="247"/>
      <c r="EJ182" s="247"/>
      <c r="EK182" s="247"/>
      <c r="EL182" s="247"/>
      <c r="EM182" s="247"/>
      <c r="EN182" s="247"/>
      <c r="EO182" s="247"/>
      <c r="EP182" s="247"/>
      <c r="EQ182" s="247"/>
      <c r="ER182" s="247"/>
      <c r="ES182" s="247"/>
      <c r="ET182" s="247"/>
      <c r="EU182" s="247"/>
      <c r="EV182" s="247"/>
      <c r="EW182" s="247"/>
      <c r="EX182" s="247"/>
      <c r="EY182" s="247"/>
      <c r="EZ182" s="247"/>
      <c r="FA182" s="247"/>
      <c r="FB182" s="247"/>
      <c r="FC182" s="247"/>
      <c r="FD182" s="247"/>
      <c r="FE182" s="247"/>
      <c r="FF182" s="247"/>
      <c r="FG182" s="247"/>
      <c r="FH182" s="247"/>
      <c r="FI182" s="247"/>
      <c r="FJ182" s="247"/>
      <c r="FK182" s="247"/>
      <c r="FL182" s="247"/>
      <c r="FM182" s="247"/>
      <c r="FN182" s="247"/>
      <c r="FO182" s="247"/>
      <c r="FP182" s="247"/>
      <c r="FQ182" s="247"/>
      <c r="FR182" s="247"/>
      <c r="FS182" s="247"/>
      <c r="FT182" s="247"/>
      <c r="FU182" s="247"/>
      <c r="FV182" s="247"/>
      <c r="FW182" s="247"/>
      <c r="FX182" s="247"/>
      <c r="FY182" s="247"/>
      <c r="FZ182" s="247"/>
      <c r="GA182" s="247"/>
      <c r="GB182" s="247"/>
      <c r="GC182" s="247"/>
      <c r="GD182" s="247"/>
      <c r="GE182" s="247"/>
      <c r="GF182" s="247"/>
      <c r="GG182" s="247"/>
      <c r="GH182" s="247"/>
      <c r="GI182" s="247"/>
      <c r="GJ182" s="247"/>
      <c r="GK182" s="247"/>
      <c r="GL182" s="247"/>
      <c r="GM182" s="247"/>
      <c r="GN182" s="247"/>
      <c r="GO182" s="247"/>
      <c r="GP182" s="247"/>
      <c r="GQ182" s="247"/>
      <c r="GR182" s="247"/>
      <c r="GS182" s="247"/>
      <c r="GT182" s="247"/>
      <c r="GU182" s="247"/>
      <c r="GV182" s="247"/>
      <c r="GW182" s="247"/>
      <c r="GX182" s="247"/>
      <c r="GY182" s="247"/>
      <c r="GZ182" s="247"/>
      <c r="HA182" s="247"/>
      <c r="HB182" s="247"/>
      <c r="HC182" s="247"/>
      <c r="HD182" s="247"/>
      <c r="HE182" s="247"/>
      <c r="HF182" s="247"/>
      <c r="HG182" s="247"/>
      <c r="HH182" s="247"/>
      <c r="HI182" s="247"/>
      <c r="HJ182" s="247"/>
      <c r="HK182" s="247"/>
      <c r="HL182" s="247"/>
      <c r="HM182" s="247"/>
      <c r="HN182" s="247"/>
      <c r="HO182" s="247"/>
      <c r="HP182" s="247"/>
      <c r="HQ182" s="247"/>
      <c r="HR182" s="247"/>
      <c r="HS182" s="247"/>
      <c r="HT182" s="247"/>
      <c r="HU182" s="247"/>
      <c r="HV182" s="247"/>
      <c r="HW182" s="247"/>
      <c r="HX182" s="247"/>
      <c r="HY182" s="247"/>
      <c r="HZ182" s="247"/>
      <c r="IA182" s="247"/>
      <c r="IB182" s="247"/>
      <c r="IC182" s="247"/>
      <c r="ID182" s="247"/>
      <c r="IE182" s="247"/>
      <c r="IF182" s="247"/>
      <c r="IG182" s="247"/>
      <c r="IH182" s="247"/>
      <c r="II182" s="247"/>
      <c r="IJ182" s="247"/>
      <c r="IK182" s="247"/>
      <c r="IL182" s="247"/>
      <c r="IM182" s="247"/>
      <c r="IN182" s="247"/>
      <c r="IO182" s="247"/>
      <c r="IP182" s="247"/>
      <c r="IQ182" s="247"/>
      <c r="IR182" s="247"/>
      <c r="IS182" s="247"/>
      <c r="IT182" s="247"/>
      <c r="IU182" s="247"/>
      <c r="IV182" s="247"/>
      <c r="IW182" s="247"/>
      <c r="IX182" s="247"/>
      <c r="IY182" s="247"/>
      <c r="IZ182" s="247"/>
      <c r="JA182" s="247"/>
      <c r="JB182" s="247"/>
      <c r="JC182" s="247"/>
      <c r="JD182" s="247"/>
      <c r="JE182" s="247"/>
      <c r="JF182" s="247"/>
      <c r="JG182" s="247"/>
      <c r="JH182" s="247"/>
      <c r="JI182" s="247"/>
      <c r="JJ182" s="247"/>
      <c r="JK182" s="247"/>
      <c r="JL182" s="247"/>
    </row>
    <row r="183" spans="1:272" s="270" customFormat="1" x14ac:dyDescent="0.3">
      <c r="A183" s="243"/>
      <c r="B183" s="243"/>
      <c r="C183" s="243"/>
      <c r="D183" s="243"/>
      <c r="E183" s="243"/>
      <c r="F183" s="245"/>
      <c r="G183" s="245"/>
      <c r="H183" s="245"/>
      <c r="I183" s="245"/>
      <c r="J183" s="245"/>
      <c r="K183" s="245"/>
      <c r="L183" s="246"/>
      <c r="M183" s="247"/>
      <c r="N183" s="247"/>
      <c r="O183" s="247"/>
      <c r="P183" s="247"/>
      <c r="Q183" s="247"/>
      <c r="R183" s="247"/>
      <c r="S183" s="247"/>
      <c r="T183" s="247"/>
      <c r="U183" s="247"/>
      <c r="V183" s="247"/>
      <c r="W183" s="247"/>
      <c r="X183" s="247"/>
      <c r="Y183" s="247"/>
      <c r="Z183" s="247"/>
      <c r="AA183" s="247"/>
      <c r="AB183" s="247"/>
      <c r="AC183" s="247"/>
      <c r="AD183" s="247"/>
      <c r="AE183" s="247"/>
      <c r="AF183" s="247"/>
      <c r="AG183" s="247"/>
      <c r="AH183" s="247"/>
      <c r="AI183" s="247"/>
      <c r="AJ183" s="247"/>
      <c r="AK183" s="247"/>
      <c r="AL183" s="247"/>
      <c r="AM183" s="247"/>
      <c r="AN183" s="247"/>
      <c r="AO183" s="247"/>
      <c r="AP183" s="247"/>
      <c r="AQ183" s="247"/>
      <c r="AR183" s="247"/>
      <c r="AS183" s="247"/>
      <c r="AT183" s="247"/>
      <c r="AU183" s="247"/>
      <c r="AV183" s="247"/>
      <c r="AW183" s="247"/>
      <c r="AX183" s="247"/>
      <c r="AY183" s="247"/>
      <c r="AZ183" s="247"/>
      <c r="BA183" s="247"/>
      <c r="BB183" s="247"/>
      <c r="BC183" s="247"/>
      <c r="BD183" s="247"/>
      <c r="BE183" s="247"/>
      <c r="BF183" s="247"/>
      <c r="BG183" s="247"/>
      <c r="BH183" s="247"/>
      <c r="BI183" s="247"/>
      <c r="BJ183" s="247"/>
      <c r="BK183" s="247"/>
      <c r="BL183" s="247"/>
      <c r="BM183" s="247"/>
      <c r="BN183" s="247"/>
      <c r="BO183" s="247"/>
      <c r="BP183" s="247"/>
      <c r="BQ183" s="247"/>
      <c r="BR183" s="247"/>
      <c r="BS183" s="247"/>
      <c r="BT183" s="247"/>
      <c r="BU183" s="247"/>
      <c r="BV183" s="247"/>
      <c r="BW183" s="247"/>
      <c r="BX183" s="247"/>
      <c r="BY183" s="247"/>
      <c r="BZ183" s="247"/>
      <c r="CA183" s="247"/>
      <c r="CB183" s="247"/>
      <c r="CC183" s="247"/>
      <c r="CD183" s="247"/>
      <c r="CE183" s="247"/>
      <c r="CF183" s="247"/>
      <c r="CG183" s="247"/>
      <c r="CH183" s="247"/>
      <c r="CI183" s="247"/>
      <c r="CJ183" s="247"/>
      <c r="CK183" s="247"/>
      <c r="CL183" s="247"/>
      <c r="CM183" s="247"/>
      <c r="CN183" s="247"/>
      <c r="CO183" s="247"/>
      <c r="CP183" s="247"/>
      <c r="CQ183" s="247"/>
      <c r="CR183" s="247"/>
      <c r="CS183" s="247"/>
      <c r="CT183" s="247"/>
      <c r="CU183" s="247"/>
      <c r="CV183" s="247"/>
      <c r="CW183" s="247"/>
      <c r="CX183" s="247"/>
      <c r="CY183" s="247"/>
      <c r="CZ183" s="247"/>
      <c r="DA183" s="247"/>
      <c r="DB183" s="247"/>
      <c r="DC183" s="247"/>
      <c r="DD183" s="247"/>
      <c r="DE183" s="247"/>
      <c r="DF183" s="247"/>
      <c r="DG183" s="247"/>
      <c r="DH183" s="247"/>
      <c r="DI183" s="247"/>
      <c r="DJ183" s="247"/>
      <c r="DK183" s="247"/>
      <c r="DL183" s="247"/>
      <c r="DM183" s="247"/>
      <c r="DN183" s="247"/>
      <c r="DO183" s="247"/>
      <c r="DP183" s="247"/>
      <c r="DQ183" s="247"/>
      <c r="DR183" s="247"/>
      <c r="DS183" s="247"/>
      <c r="DT183" s="247"/>
      <c r="DU183" s="247"/>
      <c r="DV183" s="247"/>
      <c r="DW183" s="247"/>
      <c r="DX183" s="247"/>
      <c r="DY183" s="247"/>
      <c r="DZ183" s="247"/>
      <c r="EA183" s="247"/>
      <c r="EB183" s="247"/>
      <c r="EC183" s="247"/>
      <c r="ED183" s="247"/>
      <c r="EE183" s="247"/>
      <c r="EF183" s="247"/>
      <c r="EG183" s="247"/>
      <c r="EH183" s="247"/>
      <c r="EI183" s="247"/>
      <c r="EJ183" s="247"/>
      <c r="EK183" s="247"/>
      <c r="EL183" s="247"/>
      <c r="EM183" s="247"/>
      <c r="EN183" s="247"/>
      <c r="EO183" s="247"/>
      <c r="EP183" s="247"/>
      <c r="EQ183" s="247"/>
      <c r="ER183" s="247"/>
      <c r="ES183" s="247"/>
      <c r="ET183" s="247"/>
      <c r="EU183" s="247"/>
      <c r="EV183" s="247"/>
      <c r="EW183" s="247"/>
      <c r="EX183" s="247"/>
      <c r="EY183" s="247"/>
      <c r="EZ183" s="247"/>
      <c r="FA183" s="247"/>
      <c r="FB183" s="247"/>
      <c r="FC183" s="247"/>
      <c r="FD183" s="247"/>
      <c r="FE183" s="247"/>
      <c r="FF183" s="247"/>
      <c r="FG183" s="247"/>
      <c r="FH183" s="247"/>
      <c r="FI183" s="247"/>
      <c r="FJ183" s="247"/>
      <c r="FK183" s="247"/>
      <c r="FL183" s="247"/>
      <c r="FM183" s="247"/>
      <c r="FN183" s="247"/>
      <c r="FO183" s="247"/>
      <c r="FP183" s="247"/>
      <c r="FQ183" s="247"/>
      <c r="FR183" s="247"/>
      <c r="FS183" s="247"/>
      <c r="FT183" s="247"/>
      <c r="FU183" s="247"/>
      <c r="FV183" s="247"/>
      <c r="FW183" s="247"/>
      <c r="FX183" s="247"/>
      <c r="FY183" s="247"/>
      <c r="FZ183" s="247"/>
      <c r="GA183" s="247"/>
      <c r="GB183" s="247"/>
      <c r="GC183" s="247"/>
      <c r="GD183" s="247"/>
      <c r="GE183" s="247"/>
      <c r="GF183" s="247"/>
      <c r="GG183" s="247"/>
      <c r="GH183" s="247"/>
      <c r="GI183" s="247"/>
      <c r="GJ183" s="247"/>
      <c r="GK183" s="247"/>
      <c r="GL183" s="247"/>
      <c r="GM183" s="247"/>
      <c r="GN183" s="247"/>
      <c r="GO183" s="247"/>
      <c r="GP183" s="247"/>
      <c r="GQ183" s="247"/>
      <c r="GR183" s="247"/>
      <c r="GS183" s="247"/>
      <c r="GT183" s="247"/>
      <c r="GU183" s="247"/>
      <c r="GV183" s="247"/>
      <c r="GW183" s="247"/>
      <c r="GX183" s="247"/>
      <c r="GY183" s="247"/>
      <c r="GZ183" s="247"/>
      <c r="HA183" s="247"/>
      <c r="HB183" s="247"/>
      <c r="HC183" s="247"/>
      <c r="HD183" s="247"/>
      <c r="HE183" s="247"/>
      <c r="HF183" s="247"/>
      <c r="HG183" s="247"/>
      <c r="HH183" s="247"/>
      <c r="HI183" s="247"/>
      <c r="HJ183" s="247"/>
      <c r="HK183" s="247"/>
      <c r="HL183" s="247"/>
      <c r="HM183" s="247"/>
      <c r="HN183" s="247"/>
      <c r="HO183" s="247"/>
      <c r="HP183" s="247"/>
      <c r="HQ183" s="247"/>
      <c r="HR183" s="247"/>
      <c r="HS183" s="247"/>
      <c r="HT183" s="247"/>
      <c r="HU183" s="247"/>
      <c r="HV183" s="247"/>
      <c r="HW183" s="247"/>
      <c r="HX183" s="247"/>
      <c r="HY183" s="247"/>
      <c r="HZ183" s="247"/>
      <c r="IA183" s="247"/>
      <c r="IB183" s="247"/>
      <c r="IC183" s="247"/>
      <c r="ID183" s="247"/>
      <c r="IE183" s="247"/>
      <c r="IF183" s="247"/>
      <c r="IG183" s="247"/>
      <c r="IH183" s="247"/>
      <c r="II183" s="247"/>
      <c r="IJ183" s="247"/>
      <c r="IK183" s="247"/>
      <c r="IL183" s="247"/>
      <c r="IM183" s="247"/>
      <c r="IN183" s="247"/>
      <c r="IO183" s="247"/>
      <c r="IP183" s="247"/>
      <c r="IQ183" s="247"/>
      <c r="IR183" s="247"/>
      <c r="IS183" s="247"/>
      <c r="IT183" s="247"/>
      <c r="IU183" s="247"/>
      <c r="IV183" s="247"/>
      <c r="IW183" s="247"/>
      <c r="IX183" s="247"/>
      <c r="IY183" s="247"/>
      <c r="IZ183" s="247"/>
      <c r="JA183" s="247"/>
      <c r="JB183" s="247"/>
      <c r="JC183" s="247"/>
      <c r="JD183" s="247"/>
      <c r="JE183" s="247"/>
      <c r="JF183" s="247"/>
      <c r="JG183" s="247"/>
      <c r="JH183" s="247"/>
      <c r="JI183" s="247"/>
      <c r="JJ183" s="247"/>
      <c r="JK183" s="247"/>
      <c r="JL183" s="247"/>
    </row>
    <row r="184" spans="1:272" s="270" customFormat="1" x14ac:dyDescent="0.3">
      <c r="A184" s="243"/>
      <c r="B184" s="243"/>
      <c r="C184" s="243"/>
      <c r="D184" s="243"/>
      <c r="E184" s="243"/>
      <c r="F184" s="245"/>
      <c r="G184" s="245"/>
      <c r="H184" s="245"/>
      <c r="I184" s="245"/>
      <c r="J184" s="245"/>
      <c r="K184" s="245"/>
      <c r="L184" s="246"/>
      <c r="M184" s="247"/>
      <c r="N184" s="247"/>
      <c r="O184" s="247"/>
      <c r="P184" s="247"/>
      <c r="Q184" s="247"/>
      <c r="R184" s="247"/>
      <c r="S184" s="247"/>
      <c r="T184" s="247"/>
      <c r="U184" s="247"/>
      <c r="V184" s="247"/>
      <c r="W184" s="247"/>
      <c r="X184" s="247"/>
      <c r="Y184" s="247"/>
      <c r="Z184" s="247"/>
      <c r="AA184" s="247"/>
      <c r="AB184" s="247"/>
      <c r="AC184" s="247"/>
      <c r="AD184" s="247"/>
      <c r="AE184" s="247"/>
      <c r="AF184" s="247"/>
      <c r="AG184" s="247"/>
      <c r="AH184" s="247"/>
      <c r="AI184" s="247"/>
      <c r="AJ184" s="247"/>
      <c r="AK184" s="247"/>
      <c r="AL184" s="247"/>
      <c r="AM184" s="247"/>
      <c r="AN184" s="247"/>
      <c r="AO184" s="247"/>
      <c r="AP184" s="247"/>
      <c r="AQ184" s="247"/>
      <c r="AR184" s="247"/>
      <c r="AS184" s="247"/>
      <c r="AT184" s="247"/>
      <c r="AU184" s="247"/>
      <c r="AV184" s="247"/>
      <c r="AW184" s="247"/>
      <c r="AX184" s="247"/>
      <c r="AY184" s="247"/>
      <c r="AZ184" s="247"/>
      <c r="BA184" s="247"/>
      <c r="BB184" s="247"/>
      <c r="BC184" s="247"/>
      <c r="BD184" s="247"/>
      <c r="BE184" s="247"/>
      <c r="BF184" s="247"/>
      <c r="BG184" s="247"/>
      <c r="BH184" s="247"/>
      <c r="BI184" s="247"/>
      <c r="BJ184" s="247"/>
      <c r="BK184" s="247"/>
      <c r="BL184" s="247"/>
      <c r="BM184" s="247"/>
      <c r="BN184" s="247"/>
      <c r="BO184" s="247"/>
      <c r="BP184" s="247"/>
      <c r="BQ184" s="247"/>
      <c r="BR184" s="247"/>
      <c r="BS184" s="247"/>
      <c r="BT184" s="247"/>
      <c r="BU184" s="247"/>
      <c r="BV184" s="247"/>
      <c r="BW184" s="247"/>
      <c r="BX184" s="247"/>
      <c r="BY184" s="247"/>
      <c r="BZ184" s="247"/>
      <c r="CA184" s="247"/>
      <c r="CB184" s="247"/>
      <c r="CC184" s="247"/>
      <c r="CD184" s="247"/>
      <c r="CE184" s="247"/>
      <c r="CF184" s="247"/>
      <c r="CG184" s="247"/>
      <c r="CH184" s="247"/>
      <c r="CI184" s="247"/>
      <c r="CJ184" s="247"/>
      <c r="CK184" s="247"/>
      <c r="CL184" s="247"/>
      <c r="CM184" s="247"/>
      <c r="CN184" s="247"/>
      <c r="CO184" s="247"/>
      <c r="CP184" s="247"/>
      <c r="CQ184" s="247"/>
      <c r="CR184" s="247"/>
      <c r="CS184" s="247"/>
      <c r="CT184" s="247"/>
      <c r="CU184" s="247"/>
      <c r="CV184" s="247"/>
      <c r="CW184" s="247"/>
      <c r="CX184" s="247"/>
      <c r="CY184" s="247"/>
      <c r="CZ184" s="247"/>
      <c r="DA184" s="247"/>
      <c r="DB184" s="247"/>
      <c r="DC184" s="247"/>
      <c r="DD184" s="247"/>
      <c r="DE184" s="247"/>
      <c r="DF184" s="247"/>
      <c r="DG184" s="247"/>
      <c r="DH184" s="247"/>
      <c r="DI184" s="247"/>
      <c r="DJ184" s="247"/>
      <c r="DK184" s="247"/>
      <c r="DL184" s="247"/>
      <c r="DM184" s="247"/>
      <c r="DN184" s="247"/>
      <c r="DO184" s="247"/>
      <c r="DP184" s="247"/>
      <c r="DQ184" s="247"/>
      <c r="DR184" s="247"/>
      <c r="DS184" s="247"/>
      <c r="DT184" s="247"/>
      <c r="DU184" s="247"/>
      <c r="DV184" s="247"/>
      <c r="DW184" s="247"/>
      <c r="DX184" s="247"/>
      <c r="DY184" s="247"/>
      <c r="DZ184" s="247"/>
      <c r="EA184" s="247"/>
      <c r="EB184" s="247"/>
      <c r="EC184" s="247"/>
      <c r="ED184" s="247"/>
      <c r="EE184" s="247"/>
      <c r="EF184" s="247"/>
      <c r="EG184" s="247"/>
      <c r="EH184" s="247"/>
      <c r="EI184" s="247"/>
      <c r="EJ184" s="247"/>
      <c r="EK184" s="247"/>
      <c r="EL184" s="247"/>
      <c r="EM184" s="247"/>
      <c r="EN184" s="247"/>
      <c r="EO184" s="247"/>
      <c r="EP184" s="247"/>
      <c r="EQ184" s="247"/>
      <c r="ER184" s="247"/>
      <c r="ES184" s="247"/>
      <c r="ET184" s="247"/>
      <c r="EU184" s="247"/>
      <c r="EV184" s="247"/>
      <c r="EW184" s="247"/>
      <c r="EX184" s="247"/>
      <c r="EY184" s="247"/>
      <c r="EZ184" s="247"/>
      <c r="FA184" s="247"/>
      <c r="FB184" s="247"/>
      <c r="FC184" s="247"/>
      <c r="FD184" s="247"/>
      <c r="FE184" s="247"/>
      <c r="FF184" s="247"/>
      <c r="FG184" s="247"/>
      <c r="FH184" s="247"/>
      <c r="FI184" s="247"/>
      <c r="FJ184" s="247"/>
      <c r="FK184" s="247"/>
      <c r="FL184" s="247"/>
      <c r="FM184" s="247"/>
      <c r="FN184" s="247"/>
      <c r="FO184" s="247"/>
      <c r="FP184" s="247"/>
      <c r="FQ184" s="247"/>
      <c r="FR184" s="247"/>
      <c r="FS184" s="247"/>
      <c r="FT184" s="247"/>
      <c r="FU184" s="247"/>
      <c r="FV184" s="247"/>
      <c r="FW184" s="247"/>
      <c r="FX184" s="247"/>
      <c r="FY184" s="247"/>
      <c r="FZ184" s="247"/>
      <c r="GA184" s="247"/>
      <c r="GB184" s="247"/>
      <c r="GC184" s="247"/>
      <c r="GD184" s="247"/>
      <c r="GE184" s="247"/>
      <c r="GF184" s="247"/>
      <c r="GG184" s="247"/>
      <c r="GH184" s="247"/>
      <c r="GI184" s="247"/>
      <c r="GJ184" s="247"/>
      <c r="GK184" s="247"/>
      <c r="GL184" s="247"/>
      <c r="GM184" s="247"/>
      <c r="GN184" s="247"/>
      <c r="GO184" s="247"/>
      <c r="GP184" s="247"/>
      <c r="GQ184" s="247"/>
      <c r="GR184" s="247"/>
      <c r="GS184" s="247"/>
      <c r="GT184" s="247"/>
      <c r="GU184" s="247"/>
      <c r="GV184" s="247"/>
      <c r="GW184" s="247"/>
      <c r="GX184" s="247"/>
      <c r="GY184" s="247"/>
      <c r="GZ184" s="247"/>
      <c r="HA184" s="247"/>
      <c r="HB184" s="247"/>
      <c r="HC184" s="247"/>
      <c r="HD184" s="247"/>
      <c r="HE184" s="247"/>
      <c r="HF184" s="247"/>
      <c r="HG184" s="247"/>
      <c r="HH184" s="247"/>
      <c r="HI184" s="247"/>
      <c r="HJ184" s="247"/>
      <c r="HK184" s="247"/>
      <c r="HL184" s="247"/>
      <c r="HM184" s="247"/>
      <c r="HN184" s="247"/>
      <c r="HO184" s="247"/>
      <c r="HP184" s="247"/>
      <c r="HQ184" s="247"/>
      <c r="HR184" s="247"/>
      <c r="HS184" s="247"/>
      <c r="HT184" s="247"/>
      <c r="HU184" s="247"/>
      <c r="HV184" s="247"/>
      <c r="HW184" s="247"/>
      <c r="HX184" s="247"/>
      <c r="HY184" s="247"/>
      <c r="HZ184" s="247"/>
      <c r="IA184" s="247"/>
      <c r="IB184" s="247"/>
      <c r="IC184" s="247"/>
      <c r="ID184" s="247"/>
      <c r="IE184" s="247"/>
      <c r="IF184" s="247"/>
      <c r="IG184" s="247"/>
      <c r="IH184" s="247"/>
      <c r="II184" s="247"/>
      <c r="IJ184" s="247"/>
      <c r="IK184" s="247"/>
      <c r="IL184" s="247"/>
      <c r="IM184" s="247"/>
      <c r="IN184" s="247"/>
      <c r="IO184" s="247"/>
      <c r="IP184" s="247"/>
      <c r="IQ184" s="247"/>
      <c r="IR184" s="247"/>
      <c r="IS184" s="247"/>
      <c r="IT184" s="247"/>
      <c r="IU184" s="247"/>
      <c r="IV184" s="247"/>
      <c r="IW184" s="247"/>
      <c r="IX184" s="247"/>
      <c r="IY184" s="247"/>
      <c r="IZ184" s="247"/>
      <c r="JA184" s="247"/>
      <c r="JB184" s="247"/>
      <c r="JC184" s="247"/>
      <c r="JD184" s="247"/>
      <c r="JE184" s="247"/>
      <c r="JF184" s="247"/>
      <c r="JG184" s="247"/>
      <c r="JH184" s="247"/>
      <c r="JI184" s="247"/>
      <c r="JJ184" s="247"/>
      <c r="JK184" s="247"/>
      <c r="JL184" s="247"/>
    </row>
    <row r="185" spans="1:272" s="270" customFormat="1" x14ac:dyDescent="0.3">
      <c r="A185" s="243"/>
      <c r="B185" s="243"/>
      <c r="C185" s="243"/>
      <c r="D185" s="243"/>
      <c r="E185" s="243"/>
      <c r="F185" s="245"/>
      <c r="G185" s="245"/>
      <c r="H185" s="245"/>
      <c r="I185" s="245"/>
      <c r="J185" s="245"/>
      <c r="K185" s="245"/>
      <c r="L185" s="246"/>
      <c r="M185" s="247"/>
      <c r="N185" s="247"/>
      <c r="O185" s="247"/>
      <c r="P185" s="247"/>
      <c r="Q185" s="247"/>
      <c r="R185" s="247"/>
      <c r="S185" s="247"/>
      <c r="T185" s="247"/>
      <c r="U185" s="247"/>
      <c r="V185" s="247"/>
      <c r="W185" s="247"/>
      <c r="X185" s="247"/>
      <c r="Y185" s="247"/>
      <c r="Z185" s="247"/>
      <c r="AA185" s="247"/>
      <c r="AB185" s="247"/>
      <c r="AC185" s="247"/>
      <c r="AD185" s="247"/>
      <c r="AE185" s="247"/>
      <c r="AF185" s="247"/>
      <c r="AG185" s="247"/>
      <c r="AH185" s="247"/>
      <c r="AI185" s="247"/>
      <c r="AJ185" s="247"/>
      <c r="AK185" s="247"/>
      <c r="AL185" s="247"/>
      <c r="AM185" s="247"/>
      <c r="AN185" s="247"/>
      <c r="AO185" s="247"/>
      <c r="AP185" s="247"/>
      <c r="AQ185" s="247"/>
      <c r="AR185" s="247"/>
      <c r="AS185" s="247"/>
      <c r="AT185" s="247"/>
      <c r="AU185" s="247"/>
      <c r="AV185" s="247"/>
      <c r="AW185" s="247"/>
      <c r="AX185" s="247"/>
      <c r="AY185" s="247"/>
      <c r="AZ185" s="247"/>
      <c r="BA185" s="247"/>
      <c r="BB185" s="247"/>
      <c r="BC185" s="247"/>
      <c r="BD185" s="247"/>
      <c r="BE185" s="247"/>
      <c r="BF185" s="247"/>
      <c r="BG185" s="247"/>
      <c r="BH185" s="247"/>
      <c r="BI185" s="247"/>
      <c r="BJ185" s="247"/>
      <c r="BK185" s="247"/>
      <c r="BL185" s="247"/>
      <c r="BM185" s="247"/>
      <c r="BN185" s="247"/>
      <c r="BO185" s="247"/>
      <c r="BP185" s="247"/>
      <c r="BQ185" s="247"/>
      <c r="BR185" s="247"/>
      <c r="BS185" s="247"/>
      <c r="BT185" s="247"/>
      <c r="BU185" s="247"/>
      <c r="BV185" s="247"/>
      <c r="BW185" s="247"/>
      <c r="BX185" s="247"/>
      <c r="BY185" s="247"/>
      <c r="BZ185" s="247"/>
      <c r="CA185" s="247"/>
      <c r="CB185" s="247"/>
      <c r="CC185" s="247"/>
      <c r="CD185" s="247"/>
      <c r="CE185" s="247"/>
      <c r="CF185" s="247"/>
      <c r="CG185" s="247"/>
      <c r="CH185" s="247"/>
      <c r="CI185" s="247"/>
      <c r="CJ185" s="247"/>
      <c r="CK185" s="247"/>
      <c r="CL185" s="247"/>
      <c r="CM185" s="247"/>
      <c r="CN185" s="247"/>
      <c r="CO185" s="247"/>
      <c r="CP185" s="247"/>
      <c r="CQ185" s="247"/>
      <c r="CR185" s="247"/>
      <c r="CS185" s="247"/>
      <c r="CT185" s="247"/>
      <c r="CU185" s="247"/>
      <c r="CV185" s="247"/>
      <c r="CW185" s="247"/>
      <c r="CX185" s="247"/>
      <c r="CY185" s="247"/>
      <c r="CZ185" s="247"/>
      <c r="DA185" s="247"/>
      <c r="DB185" s="247"/>
      <c r="DC185" s="247"/>
      <c r="DD185" s="247"/>
      <c r="DE185" s="247"/>
      <c r="DF185" s="247"/>
      <c r="DG185" s="247"/>
      <c r="DH185" s="247"/>
      <c r="DI185" s="247"/>
      <c r="DJ185" s="247"/>
      <c r="DK185" s="247"/>
      <c r="DL185" s="247"/>
      <c r="DM185" s="247"/>
      <c r="DN185" s="247"/>
      <c r="DO185" s="247"/>
      <c r="DP185" s="247"/>
      <c r="DQ185" s="247"/>
      <c r="DR185" s="247"/>
      <c r="DS185" s="247"/>
      <c r="DT185" s="247"/>
      <c r="DU185" s="247"/>
      <c r="DV185" s="247"/>
      <c r="DW185" s="247"/>
      <c r="DX185" s="247"/>
      <c r="DY185" s="247"/>
      <c r="DZ185" s="247"/>
      <c r="EA185" s="247"/>
      <c r="EB185" s="247"/>
      <c r="EC185" s="247"/>
      <c r="ED185" s="247"/>
      <c r="EE185" s="247"/>
      <c r="EF185" s="247"/>
      <c r="EG185" s="247"/>
      <c r="EH185" s="247"/>
      <c r="EI185" s="247"/>
      <c r="EJ185" s="247"/>
      <c r="EK185" s="247"/>
      <c r="EL185" s="247"/>
      <c r="EM185" s="247"/>
      <c r="EN185" s="247"/>
      <c r="EO185" s="247"/>
      <c r="EP185" s="247"/>
      <c r="EQ185" s="247"/>
      <c r="ER185" s="247"/>
      <c r="ES185" s="247"/>
      <c r="ET185" s="247"/>
      <c r="EU185" s="247"/>
      <c r="EV185" s="247"/>
      <c r="EW185" s="247"/>
      <c r="EX185" s="247"/>
      <c r="EY185" s="247"/>
      <c r="EZ185" s="247"/>
      <c r="FA185" s="247"/>
      <c r="FB185" s="247"/>
      <c r="FC185" s="247"/>
      <c r="FD185" s="247"/>
      <c r="FE185" s="247"/>
      <c r="FF185" s="247"/>
      <c r="FG185" s="247"/>
      <c r="FH185" s="247"/>
      <c r="FI185" s="247"/>
      <c r="FJ185" s="247"/>
      <c r="FK185" s="247"/>
      <c r="FL185" s="247"/>
      <c r="FM185" s="247"/>
      <c r="FN185" s="247"/>
      <c r="FO185" s="247"/>
      <c r="FP185" s="247"/>
      <c r="FQ185" s="247"/>
      <c r="FR185" s="247"/>
      <c r="FS185" s="247"/>
      <c r="FT185" s="247"/>
      <c r="FU185" s="247"/>
      <c r="FV185" s="247"/>
      <c r="FW185" s="247"/>
      <c r="FX185" s="247"/>
      <c r="FY185" s="247"/>
      <c r="FZ185" s="247"/>
      <c r="GA185" s="247"/>
      <c r="GB185" s="247"/>
      <c r="GC185" s="247"/>
      <c r="GD185" s="247"/>
      <c r="GE185" s="247"/>
      <c r="GF185" s="247"/>
      <c r="GG185" s="247"/>
      <c r="GH185" s="247"/>
      <c r="GI185" s="247"/>
      <c r="GJ185" s="247"/>
      <c r="GK185" s="247"/>
      <c r="GL185" s="247"/>
      <c r="GM185" s="247"/>
      <c r="GN185" s="247"/>
      <c r="GO185" s="247"/>
      <c r="GP185" s="247"/>
      <c r="GQ185" s="247"/>
      <c r="GR185" s="247"/>
      <c r="GS185" s="247"/>
      <c r="GT185" s="247"/>
      <c r="GU185" s="247"/>
      <c r="GV185" s="247"/>
      <c r="GW185" s="247"/>
      <c r="GX185" s="247"/>
      <c r="GY185" s="247"/>
      <c r="GZ185" s="247"/>
      <c r="HA185" s="247"/>
      <c r="HB185" s="247"/>
      <c r="HC185" s="247"/>
      <c r="HD185" s="247"/>
      <c r="HE185" s="247"/>
      <c r="HF185" s="247"/>
      <c r="HG185" s="247"/>
      <c r="HH185" s="247"/>
      <c r="HI185" s="247"/>
      <c r="HJ185" s="247"/>
      <c r="HK185" s="247"/>
      <c r="HL185" s="247"/>
      <c r="HM185" s="247"/>
      <c r="HN185" s="247"/>
      <c r="HO185" s="247"/>
      <c r="HP185" s="247"/>
      <c r="HQ185" s="247"/>
      <c r="HR185" s="247"/>
      <c r="HS185" s="247"/>
      <c r="HT185" s="247"/>
      <c r="HU185" s="247"/>
      <c r="HV185" s="247"/>
      <c r="HW185" s="247"/>
      <c r="HX185" s="247"/>
      <c r="HY185" s="247"/>
      <c r="HZ185" s="247"/>
      <c r="IA185" s="247"/>
      <c r="IB185" s="247"/>
      <c r="IC185" s="247"/>
      <c r="ID185" s="247"/>
      <c r="IE185" s="247"/>
      <c r="IF185" s="247"/>
      <c r="IG185" s="247"/>
      <c r="IH185" s="247"/>
      <c r="II185" s="247"/>
      <c r="IJ185" s="247"/>
      <c r="IK185" s="247"/>
      <c r="IL185" s="247"/>
      <c r="IM185" s="247"/>
      <c r="IN185" s="247"/>
      <c r="IO185" s="247"/>
      <c r="IP185" s="247"/>
      <c r="IQ185" s="247"/>
      <c r="IR185" s="247"/>
      <c r="IS185" s="247"/>
      <c r="IT185" s="247"/>
      <c r="IU185" s="247"/>
      <c r="IV185" s="247"/>
      <c r="IW185" s="247"/>
      <c r="IX185" s="247"/>
      <c r="IY185" s="247"/>
      <c r="IZ185" s="247"/>
      <c r="JA185" s="247"/>
      <c r="JB185" s="247"/>
      <c r="JC185" s="247"/>
      <c r="JD185" s="247"/>
      <c r="JE185" s="247"/>
      <c r="JF185" s="247"/>
      <c r="JG185" s="247"/>
      <c r="JH185" s="247"/>
      <c r="JI185" s="247"/>
      <c r="JJ185" s="247"/>
      <c r="JK185" s="247"/>
      <c r="JL185" s="247"/>
    </row>
    <row r="186" spans="1:272" s="270" customFormat="1" x14ac:dyDescent="0.3">
      <c r="A186" s="243"/>
      <c r="B186" s="243"/>
      <c r="C186" s="243"/>
      <c r="D186" s="243"/>
      <c r="E186" s="243"/>
      <c r="F186" s="245"/>
      <c r="G186" s="245"/>
      <c r="H186" s="245"/>
      <c r="I186" s="245"/>
      <c r="J186" s="245"/>
      <c r="K186" s="245"/>
      <c r="L186" s="246"/>
      <c r="M186" s="247"/>
      <c r="N186" s="247"/>
      <c r="O186" s="247"/>
      <c r="P186" s="247"/>
      <c r="Q186" s="247"/>
      <c r="R186" s="247"/>
      <c r="S186" s="247"/>
      <c r="T186" s="247"/>
      <c r="U186" s="247"/>
      <c r="V186" s="247"/>
      <c r="W186" s="247"/>
      <c r="X186" s="247"/>
      <c r="Y186" s="247"/>
      <c r="Z186" s="247"/>
      <c r="AA186" s="247"/>
      <c r="AB186" s="247"/>
      <c r="AC186" s="247"/>
      <c r="AD186" s="247"/>
      <c r="AE186" s="247"/>
      <c r="AF186" s="247"/>
      <c r="AG186" s="247"/>
      <c r="AH186" s="247"/>
      <c r="AI186" s="247"/>
      <c r="AJ186" s="247"/>
      <c r="AK186" s="247"/>
      <c r="AL186" s="247"/>
      <c r="AM186" s="247"/>
      <c r="AN186" s="247"/>
      <c r="AO186" s="247"/>
      <c r="AP186" s="247"/>
      <c r="AQ186" s="247"/>
      <c r="AR186" s="247"/>
      <c r="AS186" s="247"/>
      <c r="AT186" s="247"/>
      <c r="AU186" s="247"/>
      <c r="AV186" s="247"/>
      <c r="AW186" s="247"/>
      <c r="AX186" s="247"/>
      <c r="AY186" s="247"/>
      <c r="AZ186" s="247"/>
      <c r="BA186" s="247"/>
      <c r="BB186" s="247"/>
      <c r="BC186" s="247"/>
      <c r="BD186" s="247"/>
      <c r="BE186" s="247"/>
      <c r="BF186" s="247"/>
      <c r="BG186" s="247"/>
      <c r="BH186" s="247"/>
      <c r="BI186" s="247"/>
      <c r="BJ186" s="247"/>
      <c r="BK186" s="247"/>
      <c r="BL186" s="247"/>
      <c r="BM186" s="247"/>
      <c r="BN186" s="247"/>
      <c r="BO186" s="247"/>
      <c r="BP186" s="247"/>
      <c r="BQ186" s="247"/>
      <c r="BR186" s="247"/>
      <c r="BS186" s="247"/>
      <c r="BT186" s="247"/>
      <c r="BU186" s="247"/>
      <c r="BV186" s="247"/>
      <c r="BW186" s="247"/>
      <c r="BX186" s="247"/>
      <c r="BY186" s="247"/>
      <c r="BZ186" s="247"/>
      <c r="CA186" s="247"/>
      <c r="CB186" s="247"/>
      <c r="CC186" s="247"/>
      <c r="CD186" s="247"/>
      <c r="CE186" s="247"/>
      <c r="CF186" s="247"/>
      <c r="CG186" s="247"/>
      <c r="CH186" s="247"/>
      <c r="CI186" s="247"/>
      <c r="CJ186" s="247"/>
      <c r="CK186" s="247"/>
      <c r="CL186" s="247"/>
      <c r="CM186" s="247"/>
      <c r="CN186" s="247"/>
      <c r="CO186" s="247"/>
      <c r="CP186" s="247"/>
      <c r="CQ186" s="247"/>
      <c r="CR186" s="247"/>
      <c r="CS186" s="247"/>
      <c r="CT186" s="247"/>
      <c r="CU186" s="247"/>
      <c r="CV186" s="247"/>
      <c r="CW186" s="247"/>
      <c r="CX186" s="247"/>
      <c r="CY186" s="247"/>
      <c r="CZ186" s="247"/>
      <c r="DA186" s="247"/>
      <c r="DB186" s="247"/>
      <c r="DC186" s="247"/>
      <c r="DD186" s="247"/>
      <c r="DE186" s="247"/>
      <c r="DF186" s="247"/>
      <c r="DG186" s="247"/>
      <c r="DH186" s="247"/>
      <c r="DI186" s="247"/>
      <c r="DJ186" s="247"/>
      <c r="DK186" s="247"/>
      <c r="DL186" s="247"/>
      <c r="DM186" s="247"/>
      <c r="DN186" s="247"/>
      <c r="DO186" s="247"/>
      <c r="DP186" s="247"/>
      <c r="DQ186" s="247"/>
      <c r="DR186" s="247"/>
      <c r="DS186" s="247"/>
      <c r="DT186" s="247"/>
      <c r="DU186" s="247"/>
      <c r="DV186" s="247"/>
      <c r="DW186" s="247"/>
      <c r="DX186" s="247"/>
      <c r="DY186" s="247"/>
      <c r="DZ186" s="247"/>
      <c r="EA186" s="247"/>
      <c r="EB186" s="247"/>
      <c r="EC186" s="247"/>
      <c r="ED186" s="247"/>
      <c r="EE186" s="247"/>
      <c r="EF186" s="247"/>
      <c r="EG186" s="247"/>
      <c r="EH186" s="247"/>
      <c r="EI186" s="247"/>
      <c r="EJ186" s="247"/>
      <c r="EK186" s="247"/>
      <c r="EL186" s="247"/>
      <c r="EM186" s="247"/>
      <c r="EN186" s="247"/>
      <c r="EO186" s="247"/>
      <c r="EP186" s="247"/>
      <c r="EQ186" s="247"/>
      <c r="ER186" s="247"/>
      <c r="ES186" s="247"/>
      <c r="ET186" s="247"/>
      <c r="EU186" s="247"/>
      <c r="EV186" s="247"/>
      <c r="EW186" s="247"/>
      <c r="EX186" s="247"/>
      <c r="EY186" s="247"/>
      <c r="EZ186" s="247"/>
      <c r="FA186" s="247"/>
      <c r="FB186" s="247"/>
      <c r="FC186" s="247"/>
      <c r="FD186" s="247"/>
      <c r="FE186" s="247"/>
      <c r="FF186" s="247"/>
      <c r="FG186" s="247"/>
      <c r="FH186" s="247"/>
      <c r="FI186" s="247"/>
      <c r="FJ186" s="247"/>
      <c r="FK186" s="247"/>
      <c r="FL186" s="247"/>
      <c r="FM186" s="247"/>
      <c r="FN186" s="247"/>
      <c r="FO186" s="247"/>
      <c r="FP186" s="247"/>
      <c r="FQ186" s="247"/>
      <c r="FR186" s="247"/>
      <c r="FS186" s="247"/>
      <c r="FT186" s="247"/>
      <c r="FU186" s="247"/>
      <c r="FV186" s="247"/>
      <c r="FW186" s="247"/>
      <c r="FX186" s="247"/>
      <c r="FY186" s="247"/>
      <c r="FZ186" s="247"/>
      <c r="GA186" s="247"/>
      <c r="GB186" s="247"/>
      <c r="GC186" s="247"/>
      <c r="GD186" s="247"/>
      <c r="GE186" s="247"/>
      <c r="GF186" s="247"/>
      <c r="GG186" s="247"/>
      <c r="GH186" s="247"/>
      <c r="GI186" s="247"/>
      <c r="GJ186" s="247"/>
      <c r="GK186" s="247"/>
      <c r="GL186" s="247"/>
      <c r="GM186" s="247"/>
      <c r="GN186" s="247"/>
      <c r="GO186" s="247"/>
      <c r="GP186" s="247"/>
      <c r="GQ186" s="247"/>
      <c r="GR186" s="247"/>
      <c r="GS186" s="247"/>
      <c r="GT186" s="247"/>
      <c r="GU186" s="247"/>
      <c r="GV186" s="247"/>
      <c r="GW186" s="247"/>
      <c r="GX186" s="247"/>
      <c r="GY186" s="247"/>
      <c r="GZ186" s="247"/>
      <c r="HA186" s="247"/>
      <c r="HB186" s="247"/>
      <c r="HC186" s="247"/>
      <c r="HD186" s="247"/>
      <c r="HE186" s="247"/>
      <c r="HF186" s="247"/>
      <c r="HG186" s="247"/>
      <c r="HH186" s="247"/>
      <c r="HI186" s="247"/>
      <c r="HJ186" s="247"/>
      <c r="HK186" s="247"/>
      <c r="HL186" s="247"/>
      <c r="HM186" s="247"/>
      <c r="HN186" s="247"/>
      <c r="HO186" s="247"/>
      <c r="HP186" s="247"/>
      <c r="HQ186" s="247"/>
      <c r="HR186" s="247"/>
      <c r="HS186" s="247"/>
      <c r="HT186" s="247"/>
      <c r="HU186" s="247"/>
      <c r="HV186" s="247"/>
      <c r="HW186" s="247"/>
      <c r="HX186" s="247"/>
      <c r="HY186" s="247"/>
      <c r="HZ186" s="247"/>
      <c r="IA186" s="247"/>
      <c r="IB186" s="247"/>
      <c r="IC186" s="247"/>
      <c r="ID186" s="247"/>
      <c r="IE186" s="247"/>
      <c r="IF186" s="247"/>
      <c r="IG186" s="247"/>
      <c r="IH186" s="247"/>
      <c r="II186" s="247"/>
      <c r="IJ186" s="247"/>
      <c r="IK186" s="247"/>
      <c r="IL186" s="247"/>
      <c r="IM186" s="247"/>
      <c r="IN186" s="247"/>
      <c r="IO186" s="247"/>
      <c r="IP186" s="247"/>
      <c r="IQ186" s="247"/>
      <c r="IR186" s="247"/>
      <c r="IS186" s="247"/>
      <c r="IT186" s="247"/>
      <c r="IU186" s="247"/>
      <c r="IV186" s="247"/>
      <c r="IW186" s="247"/>
      <c r="IX186" s="247"/>
      <c r="IY186" s="247"/>
      <c r="IZ186" s="247"/>
      <c r="JA186" s="247"/>
      <c r="JB186" s="247"/>
      <c r="JC186" s="247"/>
      <c r="JD186" s="247"/>
      <c r="JE186" s="247"/>
      <c r="JF186" s="247"/>
      <c r="JG186" s="247"/>
      <c r="JH186" s="247"/>
      <c r="JI186" s="247"/>
      <c r="JJ186" s="247"/>
      <c r="JK186" s="247"/>
      <c r="JL186" s="247"/>
    </row>
    <row r="187" spans="1:272" s="270" customFormat="1" x14ac:dyDescent="0.3">
      <c r="A187" s="243"/>
      <c r="B187" s="243"/>
      <c r="C187" s="243"/>
      <c r="D187" s="243"/>
      <c r="E187" s="243"/>
      <c r="F187" s="245"/>
      <c r="G187" s="245"/>
      <c r="H187" s="245"/>
      <c r="I187" s="245"/>
      <c r="J187" s="245"/>
      <c r="K187" s="245"/>
      <c r="L187" s="246"/>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c r="AV187" s="247"/>
      <c r="AW187" s="247"/>
      <c r="AX187" s="247"/>
      <c r="AY187" s="247"/>
      <c r="AZ187" s="247"/>
      <c r="BA187" s="247"/>
      <c r="BB187" s="247"/>
      <c r="BC187" s="247"/>
      <c r="BD187" s="247"/>
      <c r="BE187" s="247"/>
      <c r="BF187" s="247"/>
      <c r="BG187" s="247"/>
      <c r="BH187" s="247"/>
      <c r="BI187" s="247"/>
      <c r="BJ187" s="247"/>
      <c r="BK187" s="247"/>
      <c r="BL187" s="247"/>
      <c r="BM187" s="247"/>
      <c r="BN187" s="247"/>
      <c r="BO187" s="247"/>
      <c r="BP187" s="247"/>
      <c r="BQ187" s="247"/>
      <c r="BR187" s="247"/>
      <c r="BS187" s="247"/>
      <c r="BT187" s="247"/>
      <c r="BU187" s="247"/>
      <c r="BV187" s="247"/>
      <c r="BW187" s="247"/>
      <c r="BX187" s="247"/>
      <c r="BY187" s="247"/>
      <c r="BZ187" s="247"/>
      <c r="CA187" s="247"/>
      <c r="CB187" s="247"/>
      <c r="CC187" s="247"/>
      <c r="CD187" s="247"/>
      <c r="CE187" s="247"/>
      <c r="CF187" s="247"/>
      <c r="CG187" s="247"/>
      <c r="CH187" s="247"/>
      <c r="CI187" s="247"/>
      <c r="CJ187" s="247"/>
      <c r="CK187" s="247"/>
      <c r="CL187" s="247"/>
      <c r="CM187" s="247"/>
      <c r="CN187" s="247"/>
      <c r="CO187" s="247"/>
      <c r="CP187" s="247"/>
      <c r="CQ187" s="247"/>
      <c r="CR187" s="247"/>
      <c r="CS187" s="247"/>
      <c r="CT187" s="247"/>
      <c r="CU187" s="247"/>
      <c r="CV187" s="247"/>
      <c r="CW187" s="247"/>
      <c r="CX187" s="247"/>
      <c r="CY187" s="247"/>
      <c r="CZ187" s="247"/>
      <c r="DA187" s="247"/>
      <c r="DB187" s="247"/>
      <c r="DC187" s="247"/>
      <c r="DD187" s="247"/>
      <c r="DE187" s="247"/>
      <c r="DF187" s="247"/>
      <c r="DG187" s="247"/>
      <c r="DH187" s="247"/>
      <c r="DI187" s="247"/>
      <c r="DJ187" s="247"/>
      <c r="DK187" s="247"/>
      <c r="DL187" s="247"/>
      <c r="DM187" s="247"/>
      <c r="DN187" s="247"/>
      <c r="DO187" s="247"/>
      <c r="DP187" s="247"/>
      <c r="DQ187" s="247"/>
      <c r="DR187" s="247"/>
      <c r="DS187" s="247"/>
      <c r="DT187" s="247"/>
      <c r="DU187" s="247"/>
      <c r="DV187" s="247"/>
      <c r="DW187" s="247"/>
      <c r="DX187" s="247"/>
      <c r="DY187" s="247"/>
      <c r="DZ187" s="247"/>
      <c r="EA187" s="247"/>
      <c r="EB187" s="247"/>
      <c r="EC187" s="247"/>
      <c r="ED187" s="247"/>
      <c r="EE187" s="247"/>
      <c r="EF187" s="247"/>
      <c r="EG187" s="247"/>
      <c r="EH187" s="247"/>
      <c r="EI187" s="247"/>
      <c r="EJ187" s="247"/>
      <c r="EK187" s="247"/>
      <c r="EL187" s="247"/>
      <c r="EM187" s="247"/>
      <c r="EN187" s="247"/>
      <c r="EO187" s="247"/>
      <c r="EP187" s="247"/>
      <c r="EQ187" s="247"/>
      <c r="ER187" s="247"/>
      <c r="ES187" s="247"/>
      <c r="ET187" s="247"/>
      <c r="EU187" s="247"/>
      <c r="EV187" s="247"/>
      <c r="EW187" s="247"/>
      <c r="EX187" s="247"/>
      <c r="EY187" s="247"/>
      <c r="EZ187" s="247"/>
      <c r="FA187" s="247"/>
      <c r="FB187" s="247"/>
      <c r="FC187" s="247"/>
      <c r="FD187" s="247"/>
      <c r="FE187" s="247"/>
      <c r="FF187" s="247"/>
      <c r="FG187" s="247"/>
      <c r="FH187" s="247"/>
      <c r="FI187" s="247"/>
      <c r="FJ187" s="247"/>
      <c r="FK187" s="247"/>
      <c r="FL187" s="247"/>
      <c r="FM187" s="247"/>
      <c r="FN187" s="247"/>
      <c r="FO187" s="247"/>
      <c r="FP187" s="247"/>
      <c r="FQ187" s="247"/>
      <c r="FR187" s="247"/>
      <c r="FS187" s="247"/>
      <c r="FT187" s="247"/>
      <c r="FU187" s="247"/>
      <c r="FV187" s="247"/>
      <c r="FW187" s="247"/>
      <c r="FX187" s="247"/>
      <c r="FY187" s="247"/>
      <c r="FZ187" s="247"/>
      <c r="GA187" s="247"/>
      <c r="GB187" s="247"/>
      <c r="GC187" s="247"/>
      <c r="GD187" s="247"/>
      <c r="GE187" s="247"/>
      <c r="GF187" s="247"/>
      <c r="GG187" s="247"/>
      <c r="GH187" s="247"/>
      <c r="GI187" s="247"/>
      <c r="GJ187" s="247"/>
      <c r="GK187" s="247"/>
      <c r="GL187" s="247"/>
      <c r="GM187" s="247"/>
      <c r="GN187" s="247"/>
      <c r="GO187" s="247"/>
      <c r="GP187" s="247"/>
      <c r="GQ187" s="247"/>
      <c r="GR187" s="247"/>
      <c r="GS187" s="247"/>
      <c r="GT187" s="247"/>
      <c r="GU187" s="247"/>
      <c r="GV187" s="247"/>
      <c r="GW187" s="247"/>
      <c r="GX187" s="247"/>
      <c r="GY187" s="247"/>
      <c r="GZ187" s="247"/>
      <c r="HA187" s="247"/>
      <c r="HB187" s="247"/>
      <c r="HC187" s="247"/>
      <c r="HD187" s="247"/>
      <c r="HE187" s="247"/>
      <c r="HF187" s="247"/>
      <c r="HG187" s="247"/>
      <c r="HH187" s="247"/>
      <c r="HI187" s="247"/>
      <c r="HJ187" s="247"/>
      <c r="HK187" s="247"/>
      <c r="HL187" s="247"/>
      <c r="HM187" s="247"/>
      <c r="HN187" s="247"/>
      <c r="HO187" s="247"/>
      <c r="HP187" s="247"/>
      <c r="HQ187" s="247"/>
      <c r="HR187" s="247"/>
      <c r="HS187" s="247"/>
      <c r="HT187" s="247"/>
      <c r="HU187" s="247"/>
      <c r="HV187" s="247"/>
      <c r="HW187" s="247"/>
      <c r="HX187" s="247"/>
      <c r="HY187" s="247"/>
      <c r="HZ187" s="247"/>
      <c r="IA187" s="247"/>
      <c r="IB187" s="247"/>
      <c r="IC187" s="247"/>
      <c r="ID187" s="247"/>
      <c r="IE187" s="247"/>
      <c r="IF187" s="247"/>
      <c r="IG187" s="247"/>
      <c r="IH187" s="247"/>
      <c r="II187" s="247"/>
      <c r="IJ187" s="247"/>
      <c r="IK187" s="247"/>
      <c r="IL187" s="247"/>
      <c r="IM187" s="247"/>
      <c r="IN187" s="247"/>
      <c r="IO187" s="247"/>
      <c r="IP187" s="247"/>
      <c r="IQ187" s="247"/>
      <c r="IR187" s="247"/>
      <c r="IS187" s="247"/>
      <c r="IT187" s="247"/>
      <c r="IU187" s="247"/>
      <c r="IV187" s="247"/>
      <c r="IW187" s="247"/>
      <c r="IX187" s="247"/>
      <c r="IY187" s="247"/>
      <c r="IZ187" s="247"/>
      <c r="JA187" s="247"/>
      <c r="JB187" s="247"/>
      <c r="JC187" s="247"/>
      <c r="JD187" s="247"/>
      <c r="JE187" s="247"/>
      <c r="JF187" s="247"/>
      <c r="JG187" s="247"/>
      <c r="JH187" s="247"/>
      <c r="JI187" s="247"/>
      <c r="JJ187" s="247"/>
      <c r="JK187" s="247"/>
      <c r="JL187" s="247"/>
    </row>
    <row r="188" spans="1:272" s="270" customFormat="1" x14ac:dyDescent="0.3">
      <c r="A188" s="243"/>
      <c r="B188" s="243"/>
      <c r="C188" s="243"/>
      <c r="D188" s="243"/>
      <c r="E188" s="243"/>
      <c r="F188" s="245"/>
      <c r="G188" s="245"/>
      <c r="H188" s="245"/>
      <c r="I188" s="245"/>
      <c r="J188" s="245"/>
      <c r="K188" s="245"/>
      <c r="L188" s="246"/>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c r="AV188" s="247"/>
      <c r="AW188" s="247"/>
      <c r="AX188" s="247"/>
      <c r="AY188" s="247"/>
      <c r="AZ188" s="247"/>
      <c r="BA188" s="247"/>
      <c r="BB188" s="247"/>
      <c r="BC188" s="247"/>
      <c r="BD188" s="247"/>
      <c r="BE188" s="247"/>
      <c r="BF188" s="247"/>
      <c r="BG188" s="247"/>
      <c r="BH188" s="247"/>
      <c r="BI188" s="247"/>
      <c r="BJ188" s="247"/>
      <c r="BK188" s="247"/>
      <c r="BL188" s="247"/>
      <c r="BM188" s="247"/>
      <c r="BN188" s="247"/>
      <c r="BO188" s="247"/>
      <c r="BP188" s="247"/>
      <c r="BQ188" s="247"/>
      <c r="BR188" s="247"/>
      <c r="BS188" s="247"/>
      <c r="BT188" s="247"/>
      <c r="BU188" s="247"/>
      <c r="BV188" s="247"/>
      <c r="BW188" s="247"/>
      <c r="BX188" s="247"/>
      <c r="BY188" s="247"/>
      <c r="BZ188" s="247"/>
      <c r="CA188" s="247"/>
      <c r="CB188" s="247"/>
      <c r="CC188" s="247"/>
      <c r="CD188" s="247"/>
      <c r="CE188" s="247"/>
      <c r="CF188" s="247"/>
      <c r="CG188" s="247"/>
      <c r="CH188" s="247"/>
      <c r="CI188" s="247"/>
      <c r="CJ188" s="247"/>
      <c r="CK188" s="247"/>
      <c r="CL188" s="247"/>
      <c r="CM188" s="247"/>
      <c r="CN188" s="247"/>
      <c r="CO188" s="247"/>
      <c r="CP188" s="247"/>
      <c r="CQ188" s="247"/>
      <c r="CR188" s="247"/>
      <c r="CS188" s="247"/>
      <c r="CT188" s="247"/>
      <c r="CU188" s="247"/>
      <c r="CV188" s="247"/>
      <c r="CW188" s="247"/>
      <c r="CX188" s="247"/>
      <c r="CY188" s="247"/>
      <c r="CZ188" s="247"/>
      <c r="DA188" s="247"/>
      <c r="DB188" s="247"/>
      <c r="DC188" s="247"/>
      <c r="DD188" s="247"/>
      <c r="DE188" s="247"/>
      <c r="DF188" s="247"/>
      <c r="DG188" s="247"/>
      <c r="DH188" s="247"/>
      <c r="DI188" s="247"/>
      <c r="DJ188" s="247"/>
      <c r="DK188" s="247"/>
      <c r="DL188" s="247"/>
      <c r="DM188" s="247"/>
      <c r="DN188" s="247"/>
      <c r="DO188" s="247"/>
      <c r="DP188" s="247"/>
      <c r="DQ188" s="247"/>
      <c r="DR188" s="247"/>
      <c r="DS188" s="247"/>
      <c r="DT188" s="247"/>
      <c r="DU188" s="247"/>
      <c r="DV188" s="247"/>
      <c r="DW188" s="247"/>
      <c r="DX188" s="247"/>
      <c r="DY188" s="247"/>
      <c r="DZ188" s="247"/>
      <c r="EA188" s="247"/>
      <c r="EB188" s="247"/>
      <c r="EC188" s="247"/>
      <c r="ED188" s="247"/>
      <c r="EE188" s="247"/>
      <c r="EF188" s="247"/>
      <c r="EG188" s="247"/>
      <c r="EH188" s="247"/>
      <c r="EI188" s="247"/>
      <c r="EJ188" s="247"/>
      <c r="EK188" s="247"/>
      <c r="EL188" s="247"/>
      <c r="EM188" s="247"/>
      <c r="EN188" s="247"/>
      <c r="EO188" s="247"/>
      <c r="EP188" s="247"/>
      <c r="EQ188" s="247"/>
      <c r="ER188" s="247"/>
      <c r="ES188" s="247"/>
      <c r="ET188" s="247"/>
      <c r="EU188" s="247"/>
      <c r="EV188" s="247"/>
      <c r="EW188" s="247"/>
      <c r="EX188" s="247"/>
      <c r="EY188" s="247"/>
      <c r="EZ188" s="247"/>
      <c r="FA188" s="247"/>
      <c r="FB188" s="247"/>
      <c r="FC188" s="247"/>
      <c r="FD188" s="247"/>
      <c r="FE188" s="247"/>
      <c r="FF188" s="247"/>
      <c r="FG188" s="247"/>
      <c r="FH188" s="247"/>
      <c r="FI188" s="247"/>
      <c r="FJ188" s="247"/>
      <c r="FK188" s="247"/>
      <c r="FL188" s="247"/>
      <c r="FM188" s="247"/>
      <c r="FN188" s="247"/>
      <c r="FO188" s="247"/>
      <c r="FP188" s="247"/>
      <c r="FQ188" s="247"/>
      <c r="FR188" s="247"/>
      <c r="FS188" s="247"/>
      <c r="FT188" s="247"/>
      <c r="FU188" s="247"/>
      <c r="FV188" s="247"/>
      <c r="FW188" s="247"/>
      <c r="FX188" s="247"/>
      <c r="FY188" s="247"/>
      <c r="FZ188" s="247"/>
      <c r="GA188" s="247"/>
      <c r="GB188" s="247"/>
      <c r="GC188" s="247"/>
      <c r="GD188" s="247"/>
      <c r="GE188" s="247"/>
      <c r="GF188" s="247"/>
      <c r="GG188" s="247"/>
      <c r="GH188" s="247"/>
      <c r="GI188" s="247"/>
      <c r="GJ188" s="247"/>
      <c r="GK188" s="247"/>
      <c r="GL188" s="247"/>
      <c r="GM188" s="247"/>
      <c r="GN188" s="247"/>
      <c r="GO188" s="247"/>
      <c r="GP188" s="247"/>
      <c r="GQ188" s="247"/>
      <c r="GR188" s="247"/>
      <c r="GS188" s="247"/>
      <c r="GT188" s="247"/>
      <c r="GU188" s="247"/>
      <c r="GV188" s="247"/>
      <c r="GW188" s="247"/>
      <c r="GX188" s="247"/>
      <c r="GY188" s="247"/>
      <c r="GZ188" s="247"/>
      <c r="HA188" s="247"/>
      <c r="HB188" s="247"/>
      <c r="HC188" s="247"/>
      <c r="HD188" s="247"/>
      <c r="HE188" s="247"/>
      <c r="HF188" s="247"/>
      <c r="HG188" s="247"/>
      <c r="HH188" s="247"/>
      <c r="HI188" s="247"/>
      <c r="HJ188" s="247"/>
      <c r="HK188" s="247"/>
      <c r="HL188" s="247"/>
      <c r="HM188" s="247"/>
      <c r="HN188" s="247"/>
      <c r="HO188" s="247"/>
      <c r="HP188" s="247"/>
      <c r="HQ188" s="247"/>
      <c r="HR188" s="247"/>
      <c r="HS188" s="247"/>
      <c r="HT188" s="247"/>
      <c r="HU188" s="247"/>
      <c r="HV188" s="247"/>
      <c r="HW188" s="247"/>
      <c r="HX188" s="247"/>
      <c r="HY188" s="247"/>
      <c r="HZ188" s="247"/>
      <c r="IA188" s="247"/>
      <c r="IB188" s="247"/>
      <c r="IC188" s="247"/>
      <c r="ID188" s="247"/>
      <c r="IE188" s="247"/>
      <c r="IF188" s="247"/>
      <c r="IG188" s="247"/>
      <c r="IH188" s="247"/>
      <c r="II188" s="247"/>
      <c r="IJ188" s="247"/>
      <c r="IK188" s="247"/>
      <c r="IL188" s="247"/>
      <c r="IM188" s="247"/>
      <c r="IN188" s="247"/>
      <c r="IO188" s="247"/>
      <c r="IP188" s="247"/>
      <c r="IQ188" s="247"/>
      <c r="IR188" s="247"/>
      <c r="IS188" s="247"/>
      <c r="IT188" s="247"/>
      <c r="IU188" s="247"/>
      <c r="IV188" s="247"/>
      <c r="IW188" s="247"/>
      <c r="IX188" s="247"/>
      <c r="IY188" s="247"/>
      <c r="IZ188" s="247"/>
      <c r="JA188" s="247"/>
      <c r="JB188" s="247"/>
      <c r="JC188" s="247"/>
      <c r="JD188" s="247"/>
      <c r="JE188" s="247"/>
      <c r="JF188" s="247"/>
      <c r="JG188" s="247"/>
      <c r="JH188" s="247"/>
      <c r="JI188" s="247"/>
      <c r="JJ188" s="247"/>
      <c r="JK188" s="247"/>
      <c r="JL188" s="247"/>
    </row>
    <row r="189" spans="1:272" s="270" customFormat="1" x14ac:dyDescent="0.3">
      <c r="A189" s="243"/>
      <c r="B189" s="243"/>
      <c r="C189" s="243"/>
      <c r="D189" s="243"/>
      <c r="E189" s="243"/>
      <c r="F189" s="245"/>
      <c r="G189" s="245"/>
      <c r="H189" s="245"/>
      <c r="I189" s="245"/>
      <c r="J189" s="245"/>
      <c r="K189" s="245"/>
      <c r="L189" s="246"/>
      <c r="M189" s="247"/>
      <c r="N189" s="247"/>
      <c r="O189" s="247"/>
      <c r="P189" s="247"/>
      <c r="Q189" s="247"/>
      <c r="R189" s="247"/>
      <c r="S189" s="247"/>
      <c r="T189" s="247"/>
      <c r="U189" s="247"/>
      <c r="V189" s="247"/>
      <c r="W189" s="247"/>
      <c r="X189" s="247"/>
      <c r="Y189" s="247"/>
      <c r="Z189" s="247"/>
      <c r="AA189" s="247"/>
      <c r="AB189" s="247"/>
      <c r="AC189" s="247"/>
      <c r="AD189" s="247"/>
      <c r="AE189" s="247"/>
      <c r="AF189" s="247"/>
      <c r="AG189" s="247"/>
      <c r="AH189" s="247"/>
      <c r="AI189" s="247"/>
      <c r="AJ189" s="247"/>
      <c r="AK189" s="247"/>
      <c r="AL189" s="247"/>
      <c r="AM189" s="247"/>
      <c r="AN189" s="247"/>
      <c r="AO189" s="247"/>
      <c r="AP189" s="247"/>
      <c r="AQ189" s="247"/>
      <c r="AR189" s="247"/>
      <c r="AS189" s="247"/>
      <c r="AT189" s="247"/>
      <c r="AU189" s="247"/>
      <c r="AV189" s="247"/>
      <c r="AW189" s="247"/>
      <c r="AX189" s="247"/>
      <c r="AY189" s="247"/>
      <c r="AZ189" s="247"/>
      <c r="BA189" s="247"/>
      <c r="BB189" s="247"/>
      <c r="BC189" s="247"/>
      <c r="BD189" s="247"/>
      <c r="BE189" s="247"/>
      <c r="BF189" s="247"/>
      <c r="BG189" s="247"/>
      <c r="BH189" s="247"/>
      <c r="BI189" s="247"/>
      <c r="BJ189" s="247"/>
      <c r="BK189" s="247"/>
      <c r="BL189" s="247"/>
      <c r="BM189" s="247"/>
      <c r="BN189" s="247"/>
      <c r="BO189" s="247"/>
      <c r="BP189" s="247"/>
      <c r="BQ189" s="247"/>
      <c r="BR189" s="247"/>
      <c r="BS189" s="247"/>
      <c r="BT189" s="247"/>
      <c r="BU189" s="247"/>
      <c r="BV189" s="247"/>
      <c r="BW189" s="247"/>
      <c r="BX189" s="247"/>
      <c r="BY189" s="247"/>
      <c r="BZ189" s="247"/>
      <c r="CA189" s="247"/>
      <c r="CB189" s="247"/>
      <c r="CC189" s="247"/>
      <c r="CD189" s="247"/>
      <c r="CE189" s="247"/>
      <c r="CF189" s="247"/>
      <c r="CG189" s="247"/>
      <c r="CH189" s="247"/>
      <c r="CI189" s="247"/>
      <c r="CJ189" s="247"/>
      <c r="CK189" s="247"/>
      <c r="CL189" s="247"/>
      <c r="CM189" s="247"/>
      <c r="CN189" s="247"/>
      <c r="CO189" s="247"/>
      <c r="CP189" s="247"/>
      <c r="CQ189" s="247"/>
      <c r="CR189" s="247"/>
      <c r="CS189" s="247"/>
      <c r="CT189" s="247"/>
      <c r="CU189" s="247"/>
      <c r="CV189" s="247"/>
      <c r="CW189" s="247"/>
      <c r="CX189" s="247"/>
      <c r="CY189" s="247"/>
      <c r="CZ189" s="247"/>
      <c r="DA189" s="247"/>
      <c r="DB189" s="247"/>
      <c r="DC189" s="247"/>
      <c r="DD189" s="247"/>
      <c r="DE189" s="247"/>
      <c r="DF189" s="247"/>
      <c r="DG189" s="247"/>
      <c r="DH189" s="247"/>
      <c r="DI189" s="247"/>
      <c r="DJ189" s="247"/>
      <c r="DK189" s="247"/>
      <c r="DL189" s="247"/>
      <c r="DM189" s="247"/>
      <c r="DN189" s="247"/>
      <c r="DO189" s="247"/>
      <c r="DP189" s="247"/>
      <c r="DQ189" s="247"/>
      <c r="DR189" s="247"/>
      <c r="DS189" s="247"/>
      <c r="DT189" s="247"/>
      <c r="DU189" s="247"/>
      <c r="DV189" s="247"/>
      <c r="DW189" s="247"/>
      <c r="DX189" s="247"/>
      <c r="DY189" s="247"/>
      <c r="DZ189" s="247"/>
      <c r="EA189" s="247"/>
      <c r="EB189" s="247"/>
      <c r="EC189" s="247"/>
      <c r="ED189" s="247"/>
      <c r="EE189" s="247"/>
      <c r="EF189" s="247"/>
      <c r="EG189" s="247"/>
      <c r="EH189" s="247"/>
      <c r="EI189" s="247"/>
      <c r="EJ189" s="247"/>
      <c r="EK189" s="247"/>
      <c r="EL189" s="247"/>
      <c r="EM189" s="247"/>
      <c r="EN189" s="247"/>
      <c r="EO189" s="247"/>
      <c r="EP189" s="247"/>
      <c r="EQ189" s="247"/>
      <c r="ER189" s="247"/>
      <c r="ES189" s="247"/>
      <c r="ET189" s="247"/>
      <c r="EU189" s="247"/>
      <c r="EV189" s="247"/>
      <c r="EW189" s="247"/>
      <c r="EX189" s="247"/>
      <c r="EY189" s="247"/>
      <c r="EZ189" s="247"/>
      <c r="FA189" s="247"/>
      <c r="FB189" s="247"/>
      <c r="FC189" s="247"/>
      <c r="FD189" s="247"/>
      <c r="FE189" s="247"/>
      <c r="FF189" s="247"/>
      <c r="FG189" s="247"/>
      <c r="FH189" s="247"/>
      <c r="FI189" s="247"/>
      <c r="FJ189" s="247"/>
      <c r="FK189" s="247"/>
      <c r="FL189" s="247"/>
      <c r="FM189" s="247"/>
      <c r="FN189" s="247"/>
      <c r="FO189" s="247"/>
      <c r="FP189" s="247"/>
      <c r="FQ189" s="247"/>
      <c r="FR189" s="247"/>
      <c r="FS189" s="247"/>
      <c r="FT189" s="247"/>
      <c r="FU189" s="247"/>
      <c r="FV189" s="247"/>
      <c r="FW189" s="247"/>
      <c r="FX189" s="247"/>
      <c r="FY189" s="247"/>
      <c r="FZ189" s="247"/>
      <c r="GA189" s="247"/>
      <c r="GB189" s="247"/>
      <c r="GC189" s="247"/>
      <c r="GD189" s="247"/>
      <c r="GE189" s="247"/>
      <c r="GF189" s="247"/>
      <c r="GG189" s="247"/>
      <c r="GH189" s="247"/>
      <c r="GI189" s="247"/>
      <c r="GJ189" s="247"/>
      <c r="GK189" s="247"/>
      <c r="GL189" s="247"/>
      <c r="GM189" s="247"/>
      <c r="GN189" s="247"/>
      <c r="GO189" s="247"/>
      <c r="GP189" s="247"/>
      <c r="GQ189" s="247"/>
      <c r="GR189" s="247"/>
      <c r="GS189" s="247"/>
      <c r="GT189" s="247"/>
      <c r="GU189" s="247"/>
      <c r="GV189" s="247"/>
      <c r="GW189" s="247"/>
      <c r="GX189" s="247"/>
      <c r="GY189" s="247"/>
      <c r="GZ189" s="247"/>
      <c r="HA189" s="247"/>
      <c r="HB189" s="247"/>
      <c r="HC189" s="247"/>
      <c r="HD189" s="247"/>
      <c r="HE189" s="247"/>
      <c r="HF189" s="247"/>
      <c r="HG189" s="247"/>
      <c r="HH189" s="247"/>
      <c r="HI189" s="247"/>
      <c r="HJ189" s="247"/>
      <c r="HK189" s="247"/>
      <c r="HL189" s="247"/>
      <c r="HM189" s="247"/>
      <c r="HN189" s="247"/>
      <c r="HO189" s="247"/>
      <c r="HP189" s="247"/>
      <c r="HQ189" s="247"/>
      <c r="HR189" s="247"/>
      <c r="HS189" s="247"/>
      <c r="HT189" s="247"/>
      <c r="HU189" s="247"/>
      <c r="HV189" s="247"/>
      <c r="HW189" s="247"/>
      <c r="HX189" s="247"/>
      <c r="HY189" s="247"/>
      <c r="HZ189" s="247"/>
      <c r="IA189" s="247"/>
      <c r="IB189" s="247"/>
      <c r="IC189" s="247"/>
      <c r="ID189" s="247"/>
      <c r="IE189" s="247"/>
      <c r="IF189" s="247"/>
      <c r="IG189" s="247"/>
      <c r="IH189" s="247"/>
      <c r="II189" s="247"/>
      <c r="IJ189" s="247"/>
      <c r="IK189" s="247"/>
      <c r="IL189" s="247"/>
      <c r="IM189" s="247"/>
      <c r="IN189" s="247"/>
      <c r="IO189" s="247"/>
      <c r="IP189" s="247"/>
      <c r="IQ189" s="247"/>
      <c r="IR189" s="247"/>
      <c r="IS189" s="247"/>
      <c r="IT189" s="247"/>
      <c r="IU189" s="247"/>
      <c r="IV189" s="247"/>
      <c r="IW189" s="247"/>
      <c r="IX189" s="247"/>
      <c r="IY189" s="247"/>
      <c r="IZ189" s="247"/>
      <c r="JA189" s="247"/>
      <c r="JB189" s="247"/>
      <c r="JC189" s="247"/>
      <c r="JD189" s="247"/>
      <c r="JE189" s="247"/>
      <c r="JF189" s="247"/>
      <c r="JG189" s="247"/>
      <c r="JH189" s="247"/>
      <c r="JI189" s="247"/>
      <c r="JJ189" s="247"/>
      <c r="JK189" s="247"/>
      <c r="JL189" s="247"/>
    </row>
    <row r="190" spans="1:272" s="270" customFormat="1" x14ac:dyDescent="0.3">
      <c r="A190" s="243"/>
      <c r="B190" s="243"/>
      <c r="C190" s="243"/>
      <c r="D190" s="243"/>
      <c r="E190" s="243"/>
      <c r="F190" s="245"/>
      <c r="G190" s="245"/>
      <c r="H190" s="245"/>
      <c r="I190" s="245"/>
      <c r="J190" s="245"/>
      <c r="K190" s="245"/>
      <c r="L190" s="246"/>
      <c r="M190" s="247"/>
      <c r="N190" s="247"/>
      <c r="O190" s="247"/>
      <c r="P190" s="247"/>
      <c r="Q190" s="247"/>
      <c r="R190" s="247"/>
      <c r="S190" s="247"/>
      <c r="T190" s="247"/>
      <c r="U190" s="247"/>
      <c r="V190" s="247"/>
      <c r="W190" s="247"/>
      <c r="X190" s="247"/>
      <c r="Y190" s="247"/>
      <c r="Z190" s="247"/>
      <c r="AA190" s="247"/>
      <c r="AB190" s="247"/>
      <c r="AC190" s="247"/>
      <c r="AD190" s="247"/>
      <c r="AE190" s="247"/>
      <c r="AF190" s="247"/>
      <c r="AG190" s="247"/>
      <c r="AH190" s="247"/>
      <c r="AI190" s="247"/>
      <c r="AJ190" s="247"/>
      <c r="AK190" s="247"/>
      <c r="AL190" s="247"/>
      <c r="AM190" s="247"/>
      <c r="AN190" s="247"/>
      <c r="AO190" s="247"/>
      <c r="AP190" s="247"/>
      <c r="AQ190" s="247"/>
      <c r="AR190" s="247"/>
      <c r="AS190" s="247"/>
      <c r="AT190" s="247"/>
      <c r="AU190" s="247"/>
      <c r="AV190" s="247"/>
      <c r="AW190" s="247"/>
      <c r="AX190" s="247"/>
      <c r="AY190" s="247"/>
      <c r="AZ190" s="247"/>
      <c r="BA190" s="247"/>
      <c r="BB190" s="247"/>
      <c r="BC190" s="247"/>
      <c r="BD190" s="247"/>
      <c r="BE190" s="247"/>
      <c r="BF190" s="247"/>
      <c r="BG190" s="247"/>
      <c r="BH190" s="247"/>
      <c r="BI190" s="247"/>
      <c r="BJ190" s="247"/>
      <c r="BK190" s="247"/>
      <c r="BL190" s="247"/>
      <c r="BM190" s="247"/>
      <c r="BN190" s="247"/>
      <c r="BO190" s="247"/>
      <c r="BP190" s="247"/>
      <c r="BQ190" s="247"/>
      <c r="BR190" s="247"/>
      <c r="BS190" s="247"/>
      <c r="BT190" s="247"/>
      <c r="BU190" s="247"/>
      <c r="BV190" s="247"/>
      <c r="BW190" s="247"/>
      <c r="BX190" s="247"/>
      <c r="BY190" s="247"/>
      <c r="BZ190" s="247"/>
      <c r="CA190" s="247"/>
      <c r="CB190" s="247"/>
      <c r="CC190" s="247"/>
      <c r="CD190" s="247"/>
      <c r="CE190" s="247"/>
      <c r="CF190" s="247"/>
      <c r="CG190" s="247"/>
      <c r="CH190" s="247"/>
      <c r="CI190" s="247"/>
      <c r="CJ190" s="247"/>
      <c r="CK190" s="247"/>
      <c r="CL190" s="247"/>
      <c r="CM190" s="247"/>
      <c r="CN190" s="247"/>
      <c r="CO190" s="247"/>
      <c r="CP190" s="247"/>
      <c r="CQ190" s="247"/>
      <c r="CR190" s="247"/>
      <c r="CS190" s="247"/>
      <c r="CT190" s="247"/>
      <c r="CU190" s="247"/>
      <c r="CV190" s="247"/>
      <c r="CW190" s="247"/>
      <c r="CX190" s="247"/>
      <c r="CY190" s="247"/>
      <c r="CZ190" s="247"/>
      <c r="DA190" s="247"/>
      <c r="DB190" s="247"/>
      <c r="DC190" s="247"/>
      <c r="DD190" s="247"/>
      <c r="DE190" s="247"/>
      <c r="DF190" s="247"/>
      <c r="DG190" s="247"/>
      <c r="DH190" s="247"/>
      <c r="DI190" s="247"/>
      <c r="DJ190" s="247"/>
      <c r="DK190" s="247"/>
      <c r="DL190" s="247"/>
      <c r="DM190" s="247"/>
      <c r="DN190" s="247"/>
      <c r="DO190" s="247"/>
      <c r="DP190" s="247"/>
      <c r="DQ190" s="247"/>
      <c r="DR190" s="247"/>
      <c r="DS190" s="247"/>
      <c r="DT190" s="247"/>
      <c r="DU190" s="247"/>
      <c r="DV190" s="247"/>
      <c r="DW190" s="247"/>
      <c r="DX190" s="247"/>
      <c r="DY190" s="247"/>
      <c r="DZ190" s="247"/>
      <c r="EA190" s="247"/>
      <c r="EB190" s="247"/>
      <c r="EC190" s="247"/>
      <c r="ED190" s="247"/>
      <c r="EE190" s="247"/>
      <c r="EF190" s="247"/>
      <c r="EG190" s="247"/>
      <c r="EH190" s="247"/>
      <c r="EI190" s="247"/>
      <c r="EJ190" s="247"/>
      <c r="EK190" s="247"/>
      <c r="EL190" s="247"/>
      <c r="EM190" s="247"/>
      <c r="EN190" s="247"/>
      <c r="EO190" s="247"/>
      <c r="EP190" s="247"/>
      <c r="EQ190" s="247"/>
      <c r="ER190" s="247"/>
      <c r="ES190" s="247"/>
      <c r="ET190" s="247"/>
      <c r="EU190" s="247"/>
      <c r="EV190" s="247"/>
      <c r="EW190" s="247"/>
      <c r="EX190" s="247"/>
      <c r="EY190" s="247"/>
      <c r="EZ190" s="247"/>
      <c r="FA190" s="247"/>
      <c r="FB190" s="247"/>
      <c r="FC190" s="247"/>
      <c r="FD190" s="247"/>
      <c r="FE190" s="247"/>
      <c r="FF190" s="247"/>
      <c r="FG190" s="247"/>
      <c r="FH190" s="247"/>
      <c r="FI190" s="247"/>
      <c r="FJ190" s="247"/>
      <c r="FK190" s="247"/>
      <c r="FL190" s="247"/>
      <c r="FM190" s="247"/>
      <c r="FN190" s="247"/>
      <c r="FO190" s="247"/>
      <c r="FP190" s="247"/>
      <c r="FQ190" s="247"/>
      <c r="FR190" s="247"/>
      <c r="FS190" s="247"/>
      <c r="FT190" s="247"/>
      <c r="FU190" s="247"/>
      <c r="FV190" s="247"/>
      <c r="FW190" s="247"/>
      <c r="FX190" s="247"/>
      <c r="FY190" s="247"/>
      <c r="FZ190" s="247"/>
      <c r="GA190" s="247"/>
      <c r="GB190" s="247"/>
      <c r="GC190" s="247"/>
      <c r="GD190" s="247"/>
      <c r="GE190" s="247"/>
      <c r="GF190" s="247"/>
      <c r="GG190" s="247"/>
      <c r="GH190" s="247"/>
      <c r="GI190" s="247"/>
      <c r="GJ190" s="247"/>
      <c r="GK190" s="247"/>
      <c r="GL190" s="247"/>
      <c r="GM190" s="247"/>
      <c r="GN190" s="247"/>
      <c r="GO190" s="247"/>
      <c r="GP190" s="247"/>
      <c r="GQ190" s="247"/>
      <c r="GR190" s="247"/>
      <c r="GS190" s="247"/>
      <c r="GT190" s="247"/>
      <c r="GU190" s="247"/>
      <c r="GV190" s="247"/>
      <c r="GW190" s="247"/>
      <c r="GX190" s="247"/>
      <c r="GY190" s="247"/>
      <c r="GZ190" s="247"/>
      <c r="HA190" s="247"/>
      <c r="HB190" s="247"/>
      <c r="HC190" s="247"/>
      <c r="HD190" s="247"/>
      <c r="HE190" s="247"/>
      <c r="HF190" s="247"/>
      <c r="HG190" s="247"/>
      <c r="HH190" s="247"/>
      <c r="HI190" s="247"/>
      <c r="HJ190" s="247"/>
      <c r="HK190" s="247"/>
      <c r="HL190" s="247"/>
      <c r="HM190" s="247"/>
      <c r="HN190" s="247"/>
      <c r="HO190" s="247"/>
      <c r="HP190" s="247"/>
      <c r="HQ190" s="247"/>
      <c r="HR190" s="247"/>
      <c r="HS190" s="247"/>
      <c r="HT190" s="247"/>
      <c r="HU190" s="247"/>
      <c r="HV190" s="247"/>
      <c r="HW190" s="247"/>
      <c r="HX190" s="247"/>
      <c r="HY190" s="247"/>
      <c r="HZ190" s="247"/>
      <c r="IA190" s="247"/>
      <c r="IB190" s="247"/>
      <c r="IC190" s="247"/>
      <c r="ID190" s="247"/>
      <c r="IE190" s="247"/>
      <c r="IF190" s="247"/>
      <c r="IG190" s="247"/>
      <c r="IH190" s="247"/>
      <c r="II190" s="247"/>
      <c r="IJ190" s="247"/>
      <c r="IK190" s="247"/>
      <c r="IL190" s="247"/>
      <c r="IM190" s="247"/>
      <c r="IN190" s="247"/>
      <c r="IO190" s="247"/>
      <c r="IP190" s="247"/>
      <c r="IQ190" s="247"/>
      <c r="IR190" s="247"/>
      <c r="IS190" s="247"/>
      <c r="IT190" s="247"/>
      <c r="IU190" s="247"/>
      <c r="IV190" s="247"/>
      <c r="IW190" s="247"/>
      <c r="IX190" s="247"/>
      <c r="IY190" s="247"/>
      <c r="IZ190" s="247"/>
      <c r="JA190" s="247"/>
      <c r="JB190" s="247"/>
      <c r="JC190" s="247"/>
      <c r="JD190" s="247"/>
      <c r="JE190" s="247"/>
      <c r="JF190" s="247"/>
      <c r="JG190" s="247"/>
      <c r="JH190" s="247"/>
      <c r="JI190" s="247"/>
      <c r="JJ190" s="247"/>
      <c r="JK190" s="247"/>
      <c r="JL190" s="247"/>
    </row>
    <row r="191" spans="1:272" s="270" customFormat="1" x14ac:dyDescent="0.3">
      <c r="A191" s="243"/>
      <c r="B191" s="243"/>
      <c r="C191" s="243"/>
      <c r="D191" s="243"/>
      <c r="E191" s="243"/>
      <c r="F191" s="245"/>
      <c r="G191" s="245"/>
      <c r="H191" s="245"/>
      <c r="I191" s="245"/>
      <c r="J191" s="245"/>
      <c r="K191" s="245"/>
      <c r="L191" s="246"/>
      <c r="M191" s="247"/>
      <c r="N191" s="247"/>
      <c r="O191" s="247"/>
      <c r="P191" s="247"/>
      <c r="Q191" s="247"/>
      <c r="R191" s="247"/>
      <c r="S191" s="247"/>
      <c r="T191" s="247"/>
      <c r="U191" s="247"/>
      <c r="V191" s="247"/>
      <c r="W191" s="247"/>
      <c r="X191" s="247"/>
      <c r="Y191" s="247"/>
      <c r="Z191" s="247"/>
      <c r="AA191" s="247"/>
      <c r="AB191" s="247"/>
      <c r="AC191" s="247"/>
      <c r="AD191" s="247"/>
      <c r="AE191" s="247"/>
      <c r="AF191" s="247"/>
      <c r="AG191" s="247"/>
      <c r="AH191" s="247"/>
      <c r="AI191" s="247"/>
      <c r="AJ191" s="247"/>
      <c r="AK191" s="247"/>
      <c r="AL191" s="247"/>
      <c r="AM191" s="247"/>
      <c r="AN191" s="247"/>
      <c r="AO191" s="247"/>
      <c r="AP191" s="247"/>
      <c r="AQ191" s="247"/>
      <c r="AR191" s="247"/>
      <c r="AS191" s="247"/>
      <c r="AT191" s="247"/>
      <c r="AU191" s="247"/>
      <c r="AV191" s="247"/>
      <c r="AW191" s="247"/>
      <c r="AX191" s="247"/>
      <c r="AY191" s="247"/>
      <c r="AZ191" s="247"/>
      <c r="BA191" s="247"/>
      <c r="BB191" s="247"/>
      <c r="BC191" s="247"/>
      <c r="BD191" s="247"/>
      <c r="BE191" s="247"/>
      <c r="BF191" s="247"/>
      <c r="BG191" s="247"/>
      <c r="BH191" s="247"/>
      <c r="BI191" s="247"/>
      <c r="BJ191" s="247"/>
      <c r="BK191" s="247"/>
      <c r="BL191" s="247"/>
      <c r="BM191" s="247"/>
      <c r="BN191" s="247"/>
      <c r="BO191" s="247"/>
      <c r="BP191" s="247"/>
      <c r="BQ191" s="247"/>
      <c r="BR191" s="247"/>
      <c r="BS191" s="247"/>
      <c r="BT191" s="247"/>
      <c r="BU191" s="247"/>
      <c r="BV191" s="247"/>
      <c r="BW191" s="247"/>
      <c r="BX191" s="247"/>
      <c r="BY191" s="247"/>
      <c r="BZ191" s="247"/>
      <c r="CA191" s="247"/>
      <c r="CB191" s="247"/>
      <c r="CC191" s="247"/>
      <c r="CD191" s="247"/>
      <c r="CE191" s="247"/>
      <c r="CF191" s="247"/>
      <c r="CG191" s="247"/>
      <c r="CH191" s="247"/>
      <c r="CI191" s="247"/>
      <c r="CJ191" s="247"/>
      <c r="CK191" s="247"/>
      <c r="CL191" s="247"/>
      <c r="CM191" s="247"/>
      <c r="CN191" s="247"/>
      <c r="CO191" s="247"/>
      <c r="CP191" s="247"/>
      <c r="CQ191" s="247"/>
      <c r="CR191" s="247"/>
      <c r="CS191" s="247"/>
      <c r="CT191" s="247"/>
      <c r="CU191" s="247"/>
      <c r="CV191" s="247"/>
      <c r="CW191" s="247"/>
      <c r="CX191" s="247"/>
      <c r="CY191" s="247"/>
      <c r="CZ191" s="247"/>
      <c r="DA191" s="247"/>
      <c r="DB191" s="247"/>
      <c r="DC191" s="247"/>
      <c r="DD191" s="247"/>
      <c r="DE191" s="247"/>
      <c r="DF191" s="247"/>
      <c r="DG191" s="247"/>
      <c r="DH191" s="247"/>
      <c r="DI191" s="247"/>
      <c r="DJ191" s="247"/>
      <c r="DK191" s="247"/>
      <c r="DL191" s="247"/>
      <c r="DM191" s="247"/>
      <c r="DN191" s="247"/>
      <c r="DO191" s="247"/>
      <c r="DP191" s="247"/>
      <c r="DQ191" s="247"/>
      <c r="DR191" s="247"/>
      <c r="DS191" s="247"/>
      <c r="DT191" s="247"/>
      <c r="DU191" s="247"/>
      <c r="DV191" s="247"/>
      <c r="DW191" s="247"/>
      <c r="DX191" s="247"/>
      <c r="DY191" s="247"/>
      <c r="DZ191" s="247"/>
      <c r="EA191" s="247"/>
      <c r="EB191" s="247"/>
      <c r="EC191" s="247"/>
      <c r="ED191" s="247"/>
      <c r="EE191" s="247"/>
      <c r="EF191" s="247"/>
      <c r="EG191" s="247"/>
      <c r="EH191" s="247"/>
      <c r="EI191" s="247"/>
      <c r="EJ191" s="247"/>
      <c r="EK191" s="247"/>
      <c r="EL191" s="247"/>
      <c r="EM191" s="247"/>
      <c r="EN191" s="247"/>
      <c r="EO191" s="247"/>
      <c r="EP191" s="247"/>
      <c r="EQ191" s="247"/>
      <c r="ER191" s="247"/>
      <c r="ES191" s="247"/>
      <c r="ET191" s="247"/>
      <c r="EU191" s="247"/>
      <c r="EV191" s="247"/>
      <c r="EW191" s="247"/>
      <c r="EX191" s="247"/>
      <c r="EY191" s="247"/>
      <c r="EZ191" s="247"/>
      <c r="FA191" s="247"/>
      <c r="FB191" s="247"/>
      <c r="FC191" s="247"/>
      <c r="FD191" s="247"/>
      <c r="FE191" s="247"/>
      <c r="FF191" s="247"/>
      <c r="FG191" s="247"/>
      <c r="FH191" s="247"/>
      <c r="FI191" s="247"/>
      <c r="FJ191" s="247"/>
      <c r="FK191" s="247"/>
      <c r="FL191" s="247"/>
      <c r="FM191" s="247"/>
      <c r="FN191" s="247"/>
      <c r="FO191" s="247"/>
      <c r="FP191" s="247"/>
      <c r="FQ191" s="247"/>
      <c r="FR191" s="247"/>
      <c r="FS191" s="247"/>
      <c r="FT191" s="247"/>
      <c r="FU191" s="247"/>
      <c r="FV191" s="247"/>
      <c r="FW191" s="247"/>
      <c r="FX191" s="247"/>
      <c r="FY191" s="247"/>
      <c r="FZ191" s="247"/>
      <c r="GA191" s="247"/>
      <c r="GB191" s="247"/>
      <c r="GC191" s="247"/>
      <c r="GD191" s="247"/>
      <c r="GE191" s="247"/>
      <c r="GF191" s="247"/>
      <c r="GG191" s="247"/>
      <c r="GH191" s="247"/>
      <c r="GI191" s="247"/>
      <c r="GJ191" s="247"/>
      <c r="GK191" s="247"/>
      <c r="GL191" s="247"/>
      <c r="GM191" s="247"/>
      <c r="GN191" s="247"/>
      <c r="GO191" s="247"/>
      <c r="GP191" s="247"/>
      <c r="GQ191" s="247"/>
      <c r="GR191" s="247"/>
      <c r="GS191" s="247"/>
      <c r="GT191" s="247"/>
      <c r="GU191" s="247"/>
      <c r="GV191" s="247"/>
      <c r="GW191" s="247"/>
      <c r="GX191" s="247"/>
      <c r="GY191" s="247"/>
      <c r="GZ191" s="247"/>
      <c r="HA191" s="247"/>
      <c r="HB191" s="247"/>
      <c r="HC191" s="247"/>
      <c r="HD191" s="247"/>
      <c r="HE191" s="247"/>
      <c r="HF191" s="247"/>
      <c r="HG191" s="247"/>
      <c r="HH191" s="247"/>
      <c r="HI191" s="247"/>
      <c r="HJ191" s="247"/>
      <c r="HK191" s="247"/>
      <c r="HL191" s="247"/>
      <c r="HM191" s="247"/>
      <c r="HN191" s="247"/>
      <c r="HO191" s="247"/>
      <c r="HP191" s="247"/>
      <c r="HQ191" s="247"/>
      <c r="HR191" s="247"/>
      <c r="HS191" s="247"/>
      <c r="HT191" s="247"/>
      <c r="HU191" s="247"/>
      <c r="HV191" s="247"/>
      <c r="HW191" s="247"/>
      <c r="HX191" s="247"/>
      <c r="HY191" s="247"/>
      <c r="HZ191" s="247"/>
      <c r="IA191" s="247"/>
      <c r="IB191" s="247"/>
      <c r="IC191" s="247"/>
      <c r="ID191" s="247"/>
      <c r="IE191" s="247"/>
      <c r="IF191" s="247"/>
      <c r="IG191" s="247"/>
      <c r="IH191" s="247"/>
      <c r="II191" s="247"/>
      <c r="IJ191" s="247"/>
      <c r="IK191" s="247"/>
      <c r="IL191" s="247"/>
      <c r="IM191" s="247"/>
      <c r="IN191" s="247"/>
      <c r="IO191" s="247"/>
      <c r="IP191" s="247"/>
      <c r="IQ191" s="247"/>
      <c r="IR191" s="247"/>
      <c r="IS191" s="247"/>
      <c r="IT191" s="247"/>
      <c r="IU191" s="247"/>
      <c r="IV191" s="247"/>
      <c r="IW191" s="247"/>
      <c r="IX191" s="247"/>
      <c r="IY191" s="247"/>
      <c r="IZ191" s="247"/>
      <c r="JA191" s="247"/>
      <c r="JB191" s="247"/>
      <c r="JC191" s="247"/>
      <c r="JD191" s="247"/>
      <c r="JE191" s="247"/>
      <c r="JF191" s="247"/>
      <c r="JG191" s="247"/>
      <c r="JH191" s="247"/>
      <c r="JI191" s="247"/>
      <c r="JJ191" s="247"/>
      <c r="JK191" s="247"/>
      <c r="JL191" s="247"/>
    </row>
    <row r="192" spans="1:272" s="270" customFormat="1" x14ac:dyDescent="0.3">
      <c r="A192" s="243"/>
      <c r="B192" s="243"/>
      <c r="C192" s="243"/>
      <c r="D192" s="243"/>
      <c r="E192" s="243"/>
      <c r="F192" s="245"/>
      <c r="G192" s="245"/>
      <c r="H192" s="245"/>
      <c r="I192" s="245"/>
      <c r="J192" s="245"/>
      <c r="K192" s="245"/>
      <c r="L192" s="246"/>
      <c r="M192" s="247"/>
      <c r="N192" s="247"/>
      <c r="O192" s="247"/>
      <c r="P192" s="247"/>
      <c r="Q192" s="247"/>
      <c r="R192" s="247"/>
      <c r="S192" s="247"/>
      <c r="T192" s="247"/>
      <c r="U192" s="247"/>
      <c r="V192" s="247"/>
      <c r="W192" s="247"/>
      <c r="X192" s="247"/>
      <c r="Y192" s="247"/>
      <c r="Z192" s="247"/>
      <c r="AA192" s="247"/>
      <c r="AB192" s="247"/>
      <c r="AC192" s="247"/>
      <c r="AD192" s="247"/>
      <c r="AE192" s="247"/>
      <c r="AF192" s="247"/>
      <c r="AG192" s="247"/>
      <c r="AH192" s="247"/>
      <c r="AI192" s="247"/>
      <c r="AJ192" s="247"/>
      <c r="AK192" s="247"/>
      <c r="AL192" s="247"/>
      <c r="AM192" s="247"/>
      <c r="AN192" s="247"/>
      <c r="AO192" s="247"/>
      <c r="AP192" s="247"/>
      <c r="AQ192" s="247"/>
      <c r="AR192" s="247"/>
      <c r="AS192" s="247"/>
      <c r="AT192" s="247"/>
      <c r="AU192" s="247"/>
      <c r="AV192" s="247"/>
      <c r="AW192" s="247"/>
      <c r="AX192" s="247"/>
      <c r="AY192" s="247"/>
      <c r="AZ192" s="247"/>
      <c r="BA192" s="247"/>
      <c r="BB192" s="247"/>
      <c r="BC192" s="247"/>
      <c r="BD192" s="247"/>
      <c r="BE192" s="247"/>
      <c r="BF192" s="247"/>
      <c r="BG192" s="247"/>
      <c r="BH192" s="247"/>
      <c r="BI192" s="247"/>
      <c r="BJ192" s="247"/>
      <c r="BK192" s="247"/>
      <c r="BL192" s="247"/>
      <c r="BM192" s="247"/>
      <c r="BN192" s="247"/>
      <c r="BO192" s="247"/>
      <c r="BP192" s="247"/>
      <c r="BQ192" s="247"/>
      <c r="BR192" s="247"/>
      <c r="BS192" s="247"/>
      <c r="BT192" s="247"/>
      <c r="BU192" s="247"/>
      <c r="BV192" s="247"/>
      <c r="BW192" s="247"/>
      <c r="BX192" s="247"/>
      <c r="BY192" s="247"/>
      <c r="BZ192" s="247"/>
      <c r="CA192" s="247"/>
      <c r="CB192" s="247"/>
      <c r="CC192" s="247"/>
      <c r="CD192" s="247"/>
      <c r="CE192" s="247"/>
      <c r="CF192" s="247"/>
      <c r="CG192" s="247"/>
      <c r="CH192" s="247"/>
      <c r="CI192" s="247"/>
      <c r="CJ192" s="247"/>
      <c r="CK192" s="247"/>
      <c r="CL192" s="247"/>
      <c r="CM192" s="247"/>
      <c r="CN192" s="247"/>
      <c r="CO192" s="247"/>
      <c r="CP192" s="247"/>
      <c r="CQ192" s="247"/>
      <c r="CR192" s="247"/>
      <c r="CS192" s="247"/>
      <c r="CT192" s="247"/>
      <c r="CU192" s="247"/>
      <c r="CV192" s="247"/>
      <c r="CW192" s="247"/>
      <c r="CX192" s="247"/>
      <c r="CY192" s="247"/>
      <c r="CZ192" s="247"/>
      <c r="DA192" s="247"/>
      <c r="DB192" s="247"/>
      <c r="DC192" s="247"/>
      <c r="DD192" s="247"/>
      <c r="DE192" s="247"/>
      <c r="DF192" s="247"/>
      <c r="DG192" s="247"/>
      <c r="DH192" s="247"/>
      <c r="DI192" s="247"/>
      <c r="DJ192" s="247"/>
      <c r="DK192" s="247"/>
      <c r="DL192" s="247"/>
      <c r="DM192" s="247"/>
      <c r="DN192" s="247"/>
      <c r="DO192" s="247"/>
      <c r="DP192" s="247"/>
      <c r="DQ192" s="247"/>
      <c r="DR192" s="247"/>
      <c r="DS192" s="247"/>
      <c r="DT192" s="247"/>
      <c r="DU192" s="247"/>
      <c r="DV192" s="247"/>
      <c r="DW192" s="247"/>
      <c r="DX192" s="247"/>
      <c r="DY192" s="247"/>
      <c r="DZ192" s="247"/>
      <c r="EA192" s="247"/>
      <c r="EB192" s="247"/>
      <c r="EC192" s="247"/>
      <c r="ED192" s="247"/>
      <c r="EE192" s="247"/>
      <c r="EF192" s="247"/>
      <c r="EG192" s="247"/>
      <c r="EH192" s="247"/>
      <c r="EI192" s="247"/>
      <c r="EJ192" s="247"/>
      <c r="EK192" s="247"/>
      <c r="EL192" s="247"/>
      <c r="EM192" s="247"/>
      <c r="EN192" s="247"/>
      <c r="EO192" s="247"/>
      <c r="EP192" s="247"/>
      <c r="EQ192" s="247"/>
      <c r="ER192" s="247"/>
      <c r="ES192" s="247"/>
      <c r="ET192" s="247"/>
      <c r="EU192" s="247"/>
      <c r="EV192" s="247"/>
      <c r="EW192" s="247"/>
      <c r="EX192" s="247"/>
      <c r="EY192" s="247"/>
      <c r="EZ192" s="247"/>
      <c r="FA192" s="247"/>
      <c r="FB192" s="247"/>
      <c r="FC192" s="247"/>
      <c r="FD192" s="247"/>
      <c r="FE192" s="247"/>
      <c r="FF192" s="247"/>
      <c r="FG192" s="247"/>
      <c r="FH192" s="247"/>
      <c r="FI192" s="247"/>
      <c r="FJ192" s="247"/>
      <c r="FK192" s="247"/>
      <c r="FL192" s="247"/>
      <c r="FM192" s="247"/>
      <c r="FN192" s="247"/>
      <c r="FO192" s="247"/>
      <c r="FP192" s="247"/>
      <c r="FQ192" s="247"/>
      <c r="FR192" s="247"/>
      <c r="FS192" s="247"/>
      <c r="FT192" s="247"/>
      <c r="FU192" s="247"/>
      <c r="FV192" s="247"/>
      <c r="FW192" s="247"/>
      <c r="FX192" s="247"/>
      <c r="FY192" s="247"/>
      <c r="FZ192" s="247"/>
      <c r="GA192" s="247"/>
      <c r="GB192" s="247"/>
      <c r="GC192" s="247"/>
      <c r="GD192" s="247"/>
      <c r="GE192" s="247"/>
      <c r="GF192" s="247"/>
      <c r="GG192" s="247"/>
      <c r="GH192" s="247"/>
      <c r="GI192" s="247"/>
      <c r="GJ192" s="247"/>
      <c r="GK192" s="247"/>
      <c r="GL192" s="247"/>
      <c r="GM192" s="247"/>
      <c r="GN192" s="247"/>
      <c r="GO192" s="247"/>
      <c r="GP192" s="247"/>
      <c r="GQ192" s="247"/>
      <c r="GR192" s="247"/>
      <c r="GS192" s="247"/>
      <c r="GT192" s="247"/>
      <c r="GU192" s="247"/>
      <c r="GV192" s="247"/>
      <c r="GW192" s="247"/>
      <c r="GX192" s="247"/>
      <c r="GY192" s="247"/>
      <c r="GZ192" s="247"/>
      <c r="HA192" s="247"/>
      <c r="HB192" s="247"/>
      <c r="HC192" s="247"/>
      <c r="HD192" s="247"/>
      <c r="HE192" s="247"/>
      <c r="HF192" s="247"/>
      <c r="HG192" s="247"/>
      <c r="HH192" s="247"/>
      <c r="HI192" s="247"/>
      <c r="HJ192" s="247"/>
      <c r="HK192" s="247"/>
      <c r="HL192" s="247"/>
      <c r="HM192" s="247"/>
      <c r="HN192" s="247"/>
      <c r="HO192" s="247"/>
      <c r="HP192" s="247"/>
      <c r="HQ192" s="247"/>
      <c r="HR192" s="247"/>
      <c r="HS192" s="247"/>
      <c r="HT192" s="247"/>
      <c r="HU192" s="247"/>
      <c r="HV192" s="247"/>
      <c r="HW192" s="247"/>
      <c r="HX192" s="247"/>
      <c r="HY192" s="247"/>
      <c r="HZ192" s="247"/>
      <c r="IA192" s="247"/>
      <c r="IB192" s="247"/>
      <c r="IC192" s="247"/>
      <c r="ID192" s="247"/>
      <c r="IE192" s="247"/>
      <c r="IF192" s="247"/>
      <c r="IG192" s="247"/>
      <c r="IH192" s="247"/>
      <c r="II192" s="247"/>
      <c r="IJ192" s="247"/>
      <c r="IK192" s="247"/>
      <c r="IL192" s="247"/>
      <c r="IM192" s="247"/>
      <c r="IN192" s="247"/>
      <c r="IO192" s="247"/>
      <c r="IP192" s="247"/>
      <c r="IQ192" s="247"/>
      <c r="IR192" s="247"/>
      <c r="IS192" s="247"/>
      <c r="IT192" s="247"/>
      <c r="IU192" s="247"/>
      <c r="IV192" s="247"/>
      <c r="IW192" s="247"/>
      <c r="IX192" s="247"/>
      <c r="IY192" s="247"/>
      <c r="IZ192" s="247"/>
      <c r="JA192" s="247"/>
      <c r="JB192" s="247"/>
      <c r="JC192" s="247"/>
      <c r="JD192" s="247"/>
      <c r="JE192" s="247"/>
      <c r="JF192" s="247"/>
      <c r="JG192" s="247"/>
      <c r="JH192" s="247"/>
      <c r="JI192" s="247"/>
      <c r="JJ192" s="247"/>
      <c r="JK192" s="247"/>
      <c r="JL192" s="247"/>
    </row>
    <row r="193" spans="1:272" s="270" customFormat="1" x14ac:dyDescent="0.3">
      <c r="A193" s="243"/>
      <c r="B193" s="243"/>
      <c r="C193" s="243"/>
      <c r="D193" s="243"/>
      <c r="E193" s="243"/>
      <c r="F193" s="245"/>
      <c r="G193" s="245"/>
      <c r="H193" s="245"/>
      <c r="I193" s="245"/>
      <c r="J193" s="245"/>
      <c r="K193" s="245"/>
      <c r="L193" s="246"/>
      <c r="M193" s="247"/>
      <c r="N193" s="247"/>
      <c r="O193" s="247"/>
      <c r="P193" s="247"/>
      <c r="Q193" s="247"/>
      <c r="R193" s="247"/>
      <c r="S193" s="247"/>
      <c r="T193" s="247"/>
      <c r="U193" s="247"/>
      <c r="V193" s="247"/>
      <c r="W193" s="247"/>
      <c r="X193" s="247"/>
      <c r="Y193" s="247"/>
      <c r="Z193" s="247"/>
      <c r="AA193" s="247"/>
      <c r="AB193" s="247"/>
      <c r="AC193" s="247"/>
      <c r="AD193" s="247"/>
      <c r="AE193" s="247"/>
      <c r="AF193" s="247"/>
      <c r="AG193" s="247"/>
      <c r="AH193" s="247"/>
      <c r="AI193" s="247"/>
      <c r="AJ193" s="247"/>
      <c r="AK193" s="247"/>
      <c r="AL193" s="247"/>
      <c r="AM193" s="247"/>
      <c r="AN193" s="247"/>
      <c r="AO193" s="247"/>
      <c r="AP193" s="247"/>
      <c r="AQ193" s="247"/>
      <c r="AR193" s="247"/>
      <c r="AS193" s="247"/>
      <c r="AT193" s="247"/>
      <c r="AU193" s="247"/>
      <c r="AV193" s="247"/>
      <c r="AW193" s="247"/>
      <c r="AX193" s="247"/>
      <c r="AY193" s="247"/>
      <c r="AZ193" s="247"/>
      <c r="BA193" s="247"/>
      <c r="BB193" s="247"/>
      <c r="BC193" s="247"/>
      <c r="BD193" s="247"/>
      <c r="BE193" s="247"/>
      <c r="BF193" s="247"/>
      <c r="BG193" s="247"/>
      <c r="BH193" s="247"/>
      <c r="BI193" s="247"/>
      <c r="BJ193" s="247"/>
      <c r="BK193" s="247"/>
      <c r="BL193" s="247"/>
      <c r="BM193" s="247"/>
      <c r="BN193" s="247"/>
      <c r="BO193" s="247"/>
      <c r="BP193" s="247"/>
      <c r="BQ193" s="247"/>
      <c r="BR193" s="247"/>
      <c r="BS193" s="247"/>
      <c r="BT193" s="247"/>
      <c r="BU193" s="247"/>
      <c r="BV193" s="247"/>
      <c r="BW193" s="247"/>
      <c r="BX193" s="247"/>
      <c r="BY193" s="247"/>
      <c r="BZ193" s="247"/>
      <c r="CA193" s="247"/>
      <c r="CB193" s="247"/>
      <c r="CC193" s="247"/>
      <c r="CD193" s="247"/>
      <c r="CE193" s="247"/>
      <c r="CF193" s="247"/>
      <c r="CG193" s="247"/>
      <c r="CH193" s="247"/>
      <c r="CI193" s="247"/>
      <c r="CJ193" s="247"/>
      <c r="CK193" s="247"/>
      <c r="CL193" s="247"/>
      <c r="CM193" s="247"/>
      <c r="CN193" s="247"/>
      <c r="CO193" s="247"/>
      <c r="CP193" s="247"/>
      <c r="CQ193" s="247"/>
      <c r="CR193" s="247"/>
      <c r="CS193" s="247"/>
      <c r="CT193" s="247"/>
      <c r="CU193" s="247"/>
      <c r="CV193" s="247"/>
      <c r="CW193" s="247"/>
      <c r="CX193" s="247"/>
      <c r="CY193" s="247"/>
      <c r="CZ193" s="247"/>
      <c r="DA193" s="247"/>
      <c r="DB193" s="247"/>
      <c r="DC193" s="247"/>
      <c r="DD193" s="247"/>
      <c r="DE193" s="247"/>
      <c r="DF193" s="247"/>
      <c r="DG193" s="247"/>
      <c r="DH193" s="247"/>
      <c r="DI193" s="247"/>
      <c r="DJ193" s="247"/>
      <c r="DK193" s="247"/>
      <c r="DL193" s="247"/>
      <c r="DM193" s="247"/>
      <c r="DN193" s="247"/>
      <c r="DO193" s="247"/>
      <c r="DP193" s="247"/>
      <c r="DQ193" s="247"/>
      <c r="DR193" s="247"/>
      <c r="DS193" s="247"/>
      <c r="DT193" s="247"/>
      <c r="DU193" s="247"/>
      <c r="DV193" s="247"/>
      <c r="DW193" s="247"/>
      <c r="DX193" s="247"/>
      <c r="DY193" s="247"/>
      <c r="DZ193" s="247"/>
      <c r="EA193" s="247"/>
      <c r="EB193" s="247"/>
      <c r="EC193" s="247"/>
      <c r="ED193" s="247"/>
      <c r="EE193" s="247"/>
      <c r="EF193" s="247"/>
      <c r="EG193" s="247"/>
      <c r="EH193" s="247"/>
      <c r="EI193" s="247"/>
      <c r="EJ193" s="247"/>
      <c r="EK193" s="247"/>
      <c r="EL193" s="247"/>
      <c r="EM193" s="247"/>
      <c r="EN193" s="247"/>
      <c r="EO193" s="247"/>
      <c r="EP193" s="247"/>
      <c r="EQ193" s="247"/>
      <c r="ER193" s="247"/>
      <c r="ES193" s="247"/>
      <c r="ET193" s="247"/>
      <c r="EU193" s="247"/>
      <c r="EV193" s="247"/>
      <c r="EW193" s="247"/>
      <c r="EX193" s="247"/>
      <c r="EY193" s="247"/>
      <c r="EZ193" s="247"/>
      <c r="FA193" s="247"/>
      <c r="FB193" s="247"/>
      <c r="FC193" s="247"/>
      <c r="FD193" s="247"/>
      <c r="FE193" s="247"/>
      <c r="FF193" s="247"/>
      <c r="FG193" s="247"/>
      <c r="FH193" s="247"/>
      <c r="FI193" s="247"/>
      <c r="FJ193" s="247"/>
      <c r="FK193" s="247"/>
      <c r="FL193" s="247"/>
      <c r="FM193" s="247"/>
      <c r="FN193" s="247"/>
      <c r="FO193" s="247"/>
      <c r="FP193" s="247"/>
      <c r="FQ193" s="247"/>
      <c r="FR193" s="247"/>
      <c r="FS193" s="247"/>
      <c r="FT193" s="247"/>
      <c r="FU193" s="247"/>
      <c r="FV193" s="247"/>
      <c r="FW193" s="247"/>
      <c r="FX193" s="247"/>
      <c r="FY193" s="247"/>
      <c r="FZ193" s="247"/>
      <c r="GA193" s="247"/>
      <c r="GB193" s="247"/>
      <c r="GC193" s="247"/>
      <c r="GD193" s="247"/>
      <c r="GE193" s="247"/>
      <c r="GF193" s="247"/>
      <c r="GG193" s="247"/>
      <c r="GH193" s="247"/>
      <c r="GI193" s="247"/>
      <c r="GJ193" s="247"/>
      <c r="GK193" s="247"/>
      <c r="GL193" s="247"/>
      <c r="GM193" s="247"/>
      <c r="GN193" s="247"/>
      <c r="GO193" s="247"/>
      <c r="GP193" s="247"/>
      <c r="GQ193" s="247"/>
      <c r="GR193" s="247"/>
      <c r="GS193" s="247"/>
      <c r="GT193" s="247"/>
      <c r="GU193" s="247"/>
      <c r="GV193" s="247"/>
      <c r="GW193" s="247"/>
      <c r="GX193" s="247"/>
      <c r="GY193" s="247"/>
      <c r="GZ193" s="247"/>
      <c r="HA193" s="247"/>
      <c r="HB193" s="247"/>
      <c r="HC193" s="247"/>
      <c r="HD193" s="247"/>
      <c r="HE193" s="247"/>
      <c r="HF193" s="247"/>
      <c r="HG193" s="247"/>
      <c r="HH193" s="247"/>
      <c r="HI193" s="247"/>
      <c r="HJ193" s="247"/>
      <c r="HK193" s="247"/>
      <c r="HL193" s="247"/>
      <c r="HM193" s="247"/>
      <c r="HN193" s="247"/>
      <c r="HO193" s="247"/>
      <c r="HP193" s="247"/>
      <c r="HQ193" s="247"/>
      <c r="HR193" s="247"/>
      <c r="HS193" s="247"/>
      <c r="HT193" s="247"/>
      <c r="HU193" s="247"/>
      <c r="HV193" s="247"/>
      <c r="HW193" s="247"/>
      <c r="HX193" s="247"/>
      <c r="HY193" s="247"/>
      <c r="HZ193" s="247"/>
      <c r="IA193" s="247"/>
      <c r="IB193" s="247"/>
      <c r="IC193" s="247"/>
      <c r="ID193" s="247"/>
      <c r="IE193" s="247"/>
      <c r="IF193" s="247"/>
      <c r="IG193" s="247"/>
      <c r="IH193" s="247"/>
      <c r="II193" s="247"/>
      <c r="IJ193" s="247"/>
      <c r="IK193" s="247"/>
      <c r="IL193" s="247"/>
      <c r="IM193" s="247"/>
      <c r="IN193" s="247"/>
      <c r="IO193" s="247"/>
      <c r="IP193" s="247"/>
      <c r="IQ193" s="247"/>
      <c r="IR193" s="247"/>
      <c r="IS193" s="247"/>
      <c r="IT193" s="247"/>
      <c r="IU193" s="247"/>
      <c r="IV193" s="247"/>
      <c r="IW193" s="247"/>
      <c r="IX193" s="247"/>
      <c r="IY193" s="247"/>
      <c r="IZ193" s="247"/>
      <c r="JA193" s="247"/>
      <c r="JB193" s="247"/>
      <c r="JC193" s="247"/>
      <c r="JD193" s="247"/>
      <c r="JE193" s="247"/>
      <c r="JF193" s="247"/>
      <c r="JG193" s="247"/>
      <c r="JH193" s="247"/>
      <c r="JI193" s="247"/>
      <c r="JJ193" s="247"/>
      <c r="JK193" s="247"/>
      <c r="JL193" s="247"/>
    </row>
    <row r="194" spans="1:272" s="270" customFormat="1" x14ac:dyDescent="0.3">
      <c r="A194" s="243"/>
      <c r="B194" s="243"/>
      <c r="C194" s="243"/>
      <c r="D194" s="243"/>
      <c r="E194" s="243"/>
      <c r="F194" s="245"/>
      <c r="G194" s="245"/>
      <c r="H194" s="245"/>
      <c r="I194" s="245"/>
      <c r="J194" s="245"/>
      <c r="K194" s="245"/>
      <c r="L194" s="246"/>
      <c r="M194" s="247"/>
      <c r="N194" s="247"/>
      <c r="O194" s="247"/>
      <c r="P194" s="247"/>
      <c r="Q194" s="247"/>
      <c r="R194" s="247"/>
      <c r="S194" s="247"/>
      <c r="T194" s="247"/>
      <c r="U194" s="247"/>
      <c r="V194" s="247"/>
      <c r="W194" s="247"/>
      <c r="X194" s="247"/>
      <c r="Y194" s="247"/>
      <c r="Z194" s="247"/>
      <c r="AA194" s="247"/>
      <c r="AB194" s="247"/>
      <c r="AC194" s="247"/>
      <c r="AD194" s="247"/>
      <c r="AE194" s="247"/>
      <c r="AF194" s="247"/>
      <c r="AG194" s="247"/>
      <c r="AH194" s="247"/>
      <c r="AI194" s="247"/>
      <c r="AJ194" s="247"/>
      <c r="AK194" s="247"/>
      <c r="AL194" s="247"/>
      <c r="AM194" s="247"/>
      <c r="AN194" s="247"/>
      <c r="AO194" s="247"/>
      <c r="AP194" s="247"/>
      <c r="AQ194" s="247"/>
      <c r="AR194" s="247"/>
      <c r="AS194" s="247"/>
      <c r="AT194" s="247"/>
      <c r="AU194" s="247"/>
      <c r="AV194" s="247"/>
      <c r="AW194" s="247"/>
      <c r="AX194" s="247"/>
      <c r="AY194" s="247"/>
      <c r="AZ194" s="247"/>
      <c r="BA194" s="247"/>
      <c r="BB194" s="247"/>
      <c r="BC194" s="247"/>
      <c r="BD194" s="247"/>
      <c r="BE194" s="247"/>
      <c r="BF194" s="247"/>
      <c r="BG194" s="247"/>
      <c r="BH194" s="247"/>
      <c r="BI194" s="247"/>
      <c r="BJ194" s="247"/>
      <c r="BK194" s="247"/>
      <c r="BL194" s="247"/>
      <c r="BM194" s="247"/>
      <c r="BN194" s="247"/>
      <c r="BO194" s="247"/>
      <c r="BP194" s="247"/>
      <c r="BQ194" s="247"/>
      <c r="BR194" s="247"/>
      <c r="BS194" s="247"/>
      <c r="BT194" s="247"/>
      <c r="BU194" s="247"/>
      <c r="BV194" s="247"/>
      <c r="BW194" s="247"/>
      <c r="BX194" s="247"/>
      <c r="BY194" s="247"/>
      <c r="BZ194" s="247"/>
      <c r="CA194" s="247"/>
      <c r="CB194" s="247"/>
      <c r="CC194" s="247"/>
      <c r="CD194" s="247"/>
      <c r="CE194" s="247"/>
      <c r="CF194" s="247"/>
      <c r="CG194" s="247"/>
      <c r="CH194" s="247"/>
      <c r="CI194" s="247"/>
      <c r="CJ194" s="247"/>
      <c r="CK194" s="247"/>
      <c r="CL194" s="247"/>
      <c r="CM194" s="247"/>
      <c r="CN194" s="247"/>
      <c r="CO194" s="247"/>
      <c r="CP194" s="247"/>
      <c r="CQ194" s="247"/>
      <c r="CR194" s="247"/>
      <c r="CS194" s="247"/>
      <c r="CT194" s="247"/>
      <c r="CU194" s="247"/>
      <c r="CV194" s="247"/>
      <c r="CW194" s="247"/>
      <c r="CX194" s="247"/>
      <c r="CY194" s="247"/>
      <c r="CZ194" s="247"/>
      <c r="DA194" s="247"/>
      <c r="DB194" s="247"/>
      <c r="DC194" s="247"/>
      <c r="DD194" s="247"/>
      <c r="DE194" s="247"/>
      <c r="DF194" s="247"/>
      <c r="DG194" s="247"/>
      <c r="DH194" s="247"/>
      <c r="DI194" s="247"/>
      <c r="DJ194" s="247"/>
      <c r="DK194" s="247"/>
      <c r="DL194" s="247"/>
      <c r="DM194" s="247"/>
      <c r="DN194" s="247"/>
      <c r="DO194" s="247"/>
      <c r="DP194" s="247"/>
      <c r="DQ194" s="247"/>
      <c r="DR194" s="247"/>
      <c r="DS194" s="247"/>
      <c r="DT194" s="247"/>
      <c r="DU194" s="247"/>
      <c r="DV194" s="247"/>
      <c r="DW194" s="247"/>
      <c r="DX194" s="247"/>
      <c r="DY194" s="247"/>
      <c r="DZ194" s="247"/>
      <c r="EA194" s="247"/>
      <c r="EB194" s="247"/>
      <c r="EC194" s="247"/>
      <c r="ED194" s="247"/>
      <c r="EE194" s="247"/>
      <c r="EF194" s="247"/>
      <c r="EG194" s="247"/>
      <c r="EH194" s="247"/>
      <c r="EI194" s="247"/>
      <c r="EJ194" s="247"/>
      <c r="EK194" s="247"/>
      <c r="EL194" s="247"/>
      <c r="EM194" s="247"/>
      <c r="EN194" s="247"/>
      <c r="EO194" s="247"/>
      <c r="EP194" s="247"/>
      <c r="EQ194" s="247"/>
      <c r="ER194" s="247"/>
      <c r="ES194" s="247"/>
      <c r="ET194" s="247"/>
      <c r="EU194" s="247"/>
      <c r="EV194" s="247"/>
      <c r="EW194" s="247"/>
      <c r="EX194" s="247"/>
      <c r="EY194" s="247"/>
      <c r="EZ194" s="247"/>
      <c r="FA194" s="247"/>
      <c r="FB194" s="247"/>
      <c r="FC194" s="247"/>
      <c r="FD194" s="247"/>
      <c r="FE194" s="247"/>
      <c r="FF194" s="247"/>
      <c r="FG194" s="247"/>
      <c r="FH194" s="247"/>
      <c r="FI194" s="247"/>
      <c r="FJ194" s="247"/>
      <c r="FK194" s="247"/>
      <c r="FL194" s="247"/>
      <c r="FM194" s="247"/>
      <c r="FN194" s="247"/>
      <c r="FO194" s="247"/>
      <c r="FP194" s="247"/>
      <c r="FQ194" s="247"/>
      <c r="FR194" s="247"/>
      <c r="FS194" s="247"/>
      <c r="FT194" s="247"/>
      <c r="FU194" s="247"/>
      <c r="FV194" s="247"/>
      <c r="FW194" s="247"/>
      <c r="FX194" s="247"/>
      <c r="FY194" s="247"/>
      <c r="FZ194" s="247"/>
      <c r="GA194" s="247"/>
      <c r="GB194" s="247"/>
      <c r="GC194" s="247"/>
      <c r="GD194" s="247"/>
      <c r="GE194" s="247"/>
      <c r="GF194" s="247"/>
      <c r="GG194" s="247"/>
      <c r="GH194" s="247"/>
      <c r="GI194" s="247"/>
      <c r="GJ194" s="247"/>
      <c r="GK194" s="247"/>
      <c r="GL194" s="247"/>
      <c r="GM194" s="247"/>
      <c r="GN194" s="247"/>
      <c r="GO194" s="247"/>
      <c r="GP194" s="247"/>
      <c r="GQ194" s="247"/>
      <c r="GR194" s="247"/>
      <c r="GS194" s="247"/>
      <c r="GT194" s="247"/>
      <c r="GU194" s="247"/>
      <c r="GV194" s="247"/>
      <c r="GW194" s="247"/>
      <c r="GX194" s="247"/>
      <c r="GY194" s="247"/>
      <c r="GZ194" s="247"/>
      <c r="HA194" s="247"/>
      <c r="HB194" s="247"/>
      <c r="HC194" s="247"/>
      <c r="HD194" s="247"/>
      <c r="HE194" s="247"/>
      <c r="HF194" s="247"/>
      <c r="HG194" s="247"/>
      <c r="HH194" s="247"/>
      <c r="HI194" s="247"/>
      <c r="HJ194" s="247"/>
      <c r="HK194" s="247"/>
      <c r="HL194" s="247"/>
      <c r="HM194" s="247"/>
      <c r="HN194" s="247"/>
      <c r="HO194" s="247"/>
      <c r="HP194" s="247"/>
      <c r="HQ194" s="247"/>
      <c r="HR194" s="247"/>
      <c r="HS194" s="247"/>
      <c r="HT194" s="247"/>
      <c r="HU194" s="247"/>
      <c r="HV194" s="247"/>
      <c r="HW194" s="247"/>
      <c r="HX194" s="247"/>
      <c r="HY194" s="247"/>
      <c r="HZ194" s="247"/>
      <c r="IA194" s="247"/>
      <c r="IB194" s="247"/>
      <c r="IC194" s="247"/>
      <c r="ID194" s="247"/>
      <c r="IE194" s="247"/>
      <c r="IF194" s="247"/>
      <c r="IG194" s="247"/>
      <c r="IH194" s="247"/>
      <c r="II194" s="247"/>
      <c r="IJ194" s="247"/>
      <c r="IK194" s="247"/>
      <c r="IL194" s="247"/>
      <c r="IM194" s="247"/>
      <c r="IN194" s="247"/>
      <c r="IO194" s="247"/>
      <c r="IP194" s="247"/>
      <c r="IQ194" s="247"/>
      <c r="IR194" s="247"/>
      <c r="IS194" s="247"/>
      <c r="IT194" s="247"/>
      <c r="IU194" s="247"/>
      <c r="IV194" s="247"/>
      <c r="IW194" s="247"/>
      <c r="IX194" s="247"/>
      <c r="IY194" s="247"/>
      <c r="IZ194" s="247"/>
      <c r="JA194" s="247"/>
      <c r="JB194" s="247"/>
      <c r="JC194" s="247"/>
      <c r="JD194" s="247"/>
      <c r="JE194" s="247"/>
      <c r="JF194" s="247"/>
      <c r="JG194" s="247"/>
      <c r="JH194" s="247"/>
      <c r="JI194" s="247"/>
      <c r="JJ194" s="247"/>
      <c r="JK194" s="247"/>
      <c r="JL194" s="247"/>
    </row>
    <row r="195" spans="1:272" s="270" customFormat="1" x14ac:dyDescent="0.3">
      <c r="A195" s="243"/>
      <c r="B195" s="243"/>
      <c r="C195" s="243"/>
      <c r="D195" s="243"/>
      <c r="E195" s="243"/>
      <c r="F195" s="245"/>
      <c r="G195" s="245"/>
      <c r="H195" s="245"/>
      <c r="I195" s="245"/>
      <c r="J195" s="245"/>
      <c r="K195" s="245"/>
      <c r="L195" s="246"/>
      <c r="M195" s="247"/>
      <c r="N195" s="247"/>
      <c r="O195" s="247"/>
      <c r="P195" s="247"/>
      <c r="Q195" s="247"/>
      <c r="R195" s="247"/>
      <c r="S195" s="247"/>
      <c r="T195" s="247"/>
      <c r="U195" s="247"/>
      <c r="V195" s="247"/>
      <c r="W195" s="247"/>
      <c r="X195" s="247"/>
      <c r="Y195" s="247"/>
      <c r="Z195" s="247"/>
      <c r="AA195" s="247"/>
      <c r="AB195" s="247"/>
      <c r="AC195" s="247"/>
      <c r="AD195" s="247"/>
      <c r="AE195" s="247"/>
      <c r="AF195" s="247"/>
      <c r="AG195" s="247"/>
      <c r="AH195" s="247"/>
      <c r="AI195" s="247"/>
      <c r="AJ195" s="247"/>
      <c r="AK195" s="247"/>
      <c r="AL195" s="247"/>
      <c r="AM195" s="247"/>
      <c r="AN195" s="247"/>
      <c r="AO195" s="247"/>
      <c r="AP195" s="247"/>
      <c r="AQ195" s="247"/>
      <c r="AR195" s="247"/>
      <c r="AS195" s="247"/>
      <c r="AT195" s="247"/>
      <c r="AU195" s="247"/>
      <c r="AV195" s="247"/>
      <c r="AW195" s="247"/>
      <c r="AX195" s="247"/>
      <c r="AY195" s="247"/>
      <c r="AZ195" s="247"/>
      <c r="BA195" s="247"/>
      <c r="BB195" s="247"/>
      <c r="BC195" s="247"/>
      <c r="BD195" s="247"/>
      <c r="BE195" s="247"/>
      <c r="BF195" s="247"/>
      <c r="BG195" s="247"/>
      <c r="BH195" s="247"/>
      <c r="BI195" s="247"/>
      <c r="BJ195" s="247"/>
      <c r="BK195" s="247"/>
      <c r="BL195" s="247"/>
      <c r="BM195" s="247"/>
      <c r="BN195" s="247"/>
      <c r="BO195" s="247"/>
      <c r="BP195" s="247"/>
      <c r="BQ195" s="247"/>
      <c r="BR195" s="247"/>
      <c r="BS195" s="247"/>
      <c r="BT195" s="247"/>
      <c r="BU195" s="247"/>
      <c r="BV195" s="247"/>
      <c r="BW195" s="247"/>
      <c r="BX195" s="247"/>
      <c r="BY195" s="247"/>
      <c r="BZ195" s="247"/>
      <c r="CA195" s="247"/>
      <c r="CB195" s="247"/>
      <c r="CC195" s="247"/>
      <c r="CD195" s="247"/>
      <c r="CE195" s="247"/>
      <c r="CF195" s="247"/>
      <c r="CG195" s="247"/>
      <c r="CH195" s="247"/>
      <c r="CI195" s="247"/>
      <c r="CJ195" s="247"/>
      <c r="CK195" s="247"/>
      <c r="CL195" s="247"/>
      <c r="CM195" s="247"/>
      <c r="CN195" s="247"/>
      <c r="CO195" s="247"/>
      <c r="CP195" s="247"/>
      <c r="CQ195" s="247"/>
      <c r="CR195" s="247"/>
      <c r="CS195" s="247"/>
      <c r="CT195" s="247"/>
      <c r="CU195" s="247"/>
      <c r="CV195" s="247"/>
      <c r="CW195" s="247"/>
      <c r="CX195" s="247"/>
      <c r="CY195" s="247"/>
      <c r="CZ195" s="247"/>
      <c r="DA195" s="247"/>
      <c r="DB195" s="247"/>
      <c r="DC195" s="247"/>
      <c r="DD195" s="247"/>
      <c r="DE195" s="247"/>
      <c r="DF195" s="247"/>
      <c r="DG195" s="247"/>
      <c r="DH195" s="247"/>
      <c r="DI195" s="247"/>
      <c r="DJ195" s="247"/>
      <c r="DK195" s="247"/>
      <c r="DL195" s="247"/>
      <c r="DM195" s="247"/>
      <c r="DN195" s="247"/>
      <c r="DO195" s="247"/>
      <c r="DP195" s="247"/>
      <c r="DQ195" s="247"/>
      <c r="DR195" s="247"/>
      <c r="DS195" s="247"/>
      <c r="DT195" s="247"/>
      <c r="DU195" s="247"/>
      <c r="DV195" s="247"/>
      <c r="DW195" s="247"/>
      <c r="DX195" s="247"/>
      <c r="DY195" s="247"/>
      <c r="DZ195" s="247"/>
      <c r="EA195" s="247"/>
      <c r="EB195" s="247"/>
      <c r="EC195" s="247"/>
      <c r="ED195" s="247"/>
      <c r="EE195" s="247"/>
      <c r="EF195" s="247"/>
      <c r="EG195" s="247"/>
      <c r="EH195" s="247"/>
      <c r="EI195" s="247"/>
      <c r="EJ195" s="247"/>
      <c r="EK195" s="247"/>
      <c r="EL195" s="247"/>
      <c r="EM195" s="247"/>
      <c r="EN195" s="247"/>
      <c r="EO195" s="247"/>
      <c r="EP195" s="247"/>
      <c r="EQ195" s="247"/>
      <c r="ER195" s="247"/>
      <c r="ES195" s="247"/>
      <c r="ET195" s="247"/>
      <c r="EU195" s="247"/>
      <c r="EV195" s="247"/>
      <c r="EW195" s="247"/>
      <c r="EX195" s="247"/>
      <c r="EY195" s="247"/>
      <c r="EZ195" s="247"/>
      <c r="FA195" s="247"/>
      <c r="FB195" s="247"/>
      <c r="FC195" s="247"/>
      <c r="FD195" s="247"/>
      <c r="FE195" s="247"/>
      <c r="FF195" s="247"/>
      <c r="FG195" s="247"/>
      <c r="FH195" s="247"/>
      <c r="FI195" s="247"/>
      <c r="FJ195" s="247"/>
      <c r="FK195" s="247"/>
      <c r="FL195" s="247"/>
      <c r="FM195" s="247"/>
      <c r="FN195" s="247"/>
      <c r="FO195" s="247"/>
      <c r="FP195" s="247"/>
      <c r="FQ195" s="247"/>
      <c r="FR195" s="247"/>
      <c r="FS195" s="247"/>
      <c r="FT195" s="247"/>
      <c r="FU195" s="247"/>
      <c r="FV195" s="247"/>
      <c r="FW195" s="247"/>
      <c r="FX195" s="247"/>
      <c r="FY195" s="247"/>
      <c r="FZ195" s="247"/>
      <c r="GA195" s="247"/>
      <c r="GB195" s="247"/>
      <c r="GC195" s="247"/>
      <c r="GD195" s="247"/>
      <c r="GE195" s="247"/>
      <c r="GF195" s="247"/>
      <c r="GG195" s="247"/>
      <c r="GH195" s="247"/>
      <c r="GI195" s="247"/>
      <c r="GJ195" s="247"/>
      <c r="GK195" s="247"/>
      <c r="GL195" s="247"/>
      <c r="GM195" s="247"/>
      <c r="GN195" s="247"/>
      <c r="GO195" s="247"/>
      <c r="GP195" s="247"/>
      <c r="GQ195" s="247"/>
      <c r="GR195" s="247"/>
      <c r="GS195" s="247"/>
      <c r="GT195" s="247"/>
      <c r="GU195" s="247"/>
      <c r="GV195" s="247"/>
      <c r="GW195" s="247"/>
      <c r="GX195" s="247"/>
      <c r="GY195" s="247"/>
      <c r="GZ195" s="247"/>
      <c r="HA195" s="247"/>
      <c r="HB195" s="247"/>
      <c r="HC195" s="247"/>
      <c r="HD195" s="247"/>
      <c r="HE195" s="247"/>
      <c r="HF195" s="247"/>
      <c r="HG195" s="247"/>
      <c r="HH195" s="247"/>
      <c r="HI195" s="247"/>
      <c r="HJ195" s="247"/>
      <c r="HK195" s="247"/>
      <c r="HL195" s="247"/>
      <c r="HM195" s="247"/>
      <c r="HN195" s="247"/>
      <c r="HO195" s="247"/>
      <c r="HP195" s="247"/>
      <c r="HQ195" s="247"/>
      <c r="HR195" s="247"/>
      <c r="HS195" s="247"/>
      <c r="HT195" s="247"/>
      <c r="HU195" s="247"/>
      <c r="HV195" s="247"/>
      <c r="HW195" s="247"/>
      <c r="HX195" s="247"/>
      <c r="HY195" s="247"/>
      <c r="HZ195" s="247"/>
      <c r="IA195" s="247"/>
      <c r="IB195" s="247"/>
      <c r="IC195" s="247"/>
      <c r="ID195" s="247"/>
      <c r="IE195" s="247"/>
      <c r="IF195" s="247"/>
      <c r="IG195" s="247"/>
      <c r="IH195" s="247"/>
      <c r="II195" s="247"/>
      <c r="IJ195" s="247"/>
      <c r="IK195" s="247"/>
      <c r="IL195" s="247"/>
      <c r="IM195" s="247"/>
      <c r="IN195" s="247"/>
      <c r="IO195" s="247"/>
      <c r="IP195" s="247"/>
      <c r="IQ195" s="247"/>
      <c r="IR195" s="247"/>
      <c r="IS195" s="247"/>
      <c r="IT195" s="247"/>
      <c r="IU195" s="247"/>
      <c r="IV195" s="247"/>
      <c r="IW195" s="247"/>
      <c r="IX195" s="247"/>
      <c r="IY195" s="247"/>
      <c r="IZ195" s="247"/>
      <c r="JA195" s="247"/>
      <c r="JB195" s="247"/>
      <c r="JC195" s="247"/>
      <c r="JD195" s="247"/>
      <c r="JE195" s="247"/>
      <c r="JF195" s="247"/>
      <c r="JG195" s="247"/>
      <c r="JH195" s="247"/>
      <c r="JI195" s="247"/>
      <c r="JJ195" s="247"/>
      <c r="JK195" s="247"/>
      <c r="JL195" s="247"/>
    </row>
    <row r="196" spans="1:272" s="270" customFormat="1" x14ac:dyDescent="0.3">
      <c r="A196" s="243"/>
      <c r="B196" s="243"/>
      <c r="C196" s="243"/>
      <c r="D196" s="243"/>
      <c r="E196" s="243"/>
      <c r="F196" s="245"/>
      <c r="G196" s="245"/>
      <c r="H196" s="245"/>
      <c r="I196" s="245"/>
      <c r="J196" s="245"/>
      <c r="K196" s="245"/>
      <c r="L196" s="246"/>
      <c r="M196" s="247"/>
      <c r="N196" s="247"/>
      <c r="O196" s="247"/>
      <c r="P196" s="247"/>
      <c r="Q196" s="247"/>
      <c r="R196" s="247"/>
      <c r="S196" s="247"/>
      <c r="T196" s="247"/>
      <c r="U196" s="247"/>
      <c r="V196" s="247"/>
      <c r="W196" s="247"/>
      <c r="X196" s="247"/>
      <c r="Y196" s="247"/>
      <c r="Z196" s="247"/>
      <c r="AA196" s="247"/>
      <c r="AB196" s="247"/>
      <c r="AC196" s="247"/>
      <c r="AD196" s="247"/>
      <c r="AE196" s="247"/>
      <c r="AF196" s="247"/>
      <c r="AG196" s="247"/>
      <c r="AH196" s="247"/>
      <c r="AI196" s="247"/>
      <c r="AJ196" s="247"/>
      <c r="AK196" s="247"/>
      <c r="AL196" s="247"/>
      <c r="AM196" s="247"/>
      <c r="AN196" s="247"/>
      <c r="AO196" s="247"/>
      <c r="AP196" s="247"/>
      <c r="AQ196" s="247"/>
      <c r="AR196" s="247"/>
      <c r="AS196" s="247"/>
      <c r="AT196" s="247"/>
      <c r="AU196" s="247"/>
      <c r="AV196" s="247"/>
      <c r="AW196" s="247"/>
      <c r="AX196" s="247"/>
      <c r="AY196" s="247"/>
      <c r="AZ196" s="247"/>
      <c r="BA196" s="247"/>
      <c r="BB196" s="247"/>
      <c r="BC196" s="247"/>
      <c r="BD196" s="247"/>
      <c r="BE196" s="247"/>
      <c r="BF196" s="247"/>
      <c r="BG196" s="247"/>
      <c r="BH196" s="247"/>
      <c r="BI196" s="247"/>
      <c r="BJ196" s="247"/>
      <c r="BK196" s="247"/>
      <c r="BL196" s="247"/>
      <c r="BM196" s="247"/>
      <c r="BN196" s="247"/>
      <c r="BO196" s="247"/>
      <c r="BP196" s="247"/>
      <c r="BQ196" s="247"/>
      <c r="BR196" s="247"/>
      <c r="BS196" s="247"/>
      <c r="BT196" s="247"/>
      <c r="BU196" s="247"/>
      <c r="BV196" s="247"/>
      <c r="BW196" s="247"/>
      <c r="BX196" s="247"/>
      <c r="BY196" s="247"/>
      <c r="BZ196" s="247"/>
      <c r="CA196" s="247"/>
      <c r="CB196" s="247"/>
      <c r="CC196" s="247"/>
      <c r="CD196" s="247"/>
      <c r="CE196" s="247"/>
      <c r="CF196" s="247"/>
      <c r="CG196" s="247"/>
      <c r="CH196" s="247"/>
      <c r="CI196" s="247"/>
      <c r="CJ196" s="247"/>
      <c r="CK196" s="247"/>
      <c r="CL196" s="247"/>
      <c r="CM196" s="247"/>
      <c r="CN196" s="247"/>
      <c r="CO196" s="247"/>
      <c r="CP196" s="247"/>
      <c r="CQ196" s="247"/>
      <c r="CR196" s="247"/>
      <c r="CS196" s="247"/>
      <c r="CT196" s="247"/>
      <c r="CU196" s="247"/>
      <c r="CV196" s="247"/>
      <c r="CW196" s="247"/>
      <c r="CX196" s="247"/>
      <c r="CY196" s="247"/>
      <c r="CZ196" s="247"/>
      <c r="DA196" s="247"/>
      <c r="DB196" s="247"/>
      <c r="DC196" s="247"/>
      <c r="DD196" s="247"/>
      <c r="DE196" s="247"/>
      <c r="DF196" s="247"/>
      <c r="DG196" s="247"/>
      <c r="DH196" s="247"/>
      <c r="DI196" s="247"/>
      <c r="DJ196" s="247"/>
      <c r="DK196" s="247"/>
      <c r="DL196" s="247"/>
      <c r="DM196" s="247"/>
      <c r="DN196" s="247"/>
      <c r="DO196" s="247"/>
      <c r="DP196" s="247"/>
      <c r="DQ196" s="247"/>
      <c r="DR196" s="247"/>
      <c r="DS196" s="247"/>
      <c r="DT196" s="247"/>
      <c r="DU196" s="247"/>
      <c r="DV196" s="247"/>
      <c r="DW196" s="247"/>
      <c r="DX196" s="247"/>
      <c r="DY196" s="247"/>
      <c r="DZ196" s="247"/>
      <c r="EA196" s="247"/>
      <c r="EB196" s="247"/>
      <c r="EC196" s="247"/>
      <c r="ED196" s="247"/>
      <c r="EE196" s="247"/>
      <c r="EF196" s="247"/>
      <c r="EG196" s="247"/>
      <c r="EH196" s="247"/>
      <c r="EI196" s="247"/>
      <c r="EJ196" s="247"/>
      <c r="EK196" s="247"/>
      <c r="EL196" s="247"/>
      <c r="EM196" s="247"/>
      <c r="EN196" s="247"/>
      <c r="EO196" s="247"/>
      <c r="EP196" s="247"/>
      <c r="EQ196" s="247"/>
      <c r="ER196" s="247"/>
      <c r="ES196" s="247"/>
      <c r="ET196" s="247"/>
      <c r="EU196" s="247"/>
      <c r="EV196" s="247"/>
      <c r="EW196" s="247"/>
      <c r="EX196" s="247"/>
      <c r="EY196" s="247"/>
      <c r="EZ196" s="247"/>
      <c r="FA196" s="247"/>
      <c r="FB196" s="247"/>
      <c r="FC196" s="247"/>
      <c r="FD196" s="247"/>
      <c r="FE196" s="247"/>
      <c r="FF196" s="247"/>
      <c r="FG196" s="247"/>
      <c r="FH196" s="247"/>
      <c r="FI196" s="247"/>
      <c r="FJ196" s="247"/>
      <c r="FK196" s="247"/>
      <c r="FL196" s="247"/>
      <c r="FM196" s="247"/>
      <c r="FN196" s="247"/>
      <c r="FO196" s="247"/>
      <c r="FP196" s="247"/>
      <c r="FQ196" s="247"/>
      <c r="FR196" s="247"/>
      <c r="FS196" s="247"/>
      <c r="FT196" s="247"/>
      <c r="FU196" s="247"/>
      <c r="FV196" s="247"/>
      <c r="FW196" s="247"/>
      <c r="FX196" s="247"/>
      <c r="FY196" s="247"/>
      <c r="FZ196" s="247"/>
      <c r="GA196" s="247"/>
      <c r="GB196" s="247"/>
      <c r="GC196" s="247"/>
      <c r="GD196" s="247"/>
      <c r="GE196" s="247"/>
      <c r="GF196" s="247"/>
      <c r="GG196" s="247"/>
      <c r="GH196" s="247"/>
      <c r="GI196" s="247"/>
      <c r="GJ196" s="247"/>
      <c r="GK196" s="247"/>
      <c r="GL196" s="247"/>
      <c r="GM196" s="247"/>
      <c r="GN196" s="247"/>
      <c r="GO196" s="247"/>
      <c r="GP196" s="247"/>
      <c r="GQ196" s="247"/>
      <c r="GR196" s="247"/>
      <c r="GS196" s="247"/>
      <c r="GT196" s="247"/>
      <c r="GU196" s="247"/>
      <c r="GV196" s="247"/>
      <c r="GW196" s="247"/>
      <c r="GX196" s="247"/>
      <c r="GY196" s="247"/>
      <c r="GZ196" s="247"/>
      <c r="HA196" s="247"/>
      <c r="HB196" s="247"/>
      <c r="HC196" s="247"/>
      <c r="HD196" s="247"/>
      <c r="HE196" s="247"/>
      <c r="HF196" s="247"/>
      <c r="HG196" s="247"/>
      <c r="HH196" s="247"/>
      <c r="HI196" s="247"/>
      <c r="HJ196" s="247"/>
      <c r="HK196" s="247"/>
      <c r="HL196" s="247"/>
      <c r="HM196" s="247"/>
      <c r="HN196" s="247"/>
      <c r="HO196" s="247"/>
      <c r="HP196" s="247"/>
      <c r="HQ196" s="247"/>
      <c r="HR196" s="247"/>
      <c r="HS196" s="247"/>
      <c r="HT196" s="247"/>
      <c r="HU196" s="247"/>
      <c r="HV196" s="247"/>
      <c r="HW196" s="247"/>
      <c r="HX196" s="247"/>
      <c r="HY196" s="247"/>
      <c r="HZ196" s="247"/>
      <c r="IA196" s="247"/>
      <c r="IB196" s="247"/>
      <c r="IC196" s="247"/>
      <c r="ID196" s="247"/>
      <c r="IE196" s="247"/>
      <c r="IF196" s="247"/>
      <c r="IG196" s="247"/>
      <c r="IH196" s="247"/>
      <c r="II196" s="247"/>
      <c r="IJ196" s="247"/>
      <c r="IK196" s="247"/>
      <c r="IL196" s="247"/>
      <c r="IM196" s="247"/>
      <c r="IN196" s="247"/>
      <c r="IO196" s="247"/>
      <c r="IP196" s="247"/>
      <c r="IQ196" s="247"/>
      <c r="IR196" s="247"/>
      <c r="IS196" s="247"/>
      <c r="IT196" s="247"/>
      <c r="IU196" s="247"/>
      <c r="IV196" s="247"/>
      <c r="IW196" s="247"/>
      <c r="IX196" s="247"/>
      <c r="IY196" s="247"/>
      <c r="IZ196" s="247"/>
      <c r="JA196" s="247"/>
      <c r="JB196" s="247"/>
      <c r="JC196" s="247"/>
      <c r="JD196" s="247"/>
      <c r="JE196" s="247"/>
      <c r="JF196" s="247"/>
      <c r="JG196" s="247"/>
      <c r="JH196" s="247"/>
      <c r="JI196" s="247"/>
      <c r="JJ196" s="247"/>
      <c r="JK196" s="247"/>
      <c r="JL196" s="247"/>
    </row>
    <row r="197" spans="1:272" s="270" customFormat="1" x14ac:dyDescent="0.3">
      <c r="A197" s="243"/>
      <c r="B197" s="243"/>
      <c r="C197" s="243"/>
      <c r="D197" s="243"/>
      <c r="E197" s="243"/>
      <c r="F197" s="245"/>
      <c r="G197" s="245"/>
      <c r="H197" s="245"/>
      <c r="I197" s="245"/>
      <c r="J197" s="245"/>
      <c r="K197" s="245"/>
      <c r="L197" s="246"/>
      <c r="M197" s="247"/>
      <c r="N197" s="247"/>
      <c r="O197" s="247"/>
      <c r="P197" s="247"/>
      <c r="Q197" s="247"/>
      <c r="R197" s="247"/>
      <c r="S197" s="247"/>
      <c r="T197" s="247"/>
      <c r="U197" s="247"/>
      <c r="V197" s="247"/>
      <c r="W197" s="247"/>
      <c r="X197" s="247"/>
      <c r="Y197" s="247"/>
      <c r="Z197" s="247"/>
      <c r="AA197" s="247"/>
      <c r="AB197" s="247"/>
      <c r="AC197" s="247"/>
      <c r="AD197" s="247"/>
      <c r="AE197" s="247"/>
      <c r="AF197" s="247"/>
      <c r="AG197" s="247"/>
      <c r="AH197" s="247"/>
      <c r="AI197" s="247"/>
      <c r="AJ197" s="247"/>
      <c r="AK197" s="247"/>
      <c r="AL197" s="247"/>
      <c r="AM197" s="247"/>
      <c r="AN197" s="247"/>
      <c r="AO197" s="247"/>
      <c r="AP197" s="247"/>
      <c r="AQ197" s="247"/>
      <c r="AR197" s="247"/>
      <c r="AS197" s="247"/>
      <c r="AT197" s="247"/>
      <c r="AU197" s="247"/>
      <c r="AV197" s="247"/>
      <c r="AW197" s="247"/>
      <c r="AX197" s="247"/>
      <c r="AY197" s="247"/>
      <c r="AZ197" s="247"/>
      <c r="BA197" s="247"/>
      <c r="BB197" s="247"/>
      <c r="BC197" s="247"/>
      <c r="BD197" s="247"/>
      <c r="BE197" s="247"/>
      <c r="BF197" s="247"/>
      <c r="BG197" s="247"/>
      <c r="BH197" s="247"/>
      <c r="BI197" s="247"/>
      <c r="BJ197" s="247"/>
      <c r="BK197" s="247"/>
      <c r="BL197" s="247"/>
      <c r="BM197" s="247"/>
      <c r="BN197" s="247"/>
      <c r="BO197" s="247"/>
      <c r="BP197" s="247"/>
      <c r="BQ197" s="247"/>
      <c r="BR197" s="247"/>
      <c r="BS197" s="247"/>
      <c r="BT197" s="247"/>
      <c r="BU197" s="247"/>
      <c r="BV197" s="247"/>
      <c r="BW197" s="247"/>
      <c r="BX197" s="247"/>
      <c r="BY197" s="247"/>
      <c r="BZ197" s="247"/>
      <c r="CA197" s="247"/>
      <c r="CB197" s="247"/>
      <c r="CC197" s="247"/>
      <c r="CD197" s="247"/>
      <c r="CE197" s="247"/>
      <c r="CF197" s="247"/>
      <c r="CG197" s="247"/>
      <c r="CH197" s="247"/>
      <c r="CI197" s="247"/>
      <c r="CJ197" s="247"/>
      <c r="CK197" s="247"/>
      <c r="CL197" s="247"/>
      <c r="CM197" s="247"/>
      <c r="CN197" s="247"/>
      <c r="CO197" s="247"/>
      <c r="CP197" s="247"/>
      <c r="CQ197" s="247"/>
      <c r="CR197" s="247"/>
      <c r="CS197" s="247"/>
      <c r="CT197" s="247"/>
      <c r="CU197" s="247"/>
      <c r="CV197" s="247"/>
      <c r="CW197" s="247"/>
      <c r="CX197" s="247"/>
      <c r="CY197" s="247"/>
      <c r="CZ197" s="247"/>
      <c r="DA197" s="247"/>
      <c r="DB197" s="247"/>
      <c r="DC197" s="247"/>
      <c r="DD197" s="247"/>
      <c r="DE197" s="247"/>
      <c r="DF197" s="247"/>
      <c r="DG197" s="247"/>
      <c r="DH197" s="247"/>
      <c r="DI197" s="247"/>
      <c r="DJ197" s="247"/>
      <c r="DK197" s="247"/>
      <c r="DL197" s="247"/>
      <c r="DM197" s="247"/>
      <c r="DN197" s="247"/>
      <c r="DO197" s="247"/>
      <c r="DP197" s="247"/>
      <c r="DQ197" s="247"/>
      <c r="DR197" s="247"/>
      <c r="DS197" s="247"/>
      <c r="DT197" s="247"/>
      <c r="DU197" s="247"/>
      <c r="DV197" s="247"/>
      <c r="DW197" s="247"/>
      <c r="DX197" s="247"/>
      <c r="DY197" s="247"/>
      <c r="DZ197" s="247"/>
      <c r="EA197" s="247"/>
      <c r="EB197" s="247"/>
      <c r="EC197" s="247"/>
      <c r="ED197" s="247"/>
      <c r="EE197" s="247"/>
      <c r="EF197" s="247"/>
      <c r="EG197" s="247"/>
      <c r="EH197" s="247"/>
      <c r="EI197" s="247"/>
      <c r="EJ197" s="247"/>
      <c r="EK197" s="247"/>
      <c r="EL197" s="247"/>
      <c r="EM197" s="247"/>
      <c r="EN197" s="247"/>
      <c r="EO197" s="247"/>
      <c r="EP197" s="247"/>
      <c r="EQ197" s="247"/>
      <c r="ER197" s="247"/>
      <c r="ES197" s="247"/>
      <c r="ET197" s="247"/>
      <c r="EU197" s="247"/>
      <c r="EV197" s="247"/>
      <c r="EW197" s="247"/>
      <c r="EX197" s="247"/>
      <c r="EY197" s="247"/>
      <c r="EZ197" s="247"/>
      <c r="FA197" s="247"/>
      <c r="FB197" s="247"/>
      <c r="FC197" s="247"/>
      <c r="FD197" s="247"/>
      <c r="FE197" s="247"/>
      <c r="FF197" s="247"/>
      <c r="FG197" s="247"/>
      <c r="FH197" s="247"/>
      <c r="FI197" s="247"/>
      <c r="FJ197" s="247"/>
      <c r="FK197" s="247"/>
      <c r="FL197" s="247"/>
      <c r="FM197" s="247"/>
      <c r="FN197" s="247"/>
      <c r="FO197" s="247"/>
      <c r="FP197" s="247"/>
      <c r="FQ197" s="247"/>
      <c r="FR197" s="247"/>
      <c r="FS197" s="247"/>
      <c r="FT197" s="247"/>
      <c r="FU197" s="247"/>
      <c r="FV197" s="247"/>
      <c r="FW197" s="247"/>
      <c r="FX197" s="247"/>
      <c r="FY197" s="247"/>
      <c r="FZ197" s="247"/>
      <c r="GA197" s="247"/>
      <c r="GB197" s="247"/>
      <c r="GC197" s="247"/>
      <c r="GD197" s="247"/>
      <c r="GE197" s="247"/>
      <c r="GF197" s="247"/>
      <c r="GG197" s="247"/>
      <c r="GH197" s="247"/>
      <c r="GI197" s="247"/>
      <c r="GJ197" s="247"/>
      <c r="GK197" s="247"/>
      <c r="GL197" s="247"/>
      <c r="GM197" s="247"/>
      <c r="GN197" s="247"/>
      <c r="GO197" s="247"/>
      <c r="GP197" s="247"/>
      <c r="GQ197" s="247"/>
      <c r="GR197" s="247"/>
      <c r="GS197" s="247"/>
      <c r="GT197" s="247"/>
      <c r="GU197" s="247"/>
      <c r="GV197" s="247"/>
      <c r="GW197" s="247"/>
      <c r="GX197" s="247"/>
      <c r="GY197" s="247"/>
      <c r="GZ197" s="247"/>
      <c r="HA197" s="247"/>
      <c r="HB197" s="247"/>
      <c r="HC197" s="247"/>
      <c r="HD197" s="247"/>
      <c r="HE197" s="247"/>
      <c r="HF197" s="247"/>
      <c r="HG197" s="247"/>
      <c r="HH197" s="247"/>
      <c r="HI197" s="247"/>
      <c r="HJ197" s="247"/>
      <c r="HK197" s="247"/>
      <c r="HL197" s="247"/>
      <c r="HM197" s="247"/>
      <c r="HN197" s="247"/>
      <c r="HO197" s="247"/>
      <c r="HP197" s="247"/>
      <c r="HQ197" s="247"/>
      <c r="HR197" s="247"/>
      <c r="HS197" s="247"/>
      <c r="HT197" s="247"/>
      <c r="HU197" s="247"/>
      <c r="HV197" s="247"/>
      <c r="HW197" s="247"/>
      <c r="HX197" s="247"/>
      <c r="HY197" s="247"/>
      <c r="HZ197" s="247"/>
      <c r="IA197" s="247"/>
      <c r="IB197" s="247"/>
      <c r="IC197" s="247"/>
      <c r="ID197" s="247"/>
      <c r="IE197" s="247"/>
      <c r="IF197" s="247"/>
      <c r="IG197" s="247"/>
      <c r="IH197" s="247"/>
      <c r="II197" s="247"/>
      <c r="IJ197" s="247"/>
      <c r="IK197" s="247"/>
      <c r="IL197" s="247"/>
      <c r="IM197" s="247"/>
      <c r="IN197" s="247"/>
      <c r="IO197" s="247"/>
      <c r="IP197" s="247"/>
      <c r="IQ197" s="247"/>
      <c r="IR197" s="247"/>
      <c r="IS197" s="247"/>
      <c r="IT197" s="247"/>
      <c r="IU197" s="247"/>
      <c r="IV197" s="247"/>
      <c r="IW197" s="247"/>
      <c r="IX197" s="247"/>
      <c r="IY197" s="247"/>
      <c r="IZ197" s="247"/>
      <c r="JA197" s="247"/>
      <c r="JB197" s="247"/>
      <c r="JC197" s="247"/>
      <c r="JD197" s="247"/>
      <c r="JE197" s="247"/>
      <c r="JF197" s="247"/>
      <c r="JG197" s="247"/>
      <c r="JH197" s="247"/>
      <c r="JI197" s="247"/>
      <c r="JJ197" s="247"/>
      <c r="JK197" s="247"/>
      <c r="JL197" s="247"/>
    </row>
    <row r="198" spans="1:272" s="270" customFormat="1" x14ac:dyDescent="0.3">
      <c r="A198" s="243"/>
      <c r="B198" s="243"/>
      <c r="C198" s="243"/>
      <c r="D198" s="243"/>
      <c r="E198" s="243"/>
      <c r="F198" s="245"/>
      <c r="G198" s="245"/>
      <c r="H198" s="245"/>
      <c r="I198" s="245"/>
      <c r="J198" s="245"/>
      <c r="K198" s="245"/>
      <c r="L198" s="246"/>
      <c r="M198" s="247"/>
      <c r="N198" s="247"/>
      <c r="O198" s="247"/>
      <c r="P198" s="247"/>
      <c r="Q198" s="247"/>
      <c r="R198" s="247"/>
      <c r="S198" s="247"/>
      <c r="T198" s="247"/>
      <c r="U198" s="247"/>
      <c r="V198" s="247"/>
      <c r="W198" s="247"/>
      <c r="X198" s="247"/>
      <c r="Y198" s="247"/>
      <c r="Z198" s="247"/>
      <c r="AA198" s="247"/>
      <c r="AB198" s="247"/>
      <c r="AC198" s="247"/>
      <c r="AD198" s="247"/>
      <c r="AE198" s="247"/>
      <c r="AF198" s="247"/>
      <c r="AG198" s="247"/>
      <c r="AH198" s="247"/>
      <c r="AI198" s="247"/>
      <c r="AJ198" s="247"/>
      <c r="AK198" s="247"/>
      <c r="AL198" s="247"/>
      <c r="AM198" s="247"/>
      <c r="AN198" s="247"/>
      <c r="AO198" s="247"/>
      <c r="AP198" s="247"/>
      <c r="AQ198" s="247"/>
      <c r="AR198" s="247"/>
      <c r="AS198" s="247"/>
      <c r="AT198" s="247"/>
      <c r="AU198" s="247"/>
      <c r="AV198" s="247"/>
      <c r="AW198" s="247"/>
      <c r="AX198" s="247"/>
      <c r="AY198" s="247"/>
      <c r="AZ198" s="247"/>
      <c r="BA198" s="247"/>
      <c r="BB198" s="247"/>
      <c r="BC198" s="247"/>
      <c r="BD198" s="247"/>
      <c r="BE198" s="247"/>
      <c r="BF198" s="247"/>
      <c r="BG198" s="247"/>
      <c r="BH198" s="247"/>
      <c r="BI198" s="247"/>
      <c r="BJ198" s="247"/>
      <c r="BK198" s="247"/>
      <c r="BL198" s="247"/>
      <c r="BM198" s="247"/>
      <c r="BN198" s="247"/>
      <c r="BO198" s="247"/>
      <c r="BP198" s="247"/>
      <c r="BQ198" s="247"/>
      <c r="BR198" s="247"/>
      <c r="BS198" s="247"/>
      <c r="BT198" s="247"/>
      <c r="BU198" s="247"/>
      <c r="BV198" s="247"/>
      <c r="BW198" s="247"/>
      <c r="BX198" s="247"/>
      <c r="BY198" s="247"/>
      <c r="BZ198" s="247"/>
      <c r="CA198" s="247"/>
      <c r="CB198" s="247"/>
      <c r="CC198" s="247"/>
      <c r="CD198" s="247"/>
      <c r="CE198" s="247"/>
      <c r="CF198" s="247"/>
      <c r="CG198" s="247"/>
      <c r="CH198" s="247"/>
      <c r="CI198" s="247"/>
      <c r="CJ198" s="247"/>
      <c r="CK198" s="247"/>
      <c r="CL198" s="247"/>
      <c r="CM198" s="247"/>
      <c r="CN198" s="247"/>
      <c r="CO198" s="247"/>
      <c r="CP198" s="247"/>
      <c r="CQ198" s="247"/>
      <c r="CR198" s="247"/>
      <c r="CS198" s="247"/>
      <c r="CT198" s="247"/>
      <c r="CU198" s="247"/>
      <c r="CV198" s="247"/>
      <c r="CW198" s="247"/>
      <c r="CX198" s="247"/>
      <c r="CY198" s="247"/>
      <c r="CZ198" s="247"/>
      <c r="DA198" s="247"/>
      <c r="DB198" s="247"/>
      <c r="DC198" s="247"/>
      <c r="DD198" s="247"/>
      <c r="DE198" s="247"/>
      <c r="DF198" s="247"/>
      <c r="DG198" s="247"/>
      <c r="DH198" s="247"/>
      <c r="DI198" s="247"/>
      <c r="DJ198" s="247"/>
      <c r="DK198" s="247"/>
      <c r="DL198" s="247"/>
      <c r="DM198" s="247"/>
      <c r="DN198" s="247"/>
      <c r="DO198" s="247"/>
      <c r="DP198" s="247"/>
      <c r="DQ198" s="247"/>
      <c r="DR198" s="247"/>
      <c r="DS198" s="247"/>
      <c r="DT198" s="247"/>
      <c r="DU198" s="247"/>
      <c r="DV198" s="247"/>
      <c r="DW198" s="247"/>
      <c r="DX198" s="247"/>
      <c r="DY198" s="247"/>
      <c r="DZ198" s="247"/>
      <c r="EA198" s="247"/>
      <c r="EB198" s="247"/>
      <c r="EC198" s="247"/>
      <c r="ED198" s="247"/>
      <c r="EE198" s="247"/>
      <c r="EF198" s="247"/>
      <c r="EG198" s="247"/>
      <c r="EH198" s="247"/>
      <c r="EI198" s="247"/>
      <c r="EJ198" s="247"/>
      <c r="EK198" s="247"/>
      <c r="EL198" s="247"/>
      <c r="EM198" s="247"/>
      <c r="EN198" s="247"/>
      <c r="EO198" s="247"/>
      <c r="EP198" s="247"/>
      <c r="EQ198" s="247"/>
      <c r="ER198" s="247"/>
      <c r="ES198" s="247"/>
      <c r="ET198" s="247"/>
      <c r="EU198" s="247"/>
      <c r="EV198" s="247"/>
      <c r="EW198" s="247"/>
      <c r="EX198" s="247"/>
      <c r="EY198" s="247"/>
      <c r="EZ198" s="247"/>
      <c r="FA198" s="247"/>
      <c r="FB198" s="247"/>
      <c r="FC198" s="247"/>
      <c r="FD198" s="247"/>
      <c r="FE198" s="247"/>
      <c r="FF198" s="247"/>
      <c r="FG198" s="247"/>
      <c r="FH198" s="247"/>
      <c r="FI198" s="247"/>
      <c r="FJ198" s="247"/>
      <c r="FK198" s="247"/>
      <c r="FL198" s="247"/>
      <c r="FM198" s="247"/>
      <c r="FN198" s="247"/>
      <c r="FO198" s="247"/>
      <c r="FP198" s="247"/>
      <c r="FQ198" s="247"/>
      <c r="FR198" s="247"/>
      <c r="FS198" s="247"/>
      <c r="FT198" s="247"/>
      <c r="FU198" s="247"/>
      <c r="FV198" s="247"/>
      <c r="FW198" s="247"/>
      <c r="FX198" s="247"/>
      <c r="FY198" s="247"/>
      <c r="FZ198" s="247"/>
      <c r="GA198" s="247"/>
      <c r="GB198" s="247"/>
      <c r="GC198" s="247"/>
      <c r="GD198" s="247"/>
      <c r="GE198" s="247"/>
      <c r="GF198" s="247"/>
      <c r="GG198" s="247"/>
      <c r="GH198" s="247"/>
      <c r="GI198" s="247"/>
      <c r="GJ198" s="247"/>
      <c r="GK198" s="247"/>
      <c r="GL198" s="247"/>
      <c r="GM198" s="247"/>
      <c r="GN198" s="247"/>
      <c r="GO198" s="247"/>
      <c r="GP198" s="247"/>
      <c r="GQ198" s="247"/>
      <c r="GR198" s="247"/>
      <c r="GS198" s="247"/>
      <c r="GT198" s="247"/>
      <c r="GU198" s="247"/>
      <c r="GV198" s="247"/>
      <c r="GW198" s="247"/>
      <c r="GX198" s="247"/>
      <c r="GY198" s="247"/>
      <c r="GZ198" s="247"/>
      <c r="HA198" s="247"/>
      <c r="HB198" s="247"/>
      <c r="HC198" s="247"/>
      <c r="HD198" s="247"/>
      <c r="HE198" s="247"/>
      <c r="HF198" s="247"/>
      <c r="HG198" s="247"/>
      <c r="HH198" s="247"/>
      <c r="HI198" s="247"/>
      <c r="HJ198" s="247"/>
      <c r="HK198" s="247"/>
      <c r="HL198" s="247"/>
      <c r="HM198" s="247"/>
      <c r="HN198" s="247"/>
      <c r="HO198" s="247"/>
      <c r="HP198" s="247"/>
      <c r="HQ198" s="247"/>
      <c r="HR198" s="247"/>
      <c r="HS198" s="247"/>
      <c r="HT198" s="247"/>
      <c r="HU198" s="247"/>
      <c r="HV198" s="247"/>
      <c r="HW198" s="247"/>
      <c r="HX198" s="247"/>
      <c r="HY198" s="247"/>
      <c r="HZ198" s="247"/>
      <c r="IA198" s="247"/>
      <c r="IB198" s="247"/>
      <c r="IC198" s="247"/>
      <c r="ID198" s="247"/>
      <c r="IE198" s="247"/>
      <c r="IF198" s="247"/>
      <c r="IG198" s="247"/>
      <c r="IH198" s="247"/>
      <c r="II198" s="247"/>
      <c r="IJ198" s="247"/>
      <c r="IK198" s="247"/>
      <c r="IL198" s="247"/>
      <c r="IM198" s="247"/>
      <c r="IN198" s="247"/>
      <c r="IO198" s="247"/>
      <c r="IP198" s="247"/>
      <c r="IQ198" s="247"/>
      <c r="IR198" s="247"/>
      <c r="IS198" s="247"/>
      <c r="IT198" s="247"/>
      <c r="IU198" s="247"/>
      <c r="IV198" s="247"/>
      <c r="IW198" s="247"/>
      <c r="IX198" s="247"/>
      <c r="IY198" s="247"/>
      <c r="IZ198" s="247"/>
      <c r="JA198" s="247"/>
      <c r="JB198" s="247"/>
      <c r="JC198" s="247"/>
      <c r="JD198" s="247"/>
      <c r="JE198" s="247"/>
      <c r="JF198" s="247"/>
      <c r="JG198" s="247"/>
      <c r="JH198" s="247"/>
      <c r="JI198" s="247"/>
      <c r="JJ198" s="247"/>
      <c r="JK198" s="247"/>
      <c r="JL198" s="247"/>
    </row>
    <row r="199" spans="1:272" s="270" customFormat="1" x14ac:dyDescent="0.3">
      <c r="A199" s="243"/>
      <c r="B199" s="243"/>
      <c r="C199" s="243"/>
      <c r="D199" s="243"/>
      <c r="E199" s="243"/>
      <c r="F199" s="245"/>
      <c r="G199" s="245"/>
      <c r="H199" s="245"/>
      <c r="I199" s="245"/>
      <c r="J199" s="245"/>
      <c r="K199" s="245"/>
      <c r="L199" s="246"/>
      <c r="M199" s="247"/>
      <c r="N199" s="247"/>
      <c r="O199" s="247"/>
      <c r="P199" s="247"/>
      <c r="Q199" s="247"/>
      <c r="R199" s="247"/>
      <c r="S199" s="247"/>
      <c r="T199" s="247"/>
      <c r="U199" s="247"/>
      <c r="V199" s="247"/>
      <c r="W199" s="247"/>
      <c r="X199" s="247"/>
      <c r="Y199" s="247"/>
      <c r="Z199" s="247"/>
      <c r="AA199" s="247"/>
      <c r="AB199" s="247"/>
      <c r="AC199" s="247"/>
      <c r="AD199" s="247"/>
      <c r="AE199" s="247"/>
      <c r="AF199" s="247"/>
      <c r="AG199" s="247"/>
      <c r="AH199" s="247"/>
      <c r="AI199" s="247"/>
      <c r="AJ199" s="247"/>
      <c r="AK199" s="247"/>
      <c r="AL199" s="247"/>
      <c r="AM199" s="247"/>
      <c r="AN199" s="247"/>
      <c r="AO199" s="247"/>
      <c r="AP199" s="247"/>
      <c r="AQ199" s="247"/>
      <c r="AR199" s="247"/>
      <c r="AS199" s="247"/>
      <c r="AT199" s="247"/>
      <c r="AU199" s="247"/>
      <c r="AV199" s="247"/>
      <c r="AW199" s="247"/>
      <c r="AX199" s="247"/>
      <c r="AY199" s="247"/>
      <c r="AZ199" s="247"/>
      <c r="BA199" s="247"/>
      <c r="BB199" s="247"/>
      <c r="BC199" s="247"/>
      <c r="BD199" s="247"/>
      <c r="BE199" s="247"/>
      <c r="BF199" s="247"/>
      <c r="BG199" s="247"/>
      <c r="BH199" s="247"/>
      <c r="BI199" s="247"/>
      <c r="BJ199" s="247"/>
      <c r="BK199" s="247"/>
      <c r="BL199" s="247"/>
      <c r="BM199" s="247"/>
      <c r="BN199" s="247"/>
      <c r="BO199" s="247"/>
      <c r="BP199" s="247"/>
      <c r="BQ199" s="247"/>
      <c r="BR199" s="247"/>
      <c r="BS199" s="247"/>
      <c r="BT199" s="247"/>
      <c r="BU199" s="247"/>
      <c r="BV199" s="247"/>
      <c r="BW199" s="247"/>
      <c r="BX199" s="247"/>
      <c r="BY199" s="247"/>
      <c r="BZ199" s="247"/>
      <c r="CA199" s="247"/>
      <c r="CB199" s="247"/>
      <c r="CC199" s="247"/>
      <c r="CD199" s="247"/>
      <c r="CE199" s="247"/>
      <c r="CF199" s="247"/>
      <c r="CG199" s="247"/>
      <c r="CH199" s="247"/>
      <c r="CI199" s="247"/>
      <c r="CJ199" s="247"/>
      <c r="CK199" s="247"/>
      <c r="CL199" s="247"/>
      <c r="CM199" s="247"/>
      <c r="CN199" s="247"/>
      <c r="CO199" s="247"/>
      <c r="CP199" s="247"/>
      <c r="CQ199" s="247"/>
      <c r="CR199" s="247"/>
      <c r="CS199" s="247"/>
      <c r="CT199" s="247"/>
      <c r="CU199" s="247"/>
      <c r="CV199" s="247"/>
      <c r="CW199" s="247"/>
      <c r="CX199" s="247"/>
      <c r="CY199" s="247"/>
      <c r="CZ199" s="247"/>
      <c r="DA199" s="247"/>
      <c r="DB199" s="247"/>
      <c r="DC199" s="247"/>
      <c r="DD199" s="247"/>
      <c r="DE199" s="247"/>
      <c r="DF199" s="247"/>
      <c r="DG199" s="247"/>
      <c r="DH199" s="247"/>
      <c r="DI199" s="247"/>
      <c r="DJ199" s="247"/>
      <c r="DK199" s="247"/>
      <c r="DL199" s="247"/>
      <c r="DM199" s="247"/>
      <c r="DN199" s="247"/>
      <c r="DO199" s="247"/>
      <c r="DP199" s="247"/>
      <c r="DQ199" s="247"/>
      <c r="DR199" s="247"/>
      <c r="DS199" s="247"/>
      <c r="DT199" s="247"/>
      <c r="DU199" s="247"/>
      <c r="DV199" s="247"/>
      <c r="DW199" s="247"/>
      <c r="DX199" s="247"/>
      <c r="DY199" s="247"/>
      <c r="DZ199" s="247"/>
      <c r="EA199" s="247"/>
      <c r="EB199" s="247"/>
      <c r="EC199" s="247"/>
      <c r="ED199" s="247"/>
      <c r="EE199" s="247"/>
      <c r="EF199" s="247"/>
      <c r="EG199" s="247"/>
      <c r="EH199" s="247"/>
      <c r="EI199" s="247"/>
      <c r="EJ199" s="247"/>
      <c r="EK199" s="247"/>
      <c r="EL199" s="247"/>
      <c r="EM199" s="247"/>
      <c r="EN199" s="247"/>
      <c r="EO199" s="247"/>
      <c r="EP199" s="247"/>
      <c r="EQ199" s="247"/>
      <c r="ER199" s="247"/>
      <c r="ES199" s="247"/>
      <c r="ET199" s="247"/>
      <c r="EU199" s="247"/>
      <c r="EV199" s="247"/>
      <c r="EW199" s="247"/>
      <c r="EX199" s="247"/>
      <c r="EY199" s="247"/>
      <c r="EZ199" s="247"/>
      <c r="FA199" s="247"/>
      <c r="FB199" s="247"/>
      <c r="FC199" s="247"/>
      <c r="FD199" s="247"/>
      <c r="FE199" s="247"/>
      <c r="FF199" s="247"/>
      <c r="FG199" s="247"/>
      <c r="FH199" s="247"/>
      <c r="FI199" s="247"/>
      <c r="FJ199" s="247"/>
      <c r="FK199" s="247"/>
      <c r="FL199" s="247"/>
      <c r="FM199" s="247"/>
      <c r="FN199" s="247"/>
      <c r="FO199" s="247"/>
      <c r="FP199" s="247"/>
      <c r="FQ199" s="247"/>
      <c r="FR199" s="247"/>
      <c r="FS199" s="247"/>
      <c r="FT199" s="247"/>
      <c r="FU199" s="247"/>
      <c r="FV199" s="247"/>
      <c r="FW199" s="247"/>
      <c r="FX199" s="247"/>
      <c r="FY199" s="247"/>
      <c r="FZ199" s="247"/>
      <c r="GA199" s="247"/>
      <c r="GB199" s="247"/>
      <c r="GC199" s="247"/>
      <c r="GD199" s="247"/>
      <c r="GE199" s="247"/>
      <c r="GF199" s="247"/>
      <c r="GG199" s="247"/>
      <c r="GH199" s="247"/>
      <c r="GI199" s="247"/>
      <c r="GJ199" s="247"/>
      <c r="GK199" s="247"/>
      <c r="GL199" s="247"/>
      <c r="GM199" s="247"/>
      <c r="GN199" s="247"/>
      <c r="GO199" s="247"/>
      <c r="GP199" s="247"/>
      <c r="GQ199" s="247"/>
      <c r="GR199" s="247"/>
      <c r="GS199" s="247"/>
      <c r="GT199" s="247"/>
      <c r="GU199" s="247"/>
      <c r="GV199" s="247"/>
      <c r="GW199" s="247"/>
      <c r="GX199" s="247"/>
      <c r="GY199" s="247"/>
      <c r="GZ199" s="247"/>
      <c r="HA199" s="247"/>
      <c r="HB199" s="247"/>
      <c r="HC199" s="247"/>
      <c r="HD199" s="247"/>
      <c r="HE199" s="247"/>
      <c r="HF199" s="247"/>
      <c r="HG199" s="247"/>
      <c r="HH199" s="247"/>
      <c r="HI199" s="247"/>
      <c r="HJ199" s="247"/>
      <c r="HK199" s="247"/>
      <c r="HL199" s="247"/>
      <c r="HM199" s="247"/>
      <c r="HN199" s="247"/>
      <c r="HO199" s="247"/>
      <c r="HP199" s="247"/>
      <c r="HQ199" s="247"/>
      <c r="HR199" s="247"/>
      <c r="HS199" s="247"/>
      <c r="HT199" s="247"/>
      <c r="HU199" s="247"/>
      <c r="HV199" s="247"/>
      <c r="HW199" s="247"/>
      <c r="HX199" s="247"/>
      <c r="HY199" s="247"/>
      <c r="HZ199" s="247"/>
      <c r="IA199" s="247"/>
      <c r="IB199" s="247"/>
      <c r="IC199" s="247"/>
      <c r="ID199" s="247"/>
      <c r="IE199" s="247"/>
      <c r="IF199" s="247"/>
      <c r="IG199" s="247"/>
      <c r="IH199" s="247"/>
      <c r="II199" s="247"/>
      <c r="IJ199" s="247"/>
      <c r="IK199" s="247"/>
      <c r="IL199" s="247"/>
      <c r="IM199" s="247"/>
      <c r="IN199" s="247"/>
      <c r="IO199" s="247"/>
      <c r="IP199" s="247"/>
      <c r="IQ199" s="247"/>
      <c r="IR199" s="247"/>
      <c r="IS199" s="247"/>
      <c r="IT199" s="247"/>
      <c r="IU199" s="247"/>
      <c r="IV199" s="247"/>
      <c r="IW199" s="247"/>
      <c r="IX199" s="247"/>
      <c r="IY199" s="247"/>
      <c r="IZ199" s="247"/>
      <c r="JA199" s="247"/>
      <c r="JB199" s="247"/>
      <c r="JC199" s="247"/>
      <c r="JD199" s="247"/>
      <c r="JE199" s="247"/>
      <c r="JF199" s="247"/>
      <c r="JG199" s="247"/>
      <c r="JH199" s="247"/>
      <c r="JI199" s="247"/>
      <c r="JJ199" s="247"/>
      <c r="JK199" s="247"/>
      <c r="JL199" s="247"/>
    </row>
    <row r="200" spans="1:272" s="270" customFormat="1" x14ac:dyDescent="0.3">
      <c r="A200" s="243"/>
      <c r="B200" s="243"/>
      <c r="C200" s="243"/>
      <c r="D200" s="243"/>
      <c r="E200" s="243"/>
      <c r="F200" s="245"/>
      <c r="G200" s="245"/>
      <c r="H200" s="245"/>
      <c r="I200" s="245"/>
      <c r="J200" s="245"/>
      <c r="K200" s="245"/>
      <c r="L200" s="246"/>
      <c r="M200" s="247"/>
      <c r="N200" s="247"/>
      <c r="O200" s="247"/>
      <c r="P200" s="247"/>
      <c r="Q200" s="247"/>
      <c r="R200" s="247"/>
      <c r="S200" s="247"/>
      <c r="T200" s="247"/>
      <c r="U200" s="247"/>
      <c r="V200" s="247"/>
      <c r="W200" s="247"/>
      <c r="X200" s="247"/>
      <c r="Y200" s="247"/>
      <c r="Z200" s="247"/>
      <c r="AA200" s="247"/>
      <c r="AB200" s="247"/>
      <c r="AC200" s="247"/>
      <c r="AD200" s="247"/>
      <c r="AE200" s="247"/>
      <c r="AF200" s="247"/>
      <c r="AG200" s="247"/>
      <c r="AH200" s="247"/>
      <c r="AI200" s="247"/>
      <c r="AJ200" s="247"/>
      <c r="AK200" s="247"/>
      <c r="AL200" s="247"/>
      <c r="AM200" s="247"/>
      <c r="AN200" s="247"/>
      <c r="AO200" s="247"/>
      <c r="AP200" s="247"/>
      <c r="AQ200" s="247"/>
      <c r="AR200" s="247"/>
      <c r="AS200" s="247"/>
      <c r="AT200" s="247"/>
      <c r="AU200" s="247"/>
      <c r="AV200" s="247"/>
      <c r="AW200" s="247"/>
      <c r="AX200" s="247"/>
      <c r="AY200" s="247"/>
      <c r="AZ200" s="247"/>
      <c r="BA200" s="247"/>
      <c r="BB200" s="247"/>
      <c r="BC200" s="247"/>
      <c r="BD200" s="247"/>
      <c r="BE200" s="247"/>
      <c r="BF200" s="247"/>
      <c r="BG200" s="247"/>
      <c r="BH200" s="247"/>
      <c r="BI200" s="247"/>
      <c r="BJ200" s="247"/>
      <c r="BK200" s="247"/>
      <c r="BL200" s="247"/>
      <c r="BM200" s="247"/>
      <c r="BN200" s="247"/>
      <c r="BO200" s="247"/>
      <c r="BP200" s="247"/>
      <c r="BQ200" s="247"/>
      <c r="BR200" s="247"/>
      <c r="BS200" s="247"/>
      <c r="BT200" s="247"/>
      <c r="BU200" s="247"/>
      <c r="BV200" s="247"/>
      <c r="BW200" s="247"/>
      <c r="BX200" s="247"/>
      <c r="BY200" s="247"/>
      <c r="BZ200" s="247"/>
      <c r="CA200" s="247"/>
      <c r="CB200" s="247"/>
      <c r="CC200" s="247"/>
      <c r="CD200" s="247"/>
      <c r="CE200" s="247"/>
      <c r="CF200" s="247"/>
      <c r="CG200" s="247"/>
      <c r="CH200" s="247"/>
      <c r="CI200" s="247"/>
      <c r="CJ200" s="247"/>
      <c r="CK200" s="247"/>
      <c r="CL200" s="247"/>
      <c r="CM200" s="247"/>
      <c r="CN200" s="247"/>
      <c r="CO200" s="247"/>
      <c r="CP200" s="247"/>
      <c r="CQ200" s="247"/>
      <c r="CR200" s="247"/>
      <c r="CS200" s="247"/>
      <c r="CT200" s="247"/>
      <c r="CU200" s="247"/>
      <c r="CV200" s="247"/>
      <c r="CW200" s="247"/>
      <c r="CX200" s="247"/>
      <c r="CY200" s="247"/>
      <c r="CZ200" s="247"/>
      <c r="DA200" s="247"/>
      <c r="DB200" s="247"/>
      <c r="DC200" s="247"/>
      <c r="DD200" s="247"/>
      <c r="DE200" s="247"/>
      <c r="DF200" s="247"/>
      <c r="DG200" s="247"/>
      <c r="DH200" s="247"/>
      <c r="DI200" s="247"/>
      <c r="DJ200" s="247"/>
      <c r="DK200" s="247"/>
      <c r="DL200" s="247"/>
      <c r="DM200" s="247"/>
      <c r="DN200" s="247"/>
      <c r="DO200" s="247"/>
      <c r="DP200" s="247"/>
      <c r="DQ200" s="247"/>
      <c r="DR200" s="247"/>
      <c r="DS200" s="247"/>
      <c r="DT200" s="247"/>
      <c r="DU200" s="247"/>
      <c r="DV200" s="247"/>
      <c r="DW200" s="247"/>
      <c r="DX200" s="247"/>
      <c r="DY200" s="247"/>
      <c r="DZ200" s="247"/>
      <c r="EA200" s="247"/>
      <c r="EB200" s="247"/>
      <c r="EC200" s="247"/>
      <c r="ED200" s="247"/>
      <c r="EE200" s="247"/>
      <c r="EF200" s="247"/>
      <c r="EG200" s="247"/>
      <c r="EH200" s="247"/>
      <c r="EI200" s="247"/>
      <c r="EJ200" s="247"/>
      <c r="EK200" s="247"/>
      <c r="EL200" s="247"/>
      <c r="EM200" s="247"/>
      <c r="EN200" s="247"/>
      <c r="EO200" s="247"/>
      <c r="EP200" s="247"/>
      <c r="EQ200" s="247"/>
      <c r="ER200" s="247"/>
      <c r="ES200" s="247"/>
      <c r="ET200" s="247"/>
      <c r="EU200" s="247"/>
      <c r="EV200" s="247"/>
      <c r="EW200" s="247"/>
      <c r="EX200" s="247"/>
      <c r="EY200" s="247"/>
      <c r="EZ200" s="247"/>
      <c r="FA200" s="247"/>
      <c r="FB200" s="247"/>
      <c r="FC200" s="247"/>
      <c r="FD200" s="247"/>
      <c r="FE200" s="247"/>
      <c r="FF200" s="247"/>
      <c r="FG200" s="247"/>
      <c r="FH200" s="247"/>
      <c r="FI200" s="247"/>
      <c r="FJ200" s="247"/>
      <c r="FK200" s="247"/>
      <c r="FL200" s="247"/>
      <c r="FM200" s="247"/>
      <c r="FN200" s="247"/>
      <c r="FO200" s="247"/>
      <c r="FP200" s="247"/>
      <c r="FQ200" s="247"/>
      <c r="FR200" s="247"/>
      <c r="FS200" s="247"/>
      <c r="FT200" s="247"/>
      <c r="FU200" s="247"/>
      <c r="FV200" s="247"/>
      <c r="FW200" s="247"/>
      <c r="FX200" s="247"/>
      <c r="FY200" s="247"/>
      <c r="FZ200" s="247"/>
      <c r="GA200" s="247"/>
      <c r="GB200" s="247"/>
      <c r="GC200" s="247"/>
      <c r="GD200" s="247"/>
      <c r="GE200" s="247"/>
      <c r="GF200" s="247"/>
      <c r="GG200" s="247"/>
      <c r="GH200" s="247"/>
      <c r="GI200" s="247"/>
      <c r="GJ200" s="247"/>
      <c r="GK200" s="247"/>
      <c r="GL200" s="247"/>
      <c r="GM200" s="247"/>
      <c r="GN200" s="247"/>
      <c r="GO200" s="247"/>
      <c r="GP200" s="247"/>
      <c r="GQ200" s="247"/>
      <c r="GR200" s="247"/>
      <c r="GS200" s="247"/>
      <c r="GT200" s="247"/>
      <c r="GU200" s="247"/>
      <c r="GV200" s="247"/>
      <c r="GW200" s="247"/>
      <c r="GX200" s="247"/>
      <c r="GY200" s="247"/>
      <c r="GZ200" s="247"/>
      <c r="HA200" s="247"/>
      <c r="HB200" s="247"/>
      <c r="HC200" s="247"/>
      <c r="HD200" s="247"/>
      <c r="HE200" s="247"/>
      <c r="HF200" s="247"/>
      <c r="HG200" s="247"/>
      <c r="HH200" s="247"/>
      <c r="HI200" s="247"/>
      <c r="HJ200" s="247"/>
      <c r="HK200" s="247"/>
      <c r="HL200" s="247"/>
      <c r="HM200" s="247"/>
      <c r="HN200" s="247"/>
      <c r="HO200" s="247"/>
      <c r="HP200" s="247"/>
      <c r="HQ200" s="247"/>
      <c r="HR200" s="247"/>
      <c r="HS200" s="247"/>
      <c r="HT200" s="247"/>
      <c r="HU200" s="247"/>
      <c r="HV200" s="247"/>
      <c r="HW200" s="247"/>
      <c r="HX200" s="247"/>
      <c r="HY200" s="247"/>
      <c r="HZ200" s="247"/>
      <c r="IA200" s="247"/>
      <c r="IB200" s="247"/>
      <c r="IC200" s="247"/>
      <c r="ID200" s="247"/>
      <c r="IE200" s="247"/>
      <c r="IF200" s="247"/>
      <c r="IG200" s="247"/>
      <c r="IH200" s="247"/>
      <c r="II200" s="247"/>
      <c r="IJ200" s="247"/>
      <c r="IK200" s="247"/>
      <c r="IL200" s="247"/>
      <c r="IM200" s="247"/>
      <c r="IN200" s="247"/>
      <c r="IO200" s="247"/>
      <c r="IP200" s="247"/>
      <c r="IQ200" s="247"/>
      <c r="IR200" s="247"/>
      <c r="IS200" s="247"/>
      <c r="IT200" s="247"/>
      <c r="IU200" s="247"/>
      <c r="IV200" s="247"/>
      <c r="IW200" s="247"/>
      <c r="IX200" s="247"/>
      <c r="IY200" s="247"/>
      <c r="IZ200" s="247"/>
      <c r="JA200" s="247"/>
      <c r="JB200" s="247"/>
      <c r="JC200" s="247"/>
      <c r="JD200" s="247"/>
      <c r="JE200" s="247"/>
      <c r="JF200" s="247"/>
      <c r="JG200" s="247"/>
      <c r="JH200" s="247"/>
      <c r="JI200" s="247"/>
      <c r="JJ200" s="247"/>
      <c r="JK200" s="247"/>
      <c r="JL200" s="247"/>
    </row>
    <row r="201" spans="1:272" s="270" customFormat="1" x14ac:dyDescent="0.3">
      <c r="A201" s="243"/>
      <c r="B201" s="243"/>
      <c r="C201" s="243"/>
      <c r="D201" s="243"/>
      <c r="E201" s="243"/>
      <c r="F201" s="245"/>
      <c r="G201" s="245"/>
      <c r="H201" s="245"/>
      <c r="I201" s="245"/>
      <c r="J201" s="245"/>
      <c r="K201" s="245"/>
      <c r="L201" s="246"/>
      <c r="M201" s="247"/>
      <c r="N201" s="247"/>
      <c r="O201" s="247"/>
      <c r="P201" s="247"/>
      <c r="Q201" s="247"/>
      <c r="R201" s="247"/>
      <c r="S201" s="247"/>
      <c r="T201" s="247"/>
      <c r="U201" s="247"/>
      <c r="V201" s="247"/>
      <c r="W201" s="247"/>
      <c r="X201" s="247"/>
      <c r="Y201" s="247"/>
      <c r="Z201" s="247"/>
      <c r="AA201" s="247"/>
      <c r="AB201" s="247"/>
      <c r="AC201" s="247"/>
      <c r="AD201" s="247"/>
      <c r="AE201" s="247"/>
      <c r="AF201" s="247"/>
      <c r="AG201" s="247"/>
      <c r="AH201" s="247"/>
      <c r="AI201" s="247"/>
      <c r="AJ201" s="247"/>
      <c r="AK201" s="247"/>
      <c r="AL201" s="247"/>
      <c r="AM201" s="247"/>
      <c r="AN201" s="247"/>
      <c r="AO201" s="247"/>
      <c r="AP201" s="247"/>
      <c r="AQ201" s="247"/>
      <c r="AR201" s="247"/>
      <c r="AS201" s="247"/>
      <c r="AT201" s="247"/>
      <c r="AU201" s="247"/>
      <c r="AV201" s="247"/>
      <c r="AW201" s="247"/>
      <c r="AX201" s="247"/>
      <c r="AY201" s="247"/>
      <c r="AZ201" s="247"/>
      <c r="BA201" s="247"/>
      <c r="BB201" s="247"/>
      <c r="BC201" s="247"/>
      <c r="BD201" s="247"/>
      <c r="BE201" s="247"/>
      <c r="BF201" s="247"/>
      <c r="BG201" s="247"/>
      <c r="BH201" s="247"/>
      <c r="BI201" s="247"/>
      <c r="BJ201" s="247"/>
      <c r="BK201" s="247"/>
      <c r="BL201" s="247"/>
      <c r="BM201" s="247"/>
      <c r="BN201" s="247"/>
      <c r="BO201" s="247"/>
      <c r="BP201" s="247"/>
      <c r="BQ201" s="247"/>
      <c r="BR201" s="247"/>
      <c r="BS201" s="247"/>
      <c r="BT201" s="247"/>
      <c r="BU201" s="247"/>
      <c r="BV201" s="247"/>
      <c r="BW201" s="247"/>
      <c r="BX201" s="247"/>
      <c r="BY201" s="247"/>
      <c r="BZ201" s="247"/>
      <c r="CA201" s="247"/>
      <c r="CB201" s="247"/>
      <c r="CC201" s="247"/>
      <c r="CD201" s="247"/>
      <c r="CE201" s="247"/>
      <c r="CF201" s="247"/>
      <c r="CG201" s="247"/>
      <c r="CH201" s="247"/>
      <c r="CI201" s="247"/>
      <c r="CJ201" s="247"/>
      <c r="CK201" s="247"/>
      <c r="CL201" s="247"/>
      <c r="CM201" s="247"/>
      <c r="CN201" s="247"/>
      <c r="CO201" s="247"/>
      <c r="CP201" s="247"/>
      <c r="CQ201" s="247"/>
      <c r="CR201" s="247"/>
      <c r="CS201" s="247"/>
      <c r="CT201" s="247"/>
      <c r="CU201" s="247"/>
      <c r="CV201" s="247"/>
      <c r="CW201" s="247"/>
      <c r="CX201" s="247"/>
      <c r="CY201" s="247"/>
      <c r="CZ201" s="247"/>
      <c r="DA201" s="247"/>
      <c r="DB201" s="247"/>
      <c r="DC201" s="247"/>
      <c r="DD201" s="247"/>
      <c r="DE201" s="247"/>
      <c r="DF201" s="247"/>
      <c r="DG201" s="247"/>
      <c r="DH201" s="247"/>
      <c r="DI201" s="247"/>
      <c r="DJ201" s="247"/>
      <c r="DK201" s="247"/>
      <c r="DL201" s="247"/>
      <c r="DM201" s="247"/>
      <c r="DN201" s="247"/>
      <c r="DO201" s="247"/>
      <c r="DP201" s="247"/>
      <c r="DQ201" s="247"/>
      <c r="DR201" s="247"/>
      <c r="DS201" s="247"/>
      <c r="DT201" s="247"/>
      <c r="DU201" s="247"/>
      <c r="DV201" s="247"/>
      <c r="DW201" s="247"/>
      <c r="DX201" s="247"/>
      <c r="DY201" s="247"/>
      <c r="DZ201" s="247"/>
      <c r="EA201" s="247"/>
      <c r="EB201" s="247"/>
      <c r="EC201" s="247"/>
      <c r="ED201" s="247"/>
      <c r="EE201" s="247"/>
      <c r="EF201" s="247"/>
      <c r="EG201" s="247"/>
      <c r="EH201" s="247"/>
      <c r="EI201" s="247"/>
      <c r="EJ201" s="247"/>
      <c r="EK201" s="247"/>
      <c r="EL201" s="247"/>
      <c r="EM201" s="247"/>
      <c r="EN201" s="247"/>
      <c r="EO201" s="247"/>
      <c r="EP201" s="247"/>
      <c r="EQ201" s="247"/>
      <c r="ER201" s="247"/>
      <c r="ES201" s="247"/>
      <c r="ET201" s="247"/>
      <c r="EU201" s="247"/>
      <c r="EV201" s="247"/>
      <c r="EW201" s="247"/>
      <c r="EX201" s="247"/>
      <c r="EY201" s="247"/>
      <c r="EZ201" s="247"/>
      <c r="FA201" s="247"/>
      <c r="FB201" s="247"/>
      <c r="FC201" s="247"/>
      <c r="FD201" s="247"/>
      <c r="FE201" s="247"/>
      <c r="FF201" s="247"/>
      <c r="FG201" s="247"/>
      <c r="FH201" s="247"/>
      <c r="FI201" s="247"/>
      <c r="FJ201" s="247"/>
      <c r="FK201" s="247"/>
      <c r="FL201" s="247"/>
      <c r="FM201" s="247"/>
      <c r="FN201" s="247"/>
      <c r="FO201" s="247"/>
      <c r="FP201" s="247"/>
      <c r="FQ201" s="247"/>
      <c r="FR201" s="247"/>
      <c r="FS201" s="247"/>
      <c r="FT201" s="247"/>
      <c r="FU201" s="247"/>
      <c r="FV201" s="247"/>
      <c r="FW201" s="247"/>
      <c r="FX201" s="247"/>
      <c r="FY201" s="247"/>
      <c r="FZ201" s="247"/>
      <c r="GA201" s="247"/>
      <c r="GB201" s="247"/>
      <c r="GC201" s="247"/>
      <c r="GD201" s="247"/>
      <c r="GE201" s="247"/>
      <c r="GF201" s="247"/>
      <c r="GG201" s="247"/>
      <c r="GH201" s="247"/>
      <c r="GI201" s="247"/>
      <c r="GJ201" s="247"/>
      <c r="GK201" s="247"/>
      <c r="GL201" s="247"/>
      <c r="GM201" s="247"/>
      <c r="GN201" s="247"/>
      <c r="GO201" s="247"/>
      <c r="GP201" s="247"/>
      <c r="GQ201" s="247"/>
      <c r="GR201" s="247"/>
      <c r="GS201" s="247"/>
      <c r="GT201" s="247"/>
      <c r="GU201" s="247"/>
      <c r="GV201" s="247"/>
      <c r="GW201" s="247"/>
      <c r="GX201" s="247"/>
      <c r="GY201" s="247"/>
      <c r="GZ201" s="247"/>
      <c r="HA201" s="247"/>
      <c r="HB201" s="247"/>
      <c r="HC201" s="247"/>
      <c r="HD201" s="247"/>
      <c r="HE201" s="247"/>
      <c r="HF201" s="247"/>
      <c r="HG201" s="247"/>
      <c r="HH201" s="247"/>
      <c r="HI201" s="247"/>
      <c r="HJ201" s="247"/>
      <c r="HK201" s="247"/>
      <c r="HL201" s="247"/>
      <c r="HM201" s="247"/>
      <c r="HN201" s="247"/>
      <c r="HO201" s="247"/>
      <c r="HP201" s="247"/>
      <c r="HQ201" s="247"/>
      <c r="HR201" s="247"/>
      <c r="HS201" s="247"/>
      <c r="HT201" s="247"/>
      <c r="HU201" s="247"/>
      <c r="HV201" s="247"/>
      <c r="HW201" s="247"/>
      <c r="HX201" s="247"/>
      <c r="HY201" s="247"/>
      <c r="HZ201" s="247"/>
      <c r="IA201" s="247"/>
      <c r="IB201" s="247"/>
      <c r="IC201" s="247"/>
      <c r="ID201" s="247"/>
      <c r="IE201" s="247"/>
      <c r="IF201" s="247"/>
      <c r="IG201" s="247"/>
      <c r="IH201" s="247"/>
      <c r="II201" s="247"/>
      <c r="IJ201" s="247"/>
      <c r="IK201" s="247"/>
      <c r="IL201" s="247"/>
      <c r="IM201" s="247"/>
      <c r="IN201" s="247"/>
      <c r="IO201" s="247"/>
      <c r="IP201" s="247"/>
      <c r="IQ201" s="247"/>
      <c r="IR201" s="247"/>
      <c r="IS201" s="247"/>
      <c r="IT201" s="247"/>
      <c r="IU201" s="247"/>
      <c r="IV201" s="247"/>
      <c r="IW201" s="247"/>
      <c r="IX201" s="247"/>
      <c r="IY201" s="247"/>
      <c r="IZ201" s="247"/>
      <c r="JA201" s="247"/>
      <c r="JB201" s="247"/>
      <c r="JC201" s="247"/>
      <c r="JD201" s="247"/>
      <c r="JE201" s="247"/>
      <c r="JF201" s="247"/>
      <c r="JG201" s="247"/>
      <c r="JH201" s="247"/>
      <c r="JI201" s="247"/>
      <c r="JJ201" s="247"/>
      <c r="JK201" s="247"/>
      <c r="JL201" s="247"/>
    </row>
    <row r="202" spans="1:272" s="270" customFormat="1" x14ac:dyDescent="0.3">
      <c r="A202" s="243"/>
      <c r="B202" s="243"/>
      <c r="C202" s="243"/>
      <c r="D202" s="243"/>
      <c r="E202" s="243"/>
      <c r="F202" s="245"/>
      <c r="G202" s="245"/>
      <c r="H202" s="245"/>
      <c r="I202" s="245"/>
      <c r="J202" s="245"/>
      <c r="K202" s="245"/>
      <c r="L202" s="246"/>
      <c r="M202" s="247"/>
      <c r="N202" s="247"/>
      <c r="O202" s="247"/>
      <c r="P202" s="247"/>
      <c r="Q202" s="247"/>
      <c r="R202" s="247"/>
      <c r="S202" s="247"/>
      <c r="T202" s="247"/>
      <c r="U202" s="247"/>
      <c r="V202" s="247"/>
      <c r="W202" s="247"/>
      <c r="X202" s="247"/>
      <c r="Y202" s="247"/>
      <c r="Z202" s="247"/>
      <c r="AA202" s="247"/>
      <c r="AB202" s="247"/>
      <c r="AC202" s="247"/>
      <c r="AD202" s="247"/>
      <c r="AE202" s="247"/>
      <c r="AF202" s="247"/>
      <c r="AG202" s="247"/>
      <c r="AH202" s="247"/>
      <c r="AI202" s="247"/>
      <c r="AJ202" s="247"/>
      <c r="AK202" s="247"/>
      <c r="AL202" s="247"/>
      <c r="AM202" s="247"/>
      <c r="AN202" s="247"/>
      <c r="AO202" s="247"/>
      <c r="AP202" s="247"/>
      <c r="AQ202" s="247"/>
      <c r="AR202" s="247"/>
      <c r="AS202" s="247"/>
      <c r="AT202" s="247"/>
      <c r="AU202" s="247"/>
      <c r="AV202" s="247"/>
      <c r="AW202" s="247"/>
      <c r="AX202" s="247"/>
      <c r="AY202" s="247"/>
      <c r="AZ202" s="247"/>
      <c r="BA202" s="247"/>
      <c r="BB202" s="247"/>
      <c r="BC202" s="247"/>
      <c r="BD202" s="247"/>
      <c r="BE202" s="247"/>
      <c r="BF202" s="247"/>
      <c r="BG202" s="247"/>
      <c r="BH202" s="247"/>
      <c r="BI202" s="247"/>
      <c r="BJ202" s="247"/>
      <c r="BK202" s="247"/>
      <c r="BL202" s="247"/>
      <c r="BM202" s="247"/>
      <c r="BN202" s="247"/>
      <c r="BO202" s="247"/>
      <c r="BP202" s="247"/>
      <c r="BQ202" s="247"/>
      <c r="BR202" s="247"/>
      <c r="BS202" s="247"/>
      <c r="BT202" s="247"/>
      <c r="BU202" s="247"/>
      <c r="BV202" s="247"/>
      <c r="BW202" s="247"/>
      <c r="BX202" s="247"/>
      <c r="BY202" s="247"/>
      <c r="BZ202" s="247"/>
      <c r="CA202" s="247"/>
      <c r="CB202" s="247"/>
      <c r="CC202" s="247"/>
      <c r="CD202" s="247"/>
      <c r="CE202" s="247"/>
      <c r="CF202" s="247"/>
      <c r="CG202" s="247"/>
      <c r="CH202" s="247"/>
      <c r="CI202" s="247"/>
      <c r="CJ202" s="247"/>
      <c r="CK202" s="247"/>
      <c r="CL202" s="247"/>
      <c r="CM202" s="247"/>
      <c r="CN202" s="247"/>
      <c r="CO202" s="247"/>
      <c r="CP202" s="247"/>
      <c r="CQ202" s="247"/>
      <c r="CR202" s="247"/>
      <c r="CS202" s="247"/>
      <c r="CT202" s="247"/>
      <c r="CU202" s="247"/>
      <c r="CV202" s="247"/>
      <c r="CW202" s="247"/>
      <c r="CX202" s="247"/>
      <c r="CY202" s="247"/>
      <c r="CZ202" s="247"/>
      <c r="DA202" s="247"/>
      <c r="DB202" s="247"/>
      <c r="DC202" s="247"/>
      <c r="DD202" s="247"/>
      <c r="DE202" s="247"/>
      <c r="DF202" s="247"/>
      <c r="DG202" s="247"/>
      <c r="DH202" s="247"/>
      <c r="DI202" s="247"/>
      <c r="DJ202" s="247"/>
      <c r="DK202" s="247"/>
      <c r="DL202" s="247"/>
      <c r="DM202" s="247"/>
      <c r="DN202" s="247"/>
      <c r="DO202" s="247"/>
      <c r="DP202" s="247"/>
      <c r="DQ202" s="247"/>
      <c r="DR202" s="247"/>
      <c r="DS202" s="247"/>
      <c r="DT202" s="247"/>
      <c r="DU202" s="247"/>
      <c r="DV202" s="247"/>
      <c r="DW202" s="247"/>
      <c r="DX202" s="247"/>
      <c r="DY202" s="247"/>
      <c r="DZ202" s="247"/>
      <c r="EA202" s="247"/>
      <c r="EB202" s="247"/>
      <c r="EC202" s="247"/>
      <c r="ED202" s="247"/>
      <c r="EE202" s="247"/>
      <c r="EF202" s="247"/>
      <c r="EG202" s="247"/>
      <c r="EH202" s="247"/>
      <c r="EI202" s="247"/>
      <c r="EJ202" s="247"/>
      <c r="EK202" s="247"/>
      <c r="EL202" s="247"/>
      <c r="EM202" s="247"/>
      <c r="EN202" s="247"/>
      <c r="EO202" s="247"/>
      <c r="EP202" s="247"/>
      <c r="EQ202" s="247"/>
      <c r="ER202" s="247"/>
      <c r="ES202" s="247"/>
      <c r="ET202" s="247"/>
      <c r="EU202" s="247"/>
      <c r="EV202" s="247"/>
      <c r="EW202" s="247"/>
      <c r="EX202" s="247"/>
      <c r="EY202" s="247"/>
      <c r="EZ202" s="247"/>
      <c r="FA202" s="247"/>
      <c r="FB202" s="247"/>
      <c r="FC202" s="247"/>
      <c r="FD202" s="247"/>
      <c r="FE202" s="247"/>
      <c r="FF202" s="247"/>
      <c r="FG202" s="247"/>
      <c r="FH202" s="247"/>
      <c r="FI202" s="247"/>
      <c r="FJ202" s="247"/>
      <c r="FK202" s="247"/>
      <c r="FL202" s="247"/>
      <c r="FM202" s="247"/>
      <c r="FN202" s="247"/>
      <c r="FO202" s="247"/>
      <c r="FP202" s="247"/>
      <c r="FQ202" s="247"/>
      <c r="FR202" s="247"/>
      <c r="FS202" s="247"/>
      <c r="FT202" s="247"/>
      <c r="FU202" s="247"/>
      <c r="FV202" s="247"/>
      <c r="FW202" s="247"/>
      <c r="FX202" s="247"/>
      <c r="FY202" s="247"/>
      <c r="FZ202" s="247"/>
      <c r="GA202" s="247"/>
      <c r="GB202" s="247"/>
      <c r="GC202" s="247"/>
      <c r="GD202" s="247"/>
      <c r="GE202" s="247"/>
      <c r="GF202" s="247"/>
      <c r="GG202" s="247"/>
      <c r="GH202" s="247"/>
      <c r="GI202" s="247"/>
      <c r="GJ202" s="247"/>
      <c r="GK202" s="247"/>
      <c r="GL202" s="247"/>
      <c r="GM202" s="247"/>
      <c r="GN202" s="247"/>
      <c r="GO202" s="247"/>
      <c r="GP202" s="247"/>
      <c r="GQ202" s="247"/>
      <c r="GR202" s="247"/>
      <c r="GS202" s="247"/>
      <c r="GT202" s="247"/>
      <c r="GU202" s="247"/>
      <c r="GV202" s="247"/>
      <c r="GW202" s="247"/>
      <c r="GX202" s="247"/>
      <c r="GY202" s="247"/>
      <c r="GZ202" s="247"/>
      <c r="HA202" s="247"/>
      <c r="HB202" s="247"/>
      <c r="HC202" s="247"/>
      <c r="HD202" s="247"/>
      <c r="HE202" s="247"/>
      <c r="HF202" s="247"/>
      <c r="HG202" s="247"/>
      <c r="HH202" s="247"/>
      <c r="HI202" s="247"/>
      <c r="HJ202" s="247"/>
      <c r="HK202" s="247"/>
      <c r="HL202" s="247"/>
      <c r="HM202" s="247"/>
      <c r="HN202" s="247"/>
      <c r="HO202" s="247"/>
      <c r="HP202" s="247"/>
      <c r="HQ202" s="247"/>
      <c r="HR202" s="247"/>
      <c r="HS202" s="247"/>
      <c r="HT202" s="247"/>
      <c r="HU202" s="247"/>
      <c r="HV202" s="247"/>
      <c r="HW202" s="247"/>
      <c r="HX202" s="247"/>
      <c r="HY202" s="247"/>
      <c r="HZ202" s="247"/>
      <c r="IA202" s="247"/>
      <c r="IB202" s="247"/>
      <c r="IC202" s="247"/>
      <c r="ID202" s="247"/>
      <c r="IE202" s="247"/>
      <c r="IF202" s="247"/>
      <c r="IG202" s="247"/>
      <c r="IH202" s="247"/>
      <c r="II202" s="247"/>
      <c r="IJ202" s="247"/>
      <c r="IK202" s="247"/>
      <c r="IL202" s="247"/>
      <c r="IM202" s="247"/>
      <c r="IN202" s="247"/>
      <c r="IO202" s="247"/>
      <c r="IP202" s="247"/>
      <c r="IQ202" s="247"/>
      <c r="IR202" s="247"/>
      <c r="IS202" s="247"/>
      <c r="IT202" s="247"/>
      <c r="IU202" s="247"/>
      <c r="IV202" s="247"/>
      <c r="IW202" s="247"/>
      <c r="IX202" s="247"/>
      <c r="IY202" s="247"/>
      <c r="IZ202" s="247"/>
      <c r="JA202" s="247"/>
      <c r="JB202" s="247"/>
      <c r="JC202" s="247"/>
      <c r="JD202" s="247"/>
      <c r="JE202" s="247"/>
      <c r="JF202" s="247"/>
      <c r="JG202" s="247"/>
      <c r="JH202" s="247"/>
      <c r="JI202" s="247"/>
      <c r="JJ202" s="247"/>
      <c r="JK202" s="247"/>
      <c r="JL202" s="247"/>
    </row>
    <row r="203" spans="1:272" s="270" customFormat="1" x14ac:dyDescent="0.3">
      <c r="A203" s="243"/>
      <c r="B203" s="243"/>
      <c r="C203" s="243"/>
      <c r="D203" s="243"/>
      <c r="E203" s="243"/>
      <c r="F203" s="245"/>
      <c r="G203" s="245"/>
      <c r="H203" s="245"/>
      <c r="I203" s="245"/>
      <c r="J203" s="245"/>
      <c r="K203" s="245"/>
      <c r="L203" s="246"/>
      <c r="M203" s="247"/>
      <c r="N203" s="247"/>
      <c r="O203" s="247"/>
      <c r="P203" s="247"/>
      <c r="Q203" s="247"/>
      <c r="R203" s="247"/>
      <c r="S203" s="247"/>
      <c r="T203" s="247"/>
      <c r="U203" s="247"/>
      <c r="V203" s="247"/>
      <c r="W203" s="247"/>
      <c r="X203" s="247"/>
      <c r="Y203" s="247"/>
      <c r="Z203" s="247"/>
      <c r="AA203" s="247"/>
      <c r="AB203" s="247"/>
      <c r="AC203" s="247"/>
      <c r="AD203" s="247"/>
      <c r="AE203" s="247"/>
      <c r="AF203" s="247"/>
      <c r="AG203" s="247"/>
      <c r="AH203" s="247"/>
      <c r="AI203" s="247"/>
      <c r="AJ203" s="247"/>
      <c r="AK203" s="247"/>
      <c r="AL203" s="247"/>
      <c r="AM203" s="247"/>
      <c r="AN203" s="247"/>
      <c r="AO203" s="247"/>
      <c r="AP203" s="247"/>
      <c r="AQ203" s="247"/>
      <c r="AR203" s="247"/>
      <c r="AS203" s="247"/>
      <c r="AT203" s="247"/>
      <c r="AU203" s="247"/>
      <c r="AV203" s="247"/>
      <c r="AW203" s="247"/>
      <c r="AX203" s="247"/>
      <c r="AY203" s="247"/>
      <c r="AZ203" s="247"/>
      <c r="BA203" s="247"/>
      <c r="BB203" s="247"/>
      <c r="BC203" s="247"/>
      <c r="BD203" s="247"/>
      <c r="BE203" s="247"/>
      <c r="BF203" s="247"/>
      <c r="BG203" s="247"/>
      <c r="BH203" s="247"/>
      <c r="BI203" s="247"/>
      <c r="BJ203" s="247"/>
      <c r="BK203" s="247"/>
      <c r="BL203" s="247"/>
      <c r="BM203" s="247"/>
      <c r="BN203" s="247"/>
      <c r="BO203" s="247"/>
      <c r="BP203" s="247"/>
      <c r="BQ203" s="247"/>
      <c r="BR203" s="247"/>
      <c r="BS203" s="247"/>
      <c r="BT203" s="247"/>
      <c r="BU203" s="247"/>
      <c r="BV203" s="247"/>
      <c r="BW203" s="247"/>
      <c r="BX203" s="247"/>
      <c r="BY203" s="247"/>
      <c r="BZ203" s="247"/>
      <c r="CA203" s="247"/>
      <c r="CB203" s="247"/>
      <c r="CC203" s="247"/>
      <c r="CD203" s="247"/>
      <c r="CE203" s="247"/>
      <c r="CF203" s="247"/>
      <c r="CG203" s="247"/>
      <c r="CH203" s="247"/>
      <c r="CI203" s="247"/>
      <c r="CJ203" s="247"/>
      <c r="CK203" s="247"/>
      <c r="CL203" s="247"/>
      <c r="CM203" s="247"/>
      <c r="CN203" s="247"/>
      <c r="CO203" s="247"/>
      <c r="CP203" s="247"/>
      <c r="CQ203" s="247"/>
      <c r="CR203" s="247"/>
      <c r="CS203" s="247"/>
      <c r="CT203" s="247"/>
      <c r="CU203" s="247"/>
      <c r="CV203" s="247"/>
      <c r="CW203" s="247"/>
      <c r="CX203" s="247"/>
      <c r="CY203" s="247"/>
      <c r="CZ203" s="247"/>
      <c r="DA203" s="247"/>
      <c r="DB203" s="247"/>
      <c r="DC203" s="247"/>
      <c r="DD203" s="247"/>
      <c r="DE203" s="247"/>
      <c r="DF203" s="247"/>
      <c r="DG203" s="247"/>
      <c r="DH203" s="247"/>
      <c r="DI203" s="247"/>
      <c r="DJ203" s="247"/>
      <c r="DK203" s="247"/>
      <c r="DL203" s="247"/>
      <c r="DM203" s="247"/>
      <c r="DN203" s="247"/>
      <c r="DO203" s="247"/>
      <c r="DP203" s="247"/>
      <c r="DQ203" s="247"/>
      <c r="DR203" s="247"/>
      <c r="DS203" s="247"/>
      <c r="DT203" s="247"/>
      <c r="DU203" s="247"/>
      <c r="DV203" s="247"/>
      <c r="DW203" s="247"/>
      <c r="DX203" s="247"/>
      <c r="DY203" s="247"/>
      <c r="DZ203" s="247"/>
      <c r="EA203" s="247"/>
      <c r="EB203" s="247"/>
      <c r="EC203" s="247"/>
      <c r="ED203" s="247"/>
      <c r="EE203" s="247"/>
      <c r="EF203" s="247"/>
      <c r="EG203" s="247"/>
      <c r="EH203" s="247"/>
      <c r="EI203" s="247"/>
      <c r="EJ203" s="247"/>
      <c r="EK203" s="247"/>
      <c r="EL203" s="247"/>
      <c r="EM203" s="247"/>
      <c r="EN203" s="247"/>
      <c r="EO203" s="247"/>
      <c r="EP203" s="247"/>
      <c r="EQ203" s="247"/>
      <c r="ER203" s="247"/>
      <c r="ES203" s="247"/>
      <c r="ET203" s="247"/>
      <c r="EU203" s="247"/>
      <c r="EV203" s="247"/>
      <c r="EW203" s="247"/>
      <c r="EX203" s="247"/>
      <c r="EY203" s="247"/>
      <c r="EZ203" s="247"/>
      <c r="FA203" s="247"/>
      <c r="FB203" s="247"/>
      <c r="FC203" s="247"/>
      <c r="FD203" s="247"/>
      <c r="FE203" s="247"/>
      <c r="FF203" s="247"/>
      <c r="FG203" s="247"/>
      <c r="FH203" s="247"/>
      <c r="FI203" s="247"/>
      <c r="FJ203" s="247"/>
      <c r="FK203" s="247"/>
      <c r="FL203" s="247"/>
      <c r="FM203" s="247"/>
      <c r="FN203" s="247"/>
      <c r="FO203" s="247"/>
      <c r="FP203" s="247"/>
      <c r="FQ203" s="247"/>
      <c r="FR203" s="247"/>
      <c r="FS203" s="247"/>
      <c r="FT203" s="247"/>
      <c r="FU203" s="247"/>
      <c r="FV203" s="247"/>
      <c r="FW203" s="247"/>
      <c r="FX203" s="247"/>
      <c r="FY203" s="247"/>
      <c r="FZ203" s="247"/>
      <c r="GA203" s="247"/>
      <c r="GB203" s="247"/>
      <c r="GC203" s="247"/>
      <c r="GD203" s="247"/>
      <c r="GE203" s="247"/>
      <c r="GF203" s="247"/>
      <c r="GG203" s="247"/>
      <c r="GH203" s="247"/>
      <c r="GI203" s="247"/>
      <c r="GJ203" s="247"/>
      <c r="GK203" s="247"/>
      <c r="GL203" s="247"/>
      <c r="GM203" s="247"/>
      <c r="GN203" s="247"/>
      <c r="GO203" s="247"/>
      <c r="GP203" s="247"/>
      <c r="GQ203" s="247"/>
      <c r="GR203" s="247"/>
      <c r="GS203" s="247"/>
      <c r="GT203" s="247"/>
      <c r="GU203" s="247"/>
      <c r="GV203" s="247"/>
      <c r="GW203" s="247"/>
      <c r="GX203" s="247"/>
      <c r="GY203" s="247"/>
      <c r="GZ203" s="247"/>
      <c r="HA203" s="247"/>
      <c r="HB203" s="247"/>
      <c r="HC203" s="247"/>
      <c r="HD203" s="247"/>
      <c r="HE203" s="247"/>
      <c r="HF203" s="247"/>
      <c r="HG203" s="247"/>
      <c r="HH203" s="247"/>
      <c r="HI203" s="247"/>
      <c r="HJ203" s="247"/>
      <c r="HK203" s="247"/>
      <c r="HL203" s="247"/>
      <c r="HM203" s="247"/>
      <c r="HN203" s="247"/>
      <c r="HO203" s="247"/>
      <c r="HP203" s="247"/>
      <c r="HQ203" s="247"/>
      <c r="HR203" s="247"/>
      <c r="HS203" s="247"/>
      <c r="HT203" s="247"/>
      <c r="HU203" s="247"/>
      <c r="HV203" s="247"/>
      <c r="HW203" s="247"/>
      <c r="HX203" s="247"/>
      <c r="HY203" s="247"/>
      <c r="HZ203" s="247"/>
      <c r="IA203" s="247"/>
      <c r="IB203" s="247"/>
      <c r="IC203" s="247"/>
      <c r="ID203" s="247"/>
      <c r="IE203" s="247"/>
      <c r="IF203" s="247"/>
      <c r="IG203" s="247"/>
      <c r="IH203" s="247"/>
      <c r="II203" s="247"/>
      <c r="IJ203" s="247"/>
      <c r="IK203" s="247"/>
      <c r="IL203" s="247"/>
      <c r="IM203" s="247"/>
      <c r="IN203" s="247"/>
      <c r="IO203" s="247"/>
      <c r="IP203" s="247"/>
      <c r="IQ203" s="247"/>
      <c r="IR203" s="247"/>
      <c r="IS203" s="247"/>
      <c r="IT203" s="247"/>
      <c r="IU203" s="247"/>
      <c r="IV203" s="247"/>
      <c r="IW203" s="247"/>
      <c r="IX203" s="247"/>
      <c r="IY203" s="247"/>
      <c r="IZ203" s="247"/>
      <c r="JA203" s="247"/>
      <c r="JB203" s="247"/>
      <c r="JC203" s="247"/>
      <c r="JD203" s="247"/>
      <c r="JE203" s="247"/>
      <c r="JF203" s="247"/>
      <c r="JG203" s="247"/>
      <c r="JH203" s="247"/>
      <c r="JI203" s="247"/>
      <c r="JJ203" s="247"/>
      <c r="JK203" s="247"/>
      <c r="JL203" s="247"/>
    </row>
    <row r="204" spans="1:272" s="270" customFormat="1" x14ac:dyDescent="0.3">
      <c r="A204" s="243"/>
      <c r="B204" s="243"/>
      <c r="C204" s="243"/>
      <c r="D204" s="243"/>
      <c r="E204" s="243"/>
      <c r="F204" s="245"/>
      <c r="G204" s="245"/>
      <c r="H204" s="245"/>
      <c r="I204" s="245"/>
      <c r="J204" s="245"/>
      <c r="K204" s="245"/>
      <c r="L204" s="246"/>
      <c r="M204" s="247"/>
      <c r="N204" s="247"/>
      <c r="O204" s="247"/>
      <c r="P204" s="247"/>
      <c r="Q204" s="247"/>
      <c r="R204" s="247"/>
      <c r="S204" s="247"/>
      <c r="T204" s="247"/>
      <c r="U204" s="247"/>
      <c r="V204" s="247"/>
      <c r="W204" s="247"/>
      <c r="X204" s="247"/>
      <c r="Y204" s="247"/>
      <c r="Z204" s="247"/>
      <c r="AA204" s="247"/>
      <c r="AB204" s="247"/>
      <c r="AC204" s="247"/>
      <c r="AD204" s="247"/>
      <c r="AE204" s="247"/>
      <c r="AF204" s="247"/>
      <c r="AG204" s="247"/>
      <c r="AH204" s="247"/>
      <c r="AI204" s="247"/>
      <c r="AJ204" s="247"/>
      <c r="AK204" s="247"/>
      <c r="AL204" s="247"/>
      <c r="AM204" s="247"/>
      <c r="AN204" s="247"/>
      <c r="AO204" s="247"/>
      <c r="AP204" s="247"/>
      <c r="AQ204" s="247"/>
      <c r="AR204" s="247"/>
      <c r="AS204" s="247"/>
      <c r="AT204" s="247"/>
      <c r="AU204" s="247"/>
      <c r="AV204" s="247"/>
      <c r="AW204" s="247"/>
      <c r="AX204" s="247"/>
      <c r="AY204" s="247"/>
      <c r="AZ204" s="247"/>
      <c r="BA204" s="247"/>
      <c r="BB204" s="247"/>
      <c r="BC204" s="247"/>
      <c r="BD204" s="247"/>
      <c r="BE204" s="247"/>
      <c r="BF204" s="247"/>
      <c r="BG204" s="247"/>
      <c r="BH204" s="247"/>
      <c r="BI204" s="247"/>
      <c r="BJ204" s="247"/>
      <c r="BK204" s="247"/>
      <c r="BL204" s="247"/>
      <c r="BM204" s="247"/>
      <c r="BN204" s="247"/>
      <c r="BO204" s="247"/>
      <c r="BP204" s="247"/>
      <c r="BQ204" s="247"/>
      <c r="BR204" s="247"/>
      <c r="BS204" s="247"/>
      <c r="BT204" s="247"/>
      <c r="BU204" s="247"/>
      <c r="BV204" s="247"/>
      <c r="BW204" s="247"/>
      <c r="BX204" s="247"/>
      <c r="BY204" s="247"/>
      <c r="BZ204" s="247"/>
      <c r="CA204" s="247"/>
      <c r="CB204" s="247"/>
      <c r="CC204" s="247"/>
      <c r="CD204" s="247"/>
      <c r="CE204" s="247"/>
      <c r="CF204" s="247"/>
      <c r="CG204" s="247"/>
      <c r="CH204" s="247"/>
      <c r="CI204" s="247"/>
      <c r="CJ204" s="247"/>
      <c r="CK204" s="247"/>
      <c r="CL204" s="247"/>
      <c r="CM204" s="247"/>
      <c r="CN204" s="247"/>
      <c r="CO204" s="247"/>
      <c r="CP204" s="247"/>
      <c r="CQ204" s="247"/>
      <c r="CR204" s="247"/>
      <c r="CS204" s="247"/>
      <c r="CT204" s="247"/>
      <c r="CU204" s="247"/>
      <c r="CV204" s="247"/>
      <c r="CW204" s="247"/>
      <c r="CX204" s="247"/>
      <c r="CY204" s="247"/>
      <c r="CZ204" s="247"/>
      <c r="DA204" s="247"/>
      <c r="DB204" s="247"/>
      <c r="DC204" s="247"/>
      <c r="DD204" s="247"/>
      <c r="DE204" s="247"/>
      <c r="DF204" s="247"/>
      <c r="DG204" s="247"/>
      <c r="DH204" s="247"/>
      <c r="DI204" s="247"/>
      <c r="DJ204" s="247"/>
      <c r="DK204" s="247"/>
      <c r="DL204" s="247"/>
      <c r="DM204" s="247"/>
      <c r="DN204" s="247"/>
      <c r="DO204" s="247"/>
      <c r="DP204" s="247"/>
      <c r="DQ204" s="247"/>
      <c r="DR204" s="247"/>
      <c r="DS204" s="247"/>
      <c r="DT204" s="247"/>
      <c r="DU204" s="247"/>
      <c r="DV204" s="247"/>
      <c r="DW204" s="247"/>
      <c r="DX204" s="247"/>
      <c r="DY204" s="247"/>
      <c r="DZ204" s="247"/>
      <c r="EA204" s="247"/>
      <c r="EB204" s="247"/>
      <c r="EC204" s="247"/>
      <c r="ED204" s="247"/>
      <c r="EE204" s="247"/>
      <c r="EF204" s="247"/>
      <c r="EG204" s="247"/>
      <c r="EH204" s="247"/>
      <c r="EI204" s="247"/>
      <c r="EJ204" s="247"/>
      <c r="EK204" s="247"/>
      <c r="EL204" s="247"/>
      <c r="EM204" s="247"/>
      <c r="EN204" s="247"/>
      <c r="EO204" s="247"/>
      <c r="EP204" s="247"/>
      <c r="EQ204" s="247"/>
      <c r="ER204" s="247"/>
      <c r="ES204" s="247"/>
      <c r="ET204" s="247"/>
      <c r="EU204" s="247"/>
      <c r="EV204" s="247"/>
      <c r="EW204" s="247"/>
      <c r="EX204" s="247"/>
      <c r="EY204" s="247"/>
      <c r="EZ204" s="247"/>
      <c r="FA204" s="247"/>
      <c r="FB204" s="247"/>
      <c r="FC204" s="247"/>
      <c r="FD204" s="247"/>
      <c r="FE204" s="247"/>
      <c r="FF204" s="247"/>
      <c r="FG204" s="247"/>
      <c r="FH204" s="247"/>
      <c r="FI204" s="247"/>
      <c r="FJ204" s="247"/>
      <c r="FK204" s="247"/>
      <c r="FL204" s="247"/>
      <c r="FM204" s="247"/>
      <c r="FN204" s="247"/>
      <c r="FO204" s="247"/>
      <c r="FP204" s="247"/>
      <c r="FQ204" s="247"/>
      <c r="FR204" s="247"/>
      <c r="FS204" s="247"/>
      <c r="FT204" s="247"/>
      <c r="FU204" s="247"/>
      <c r="FV204" s="247"/>
      <c r="FW204" s="247"/>
      <c r="FX204" s="247"/>
      <c r="FY204" s="247"/>
      <c r="FZ204" s="247"/>
      <c r="GA204" s="247"/>
      <c r="GB204" s="247"/>
      <c r="GC204" s="247"/>
      <c r="GD204" s="247"/>
      <c r="GE204" s="247"/>
      <c r="GF204" s="247"/>
      <c r="GG204" s="247"/>
      <c r="GH204" s="247"/>
      <c r="GI204" s="247"/>
      <c r="GJ204" s="247"/>
      <c r="GK204" s="247"/>
      <c r="GL204" s="247"/>
      <c r="GM204" s="247"/>
      <c r="GN204" s="247"/>
      <c r="GO204" s="247"/>
      <c r="GP204" s="247"/>
      <c r="GQ204" s="247"/>
      <c r="GR204" s="247"/>
      <c r="GS204" s="247"/>
      <c r="GT204" s="247"/>
      <c r="GU204" s="247"/>
      <c r="GV204" s="247"/>
      <c r="GW204" s="247"/>
      <c r="GX204" s="247"/>
      <c r="GY204" s="247"/>
      <c r="GZ204" s="247"/>
      <c r="HA204" s="247"/>
      <c r="HB204" s="247"/>
      <c r="HC204" s="247"/>
      <c r="HD204" s="247"/>
      <c r="HE204" s="247"/>
      <c r="HF204" s="247"/>
      <c r="HG204" s="247"/>
      <c r="HH204" s="247"/>
      <c r="HI204" s="247"/>
      <c r="HJ204" s="247"/>
      <c r="HK204" s="247"/>
      <c r="HL204" s="247"/>
      <c r="HM204" s="247"/>
      <c r="HN204" s="247"/>
      <c r="HO204" s="247"/>
      <c r="HP204" s="247"/>
      <c r="HQ204" s="247"/>
      <c r="HR204" s="247"/>
      <c r="HS204" s="247"/>
      <c r="HT204" s="247"/>
      <c r="HU204" s="247"/>
      <c r="HV204" s="247"/>
      <c r="HW204" s="247"/>
      <c r="HX204" s="247"/>
      <c r="HY204" s="247"/>
      <c r="HZ204" s="247"/>
      <c r="IA204" s="247"/>
      <c r="IB204" s="247"/>
      <c r="IC204" s="247"/>
      <c r="ID204" s="247"/>
      <c r="IE204" s="247"/>
      <c r="IF204" s="247"/>
      <c r="IG204" s="247"/>
      <c r="IH204" s="247"/>
      <c r="II204" s="247"/>
      <c r="IJ204" s="247"/>
      <c r="IK204" s="247"/>
      <c r="IL204" s="247"/>
      <c r="IM204" s="247"/>
      <c r="IN204" s="247"/>
      <c r="IO204" s="247"/>
      <c r="IP204" s="247"/>
      <c r="IQ204" s="247"/>
      <c r="IR204" s="247"/>
      <c r="IS204" s="247"/>
      <c r="IT204" s="247"/>
      <c r="IU204" s="247"/>
      <c r="IV204" s="247"/>
      <c r="IW204" s="247"/>
      <c r="IX204" s="247"/>
      <c r="IY204" s="247"/>
      <c r="IZ204" s="247"/>
      <c r="JA204" s="247"/>
      <c r="JB204" s="247"/>
      <c r="JC204" s="247"/>
      <c r="JD204" s="247"/>
      <c r="JE204" s="247"/>
      <c r="JF204" s="247"/>
      <c r="JG204" s="247"/>
      <c r="JH204" s="247"/>
      <c r="JI204" s="247"/>
      <c r="JJ204" s="247"/>
      <c r="JK204" s="247"/>
      <c r="JL204" s="247"/>
    </row>
    <row r="205" spans="1:272" s="270" customFormat="1" x14ac:dyDescent="0.3">
      <c r="A205" s="243"/>
      <c r="B205" s="243"/>
      <c r="C205" s="243"/>
      <c r="D205" s="243"/>
      <c r="E205" s="243"/>
      <c r="F205" s="245"/>
      <c r="G205" s="245"/>
      <c r="H205" s="245"/>
      <c r="I205" s="245"/>
      <c r="J205" s="245"/>
      <c r="K205" s="245"/>
      <c r="L205" s="246"/>
      <c r="M205" s="247"/>
      <c r="N205" s="247"/>
      <c r="O205" s="247"/>
      <c r="P205" s="247"/>
      <c r="Q205" s="247"/>
      <c r="R205" s="247"/>
      <c r="S205" s="247"/>
      <c r="T205" s="247"/>
      <c r="U205" s="247"/>
      <c r="V205" s="247"/>
      <c r="W205" s="247"/>
      <c r="X205" s="247"/>
      <c r="Y205" s="247"/>
      <c r="Z205" s="247"/>
      <c r="AA205" s="247"/>
      <c r="AB205" s="247"/>
      <c r="AC205" s="247"/>
      <c r="AD205" s="247"/>
      <c r="AE205" s="247"/>
      <c r="AF205" s="247"/>
      <c r="AG205" s="247"/>
      <c r="AH205" s="247"/>
      <c r="AI205" s="247"/>
      <c r="AJ205" s="247"/>
      <c r="AK205" s="247"/>
      <c r="AL205" s="247"/>
      <c r="AM205" s="247"/>
      <c r="AN205" s="247"/>
      <c r="AO205" s="247"/>
      <c r="AP205" s="247"/>
      <c r="AQ205" s="247"/>
      <c r="AR205" s="247"/>
      <c r="AS205" s="247"/>
      <c r="AT205" s="247"/>
      <c r="AU205" s="247"/>
      <c r="AV205" s="247"/>
      <c r="AW205" s="247"/>
      <c r="AX205" s="247"/>
      <c r="AY205" s="247"/>
      <c r="AZ205" s="247"/>
      <c r="BA205" s="247"/>
      <c r="BB205" s="247"/>
      <c r="BC205" s="247"/>
      <c r="BD205" s="247"/>
      <c r="BE205" s="247"/>
      <c r="BF205" s="247"/>
      <c r="BG205" s="247"/>
      <c r="BH205" s="247"/>
      <c r="BI205" s="247"/>
      <c r="BJ205" s="247"/>
      <c r="BK205" s="247"/>
      <c r="BL205" s="247"/>
      <c r="BM205" s="247"/>
      <c r="BN205" s="247"/>
      <c r="BO205" s="247"/>
      <c r="BP205" s="247"/>
      <c r="BQ205" s="247"/>
      <c r="BR205" s="247"/>
      <c r="BS205" s="247"/>
      <c r="BT205" s="247"/>
      <c r="BU205" s="247"/>
      <c r="BV205" s="247"/>
      <c r="BW205" s="247"/>
      <c r="BX205" s="247"/>
      <c r="BY205" s="247"/>
      <c r="BZ205" s="247"/>
      <c r="CA205" s="247"/>
      <c r="CB205" s="247"/>
      <c r="CC205" s="247"/>
      <c r="CD205" s="247"/>
      <c r="CE205" s="247"/>
      <c r="CF205" s="247"/>
      <c r="CG205" s="247"/>
      <c r="CH205" s="247"/>
      <c r="CI205" s="247"/>
      <c r="CJ205" s="247"/>
      <c r="CK205" s="247"/>
      <c r="CL205" s="247"/>
      <c r="CM205" s="247"/>
      <c r="CN205" s="247"/>
      <c r="CO205" s="247"/>
      <c r="CP205" s="247"/>
      <c r="CQ205" s="247"/>
      <c r="CR205" s="247"/>
      <c r="CS205" s="247"/>
      <c r="CT205" s="247"/>
      <c r="CU205" s="247"/>
      <c r="CV205" s="247"/>
      <c r="CW205" s="247"/>
      <c r="CX205" s="247"/>
      <c r="CY205" s="247"/>
      <c r="CZ205" s="247"/>
      <c r="DA205" s="247"/>
      <c r="DB205" s="247"/>
      <c r="DC205" s="247"/>
      <c r="DD205" s="247"/>
      <c r="DE205" s="247"/>
      <c r="DF205" s="247"/>
      <c r="DG205" s="247"/>
      <c r="DH205" s="247"/>
      <c r="DI205" s="247"/>
      <c r="DJ205" s="247"/>
      <c r="DK205" s="247"/>
      <c r="DL205" s="247"/>
      <c r="DM205" s="247"/>
      <c r="DN205" s="247"/>
      <c r="DO205" s="247"/>
      <c r="DP205" s="247"/>
      <c r="DQ205" s="247"/>
      <c r="DR205" s="247"/>
      <c r="DS205" s="247"/>
      <c r="DT205" s="247"/>
      <c r="DU205" s="247"/>
      <c r="DV205" s="247"/>
      <c r="DW205" s="247"/>
      <c r="DX205" s="247"/>
      <c r="DY205" s="247"/>
      <c r="DZ205" s="247"/>
      <c r="EA205" s="247"/>
      <c r="EB205" s="247"/>
      <c r="EC205" s="247"/>
      <c r="ED205" s="247"/>
      <c r="EE205" s="247"/>
      <c r="EF205" s="247"/>
      <c r="EG205" s="247"/>
      <c r="EH205" s="247"/>
      <c r="EI205" s="247"/>
      <c r="EJ205" s="247"/>
      <c r="EK205" s="247"/>
      <c r="EL205" s="247"/>
      <c r="EM205" s="247"/>
      <c r="EN205" s="247"/>
      <c r="EO205" s="247"/>
      <c r="EP205" s="247"/>
      <c r="EQ205" s="247"/>
      <c r="ER205" s="247"/>
      <c r="ES205" s="247"/>
      <c r="ET205" s="247"/>
      <c r="EU205" s="247"/>
      <c r="EV205" s="247"/>
      <c r="EW205" s="247"/>
      <c r="EX205" s="247"/>
      <c r="EY205" s="247"/>
      <c r="EZ205" s="247"/>
      <c r="FA205" s="247"/>
      <c r="FB205" s="247"/>
      <c r="FC205" s="247"/>
      <c r="FD205" s="247"/>
      <c r="FE205" s="247"/>
      <c r="FF205" s="247"/>
      <c r="FG205" s="247"/>
      <c r="FH205" s="247"/>
      <c r="FI205" s="247"/>
      <c r="FJ205" s="247"/>
      <c r="FK205" s="247"/>
      <c r="FL205" s="247"/>
      <c r="FM205" s="247"/>
      <c r="FN205" s="247"/>
      <c r="FO205" s="247"/>
      <c r="FP205" s="247"/>
      <c r="FQ205" s="247"/>
      <c r="FR205" s="247"/>
      <c r="FS205" s="247"/>
      <c r="FT205" s="247"/>
      <c r="FU205" s="247"/>
      <c r="FV205" s="247"/>
      <c r="FW205" s="247"/>
      <c r="FX205" s="247"/>
      <c r="FY205" s="247"/>
      <c r="FZ205" s="247"/>
      <c r="GA205" s="247"/>
      <c r="GB205" s="247"/>
      <c r="GC205" s="247"/>
      <c r="GD205" s="247"/>
      <c r="GE205" s="247"/>
      <c r="GF205" s="247"/>
      <c r="GG205" s="247"/>
      <c r="GH205" s="247"/>
      <c r="GI205" s="247"/>
      <c r="GJ205" s="247"/>
      <c r="GK205" s="247"/>
      <c r="GL205" s="247"/>
      <c r="GM205" s="247"/>
      <c r="GN205" s="247"/>
      <c r="GO205" s="247"/>
      <c r="GP205" s="247"/>
      <c r="GQ205" s="247"/>
      <c r="GR205" s="247"/>
      <c r="GS205" s="247"/>
      <c r="GT205" s="247"/>
      <c r="GU205" s="247"/>
      <c r="GV205" s="247"/>
      <c r="GW205" s="247"/>
      <c r="GX205" s="247"/>
      <c r="GY205" s="247"/>
      <c r="GZ205" s="247"/>
      <c r="HA205" s="247"/>
      <c r="HB205" s="247"/>
      <c r="HC205" s="247"/>
      <c r="HD205" s="247"/>
      <c r="HE205" s="247"/>
      <c r="HF205" s="247"/>
      <c r="HG205" s="247"/>
      <c r="HH205" s="247"/>
      <c r="HI205" s="247"/>
      <c r="HJ205" s="247"/>
      <c r="HK205" s="247"/>
      <c r="HL205" s="247"/>
      <c r="HM205" s="247"/>
      <c r="HN205" s="247"/>
      <c r="HO205" s="247"/>
      <c r="HP205" s="247"/>
      <c r="HQ205" s="247"/>
      <c r="HR205" s="247"/>
      <c r="HS205" s="247"/>
      <c r="HT205" s="247"/>
      <c r="HU205" s="247"/>
      <c r="HV205" s="247"/>
      <c r="HW205" s="247"/>
      <c r="HX205" s="247"/>
      <c r="HY205" s="247"/>
      <c r="HZ205" s="247"/>
      <c r="IA205" s="247"/>
      <c r="IB205" s="247"/>
      <c r="IC205" s="247"/>
      <c r="ID205" s="247"/>
      <c r="IE205" s="247"/>
      <c r="IF205" s="247"/>
      <c r="IG205" s="247"/>
      <c r="IH205" s="247"/>
      <c r="II205" s="247"/>
      <c r="IJ205" s="247"/>
      <c r="IK205" s="247"/>
      <c r="IL205" s="247"/>
      <c r="IM205" s="247"/>
      <c r="IN205" s="247"/>
      <c r="IO205" s="247"/>
      <c r="IP205" s="247"/>
      <c r="IQ205" s="247"/>
      <c r="IR205" s="247"/>
      <c r="IS205" s="247"/>
      <c r="IT205" s="247"/>
      <c r="IU205" s="247"/>
      <c r="IV205" s="247"/>
      <c r="IW205" s="247"/>
      <c r="IX205" s="247"/>
      <c r="IY205" s="247"/>
      <c r="IZ205" s="247"/>
      <c r="JA205" s="247"/>
      <c r="JB205" s="247"/>
      <c r="JC205" s="247"/>
      <c r="JD205" s="247"/>
      <c r="JE205" s="247"/>
      <c r="JF205" s="247"/>
      <c r="JG205" s="247"/>
      <c r="JH205" s="247"/>
      <c r="JI205" s="247"/>
      <c r="JJ205" s="247"/>
      <c r="JK205" s="247"/>
      <c r="JL205" s="247"/>
    </row>
    <row r="206" spans="1:272" s="270" customFormat="1" x14ac:dyDescent="0.3">
      <c r="A206" s="243"/>
      <c r="B206" s="243"/>
      <c r="C206" s="243"/>
      <c r="D206" s="243"/>
      <c r="E206" s="243"/>
      <c r="F206" s="245"/>
      <c r="G206" s="245"/>
      <c r="H206" s="245"/>
      <c r="I206" s="245"/>
      <c r="J206" s="245"/>
      <c r="K206" s="245"/>
      <c r="L206" s="246"/>
      <c r="M206" s="247"/>
      <c r="N206" s="247"/>
      <c r="O206" s="247"/>
      <c r="P206" s="247"/>
      <c r="Q206" s="247"/>
      <c r="R206" s="247"/>
      <c r="S206" s="247"/>
      <c r="T206" s="247"/>
      <c r="U206" s="247"/>
      <c r="V206" s="247"/>
      <c r="W206" s="247"/>
      <c r="X206" s="247"/>
      <c r="Y206" s="247"/>
      <c r="Z206" s="247"/>
      <c r="AA206" s="247"/>
      <c r="AB206" s="247"/>
      <c r="AC206" s="247"/>
      <c r="AD206" s="247"/>
      <c r="AE206" s="247"/>
      <c r="AF206" s="247"/>
      <c r="AG206" s="247"/>
      <c r="AH206" s="247"/>
      <c r="AI206" s="247"/>
      <c r="AJ206" s="247"/>
      <c r="AK206" s="247"/>
      <c r="AL206" s="247"/>
      <c r="AM206" s="247"/>
      <c r="AN206" s="247"/>
      <c r="AO206" s="247"/>
      <c r="AP206" s="247"/>
      <c r="AQ206" s="247"/>
      <c r="AR206" s="247"/>
      <c r="AS206" s="247"/>
      <c r="AT206" s="247"/>
      <c r="AU206" s="247"/>
      <c r="AV206" s="247"/>
      <c r="AW206" s="247"/>
      <c r="AX206" s="247"/>
      <c r="AY206" s="247"/>
      <c r="AZ206" s="247"/>
      <c r="BA206" s="247"/>
      <c r="BB206" s="247"/>
      <c r="BC206" s="247"/>
      <c r="BD206" s="247"/>
      <c r="BE206" s="247"/>
      <c r="BF206" s="247"/>
      <c r="BG206" s="247"/>
      <c r="BH206" s="247"/>
      <c r="BI206" s="247"/>
      <c r="BJ206" s="247"/>
      <c r="BK206" s="247"/>
      <c r="BL206" s="247"/>
      <c r="BM206" s="247"/>
      <c r="BN206" s="247"/>
      <c r="BO206" s="247"/>
      <c r="BP206" s="247"/>
      <c r="BQ206" s="247"/>
      <c r="BR206" s="247"/>
      <c r="BS206" s="247"/>
      <c r="BT206" s="247"/>
      <c r="BU206" s="247"/>
      <c r="BV206" s="247"/>
      <c r="BW206" s="247"/>
      <c r="BX206" s="247"/>
      <c r="BY206" s="247"/>
      <c r="BZ206" s="247"/>
      <c r="CA206" s="247"/>
      <c r="CB206" s="247"/>
      <c r="CC206" s="247"/>
      <c r="CD206" s="247"/>
      <c r="CE206" s="247"/>
      <c r="CF206" s="247"/>
      <c r="CG206" s="247"/>
      <c r="CH206" s="247"/>
      <c r="CI206" s="247"/>
      <c r="CJ206" s="247"/>
      <c r="CK206" s="247"/>
      <c r="CL206" s="247"/>
      <c r="CM206" s="247"/>
      <c r="CN206" s="247"/>
      <c r="CO206" s="247"/>
      <c r="CP206" s="247"/>
      <c r="CQ206" s="247"/>
      <c r="CR206" s="247"/>
      <c r="CS206" s="247"/>
      <c r="CT206" s="247"/>
      <c r="CU206" s="247"/>
      <c r="CV206" s="247"/>
      <c r="CW206" s="247"/>
      <c r="CX206" s="247"/>
      <c r="CY206" s="247"/>
      <c r="CZ206" s="247"/>
      <c r="DA206" s="247"/>
      <c r="DB206" s="247"/>
      <c r="DC206" s="247"/>
      <c r="DD206" s="247"/>
      <c r="DE206" s="247"/>
      <c r="DF206" s="247"/>
      <c r="DG206" s="247"/>
      <c r="DH206" s="247"/>
      <c r="DI206" s="247"/>
      <c r="DJ206" s="247"/>
      <c r="DK206" s="247"/>
      <c r="DL206" s="247"/>
      <c r="DM206" s="247"/>
      <c r="DN206" s="247"/>
      <c r="DO206" s="247"/>
      <c r="DP206" s="247"/>
      <c r="DQ206" s="247"/>
      <c r="DR206" s="247"/>
      <c r="DS206" s="247"/>
      <c r="DT206" s="247"/>
      <c r="DU206" s="247"/>
      <c r="DV206" s="247"/>
      <c r="DW206" s="247"/>
      <c r="DX206" s="247"/>
      <c r="DY206" s="247"/>
      <c r="DZ206" s="247"/>
      <c r="EA206" s="247"/>
      <c r="EB206" s="247"/>
      <c r="EC206" s="247"/>
      <c r="ED206" s="247"/>
      <c r="EE206" s="247"/>
      <c r="EF206" s="247"/>
      <c r="EG206" s="247"/>
      <c r="EH206" s="247"/>
      <c r="EI206" s="247"/>
      <c r="EJ206" s="247"/>
      <c r="EK206" s="247"/>
      <c r="EL206" s="247"/>
      <c r="EM206" s="247"/>
      <c r="EN206" s="247"/>
      <c r="EO206" s="247"/>
      <c r="EP206" s="247"/>
      <c r="EQ206" s="247"/>
      <c r="ER206" s="247"/>
      <c r="ES206" s="247"/>
      <c r="ET206" s="247"/>
      <c r="EU206" s="247"/>
      <c r="EV206" s="247"/>
      <c r="EW206" s="247"/>
      <c r="EX206" s="247"/>
      <c r="EY206" s="247"/>
      <c r="EZ206" s="247"/>
      <c r="FA206" s="247"/>
      <c r="FB206" s="247"/>
      <c r="FC206" s="247"/>
      <c r="FD206" s="247"/>
      <c r="FE206" s="247"/>
      <c r="FF206" s="247"/>
      <c r="FG206" s="247"/>
      <c r="FH206" s="247"/>
      <c r="FI206" s="247"/>
      <c r="FJ206" s="247"/>
      <c r="FK206" s="247"/>
      <c r="FL206" s="247"/>
      <c r="FM206" s="247"/>
      <c r="FN206" s="247"/>
      <c r="FO206" s="247"/>
      <c r="FP206" s="247"/>
      <c r="FQ206" s="247"/>
      <c r="FR206" s="247"/>
      <c r="FS206" s="247"/>
      <c r="FT206" s="247"/>
      <c r="FU206" s="247"/>
      <c r="FV206" s="247"/>
      <c r="FW206" s="247"/>
      <c r="FX206" s="247"/>
      <c r="FY206" s="247"/>
      <c r="FZ206" s="247"/>
      <c r="GA206" s="247"/>
      <c r="GB206" s="247"/>
      <c r="GC206" s="247"/>
      <c r="GD206" s="247"/>
      <c r="GE206" s="247"/>
      <c r="GF206" s="247"/>
      <c r="GG206" s="247"/>
      <c r="GH206" s="247"/>
      <c r="GI206" s="247"/>
      <c r="GJ206" s="247"/>
      <c r="GK206" s="247"/>
      <c r="GL206" s="247"/>
      <c r="GM206" s="247"/>
      <c r="GN206" s="247"/>
      <c r="GO206" s="247"/>
      <c r="GP206" s="247"/>
      <c r="GQ206" s="247"/>
      <c r="GR206" s="247"/>
      <c r="GS206" s="247"/>
      <c r="GT206" s="247"/>
      <c r="GU206" s="247"/>
      <c r="GV206" s="247"/>
      <c r="GW206" s="247"/>
      <c r="GX206" s="247"/>
      <c r="GY206" s="247"/>
      <c r="GZ206" s="247"/>
      <c r="HA206" s="247"/>
      <c r="HB206" s="247"/>
      <c r="HC206" s="247"/>
      <c r="HD206" s="247"/>
      <c r="HE206" s="247"/>
      <c r="HF206" s="247"/>
      <c r="HG206" s="247"/>
      <c r="HH206" s="247"/>
      <c r="HI206" s="247"/>
      <c r="HJ206" s="247"/>
      <c r="HK206" s="247"/>
      <c r="HL206" s="247"/>
      <c r="HM206" s="247"/>
      <c r="HN206" s="247"/>
      <c r="HO206" s="247"/>
      <c r="HP206" s="247"/>
      <c r="HQ206" s="247"/>
      <c r="HR206" s="247"/>
      <c r="HS206" s="247"/>
      <c r="HT206" s="247"/>
      <c r="HU206" s="247"/>
      <c r="HV206" s="247"/>
      <c r="HW206" s="247"/>
      <c r="HX206" s="247"/>
      <c r="HY206" s="247"/>
      <c r="HZ206" s="247"/>
      <c r="IA206" s="247"/>
      <c r="IB206" s="247"/>
      <c r="IC206" s="247"/>
      <c r="ID206" s="247"/>
      <c r="IE206" s="247"/>
      <c r="IF206" s="247"/>
      <c r="IG206" s="247"/>
      <c r="IH206" s="247"/>
      <c r="II206" s="247"/>
      <c r="IJ206" s="247"/>
      <c r="IK206" s="247"/>
      <c r="IL206" s="247"/>
      <c r="IM206" s="247"/>
      <c r="IN206" s="247"/>
      <c r="IO206" s="247"/>
      <c r="IP206" s="247"/>
      <c r="IQ206" s="247"/>
      <c r="IR206" s="247"/>
      <c r="IS206" s="247"/>
      <c r="IT206" s="247"/>
      <c r="IU206" s="247"/>
      <c r="IV206" s="247"/>
      <c r="IW206" s="247"/>
      <c r="IX206" s="247"/>
      <c r="IY206" s="247"/>
      <c r="IZ206" s="247"/>
      <c r="JA206" s="247"/>
      <c r="JB206" s="247"/>
      <c r="JC206" s="247"/>
      <c r="JD206" s="247"/>
      <c r="JE206" s="247"/>
      <c r="JF206" s="247"/>
      <c r="JG206" s="247"/>
      <c r="JH206" s="247"/>
      <c r="JI206" s="247"/>
      <c r="JJ206" s="247"/>
      <c r="JK206" s="247"/>
      <c r="JL206" s="247"/>
    </row>
    <row r="207" spans="1:272" s="270" customFormat="1" x14ac:dyDescent="0.3">
      <c r="A207" s="243"/>
      <c r="B207" s="243"/>
      <c r="C207" s="243"/>
      <c r="D207" s="243"/>
      <c r="E207" s="243"/>
      <c r="F207" s="245"/>
      <c r="G207" s="245"/>
      <c r="H207" s="245"/>
      <c r="I207" s="245"/>
      <c r="J207" s="245"/>
      <c r="K207" s="245"/>
      <c r="L207" s="246"/>
      <c r="M207" s="247"/>
      <c r="N207" s="247"/>
      <c r="O207" s="247"/>
      <c r="P207" s="247"/>
      <c r="Q207" s="247"/>
      <c r="R207" s="247"/>
      <c r="S207" s="247"/>
      <c r="T207" s="247"/>
      <c r="U207" s="247"/>
      <c r="V207" s="247"/>
      <c r="W207" s="247"/>
      <c r="X207" s="247"/>
      <c r="Y207" s="247"/>
      <c r="Z207" s="247"/>
      <c r="AA207" s="247"/>
      <c r="AB207" s="247"/>
      <c r="AC207" s="247"/>
      <c r="AD207" s="247"/>
      <c r="AE207" s="247"/>
      <c r="AF207" s="247"/>
      <c r="AG207" s="247"/>
      <c r="AH207" s="247"/>
      <c r="AI207" s="247"/>
      <c r="AJ207" s="247"/>
      <c r="AK207" s="247"/>
      <c r="AL207" s="247"/>
      <c r="AM207" s="247"/>
      <c r="AN207" s="247"/>
      <c r="AO207" s="247"/>
      <c r="AP207" s="247"/>
      <c r="AQ207" s="247"/>
      <c r="AR207" s="247"/>
      <c r="AS207" s="247"/>
      <c r="AT207" s="247"/>
      <c r="AU207" s="247"/>
      <c r="AV207" s="247"/>
      <c r="AW207" s="247"/>
      <c r="AX207" s="247"/>
      <c r="AY207" s="247"/>
      <c r="AZ207" s="247"/>
      <c r="BA207" s="247"/>
      <c r="BB207" s="247"/>
      <c r="BC207" s="247"/>
      <c r="BD207" s="247"/>
      <c r="BE207" s="247"/>
      <c r="BF207" s="247"/>
      <c r="BG207" s="247"/>
      <c r="BH207" s="247"/>
      <c r="BI207" s="247"/>
      <c r="BJ207" s="247"/>
      <c r="BK207" s="247"/>
      <c r="BL207" s="247"/>
      <c r="BM207" s="247"/>
      <c r="BN207" s="247"/>
      <c r="BO207" s="247"/>
      <c r="BP207" s="247"/>
      <c r="BQ207" s="247"/>
      <c r="BR207" s="247"/>
      <c r="BS207" s="247"/>
      <c r="BT207" s="247"/>
      <c r="BU207" s="247"/>
      <c r="BV207" s="247"/>
      <c r="BW207" s="247"/>
      <c r="BX207" s="247"/>
      <c r="BY207" s="247"/>
      <c r="BZ207" s="247"/>
      <c r="CA207" s="247"/>
      <c r="CB207" s="247"/>
      <c r="CC207" s="247"/>
      <c r="CD207" s="247"/>
      <c r="CE207" s="247"/>
      <c r="CF207" s="247"/>
      <c r="CG207" s="247"/>
      <c r="CH207" s="247"/>
      <c r="CI207" s="247"/>
      <c r="CJ207" s="247"/>
      <c r="CK207" s="247"/>
      <c r="CL207" s="247"/>
      <c r="CM207" s="247"/>
      <c r="CN207" s="247"/>
      <c r="CO207" s="247"/>
      <c r="CP207" s="247"/>
      <c r="CQ207" s="247"/>
      <c r="CR207" s="247"/>
      <c r="CS207" s="247"/>
      <c r="CT207" s="247"/>
      <c r="CU207" s="247"/>
      <c r="CV207" s="247"/>
      <c r="CW207" s="247"/>
      <c r="CX207" s="247"/>
      <c r="CY207" s="247"/>
      <c r="CZ207" s="247"/>
      <c r="DA207" s="247"/>
      <c r="DB207" s="247"/>
      <c r="DC207" s="247"/>
      <c r="DD207" s="247"/>
      <c r="DE207" s="247"/>
      <c r="DF207" s="247"/>
      <c r="DG207" s="247"/>
      <c r="DH207" s="247"/>
      <c r="DI207" s="247"/>
      <c r="DJ207" s="247"/>
      <c r="DK207" s="247"/>
      <c r="DL207" s="247"/>
      <c r="DM207" s="247"/>
      <c r="DN207" s="247"/>
      <c r="DO207" s="247"/>
      <c r="DP207" s="247"/>
      <c r="DQ207" s="247"/>
      <c r="DR207" s="247"/>
      <c r="DS207" s="247"/>
      <c r="DT207" s="247"/>
      <c r="DU207" s="247"/>
      <c r="DV207" s="247"/>
      <c r="DW207" s="247"/>
      <c r="DX207" s="247"/>
      <c r="DY207" s="247"/>
      <c r="DZ207" s="247"/>
      <c r="EA207" s="247"/>
      <c r="EB207" s="247"/>
      <c r="EC207" s="247"/>
      <c r="ED207" s="247"/>
      <c r="EE207" s="247"/>
      <c r="EF207" s="247"/>
      <c r="EG207" s="247"/>
      <c r="EH207" s="247"/>
      <c r="EI207" s="247"/>
      <c r="EJ207" s="247"/>
      <c r="EK207" s="247"/>
      <c r="EL207" s="247"/>
      <c r="EM207" s="247"/>
      <c r="EN207" s="247"/>
      <c r="EO207" s="247"/>
      <c r="EP207" s="247"/>
      <c r="EQ207" s="247"/>
      <c r="ER207" s="247"/>
      <c r="ES207" s="247"/>
      <c r="ET207" s="247"/>
      <c r="EU207" s="247"/>
      <c r="EV207" s="247"/>
      <c r="EW207" s="247"/>
      <c r="EX207" s="247"/>
      <c r="EY207" s="247"/>
      <c r="EZ207" s="247"/>
      <c r="FA207" s="247"/>
      <c r="FB207" s="247"/>
      <c r="FC207" s="247"/>
      <c r="FD207" s="247"/>
      <c r="FE207" s="247"/>
      <c r="FF207" s="247"/>
      <c r="FG207" s="247"/>
      <c r="FH207" s="247"/>
      <c r="FI207" s="247"/>
      <c r="FJ207" s="247"/>
      <c r="FK207" s="247"/>
      <c r="FL207" s="247"/>
      <c r="FM207" s="247"/>
      <c r="FN207" s="247"/>
      <c r="FO207" s="247"/>
      <c r="FP207" s="247"/>
      <c r="FQ207" s="247"/>
      <c r="FR207" s="247"/>
      <c r="FS207" s="247"/>
      <c r="FT207" s="247"/>
      <c r="FU207" s="247"/>
      <c r="FV207" s="247"/>
      <c r="FW207" s="247"/>
      <c r="FX207" s="247"/>
      <c r="FY207" s="247"/>
      <c r="FZ207" s="247"/>
      <c r="GA207" s="247"/>
      <c r="GB207" s="247"/>
      <c r="GC207" s="247"/>
      <c r="GD207" s="247"/>
      <c r="GE207" s="247"/>
      <c r="GF207" s="247"/>
      <c r="GG207" s="247"/>
      <c r="GH207" s="247"/>
      <c r="GI207" s="247"/>
      <c r="GJ207" s="247"/>
      <c r="GK207" s="247"/>
      <c r="GL207" s="247"/>
      <c r="GM207" s="247"/>
      <c r="GN207" s="247"/>
      <c r="GO207" s="247"/>
      <c r="GP207" s="247"/>
      <c r="GQ207" s="247"/>
      <c r="GR207" s="247"/>
      <c r="GS207" s="247"/>
      <c r="GT207" s="247"/>
      <c r="GU207" s="247"/>
      <c r="GV207" s="247"/>
      <c r="GW207" s="247"/>
      <c r="GX207" s="247"/>
      <c r="GY207" s="247"/>
      <c r="GZ207" s="247"/>
      <c r="HA207" s="247"/>
      <c r="HB207" s="247"/>
      <c r="HC207" s="247"/>
      <c r="HD207" s="247"/>
      <c r="HE207" s="247"/>
      <c r="HF207" s="247"/>
      <c r="HG207" s="247"/>
      <c r="HH207" s="247"/>
      <c r="HI207" s="247"/>
      <c r="HJ207" s="247"/>
      <c r="HK207" s="247"/>
      <c r="HL207" s="247"/>
      <c r="HM207" s="247"/>
      <c r="HN207" s="247"/>
      <c r="HO207" s="247"/>
      <c r="HP207" s="247"/>
      <c r="HQ207" s="247"/>
      <c r="HR207" s="247"/>
      <c r="HS207" s="247"/>
      <c r="HT207" s="247"/>
      <c r="HU207" s="247"/>
      <c r="HV207" s="247"/>
      <c r="HW207" s="247"/>
      <c r="HX207" s="247"/>
      <c r="HY207" s="247"/>
      <c r="HZ207" s="247"/>
      <c r="IA207" s="247"/>
      <c r="IB207" s="247"/>
      <c r="IC207" s="247"/>
      <c r="ID207" s="247"/>
      <c r="IE207" s="247"/>
      <c r="IF207" s="247"/>
      <c r="IG207" s="247"/>
      <c r="IH207" s="247"/>
      <c r="II207" s="247"/>
      <c r="IJ207" s="247"/>
      <c r="IK207" s="247"/>
      <c r="IL207" s="247"/>
      <c r="IM207" s="247"/>
      <c r="IN207" s="247"/>
      <c r="IO207" s="247"/>
      <c r="IP207" s="247"/>
      <c r="IQ207" s="247"/>
      <c r="IR207" s="247"/>
      <c r="IS207" s="247"/>
      <c r="IT207" s="247"/>
      <c r="IU207" s="247"/>
      <c r="IV207" s="247"/>
      <c r="IW207" s="247"/>
      <c r="IX207" s="247"/>
      <c r="IY207" s="247"/>
      <c r="IZ207" s="247"/>
      <c r="JA207" s="247"/>
      <c r="JB207" s="247"/>
      <c r="JC207" s="247"/>
      <c r="JD207" s="247"/>
      <c r="JE207" s="247"/>
      <c r="JF207" s="247"/>
      <c r="JG207" s="247"/>
      <c r="JH207" s="247"/>
      <c r="JI207" s="247"/>
      <c r="JJ207" s="247"/>
      <c r="JK207" s="247"/>
      <c r="JL207" s="247"/>
    </row>
    <row r="208" spans="1:272" s="270" customFormat="1" x14ac:dyDescent="0.3">
      <c r="A208" s="243"/>
      <c r="B208" s="243"/>
      <c r="C208" s="243"/>
      <c r="D208" s="243"/>
      <c r="E208" s="243"/>
      <c r="F208" s="245"/>
      <c r="G208" s="245"/>
      <c r="H208" s="245"/>
      <c r="I208" s="245"/>
      <c r="J208" s="245"/>
      <c r="K208" s="245"/>
      <c r="L208" s="246"/>
      <c r="M208" s="247"/>
      <c r="N208" s="247"/>
      <c r="O208" s="247"/>
      <c r="P208" s="247"/>
      <c r="Q208" s="247"/>
      <c r="R208" s="247"/>
      <c r="S208" s="247"/>
      <c r="T208" s="247"/>
      <c r="U208" s="247"/>
      <c r="V208" s="247"/>
      <c r="W208" s="247"/>
      <c r="X208" s="247"/>
      <c r="Y208" s="247"/>
      <c r="Z208" s="247"/>
      <c r="AA208" s="247"/>
      <c r="AB208" s="247"/>
      <c r="AC208" s="247"/>
      <c r="AD208" s="247"/>
      <c r="AE208" s="247"/>
      <c r="AF208" s="247"/>
      <c r="AG208" s="247"/>
      <c r="AH208" s="247"/>
      <c r="AI208" s="247"/>
      <c r="AJ208" s="247"/>
      <c r="AK208" s="247"/>
      <c r="AL208" s="247"/>
      <c r="AM208" s="247"/>
      <c r="AN208" s="247"/>
      <c r="AO208" s="247"/>
      <c r="AP208" s="247"/>
      <c r="AQ208" s="247"/>
      <c r="AR208" s="247"/>
      <c r="AS208" s="247"/>
      <c r="AT208" s="247"/>
      <c r="AU208" s="247"/>
      <c r="AV208" s="247"/>
      <c r="AW208" s="247"/>
      <c r="AX208" s="247"/>
      <c r="AY208" s="247"/>
      <c r="AZ208" s="247"/>
      <c r="BA208" s="247"/>
      <c r="BB208" s="247"/>
      <c r="BC208" s="247"/>
      <c r="BD208" s="247"/>
      <c r="BE208" s="247"/>
      <c r="BF208" s="247"/>
      <c r="BG208" s="247"/>
      <c r="BH208" s="247"/>
      <c r="BI208" s="247"/>
      <c r="BJ208" s="247"/>
      <c r="BK208" s="247"/>
      <c r="BL208" s="247"/>
      <c r="BM208" s="247"/>
      <c r="BN208" s="247"/>
      <c r="BO208" s="247"/>
      <c r="BP208" s="247"/>
      <c r="BQ208" s="247"/>
      <c r="BR208" s="247"/>
      <c r="BS208" s="247"/>
      <c r="BT208" s="247"/>
      <c r="BU208" s="247"/>
      <c r="BV208" s="247"/>
      <c r="BW208" s="247"/>
      <c r="BX208" s="247"/>
      <c r="BY208" s="247"/>
      <c r="BZ208" s="247"/>
      <c r="CA208" s="247"/>
      <c r="CB208" s="247"/>
      <c r="CC208" s="247"/>
      <c r="CD208" s="247"/>
      <c r="CE208" s="247"/>
      <c r="CF208" s="247"/>
      <c r="CG208" s="247"/>
      <c r="CH208" s="247"/>
      <c r="CI208" s="247"/>
      <c r="CJ208" s="247"/>
      <c r="CK208" s="247"/>
      <c r="CL208" s="247"/>
      <c r="CM208" s="247"/>
      <c r="CN208" s="247"/>
      <c r="CO208" s="247"/>
      <c r="CP208" s="247"/>
      <c r="CQ208" s="247"/>
      <c r="CR208" s="247"/>
      <c r="CS208" s="247"/>
      <c r="CT208" s="247"/>
      <c r="CU208" s="247"/>
      <c r="CV208" s="247"/>
      <c r="CW208" s="247"/>
      <c r="CX208" s="247"/>
      <c r="CY208" s="247"/>
      <c r="CZ208" s="247"/>
      <c r="DA208" s="247"/>
      <c r="DB208" s="247"/>
      <c r="DC208" s="247"/>
      <c r="DD208" s="247"/>
      <c r="DE208" s="247"/>
      <c r="DF208" s="247"/>
      <c r="DG208" s="247"/>
      <c r="DH208" s="247"/>
      <c r="DI208" s="247"/>
      <c r="DJ208" s="247"/>
      <c r="DK208" s="247"/>
      <c r="DL208" s="247"/>
      <c r="DM208" s="247"/>
      <c r="DN208" s="247"/>
      <c r="DO208" s="247"/>
      <c r="DP208" s="247"/>
      <c r="DQ208" s="247"/>
      <c r="DR208" s="247"/>
      <c r="DS208" s="247"/>
      <c r="DT208" s="247"/>
      <c r="DU208" s="247"/>
      <c r="DV208" s="247"/>
      <c r="DW208" s="247"/>
      <c r="DX208" s="247"/>
      <c r="DY208" s="247"/>
      <c r="DZ208" s="247"/>
      <c r="EA208" s="247"/>
      <c r="EB208" s="247"/>
      <c r="EC208" s="247"/>
      <c r="ED208" s="247"/>
      <c r="EE208" s="247"/>
      <c r="EF208" s="247"/>
      <c r="EG208" s="247"/>
      <c r="EH208" s="247"/>
      <c r="EI208" s="247"/>
      <c r="EJ208" s="247"/>
      <c r="EK208" s="247"/>
      <c r="EL208" s="247"/>
      <c r="EM208" s="247"/>
      <c r="EN208" s="247"/>
      <c r="EO208" s="247"/>
      <c r="EP208" s="247"/>
      <c r="EQ208" s="247"/>
      <c r="ER208" s="247"/>
      <c r="ES208" s="247"/>
      <c r="ET208" s="247"/>
      <c r="EU208" s="247"/>
      <c r="EV208" s="247"/>
      <c r="EW208" s="247"/>
      <c r="EX208" s="247"/>
      <c r="EY208" s="247"/>
      <c r="EZ208" s="247"/>
      <c r="FA208" s="247"/>
      <c r="FB208" s="247"/>
      <c r="FC208" s="247"/>
      <c r="FD208" s="247"/>
      <c r="FE208" s="247"/>
      <c r="FF208" s="247"/>
      <c r="FG208" s="247"/>
      <c r="FH208" s="247"/>
      <c r="FI208" s="247"/>
      <c r="FJ208" s="247"/>
      <c r="FK208" s="247"/>
      <c r="FL208" s="247"/>
      <c r="FM208" s="247"/>
      <c r="FN208" s="247"/>
      <c r="FO208" s="247"/>
      <c r="FP208" s="247"/>
      <c r="FQ208" s="247"/>
      <c r="FR208" s="247"/>
      <c r="FS208" s="247"/>
      <c r="FT208" s="247"/>
      <c r="FU208" s="247"/>
      <c r="FV208" s="247"/>
      <c r="FW208" s="247"/>
      <c r="FX208" s="247"/>
      <c r="FY208" s="247"/>
      <c r="FZ208" s="247"/>
      <c r="GA208" s="247"/>
      <c r="GB208" s="247"/>
      <c r="GC208" s="247"/>
      <c r="GD208" s="247"/>
      <c r="GE208" s="247"/>
      <c r="GF208" s="247"/>
      <c r="GG208" s="247"/>
      <c r="GH208" s="247"/>
      <c r="GI208" s="247"/>
      <c r="GJ208" s="247"/>
      <c r="GK208" s="247"/>
      <c r="GL208" s="247"/>
      <c r="GM208" s="247"/>
      <c r="GN208" s="247"/>
      <c r="GO208" s="247"/>
      <c r="GP208" s="247"/>
      <c r="GQ208" s="247"/>
      <c r="GR208" s="247"/>
      <c r="GS208" s="247"/>
      <c r="GT208" s="247"/>
      <c r="GU208" s="247"/>
      <c r="GV208" s="247"/>
      <c r="GW208" s="247"/>
      <c r="GX208" s="247"/>
      <c r="GY208" s="247"/>
      <c r="GZ208" s="247"/>
      <c r="HA208" s="247"/>
      <c r="HB208" s="247"/>
      <c r="HC208" s="247"/>
      <c r="HD208" s="247"/>
      <c r="HE208" s="247"/>
      <c r="HF208" s="247"/>
      <c r="HG208" s="247"/>
      <c r="HH208" s="247"/>
      <c r="HI208" s="247"/>
      <c r="HJ208" s="247"/>
      <c r="HK208" s="247"/>
      <c r="HL208" s="247"/>
      <c r="HM208" s="247"/>
      <c r="HN208" s="247"/>
      <c r="HO208" s="247"/>
      <c r="HP208" s="247"/>
      <c r="HQ208" s="247"/>
      <c r="HR208" s="247"/>
      <c r="HS208" s="247"/>
      <c r="HT208" s="247"/>
      <c r="HU208" s="247"/>
      <c r="HV208" s="247"/>
      <c r="HW208" s="247"/>
      <c r="HX208" s="247"/>
      <c r="HY208" s="247"/>
      <c r="HZ208" s="247"/>
      <c r="IA208" s="247"/>
      <c r="IB208" s="247"/>
      <c r="IC208" s="247"/>
      <c r="ID208" s="247"/>
      <c r="IE208" s="247"/>
      <c r="IF208" s="247"/>
      <c r="IG208" s="247"/>
      <c r="IH208" s="247"/>
      <c r="II208" s="247"/>
      <c r="IJ208" s="247"/>
      <c r="IK208" s="247"/>
      <c r="IL208" s="247"/>
      <c r="IM208" s="247"/>
      <c r="IN208" s="247"/>
      <c r="IO208" s="247"/>
      <c r="IP208" s="247"/>
      <c r="IQ208" s="247"/>
      <c r="IR208" s="247"/>
      <c r="IS208" s="247"/>
      <c r="IT208" s="247"/>
      <c r="IU208" s="247"/>
      <c r="IV208" s="247"/>
      <c r="IW208" s="247"/>
      <c r="IX208" s="247"/>
      <c r="IY208" s="247"/>
      <c r="IZ208" s="247"/>
      <c r="JA208" s="247"/>
      <c r="JB208" s="247"/>
      <c r="JC208" s="247"/>
      <c r="JD208" s="247"/>
      <c r="JE208" s="247"/>
      <c r="JF208" s="247"/>
      <c r="JG208" s="247"/>
      <c r="JH208" s="247"/>
      <c r="JI208" s="247"/>
      <c r="JJ208" s="247"/>
      <c r="JK208" s="247"/>
      <c r="JL208" s="247"/>
    </row>
    <row r="209" spans="1:272" s="270" customFormat="1" x14ac:dyDescent="0.3">
      <c r="A209" s="243"/>
      <c r="B209" s="243"/>
      <c r="C209" s="243"/>
      <c r="D209" s="243"/>
      <c r="E209" s="243"/>
      <c r="F209" s="245"/>
      <c r="G209" s="245"/>
      <c r="H209" s="245"/>
      <c r="I209" s="245"/>
      <c r="J209" s="245"/>
      <c r="K209" s="245"/>
      <c r="L209" s="246"/>
      <c r="M209" s="247"/>
      <c r="N209" s="247"/>
      <c r="O209" s="247"/>
      <c r="P209" s="247"/>
      <c r="Q209" s="247"/>
      <c r="R209" s="247"/>
      <c r="S209" s="247"/>
      <c r="T209" s="247"/>
      <c r="U209" s="247"/>
      <c r="V209" s="247"/>
      <c r="W209" s="247"/>
      <c r="X209" s="247"/>
      <c r="Y209" s="247"/>
      <c r="Z209" s="247"/>
      <c r="AA209" s="247"/>
      <c r="AB209" s="247"/>
      <c r="AC209" s="247"/>
      <c r="AD209" s="247"/>
      <c r="AE209" s="247"/>
      <c r="AF209" s="247"/>
      <c r="AG209" s="247"/>
      <c r="AH209" s="247"/>
      <c r="AI209" s="247"/>
      <c r="AJ209" s="247"/>
      <c r="AK209" s="247"/>
      <c r="AL209" s="247"/>
      <c r="AM209" s="247"/>
      <c r="AN209" s="247"/>
      <c r="AO209" s="247"/>
      <c r="AP209" s="247"/>
      <c r="AQ209" s="247"/>
      <c r="AR209" s="247"/>
      <c r="AS209" s="247"/>
      <c r="AT209" s="247"/>
      <c r="AU209" s="247"/>
      <c r="AV209" s="247"/>
      <c r="AW209" s="247"/>
      <c r="AX209" s="247"/>
      <c r="AY209" s="247"/>
      <c r="AZ209" s="247"/>
      <c r="BA209" s="247"/>
      <c r="BB209" s="247"/>
      <c r="BC209" s="247"/>
      <c r="BD209" s="247"/>
      <c r="BE209" s="247"/>
      <c r="BF209" s="247"/>
      <c r="BG209" s="247"/>
      <c r="BH209" s="247"/>
      <c r="BI209" s="247"/>
      <c r="BJ209" s="247"/>
      <c r="BK209" s="247"/>
      <c r="BL209" s="247"/>
      <c r="BM209" s="247"/>
      <c r="BN209" s="247"/>
      <c r="BO209" s="247"/>
      <c r="BP209" s="247"/>
      <c r="BQ209" s="247"/>
      <c r="BR209" s="247"/>
      <c r="BS209" s="247"/>
      <c r="BT209" s="247"/>
      <c r="BU209" s="247"/>
      <c r="BV209" s="247"/>
      <c r="BW209" s="247"/>
      <c r="BX209" s="247"/>
      <c r="BY209" s="247"/>
      <c r="BZ209" s="247"/>
      <c r="CA209" s="247"/>
      <c r="CB209" s="247"/>
      <c r="CC209" s="247"/>
      <c r="CD209" s="247"/>
      <c r="CE209" s="247"/>
      <c r="CF209" s="247"/>
      <c r="CG209" s="247"/>
      <c r="CH209" s="247"/>
      <c r="CI209" s="247"/>
      <c r="CJ209" s="247"/>
      <c r="CK209" s="247"/>
      <c r="CL209" s="247"/>
      <c r="CM209" s="247"/>
      <c r="CN209" s="247"/>
      <c r="CO209" s="247"/>
      <c r="CP209" s="247"/>
      <c r="CQ209" s="247"/>
      <c r="CR209" s="247"/>
      <c r="CS209" s="247"/>
      <c r="CT209" s="247"/>
      <c r="CU209" s="247"/>
      <c r="CV209" s="247"/>
      <c r="CW209" s="247"/>
      <c r="CX209" s="247"/>
      <c r="CY209" s="247"/>
      <c r="CZ209" s="247"/>
      <c r="DA209" s="247"/>
      <c r="DB209" s="247"/>
      <c r="DC209" s="247"/>
      <c r="DD209" s="247"/>
      <c r="DE209" s="247"/>
      <c r="DF209" s="247"/>
      <c r="DG209" s="247"/>
      <c r="DH209" s="247"/>
      <c r="DI209" s="247"/>
      <c r="DJ209" s="247"/>
      <c r="DK209" s="247"/>
      <c r="DL209" s="247"/>
      <c r="DM209" s="247"/>
      <c r="DN209" s="247"/>
      <c r="DO209" s="247"/>
      <c r="DP209" s="247"/>
      <c r="DQ209" s="247"/>
      <c r="DR209" s="247"/>
      <c r="DS209" s="247"/>
      <c r="DT209" s="247"/>
      <c r="DU209" s="247"/>
      <c r="DV209" s="247"/>
      <c r="DW209" s="247"/>
      <c r="DX209" s="247"/>
      <c r="DY209" s="247"/>
      <c r="DZ209" s="247"/>
      <c r="EA209" s="247"/>
      <c r="EB209" s="247"/>
      <c r="EC209" s="247"/>
      <c r="ED209" s="247"/>
      <c r="EE209" s="247"/>
      <c r="EF209" s="247"/>
      <c r="EG209" s="247"/>
      <c r="EH209" s="247"/>
      <c r="EI209" s="247"/>
      <c r="EJ209" s="247"/>
      <c r="EK209" s="247"/>
      <c r="EL209" s="247"/>
      <c r="EM209" s="247"/>
      <c r="EN209" s="247"/>
      <c r="EO209" s="247"/>
      <c r="EP209" s="247"/>
      <c r="EQ209" s="247"/>
      <c r="ER209" s="247"/>
      <c r="ES209" s="247"/>
      <c r="ET209" s="247"/>
      <c r="EU209" s="247"/>
      <c r="EV209" s="247"/>
      <c r="EW209" s="247"/>
      <c r="EX209" s="247"/>
      <c r="EY209" s="247"/>
      <c r="EZ209" s="247"/>
      <c r="FA209" s="247"/>
      <c r="FB209" s="247"/>
      <c r="FC209" s="247"/>
      <c r="FD209" s="247"/>
      <c r="FE209" s="247"/>
      <c r="FF209" s="247"/>
      <c r="FG209" s="247"/>
      <c r="FH209" s="247"/>
      <c r="FI209" s="247"/>
      <c r="FJ209" s="247"/>
      <c r="FK209" s="247"/>
      <c r="FL209" s="247"/>
      <c r="FM209" s="247"/>
      <c r="FN209" s="247"/>
      <c r="FO209" s="247"/>
      <c r="FP209" s="247"/>
      <c r="FQ209" s="247"/>
      <c r="FR209" s="247"/>
      <c r="FS209" s="247"/>
      <c r="FT209" s="247"/>
      <c r="FU209" s="247"/>
      <c r="FV209" s="247"/>
      <c r="FW209" s="247"/>
      <c r="FX209" s="247"/>
      <c r="FY209" s="247"/>
      <c r="FZ209" s="247"/>
      <c r="GA209" s="247"/>
      <c r="GB209" s="247"/>
      <c r="GC209" s="247"/>
      <c r="GD209" s="247"/>
      <c r="GE209" s="247"/>
      <c r="GF209" s="247"/>
      <c r="GG209" s="247"/>
      <c r="GH209" s="247"/>
      <c r="GI209" s="247"/>
      <c r="GJ209" s="247"/>
      <c r="GK209" s="247"/>
      <c r="GL209" s="247"/>
      <c r="GM209" s="247"/>
      <c r="GN209" s="247"/>
      <c r="GO209" s="247"/>
      <c r="GP209" s="247"/>
      <c r="GQ209" s="247"/>
      <c r="GR209" s="247"/>
      <c r="GS209" s="247"/>
      <c r="GT209" s="247"/>
      <c r="GU209" s="247"/>
      <c r="GV209" s="247"/>
      <c r="GW209" s="247"/>
      <c r="GX209" s="247"/>
      <c r="GY209" s="247"/>
      <c r="GZ209" s="247"/>
      <c r="HA209" s="247"/>
      <c r="HB209" s="247"/>
      <c r="HC209" s="247"/>
      <c r="HD209" s="247"/>
      <c r="HE209" s="247"/>
      <c r="HF209" s="247"/>
      <c r="HG209" s="247"/>
      <c r="HH209" s="247"/>
      <c r="HI209" s="247"/>
      <c r="HJ209" s="247"/>
      <c r="HK209" s="247"/>
      <c r="HL209" s="247"/>
      <c r="HM209" s="247"/>
      <c r="HN209" s="247"/>
      <c r="HO209" s="247"/>
      <c r="HP209" s="247"/>
      <c r="HQ209" s="247"/>
      <c r="HR209" s="247"/>
      <c r="HS209" s="247"/>
      <c r="HT209" s="247"/>
      <c r="HU209" s="247"/>
      <c r="HV209" s="247"/>
      <c r="HW209" s="247"/>
      <c r="HX209" s="247"/>
      <c r="HY209" s="247"/>
      <c r="HZ209" s="247"/>
      <c r="IA209" s="247"/>
      <c r="IB209" s="247"/>
      <c r="IC209" s="247"/>
      <c r="ID209" s="247"/>
      <c r="IE209" s="247"/>
      <c r="IF209" s="247"/>
      <c r="IG209" s="247"/>
      <c r="IH209" s="247"/>
      <c r="II209" s="247"/>
      <c r="IJ209" s="247"/>
      <c r="IK209" s="247"/>
      <c r="IL209" s="247"/>
      <c r="IM209" s="247"/>
      <c r="IN209" s="247"/>
      <c r="IO209" s="247"/>
      <c r="IP209" s="247"/>
      <c r="IQ209" s="247"/>
      <c r="IR209" s="247"/>
      <c r="IS209" s="247"/>
      <c r="IT209" s="247"/>
      <c r="IU209" s="247"/>
      <c r="IV209" s="247"/>
      <c r="IW209" s="247"/>
      <c r="IX209" s="247"/>
      <c r="IY209" s="247"/>
      <c r="IZ209" s="247"/>
      <c r="JA209" s="247"/>
      <c r="JB209" s="247"/>
      <c r="JC209" s="247"/>
      <c r="JD209" s="247"/>
      <c r="JE209" s="247"/>
      <c r="JF209" s="247"/>
      <c r="JG209" s="247"/>
      <c r="JH209" s="247"/>
      <c r="JI209" s="247"/>
      <c r="JJ209" s="247"/>
      <c r="JK209" s="247"/>
      <c r="JL209" s="247"/>
    </row>
    <row r="210" spans="1:272" s="270" customFormat="1" x14ac:dyDescent="0.3">
      <c r="A210" s="243"/>
      <c r="B210" s="243"/>
      <c r="C210" s="243"/>
      <c r="D210" s="243"/>
      <c r="E210" s="243"/>
      <c r="F210" s="245"/>
      <c r="G210" s="245"/>
      <c r="H210" s="245"/>
      <c r="I210" s="245"/>
      <c r="J210" s="245"/>
      <c r="K210" s="245"/>
      <c r="L210" s="246"/>
      <c r="M210" s="247"/>
      <c r="N210" s="247"/>
      <c r="O210" s="247"/>
      <c r="P210" s="247"/>
      <c r="Q210" s="247"/>
      <c r="R210" s="247"/>
      <c r="S210" s="247"/>
      <c r="T210" s="247"/>
      <c r="U210" s="247"/>
      <c r="V210" s="247"/>
      <c r="W210" s="247"/>
      <c r="X210" s="247"/>
      <c r="Y210" s="247"/>
      <c r="Z210" s="247"/>
      <c r="AA210" s="247"/>
      <c r="AB210" s="247"/>
      <c r="AC210" s="247"/>
      <c r="AD210" s="247"/>
      <c r="AE210" s="247"/>
      <c r="AF210" s="247"/>
      <c r="AG210" s="247"/>
      <c r="AH210" s="247"/>
      <c r="AI210" s="247"/>
      <c r="AJ210" s="247"/>
      <c r="AK210" s="247"/>
      <c r="AL210" s="247"/>
      <c r="AM210" s="247"/>
      <c r="AN210" s="247"/>
      <c r="AO210" s="247"/>
      <c r="AP210" s="247"/>
      <c r="AQ210" s="247"/>
      <c r="AR210" s="247"/>
      <c r="AS210" s="247"/>
      <c r="AT210" s="247"/>
      <c r="AU210" s="247"/>
      <c r="AV210" s="247"/>
      <c r="AW210" s="247"/>
      <c r="AX210" s="247"/>
      <c r="AY210" s="247"/>
      <c r="AZ210" s="247"/>
      <c r="BA210" s="247"/>
      <c r="BB210" s="247"/>
      <c r="BC210" s="247"/>
      <c r="BD210" s="247"/>
      <c r="BE210" s="247"/>
      <c r="BF210" s="247"/>
      <c r="BG210" s="247"/>
      <c r="BH210" s="247"/>
      <c r="BI210" s="247"/>
      <c r="BJ210" s="247"/>
      <c r="BK210" s="247"/>
      <c r="BL210" s="247"/>
      <c r="BM210" s="247"/>
      <c r="BN210" s="247"/>
      <c r="BO210" s="247"/>
      <c r="BP210" s="247"/>
      <c r="BQ210" s="247"/>
      <c r="BR210" s="247"/>
      <c r="BS210" s="247"/>
      <c r="BT210" s="247"/>
      <c r="BU210" s="247"/>
      <c r="BV210" s="247"/>
      <c r="BW210" s="247"/>
      <c r="BX210" s="247"/>
      <c r="BY210" s="247"/>
      <c r="BZ210" s="247"/>
      <c r="CA210" s="247"/>
      <c r="CB210" s="247"/>
      <c r="CC210" s="247"/>
      <c r="CD210" s="247"/>
      <c r="CE210" s="247"/>
      <c r="CF210" s="247"/>
      <c r="CG210" s="247"/>
      <c r="CH210" s="247"/>
      <c r="CI210" s="247"/>
      <c r="CJ210" s="247"/>
      <c r="CK210" s="247"/>
      <c r="CL210" s="247"/>
      <c r="CM210" s="247"/>
      <c r="CN210" s="247"/>
      <c r="CO210" s="247"/>
      <c r="CP210" s="247"/>
      <c r="CQ210" s="247"/>
      <c r="CR210" s="247"/>
      <c r="CS210" s="247"/>
      <c r="CT210" s="247"/>
      <c r="CU210" s="247"/>
      <c r="CV210" s="247"/>
      <c r="CW210" s="247"/>
      <c r="CX210" s="247"/>
      <c r="CY210" s="247"/>
      <c r="CZ210" s="247"/>
      <c r="DA210" s="247"/>
      <c r="DB210" s="247"/>
      <c r="DC210" s="247"/>
      <c r="DD210" s="247"/>
      <c r="DE210" s="247"/>
      <c r="DF210" s="247"/>
      <c r="DG210" s="247"/>
      <c r="DH210" s="247"/>
      <c r="DI210" s="247"/>
      <c r="DJ210" s="247"/>
      <c r="DK210" s="247"/>
      <c r="DL210" s="247"/>
      <c r="DM210" s="247"/>
      <c r="DN210" s="247"/>
      <c r="DO210" s="247"/>
      <c r="DP210" s="247"/>
      <c r="DQ210" s="247"/>
      <c r="DR210" s="247"/>
      <c r="DS210" s="247"/>
      <c r="DT210" s="247"/>
      <c r="DU210" s="247"/>
      <c r="DV210" s="247"/>
      <c r="DW210" s="247"/>
      <c r="DX210" s="247"/>
      <c r="DY210" s="247"/>
      <c r="DZ210" s="247"/>
      <c r="EA210" s="247"/>
      <c r="EB210" s="247"/>
      <c r="EC210" s="247"/>
      <c r="ED210" s="247"/>
      <c r="EE210" s="247"/>
      <c r="EF210" s="247"/>
      <c r="EG210" s="247"/>
      <c r="EH210" s="247"/>
      <c r="EI210" s="247"/>
      <c r="EJ210" s="247"/>
      <c r="EK210" s="247"/>
      <c r="EL210" s="247"/>
      <c r="EM210" s="247"/>
      <c r="EN210" s="247"/>
      <c r="EO210" s="247"/>
      <c r="EP210" s="247"/>
      <c r="EQ210" s="247"/>
      <c r="ER210" s="247"/>
      <c r="ES210" s="247"/>
      <c r="ET210" s="247"/>
      <c r="EU210" s="247"/>
      <c r="EV210" s="247"/>
      <c r="EW210" s="247"/>
      <c r="EX210" s="247"/>
      <c r="EY210" s="247"/>
      <c r="EZ210" s="247"/>
      <c r="FA210" s="247"/>
      <c r="FB210" s="247"/>
      <c r="FC210" s="247"/>
      <c r="FD210" s="247"/>
      <c r="FE210" s="247"/>
      <c r="FF210" s="247"/>
      <c r="FG210" s="247"/>
      <c r="FH210" s="247"/>
      <c r="FI210" s="247"/>
      <c r="FJ210" s="247"/>
      <c r="FK210" s="247"/>
      <c r="FL210" s="247"/>
      <c r="FM210" s="247"/>
      <c r="FN210" s="247"/>
      <c r="FO210" s="247"/>
      <c r="FP210" s="247"/>
      <c r="FQ210" s="247"/>
      <c r="FR210" s="247"/>
      <c r="FS210" s="247"/>
      <c r="FT210" s="247"/>
      <c r="FU210" s="247"/>
      <c r="FV210" s="247"/>
      <c r="FW210" s="247"/>
      <c r="FX210" s="247"/>
      <c r="FY210" s="247"/>
      <c r="FZ210" s="247"/>
      <c r="GA210" s="247"/>
      <c r="GB210" s="247"/>
      <c r="GC210" s="247"/>
      <c r="GD210" s="247"/>
      <c r="GE210" s="247"/>
      <c r="GF210" s="247"/>
      <c r="GG210" s="247"/>
      <c r="GH210" s="247"/>
      <c r="GI210" s="247"/>
      <c r="GJ210" s="247"/>
      <c r="GK210" s="247"/>
      <c r="GL210" s="247"/>
      <c r="GM210" s="247"/>
      <c r="GN210" s="247"/>
      <c r="GO210" s="247"/>
      <c r="GP210" s="247"/>
      <c r="GQ210" s="247"/>
      <c r="GR210" s="247"/>
      <c r="GS210" s="247"/>
      <c r="GT210" s="247"/>
      <c r="GU210" s="247"/>
      <c r="GV210" s="247"/>
      <c r="GW210" s="247"/>
      <c r="GX210" s="247"/>
      <c r="GY210" s="247"/>
      <c r="GZ210" s="247"/>
      <c r="HA210" s="247"/>
      <c r="HB210" s="247"/>
      <c r="HC210" s="247"/>
      <c r="HD210" s="247"/>
      <c r="HE210" s="247"/>
      <c r="HF210" s="247"/>
      <c r="HG210" s="247"/>
      <c r="HH210" s="247"/>
      <c r="HI210" s="247"/>
      <c r="HJ210" s="247"/>
      <c r="HK210" s="247"/>
      <c r="HL210" s="247"/>
      <c r="HM210" s="247"/>
      <c r="HN210" s="247"/>
      <c r="HO210" s="247"/>
      <c r="HP210" s="247"/>
      <c r="HQ210" s="247"/>
      <c r="HR210" s="247"/>
      <c r="HS210" s="247"/>
      <c r="HT210" s="247"/>
      <c r="HU210" s="247"/>
      <c r="HV210" s="247"/>
      <c r="HW210" s="247"/>
      <c r="HX210" s="247"/>
      <c r="HY210" s="247"/>
      <c r="HZ210" s="247"/>
      <c r="IA210" s="247"/>
      <c r="IB210" s="247"/>
      <c r="IC210" s="247"/>
      <c r="ID210" s="247"/>
      <c r="IE210" s="247"/>
      <c r="IF210" s="247"/>
      <c r="IG210" s="247"/>
      <c r="IH210" s="247"/>
      <c r="II210" s="247"/>
      <c r="IJ210" s="247"/>
      <c r="IK210" s="247"/>
      <c r="IL210" s="247"/>
      <c r="IM210" s="247"/>
      <c r="IN210" s="247"/>
      <c r="IO210" s="247"/>
      <c r="IP210" s="247"/>
      <c r="IQ210" s="247"/>
      <c r="IR210" s="247"/>
      <c r="IS210" s="247"/>
      <c r="IT210" s="247"/>
      <c r="IU210" s="247"/>
      <c r="IV210" s="247"/>
      <c r="IW210" s="247"/>
      <c r="IX210" s="247"/>
      <c r="IY210" s="247"/>
      <c r="IZ210" s="247"/>
      <c r="JA210" s="247"/>
      <c r="JB210" s="247"/>
      <c r="JC210" s="247"/>
      <c r="JD210" s="247"/>
      <c r="JE210" s="247"/>
      <c r="JF210" s="247"/>
      <c r="JG210" s="247"/>
      <c r="JH210" s="247"/>
      <c r="JI210" s="247"/>
      <c r="JJ210" s="247"/>
      <c r="JK210" s="247"/>
      <c r="JL210" s="247"/>
    </row>
    <row r="211" spans="1:272" s="270" customFormat="1" x14ac:dyDescent="0.3">
      <c r="A211" s="243"/>
      <c r="B211" s="243"/>
      <c r="C211" s="243"/>
      <c r="D211" s="243"/>
      <c r="E211" s="243"/>
      <c r="F211" s="245"/>
      <c r="G211" s="245"/>
      <c r="H211" s="245"/>
      <c r="I211" s="245"/>
      <c r="J211" s="245"/>
      <c r="K211" s="245"/>
      <c r="L211" s="246"/>
      <c r="M211" s="247"/>
      <c r="N211" s="247"/>
      <c r="O211" s="247"/>
      <c r="P211" s="247"/>
      <c r="Q211" s="247"/>
      <c r="R211" s="247"/>
      <c r="S211" s="247"/>
      <c r="T211" s="247"/>
      <c r="U211" s="247"/>
      <c r="V211" s="247"/>
      <c r="W211" s="247"/>
      <c r="X211" s="247"/>
      <c r="Y211" s="247"/>
      <c r="Z211" s="247"/>
      <c r="AA211" s="247"/>
      <c r="AB211" s="247"/>
      <c r="AC211" s="247"/>
      <c r="AD211" s="247"/>
      <c r="AE211" s="247"/>
      <c r="AF211" s="247"/>
      <c r="AG211" s="247"/>
      <c r="AH211" s="247"/>
      <c r="AI211" s="247"/>
      <c r="AJ211" s="247"/>
      <c r="AK211" s="247"/>
      <c r="AL211" s="247"/>
      <c r="AM211" s="247"/>
      <c r="AN211" s="247"/>
      <c r="AO211" s="247"/>
      <c r="AP211" s="247"/>
      <c r="AQ211" s="247"/>
      <c r="AR211" s="247"/>
      <c r="AS211" s="247"/>
      <c r="AT211" s="247"/>
      <c r="AU211" s="247"/>
      <c r="AV211" s="247"/>
      <c r="AW211" s="247"/>
      <c r="AX211" s="247"/>
      <c r="AY211" s="247"/>
      <c r="AZ211" s="247"/>
      <c r="BA211" s="247"/>
      <c r="BB211" s="247"/>
      <c r="BC211" s="247"/>
      <c r="BD211" s="247"/>
      <c r="BE211" s="247"/>
      <c r="BF211" s="247"/>
      <c r="BG211" s="247"/>
      <c r="BH211" s="247"/>
      <c r="BI211" s="247"/>
      <c r="BJ211" s="247"/>
      <c r="BK211" s="247"/>
      <c r="BL211" s="247"/>
      <c r="BM211" s="247"/>
      <c r="BN211" s="247"/>
      <c r="BO211" s="247"/>
      <c r="BP211" s="247"/>
      <c r="BQ211" s="247"/>
      <c r="BR211" s="247"/>
      <c r="BS211" s="247"/>
      <c r="BT211" s="247"/>
      <c r="BU211" s="247"/>
      <c r="BV211" s="247"/>
      <c r="BW211" s="247"/>
      <c r="BX211" s="247"/>
      <c r="BY211" s="247"/>
      <c r="BZ211" s="247"/>
      <c r="CA211" s="247"/>
      <c r="CB211" s="247"/>
      <c r="CC211" s="247"/>
      <c r="CD211" s="247"/>
      <c r="CE211" s="247"/>
      <c r="CF211" s="247"/>
      <c r="CG211" s="247"/>
      <c r="CH211" s="247"/>
      <c r="CI211" s="247"/>
      <c r="CJ211" s="247"/>
      <c r="CK211" s="247"/>
      <c r="CL211" s="247"/>
      <c r="CM211" s="247"/>
      <c r="CN211" s="247"/>
      <c r="CO211" s="247"/>
      <c r="CP211" s="247"/>
      <c r="CQ211" s="247"/>
      <c r="CR211" s="247"/>
      <c r="CS211" s="247"/>
      <c r="CT211" s="247"/>
      <c r="CU211" s="247"/>
      <c r="CV211" s="247"/>
      <c r="CW211" s="247"/>
      <c r="CX211" s="247"/>
      <c r="CY211" s="247"/>
      <c r="CZ211" s="247"/>
      <c r="DA211" s="247"/>
      <c r="DB211" s="247"/>
      <c r="DC211" s="247"/>
      <c r="DD211" s="247"/>
      <c r="DE211" s="247"/>
      <c r="DF211" s="247"/>
      <c r="DG211" s="247"/>
      <c r="DH211" s="247"/>
      <c r="DI211" s="247"/>
      <c r="DJ211" s="247"/>
      <c r="DK211" s="247"/>
      <c r="DL211" s="247"/>
      <c r="DM211" s="247"/>
      <c r="DN211" s="247"/>
      <c r="DO211" s="247"/>
      <c r="DP211" s="247"/>
      <c r="DQ211" s="247"/>
      <c r="DR211" s="247"/>
      <c r="DS211" s="247"/>
      <c r="DT211" s="247"/>
      <c r="DU211" s="247"/>
      <c r="DV211" s="247"/>
      <c r="DW211" s="247"/>
      <c r="DX211" s="247"/>
      <c r="DY211" s="247"/>
      <c r="DZ211" s="247"/>
      <c r="EA211" s="247"/>
      <c r="EB211" s="247"/>
      <c r="EC211" s="247"/>
      <c r="ED211" s="247"/>
      <c r="EE211" s="247"/>
      <c r="EF211" s="247"/>
      <c r="EG211" s="247"/>
      <c r="EH211" s="247"/>
      <c r="EI211" s="247"/>
      <c r="EJ211" s="247"/>
      <c r="EK211" s="247"/>
      <c r="EL211" s="247"/>
      <c r="EM211" s="247"/>
      <c r="EN211" s="247"/>
      <c r="EO211" s="247"/>
      <c r="EP211" s="247"/>
      <c r="EQ211" s="247"/>
      <c r="ER211" s="247"/>
      <c r="ES211" s="247"/>
      <c r="ET211" s="247"/>
      <c r="EU211" s="247"/>
      <c r="EV211" s="247"/>
      <c r="EW211" s="247"/>
      <c r="EX211" s="247"/>
      <c r="EY211" s="247"/>
      <c r="EZ211" s="247"/>
      <c r="FA211" s="247"/>
      <c r="FB211" s="247"/>
      <c r="FC211" s="247"/>
      <c r="FD211" s="247"/>
      <c r="FE211" s="247"/>
      <c r="FF211" s="247"/>
      <c r="FG211" s="247"/>
      <c r="FH211" s="247"/>
      <c r="FI211" s="247"/>
      <c r="FJ211" s="247"/>
      <c r="FK211" s="247"/>
      <c r="FL211" s="247"/>
      <c r="FM211" s="247"/>
      <c r="FN211" s="247"/>
      <c r="FO211" s="247"/>
      <c r="FP211" s="247"/>
      <c r="FQ211" s="247"/>
      <c r="FR211" s="247"/>
      <c r="FS211" s="247"/>
      <c r="FT211" s="247"/>
      <c r="FU211" s="247"/>
      <c r="FV211" s="247"/>
      <c r="FW211" s="247"/>
      <c r="FX211" s="247"/>
      <c r="FY211" s="247"/>
      <c r="FZ211" s="247"/>
      <c r="GA211" s="247"/>
      <c r="GB211" s="247"/>
      <c r="GC211" s="247"/>
      <c r="GD211" s="247"/>
      <c r="GE211" s="247"/>
      <c r="GF211" s="247"/>
      <c r="GG211" s="247"/>
      <c r="GH211" s="247"/>
      <c r="GI211" s="247"/>
      <c r="GJ211" s="247"/>
      <c r="GK211" s="247"/>
      <c r="GL211" s="247"/>
      <c r="GM211" s="247"/>
      <c r="GN211" s="247"/>
      <c r="GO211" s="247"/>
      <c r="GP211" s="247"/>
      <c r="GQ211" s="247"/>
      <c r="GR211" s="247"/>
      <c r="GS211" s="247"/>
      <c r="GT211" s="247"/>
      <c r="GU211" s="247"/>
      <c r="GV211" s="247"/>
      <c r="GW211" s="247"/>
      <c r="GX211" s="247"/>
      <c r="GY211" s="247"/>
      <c r="GZ211" s="247"/>
      <c r="HA211" s="247"/>
      <c r="HB211" s="247"/>
      <c r="HC211" s="247"/>
      <c r="HD211" s="247"/>
      <c r="HE211" s="247"/>
      <c r="HF211" s="247"/>
      <c r="HG211" s="247"/>
      <c r="HH211" s="247"/>
      <c r="HI211" s="247"/>
      <c r="HJ211" s="247"/>
      <c r="HK211" s="247"/>
      <c r="HL211" s="247"/>
      <c r="HM211" s="247"/>
      <c r="HN211" s="247"/>
      <c r="HO211" s="247"/>
      <c r="HP211" s="247"/>
      <c r="HQ211" s="247"/>
      <c r="HR211" s="247"/>
      <c r="HS211" s="247"/>
      <c r="HT211" s="247"/>
      <c r="HU211" s="247"/>
      <c r="HV211" s="247"/>
      <c r="HW211" s="247"/>
      <c r="HX211" s="247"/>
      <c r="HY211" s="247"/>
      <c r="HZ211" s="247"/>
      <c r="IA211" s="247"/>
      <c r="IB211" s="247"/>
      <c r="IC211" s="247"/>
      <c r="ID211" s="247"/>
      <c r="IE211" s="247"/>
      <c r="IF211" s="247"/>
      <c r="IG211" s="247"/>
      <c r="IH211" s="247"/>
      <c r="II211" s="247"/>
      <c r="IJ211" s="247"/>
      <c r="IK211" s="247"/>
      <c r="IL211" s="247"/>
      <c r="IM211" s="247"/>
      <c r="IN211" s="247"/>
      <c r="IO211" s="247"/>
      <c r="IP211" s="247"/>
      <c r="IQ211" s="247"/>
      <c r="IR211" s="247"/>
      <c r="IS211" s="247"/>
      <c r="IT211" s="247"/>
      <c r="IU211" s="247"/>
      <c r="IV211" s="247"/>
      <c r="IW211" s="247"/>
      <c r="IX211" s="247"/>
      <c r="IY211" s="247"/>
      <c r="IZ211" s="247"/>
      <c r="JA211" s="247"/>
      <c r="JB211" s="247"/>
      <c r="JC211" s="247"/>
      <c r="JD211" s="247"/>
      <c r="JE211" s="247"/>
      <c r="JF211" s="247"/>
      <c r="JG211" s="247"/>
      <c r="JH211" s="247"/>
      <c r="JI211" s="247"/>
      <c r="JJ211" s="247"/>
      <c r="JK211" s="247"/>
      <c r="JL211" s="247"/>
    </row>
    <row r="212" spans="1:272" s="270" customFormat="1" x14ac:dyDescent="0.3">
      <c r="A212" s="243"/>
      <c r="B212" s="243"/>
      <c r="C212" s="243"/>
      <c r="D212" s="243"/>
      <c r="E212" s="243"/>
      <c r="F212" s="245"/>
      <c r="G212" s="245"/>
      <c r="H212" s="245"/>
      <c r="I212" s="245"/>
      <c r="J212" s="245"/>
      <c r="K212" s="245"/>
      <c r="L212" s="246"/>
      <c r="M212" s="247"/>
      <c r="N212" s="247"/>
      <c r="O212" s="247"/>
      <c r="P212" s="247"/>
      <c r="Q212" s="247"/>
      <c r="R212" s="247"/>
      <c r="S212" s="247"/>
      <c r="T212" s="247"/>
      <c r="U212" s="247"/>
      <c r="V212" s="247"/>
      <c r="W212" s="247"/>
      <c r="X212" s="247"/>
      <c r="Y212" s="247"/>
      <c r="Z212" s="247"/>
      <c r="AA212" s="247"/>
      <c r="AB212" s="247"/>
      <c r="AC212" s="247"/>
      <c r="AD212" s="247"/>
      <c r="AE212" s="247"/>
      <c r="AF212" s="247"/>
      <c r="AG212" s="247"/>
      <c r="AH212" s="247"/>
      <c r="AI212" s="247"/>
      <c r="AJ212" s="247"/>
      <c r="AK212" s="247"/>
      <c r="AL212" s="247"/>
      <c r="AM212" s="247"/>
      <c r="AN212" s="247"/>
      <c r="AO212" s="247"/>
      <c r="AP212" s="247"/>
      <c r="AQ212" s="247"/>
      <c r="AR212" s="247"/>
      <c r="AS212" s="247"/>
      <c r="AT212" s="247"/>
      <c r="AU212" s="247"/>
      <c r="AV212" s="247"/>
      <c r="AW212" s="247"/>
      <c r="AX212" s="247"/>
      <c r="AY212" s="247"/>
      <c r="AZ212" s="247"/>
      <c r="BA212" s="247"/>
      <c r="BB212" s="247"/>
      <c r="BC212" s="247"/>
      <c r="BD212" s="247"/>
      <c r="BE212" s="247"/>
      <c r="BF212" s="247"/>
      <c r="BG212" s="247"/>
      <c r="BH212" s="247"/>
      <c r="BI212" s="247"/>
      <c r="BJ212" s="247"/>
      <c r="BK212" s="247"/>
      <c r="BL212" s="247"/>
      <c r="BM212" s="247"/>
      <c r="BN212" s="247"/>
      <c r="BO212" s="247"/>
      <c r="BP212" s="247"/>
      <c r="BQ212" s="247"/>
      <c r="BR212" s="247"/>
      <c r="BS212" s="247"/>
      <c r="BT212" s="247"/>
      <c r="BU212" s="247"/>
      <c r="BV212" s="247"/>
      <c r="BW212" s="247"/>
      <c r="BX212" s="247"/>
      <c r="BY212" s="247"/>
      <c r="BZ212" s="247"/>
      <c r="CA212" s="247"/>
      <c r="CB212" s="247"/>
      <c r="CC212" s="247"/>
      <c r="CD212" s="247"/>
      <c r="CE212" s="247"/>
      <c r="CF212" s="247"/>
      <c r="CG212" s="247"/>
      <c r="CH212" s="247"/>
      <c r="CI212" s="247"/>
      <c r="CJ212" s="247"/>
      <c r="CK212" s="247"/>
      <c r="CL212" s="247"/>
      <c r="CM212" s="247"/>
      <c r="CN212" s="247"/>
      <c r="CO212" s="247"/>
      <c r="CP212" s="247"/>
      <c r="CQ212" s="247"/>
      <c r="CR212" s="247"/>
      <c r="CS212" s="247"/>
      <c r="CT212" s="247"/>
      <c r="CU212" s="247"/>
      <c r="CV212" s="247"/>
      <c r="CW212" s="247"/>
      <c r="CX212" s="247"/>
      <c r="CY212" s="247"/>
      <c r="CZ212" s="247"/>
      <c r="DA212" s="247"/>
      <c r="DB212" s="247"/>
      <c r="DC212" s="247"/>
      <c r="DD212" s="247"/>
      <c r="DE212" s="247"/>
      <c r="DF212" s="247"/>
      <c r="DG212" s="247"/>
      <c r="DH212" s="247"/>
      <c r="DI212" s="247"/>
      <c r="DJ212" s="247"/>
      <c r="DK212" s="247"/>
      <c r="DL212" s="247"/>
      <c r="DM212" s="247"/>
      <c r="DN212" s="247"/>
      <c r="DO212" s="247"/>
      <c r="DP212" s="247"/>
      <c r="DQ212" s="247"/>
      <c r="DR212" s="247"/>
      <c r="DS212" s="247"/>
      <c r="DT212" s="247"/>
      <c r="DU212" s="247"/>
      <c r="DV212" s="247"/>
      <c r="DW212" s="247"/>
      <c r="DX212" s="247"/>
      <c r="DY212" s="247"/>
      <c r="DZ212" s="247"/>
      <c r="EA212" s="247"/>
      <c r="EB212" s="247"/>
      <c r="EC212" s="247"/>
      <c r="ED212" s="247"/>
      <c r="EE212" s="247"/>
      <c r="EF212" s="247"/>
      <c r="EG212" s="247"/>
      <c r="EH212" s="247"/>
      <c r="EI212" s="247"/>
      <c r="EJ212" s="247"/>
      <c r="EK212" s="247"/>
      <c r="EL212" s="247"/>
      <c r="EM212" s="247"/>
      <c r="EN212" s="247"/>
      <c r="EO212" s="247"/>
      <c r="EP212" s="247"/>
      <c r="EQ212" s="247"/>
      <c r="ER212" s="247"/>
      <c r="ES212" s="247"/>
      <c r="ET212" s="247"/>
      <c r="EU212" s="247"/>
      <c r="EV212" s="247"/>
      <c r="EW212" s="247"/>
      <c r="EX212" s="247"/>
      <c r="EY212" s="247"/>
      <c r="EZ212" s="247"/>
      <c r="FA212" s="247"/>
      <c r="FB212" s="247"/>
      <c r="FC212" s="247"/>
      <c r="FD212" s="247"/>
      <c r="FE212" s="247"/>
      <c r="FF212" s="247"/>
      <c r="FG212" s="247"/>
      <c r="FH212" s="247"/>
      <c r="FI212" s="247"/>
      <c r="FJ212" s="247"/>
      <c r="FK212" s="247"/>
      <c r="FL212" s="247"/>
      <c r="FM212" s="247"/>
      <c r="FN212" s="247"/>
      <c r="FO212" s="247"/>
      <c r="FP212" s="247"/>
      <c r="FQ212" s="247"/>
      <c r="FR212" s="247"/>
      <c r="FS212" s="247"/>
      <c r="FT212" s="247"/>
      <c r="FU212" s="247"/>
      <c r="FV212" s="247"/>
      <c r="FW212" s="247"/>
      <c r="FX212" s="247"/>
      <c r="FY212" s="247"/>
      <c r="FZ212" s="247"/>
      <c r="GA212" s="247"/>
      <c r="GB212" s="247"/>
      <c r="GC212" s="247"/>
      <c r="GD212" s="247"/>
      <c r="GE212" s="247"/>
      <c r="GF212" s="247"/>
      <c r="GG212" s="247"/>
      <c r="GH212" s="247"/>
      <c r="GI212" s="247"/>
      <c r="GJ212" s="247"/>
      <c r="GK212" s="247"/>
      <c r="GL212" s="247"/>
      <c r="GM212" s="247"/>
      <c r="GN212" s="247"/>
      <c r="GO212" s="247"/>
      <c r="GP212" s="247"/>
      <c r="GQ212" s="247"/>
      <c r="GR212" s="247"/>
      <c r="GS212" s="247"/>
      <c r="GT212" s="247"/>
      <c r="GU212" s="247"/>
      <c r="GV212" s="247"/>
      <c r="GW212" s="247"/>
      <c r="GX212" s="247"/>
      <c r="GY212" s="247"/>
      <c r="GZ212" s="247"/>
      <c r="HA212" s="247"/>
      <c r="HB212" s="247"/>
      <c r="HC212" s="247"/>
      <c r="HD212" s="247"/>
      <c r="HE212" s="247"/>
      <c r="HF212" s="247"/>
      <c r="HG212" s="247"/>
      <c r="HH212" s="247"/>
      <c r="HI212" s="247"/>
      <c r="HJ212" s="247"/>
      <c r="HK212" s="247"/>
      <c r="HL212" s="247"/>
      <c r="HM212" s="247"/>
      <c r="HN212" s="247"/>
      <c r="HO212" s="247"/>
      <c r="HP212" s="247"/>
      <c r="HQ212" s="247"/>
      <c r="HR212" s="247"/>
      <c r="HS212" s="247"/>
      <c r="HT212" s="247"/>
      <c r="HU212" s="247"/>
      <c r="HV212" s="247"/>
      <c r="HW212" s="247"/>
      <c r="HX212" s="247"/>
      <c r="HY212" s="247"/>
      <c r="HZ212" s="247"/>
      <c r="IA212" s="247"/>
      <c r="IB212" s="247"/>
      <c r="IC212" s="247"/>
      <c r="ID212" s="247"/>
      <c r="IE212" s="247"/>
      <c r="IF212" s="247"/>
      <c r="IG212" s="247"/>
      <c r="IH212" s="247"/>
      <c r="II212" s="247"/>
      <c r="IJ212" s="247"/>
      <c r="IK212" s="247"/>
      <c r="IL212" s="247"/>
      <c r="IM212" s="247"/>
      <c r="IN212" s="247"/>
      <c r="IO212" s="247"/>
      <c r="IP212" s="247"/>
      <c r="IQ212" s="247"/>
      <c r="IR212" s="247"/>
      <c r="IS212" s="247"/>
      <c r="IT212" s="247"/>
      <c r="IU212" s="247"/>
      <c r="IV212" s="247"/>
      <c r="IW212" s="247"/>
      <c r="IX212" s="247"/>
      <c r="IY212" s="247"/>
      <c r="IZ212" s="247"/>
      <c r="JA212" s="247"/>
      <c r="JB212" s="247"/>
      <c r="JC212" s="247"/>
      <c r="JD212" s="247"/>
      <c r="JE212" s="247"/>
      <c r="JF212" s="247"/>
      <c r="JG212" s="247"/>
      <c r="JH212" s="247"/>
      <c r="JI212" s="247"/>
      <c r="JJ212" s="247"/>
      <c r="JK212" s="247"/>
      <c r="JL212" s="247"/>
    </row>
    <row r="213" spans="1:272" s="270" customFormat="1" x14ac:dyDescent="0.3">
      <c r="A213" s="243"/>
      <c r="B213" s="243"/>
      <c r="C213" s="243"/>
      <c r="D213" s="243"/>
      <c r="E213" s="243"/>
      <c r="F213" s="245"/>
      <c r="G213" s="245"/>
      <c r="H213" s="245"/>
      <c r="I213" s="245"/>
      <c r="J213" s="245"/>
      <c r="K213" s="245"/>
      <c r="L213" s="246"/>
      <c r="M213" s="247"/>
      <c r="N213" s="247"/>
      <c r="O213" s="247"/>
      <c r="P213" s="247"/>
      <c r="Q213" s="247"/>
      <c r="R213" s="247"/>
      <c r="S213" s="247"/>
      <c r="T213" s="247"/>
      <c r="U213" s="247"/>
      <c r="V213" s="247"/>
      <c r="W213" s="247"/>
      <c r="X213" s="247"/>
      <c r="Y213" s="247"/>
      <c r="Z213" s="247"/>
      <c r="AA213" s="247"/>
      <c r="AB213" s="247"/>
      <c r="AC213" s="247"/>
      <c r="AD213" s="247"/>
      <c r="AE213" s="247"/>
      <c r="AF213" s="247"/>
      <c r="AG213" s="247"/>
      <c r="AH213" s="247"/>
      <c r="AI213" s="247"/>
      <c r="AJ213" s="247"/>
      <c r="AK213" s="247"/>
      <c r="AL213" s="247"/>
      <c r="AM213" s="247"/>
      <c r="AN213" s="247"/>
      <c r="AO213" s="247"/>
      <c r="AP213" s="247"/>
      <c r="AQ213" s="247"/>
      <c r="AR213" s="247"/>
      <c r="AS213" s="247"/>
      <c r="AT213" s="247"/>
      <c r="AU213" s="247"/>
      <c r="AV213" s="247"/>
      <c r="AW213" s="247"/>
      <c r="AX213" s="247"/>
      <c r="AY213" s="247"/>
      <c r="AZ213" s="247"/>
      <c r="BA213" s="247"/>
      <c r="BB213" s="247"/>
      <c r="BC213" s="247"/>
      <c r="BD213" s="247"/>
      <c r="BE213" s="247"/>
      <c r="BF213" s="247"/>
      <c r="BG213" s="247"/>
      <c r="BH213" s="247"/>
      <c r="BI213" s="247"/>
      <c r="BJ213" s="247"/>
      <c r="BK213" s="247"/>
      <c r="BL213" s="247"/>
      <c r="BM213" s="247"/>
      <c r="BN213" s="247"/>
      <c r="BO213" s="247"/>
      <c r="BP213" s="247"/>
      <c r="BQ213" s="247"/>
      <c r="BR213" s="247"/>
      <c r="BS213" s="247"/>
      <c r="BT213" s="247"/>
      <c r="BU213" s="247"/>
      <c r="BV213" s="247"/>
      <c r="BW213" s="247"/>
      <c r="BX213" s="247"/>
      <c r="BY213" s="247"/>
      <c r="BZ213" s="247"/>
      <c r="CA213" s="247"/>
      <c r="CB213" s="247"/>
      <c r="CC213" s="247"/>
      <c r="CD213" s="247"/>
      <c r="CE213" s="247"/>
      <c r="CF213" s="247"/>
      <c r="CG213" s="247"/>
      <c r="CH213" s="247"/>
      <c r="CI213" s="247"/>
      <c r="CJ213" s="247"/>
      <c r="CK213" s="247"/>
      <c r="CL213" s="247"/>
      <c r="CM213" s="247"/>
      <c r="CN213" s="247"/>
      <c r="CO213" s="247"/>
      <c r="CP213" s="247"/>
      <c r="CQ213" s="247"/>
      <c r="CR213" s="247"/>
      <c r="CS213" s="247"/>
      <c r="CT213" s="247"/>
      <c r="CU213" s="247"/>
      <c r="CV213" s="247"/>
      <c r="CW213" s="247"/>
      <c r="CX213" s="247"/>
      <c r="CY213" s="247"/>
      <c r="CZ213" s="247"/>
      <c r="DA213" s="247"/>
      <c r="DB213" s="247"/>
      <c r="DC213" s="247"/>
      <c r="DD213" s="247"/>
      <c r="DE213" s="247"/>
      <c r="DF213" s="247"/>
      <c r="DG213" s="247"/>
      <c r="DH213" s="247"/>
      <c r="DI213" s="247"/>
      <c r="DJ213" s="247"/>
      <c r="DK213" s="247"/>
      <c r="DL213" s="247"/>
      <c r="DM213" s="247"/>
      <c r="DN213" s="247"/>
      <c r="DO213" s="247"/>
      <c r="DP213" s="247"/>
      <c r="DQ213" s="247"/>
      <c r="DR213" s="247"/>
      <c r="DS213" s="247"/>
      <c r="DT213" s="247"/>
      <c r="DU213" s="247"/>
      <c r="DV213" s="247"/>
      <c r="DW213" s="247"/>
      <c r="DX213" s="247"/>
      <c r="DY213" s="247"/>
      <c r="DZ213" s="247"/>
      <c r="EA213" s="247"/>
      <c r="EB213" s="247"/>
      <c r="EC213" s="247"/>
      <c r="ED213" s="247"/>
      <c r="EE213" s="247"/>
      <c r="EF213" s="247"/>
      <c r="EG213" s="247"/>
      <c r="EH213" s="247"/>
      <c r="EI213" s="247"/>
      <c r="EJ213" s="247"/>
      <c r="EK213" s="247"/>
      <c r="EL213" s="247"/>
      <c r="EM213" s="247"/>
      <c r="EN213" s="247"/>
      <c r="EO213" s="247"/>
      <c r="EP213" s="247"/>
      <c r="EQ213" s="247"/>
      <c r="ER213" s="247"/>
      <c r="ES213" s="247"/>
      <c r="ET213" s="247"/>
      <c r="EU213" s="247"/>
      <c r="EV213" s="247"/>
      <c r="EW213" s="247"/>
      <c r="EX213" s="247"/>
      <c r="EY213" s="247"/>
      <c r="EZ213" s="247"/>
      <c r="FA213" s="247"/>
      <c r="FB213" s="247"/>
      <c r="FC213" s="247"/>
      <c r="FD213" s="247"/>
      <c r="FE213" s="247"/>
      <c r="FF213" s="247"/>
      <c r="FG213" s="247"/>
      <c r="FH213" s="247"/>
      <c r="FI213" s="247"/>
      <c r="FJ213" s="247"/>
      <c r="FK213" s="247"/>
      <c r="FL213" s="247"/>
      <c r="FM213" s="247"/>
      <c r="FN213" s="247"/>
      <c r="FO213" s="247"/>
      <c r="FP213" s="247"/>
      <c r="FQ213" s="247"/>
      <c r="FR213" s="247"/>
      <c r="FS213" s="247"/>
      <c r="FT213" s="247"/>
      <c r="FU213" s="247"/>
      <c r="FV213" s="247"/>
      <c r="FW213" s="247"/>
      <c r="FX213" s="247"/>
      <c r="FY213" s="247"/>
      <c r="FZ213" s="247"/>
      <c r="GA213" s="247"/>
      <c r="GB213" s="247"/>
      <c r="GC213" s="247"/>
      <c r="GD213" s="247"/>
      <c r="GE213" s="247"/>
      <c r="GF213" s="247"/>
      <c r="GG213" s="247"/>
      <c r="GH213" s="247"/>
      <c r="GI213" s="247"/>
      <c r="GJ213" s="247"/>
      <c r="GK213" s="247"/>
      <c r="GL213" s="247"/>
      <c r="GM213" s="247"/>
      <c r="GN213" s="247"/>
      <c r="GO213" s="247"/>
      <c r="GP213" s="247"/>
      <c r="GQ213" s="247"/>
      <c r="GR213" s="247"/>
      <c r="GS213" s="247"/>
      <c r="GT213" s="247"/>
      <c r="GU213" s="247"/>
      <c r="GV213" s="247"/>
      <c r="GW213" s="247"/>
      <c r="GX213" s="247"/>
      <c r="GY213" s="247"/>
      <c r="GZ213" s="247"/>
      <c r="HA213" s="247"/>
      <c r="HB213" s="247"/>
      <c r="HC213" s="247"/>
      <c r="HD213" s="247"/>
      <c r="HE213" s="247"/>
      <c r="HF213" s="247"/>
      <c r="HG213" s="247"/>
      <c r="HH213" s="247"/>
      <c r="HI213" s="247"/>
      <c r="HJ213" s="247"/>
      <c r="HK213" s="247"/>
      <c r="HL213" s="247"/>
      <c r="HM213" s="247"/>
      <c r="HN213" s="247"/>
      <c r="HO213" s="247"/>
      <c r="HP213" s="247"/>
      <c r="HQ213" s="247"/>
      <c r="HR213" s="247"/>
      <c r="HS213" s="247"/>
      <c r="HT213" s="247"/>
      <c r="HU213" s="247"/>
      <c r="HV213" s="247"/>
      <c r="HW213" s="247"/>
      <c r="HX213" s="247"/>
      <c r="HY213" s="247"/>
      <c r="HZ213" s="247"/>
      <c r="IA213" s="247"/>
      <c r="IB213" s="247"/>
      <c r="IC213" s="247"/>
      <c r="ID213" s="247"/>
      <c r="IE213" s="247"/>
      <c r="IF213" s="247"/>
      <c r="IG213" s="247"/>
      <c r="IH213" s="247"/>
      <c r="II213" s="247"/>
      <c r="IJ213" s="247"/>
      <c r="IK213" s="247"/>
      <c r="IL213" s="247"/>
      <c r="IM213" s="247"/>
      <c r="IN213" s="247"/>
      <c r="IO213" s="247"/>
      <c r="IP213" s="247"/>
      <c r="IQ213" s="247"/>
      <c r="IR213" s="247"/>
      <c r="IS213" s="247"/>
      <c r="IT213" s="247"/>
      <c r="IU213" s="247"/>
      <c r="IV213" s="247"/>
      <c r="IW213" s="247"/>
      <c r="IX213" s="247"/>
      <c r="IY213" s="247"/>
      <c r="IZ213" s="247"/>
      <c r="JA213" s="247"/>
      <c r="JB213" s="247"/>
      <c r="JC213" s="247"/>
      <c r="JD213" s="247"/>
      <c r="JE213" s="247"/>
      <c r="JF213" s="247"/>
      <c r="JG213" s="247"/>
      <c r="JH213" s="247"/>
      <c r="JI213" s="247"/>
      <c r="JJ213" s="247"/>
      <c r="JK213" s="247"/>
      <c r="JL213" s="247"/>
    </row>
    <row r="214" spans="1:272" s="270" customFormat="1" x14ac:dyDescent="0.3">
      <c r="A214" s="243"/>
      <c r="B214" s="243"/>
      <c r="C214" s="243"/>
      <c r="D214" s="243"/>
      <c r="E214" s="243"/>
      <c r="F214" s="245"/>
      <c r="G214" s="245"/>
      <c r="H214" s="245"/>
      <c r="I214" s="245"/>
      <c r="J214" s="245"/>
      <c r="K214" s="245"/>
      <c r="L214" s="246"/>
      <c r="M214" s="247"/>
      <c r="N214" s="247"/>
      <c r="O214" s="247"/>
      <c r="P214" s="247"/>
      <c r="Q214" s="247"/>
      <c r="R214" s="247"/>
      <c r="S214" s="247"/>
      <c r="T214" s="247"/>
      <c r="U214" s="247"/>
      <c r="V214" s="247"/>
      <c r="W214" s="247"/>
      <c r="X214" s="247"/>
      <c r="Y214" s="247"/>
      <c r="Z214" s="247"/>
      <c r="AA214" s="247"/>
      <c r="AB214" s="247"/>
      <c r="AC214" s="247"/>
      <c r="AD214" s="247"/>
      <c r="AE214" s="247"/>
      <c r="AF214" s="247"/>
      <c r="AG214" s="247"/>
      <c r="AH214" s="247"/>
      <c r="AI214" s="247"/>
      <c r="AJ214" s="247"/>
      <c r="AK214" s="247"/>
      <c r="AL214" s="247"/>
      <c r="AM214" s="247"/>
      <c r="AN214" s="247"/>
      <c r="AO214" s="247"/>
      <c r="AP214" s="247"/>
      <c r="AQ214" s="247"/>
      <c r="AR214" s="247"/>
      <c r="AS214" s="247"/>
      <c r="AT214" s="247"/>
      <c r="AU214" s="247"/>
      <c r="AV214" s="247"/>
      <c r="AW214" s="247"/>
      <c r="AX214" s="247"/>
      <c r="AY214" s="247"/>
      <c r="AZ214" s="247"/>
      <c r="BA214" s="247"/>
      <c r="BB214" s="247"/>
      <c r="BC214" s="247"/>
      <c r="BD214" s="247"/>
      <c r="BE214" s="247"/>
      <c r="BF214" s="247"/>
      <c r="BG214" s="247"/>
      <c r="BH214" s="247"/>
      <c r="BI214" s="247"/>
      <c r="BJ214" s="247"/>
      <c r="BK214" s="247"/>
      <c r="BL214" s="247"/>
      <c r="BM214" s="247"/>
      <c r="BN214" s="247"/>
      <c r="BO214" s="247"/>
      <c r="BP214" s="247"/>
      <c r="BQ214" s="247"/>
      <c r="BR214" s="247"/>
      <c r="BS214" s="247"/>
      <c r="BT214" s="247"/>
      <c r="BU214" s="247"/>
      <c r="BV214" s="247"/>
      <c r="BW214" s="247"/>
      <c r="BX214" s="247"/>
      <c r="BY214" s="247"/>
      <c r="BZ214" s="247"/>
      <c r="CA214" s="247"/>
      <c r="CB214" s="247"/>
      <c r="CC214" s="247"/>
      <c r="CD214" s="247"/>
      <c r="CE214" s="247"/>
      <c r="CF214" s="247"/>
      <c r="CG214" s="247"/>
      <c r="CH214" s="247"/>
      <c r="CI214" s="247"/>
      <c r="CJ214" s="247"/>
      <c r="CK214" s="247"/>
      <c r="CL214" s="247"/>
      <c r="CM214" s="247"/>
      <c r="CN214" s="247"/>
      <c r="CO214" s="247"/>
      <c r="CP214" s="247"/>
      <c r="CQ214" s="247"/>
      <c r="CR214" s="247"/>
      <c r="CS214" s="247"/>
      <c r="CT214" s="247"/>
      <c r="CU214" s="247"/>
      <c r="CV214" s="247"/>
      <c r="CW214" s="247"/>
      <c r="CX214" s="247"/>
      <c r="CY214" s="247"/>
      <c r="CZ214" s="247"/>
      <c r="DA214" s="247"/>
      <c r="DB214" s="247"/>
      <c r="DC214" s="247"/>
      <c r="DD214" s="247"/>
      <c r="DE214" s="247"/>
      <c r="DF214" s="247"/>
      <c r="DG214" s="247"/>
      <c r="DH214" s="247"/>
      <c r="DI214" s="247"/>
      <c r="DJ214" s="247"/>
      <c r="DK214" s="247"/>
      <c r="DL214" s="247"/>
      <c r="DM214" s="247"/>
      <c r="DN214" s="247"/>
      <c r="DO214" s="247"/>
      <c r="DP214" s="247"/>
      <c r="DQ214" s="247"/>
      <c r="DR214" s="247"/>
      <c r="DS214" s="247"/>
      <c r="DT214" s="247"/>
      <c r="DU214" s="247"/>
      <c r="DV214" s="247"/>
      <c r="DW214" s="247"/>
      <c r="DX214" s="247"/>
      <c r="DY214" s="247"/>
      <c r="DZ214" s="247"/>
      <c r="EA214" s="247"/>
      <c r="EB214" s="247"/>
      <c r="EC214" s="247"/>
      <c r="ED214" s="247"/>
      <c r="EE214" s="247"/>
      <c r="EF214" s="247"/>
      <c r="EG214" s="247"/>
      <c r="EH214" s="247"/>
      <c r="EI214" s="247"/>
      <c r="EJ214" s="247"/>
      <c r="EK214" s="247"/>
      <c r="EL214" s="247"/>
      <c r="EM214" s="247"/>
      <c r="EN214" s="247"/>
      <c r="EO214" s="247"/>
      <c r="EP214" s="247"/>
      <c r="EQ214" s="247"/>
      <c r="ER214" s="247"/>
      <c r="ES214" s="247"/>
      <c r="ET214" s="247"/>
      <c r="EU214" s="247"/>
      <c r="EV214" s="247"/>
      <c r="EW214" s="247"/>
      <c r="EX214" s="247"/>
      <c r="EY214" s="247"/>
      <c r="EZ214" s="247"/>
      <c r="FA214" s="247"/>
      <c r="FB214" s="247"/>
      <c r="FC214" s="247"/>
      <c r="FD214" s="247"/>
      <c r="FE214" s="247"/>
      <c r="FF214" s="247"/>
      <c r="FG214" s="247"/>
      <c r="FH214" s="247"/>
      <c r="FI214" s="247"/>
      <c r="FJ214" s="247"/>
      <c r="FK214" s="247"/>
      <c r="FL214" s="247"/>
      <c r="FM214" s="247"/>
      <c r="FN214" s="247"/>
      <c r="FO214" s="247"/>
      <c r="FP214" s="247"/>
      <c r="FQ214" s="247"/>
      <c r="FR214" s="247"/>
      <c r="FS214" s="247"/>
      <c r="FT214" s="247"/>
      <c r="FU214" s="247"/>
      <c r="FV214" s="247"/>
      <c r="FW214" s="247"/>
      <c r="FX214" s="247"/>
      <c r="FY214" s="247"/>
      <c r="FZ214" s="247"/>
      <c r="GA214" s="247"/>
      <c r="GB214" s="247"/>
      <c r="GC214" s="247"/>
      <c r="GD214" s="247"/>
      <c r="GE214" s="247"/>
      <c r="GF214" s="247"/>
      <c r="GG214" s="247"/>
      <c r="GH214" s="247"/>
      <c r="GI214" s="247"/>
      <c r="GJ214" s="247"/>
      <c r="GK214" s="247"/>
      <c r="GL214" s="247"/>
      <c r="GM214" s="247"/>
      <c r="GN214" s="247"/>
      <c r="GO214" s="247"/>
      <c r="GP214" s="247"/>
      <c r="GQ214" s="247"/>
      <c r="GR214" s="247"/>
      <c r="GS214" s="247"/>
      <c r="GT214" s="247"/>
      <c r="GU214" s="247"/>
      <c r="GV214" s="247"/>
      <c r="GW214" s="247"/>
      <c r="GX214" s="247"/>
      <c r="GY214" s="247"/>
      <c r="GZ214" s="247"/>
      <c r="HA214" s="247"/>
      <c r="HB214" s="247"/>
      <c r="HC214" s="247"/>
      <c r="HD214" s="247"/>
      <c r="HE214" s="247"/>
      <c r="HF214" s="247"/>
      <c r="HG214" s="247"/>
      <c r="HH214" s="247"/>
      <c r="HI214" s="247"/>
      <c r="HJ214" s="247"/>
      <c r="HK214" s="247"/>
      <c r="HL214" s="247"/>
      <c r="HM214" s="247"/>
      <c r="HN214" s="247"/>
      <c r="HO214" s="247"/>
      <c r="HP214" s="247"/>
      <c r="HQ214" s="247"/>
      <c r="HR214" s="247"/>
      <c r="HS214" s="247"/>
      <c r="HT214" s="247"/>
      <c r="HU214" s="247"/>
      <c r="HV214" s="247"/>
      <c r="HW214" s="247"/>
      <c r="HX214" s="247"/>
      <c r="HY214" s="247"/>
      <c r="HZ214" s="247"/>
      <c r="IA214" s="247"/>
      <c r="IB214" s="247"/>
      <c r="IC214" s="247"/>
      <c r="ID214" s="247"/>
      <c r="IE214" s="247"/>
      <c r="IF214" s="247"/>
      <c r="IG214" s="247"/>
      <c r="IH214" s="247"/>
      <c r="II214" s="247"/>
      <c r="IJ214" s="247"/>
      <c r="IK214" s="247"/>
      <c r="IL214" s="247"/>
      <c r="IM214" s="247"/>
      <c r="IN214" s="247"/>
      <c r="IO214" s="247"/>
      <c r="IP214" s="247"/>
      <c r="IQ214" s="247"/>
      <c r="IR214" s="247"/>
      <c r="IS214" s="247"/>
      <c r="IT214" s="247"/>
      <c r="IU214" s="247"/>
      <c r="IV214" s="247"/>
      <c r="IW214" s="247"/>
      <c r="IX214" s="247"/>
      <c r="IY214" s="247"/>
      <c r="IZ214" s="247"/>
      <c r="JA214" s="247"/>
      <c r="JB214" s="247"/>
      <c r="JC214" s="247"/>
      <c r="JD214" s="247"/>
      <c r="JE214" s="247"/>
      <c r="JF214" s="247"/>
      <c r="JG214" s="247"/>
      <c r="JH214" s="247"/>
      <c r="JI214" s="247"/>
      <c r="JJ214" s="247"/>
      <c r="JK214" s="247"/>
      <c r="JL214" s="247"/>
    </row>
    <row r="215" spans="1:272" s="270" customFormat="1" x14ac:dyDescent="0.3">
      <c r="A215" s="243"/>
      <c r="B215" s="243"/>
      <c r="C215" s="243"/>
      <c r="D215" s="243"/>
      <c r="E215" s="243"/>
      <c r="F215" s="245"/>
      <c r="G215" s="245"/>
      <c r="H215" s="245"/>
      <c r="I215" s="245"/>
      <c r="J215" s="245"/>
      <c r="K215" s="245"/>
      <c r="L215" s="246"/>
      <c r="M215" s="247"/>
      <c r="N215" s="247"/>
      <c r="O215" s="247"/>
      <c r="P215" s="247"/>
      <c r="Q215" s="247"/>
      <c r="R215" s="247"/>
      <c r="S215" s="247"/>
      <c r="T215" s="247"/>
      <c r="U215" s="247"/>
      <c r="V215" s="247"/>
      <c r="W215" s="247"/>
      <c r="X215" s="247"/>
      <c r="Y215" s="247"/>
      <c r="Z215" s="247"/>
      <c r="AA215" s="247"/>
      <c r="AB215" s="247"/>
      <c r="AC215" s="247"/>
      <c r="AD215" s="247"/>
      <c r="AE215" s="247"/>
      <c r="AF215" s="247"/>
      <c r="AG215" s="247"/>
      <c r="AH215" s="247"/>
      <c r="AI215" s="247"/>
      <c r="AJ215" s="247"/>
      <c r="AK215" s="247"/>
      <c r="AL215" s="247"/>
      <c r="AM215" s="247"/>
      <c r="AN215" s="247"/>
      <c r="AO215" s="247"/>
      <c r="AP215" s="247"/>
      <c r="AQ215" s="247"/>
      <c r="AR215" s="247"/>
      <c r="AS215" s="247"/>
      <c r="AT215" s="247"/>
      <c r="AU215" s="247"/>
      <c r="AV215" s="247"/>
      <c r="AW215" s="247"/>
      <c r="AX215" s="247"/>
      <c r="AY215" s="247"/>
      <c r="AZ215" s="247"/>
      <c r="BA215" s="247"/>
      <c r="BB215" s="247"/>
      <c r="BC215" s="247"/>
      <c r="BD215" s="247"/>
      <c r="BE215" s="247"/>
      <c r="BF215" s="247"/>
      <c r="BG215" s="247"/>
      <c r="BH215" s="247"/>
      <c r="BI215" s="247"/>
      <c r="BJ215" s="247"/>
      <c r="BK215" s="247"/>
      <c r="BL215" s="247"/>
      <c r="BM215" s="247"/>
      <c r="BN215" s="247"/>
      <c r="BO215" s="247"/>
      <c r="BP215" s="247"/>
      <c r="BQ215" s="247"/>
      <c r="BR215" s="247"/>
      <c r="BS215" s="247"/>
      <c r="BT215" s="247"/>
      <c r="BU215" s="247"/>
      <c r="BV215" s="247"/>
      <c r="BW215" s="247"/>
      <c r="BX215" s="247"/>
      <c r="BY215" s="247"/>
      <c r="BZ215" s="247"/>
      <c r="CA215" s="247"/>
      <c r="CB215" s="247"/>
      <c r="CC215" s="247"/>
      <c r="CD215" s="247"/>
      <c r="CE215" s="247"/>
      <c r="CF215" s="247"/>
      <c r="CG215" s="247"/>
      <c r="CH215" s="247"/>
      <c r="CI215" s="247"/>
      <c r="CJ215" s="247"/>
      <c r="CK215" s="247"/>
      <c r="CL215" s="247"/>
      <c r="CM215" s="247"/>
      <c r="CN215" s="247"/>
      <c r="CO215" s="247"/>
      <c r="CP215" s="247"/>
      <c r="CQ215" s="247"/>
      <c r="CR215" s="247"/>
      <c r="CS215" s="247"/>
      <c r="CT215" s="247"/>
      <c r="CU215" s="247"/>
      <c r="CV215" s="247"/>
      <c r="CW215" s="247"/>
      <c r="CX215" s="247"/>
      <c r="CY215" s="247"/>
      <c r="CZ215" s="247"/>
      <c r="DA215" s="247"/>
      <c r="DB215" s="247"/>
      <c r="DC215" s="247"/>
      <c r="DD215" s="247"/>
      <c r="DE215" s="247"/>
      <c r="DF215" s="247"/>
      <c r="DG215" s="247"/>
      <c r="DH215" s="247"/>
      <c r="DI215" s="247"/>
      <c r="DJ215" s="247"/>
      <c r="DK215" s="247"/>
      <c r="DL215" s="247"/>
      <c r="DM215" s="247"/>
      <c r="DN215" s="247"/>
      <c r="DO215" s="247"/>
      <c r="DP215" s="247"/>
      <c r="DQ215" s="247"/>
      <c r="DR215" s="247"/>
      <c r="DS215" s="247"/>
      <c r="DT215" s="247"/>
      <c r="DU215" s="247"/>
      <c r="DV215" s="247"/>
      <c r="DW215" s="247"/>
      <c r="DX215" s="247"/>
      <c r="DY215" s="247"/>
      <c r="DZ215" s="247"/>
      <c r="EA215" s="247"/>
      <c r="EB215" s="247"/>
      <c r="EC215" s="247"/>
      <c r="ED215" s="247"/>
      <c r="EE215" s="247"/>
      <c r="EF215" s="247"/>
      <c r="EG215" s="247"/>
      <c r="EH215" s="247"/>
      <c r="EI215" s="247"/>
      <c r="EJ215" s="247"/>
      <c r="EK215" s="247"/>
      <c r="EL215" s="247"/>
      <c r="EM215" s="247"/>
      <c r="EN215" s="247"/>
      <c r="EO215" s="247"/>
      <c r="EP215" s="247"/>
      <c r="EQ215" s="247"/>
      <c r="ER215" s="247"/>
      <c r="ES215" s="247"/>
      <c r="ET215" s="247"/>
      <c r="EU215" s="247"/>
      <c r="EV215" s="247"/>
      <c r="EW215" s="247"/>
      <c r="EX215" s="247"/>
      <c r="EY215" s="247"/>
      <c r="EZ215" s="247"/>
      <c r="FA215" s="247"/>
      <c r="FB215" s="247"/>
      <c r="FC215" s="247"/>
      <c r="FD215" s="247"/>
      <c r="FE215" s="247"/>
      <c r="FF215" s="247"/>
      <c r="FG215" s="247"/>
      <c r="FH215" s="247"/>
      <c r="FI215" s="247"/>
      <c r="FJ215" s="247"/>
      <c r="FK215" s="247"/>
      <c r="FL215" s="247"/>
      <c r="FM215" s="247"/>
      <c r="FN215" s="247"/>
      <c r="FO215" s="247"/>
      <c r="FP215" s="247"/>
      <c r="FQ215" s="247"/>
      <c r="FR215" s="247"/>
      <c r="FS215" s="247"/>
      <c r="FT215" s="247"/>
      <c r="FU215" s="247"/>
      <c r="FV215" s="247"/>
      <c r="FW215" s="247"/>
      <c r="FX215" s="247"/>
      <c r="FY215" s="247"/>
      <c r="FZ215" s="247"/>
      <c r="GA215" s="247"/>
      <c r="GB215" s="247"/>
      <c r="GC215" s="247"/>
      <c r="GD215" s="247"/>
      <c r="GE215" s="247"/>
      <c r="GF215" s="247"/>
      <c r="GG215" s="247"/>
      <c r="GH215" s="247"/>
      <c r="GI215" s="247"/>
      <c r="GJ215" s="247"/>
      <c r="GK215" s="247"/>
      <c r="GL215" s="247"/>
      <c r="GM215" s="247"/>
      <c r="GN215" s="247"/>
      <c r="GO215" s="247"/>
      <c r="GP215" s="247"/>
      <c r="GQ215" s="247"/>
      <c r="GR215" s="247"/>
      <c r="GS215" s="247"/>
      <c r="GT215" s="247"/>
      <c r="GU215" s="247"/>
      <c r="GV215" s="247"/>
      <c r="GW215" s="247"/>
      <c r="GX215" s="247"/>
      <c r="GY215" s="247"/>
      <c r="GZ215" s="247"/>
      <c r="HA215" s="247"/>
      <c r="HB215" s="247"/>
      <c r="HC215" s="247"/>
      <c r="HD215" s="247"/>
      <c r="HE215" s="247"/>
      <c r="HF215" s="247"/>
      <c r="HG215" s="247"/>
      <c r="HH215" s="247"/>
      <c r="HI215" s="247"/>
      <c r="HJ215" s="247"/>
      <c r="HK215" s="247"/>
      <c r="HL215" s="247"/>
      <c r="HM215" s="247"/>
      <c r="HN215" s="247"/>
      <c r="HO215" s="247"/>
      <c r="HP215" s="247"/>
      <c r="HQ215" s="247"/>
      <c r="HR215" s="247"/>
      <c r="HS215" s="247"/>
      <c r="HT215" s="247"/>
      <c r="HU215" s="247"/>
      <c r="HV215" s="247"/>
      <c r="HW215" s="247"/>
      <c r="HX215" s="247"/>
      <c r="HY215" s="247"/>
      <c r="HZ215" s="247"/>
      <c r="IA215" s="247"/>
      <c r="IB215" s="247"/>
      <c r="IC215" s="247"/>
      <c r="ID215" s="247"/>
      <c r="IE215" s="247"/>
      <c r="IF215" s="247"/>
      <c r="IG215" s="247"/>
      <c r="IH215" s="247"/>
      <c r="II215" s="247"/>
      <c r="IJ215" s="247"/>
      <c r="IK215" s="247"/>
      <c r="IL215" s="247"/>
      <c r="IM215" s="247"/>
      <c r="IN215" s="247"/>
      <c r="IO215" s="247"/>
      <c r="IP215" s="247"/>
      <c r="IQ215" s="247"/>
      <c r="IR215" s="247"/>
      <c r="IS215" s="247"/>
      <c r="IT215" s="247"/>
      <c r="IU215" s="247"/>
      <c r="IV215" s="247"/>
      <c r="IW215" s="247"/>
      <c r="IX215" s="247"/>
      <c r="IY215" s="247"/>
      <c r="IZ215" s="247"/>
      <c r="JA215" s="247"/>
      <c r="JB215" s="247"/>
      <c r="JC215" s="247"/>
      <c r="JD215" s="247"/>
      <c r="JE215" s="247"/>
      <c r="JF215" s="247"/>
      <c r="JG215" s="247"/>
      <c r="JH215" s="247"/>
      <c r="JI215" s="247"/>
      <c r="JJ215" s="247"/>
      <c r="JK215" s="247"/>
      <c r="JL215" s="247"/>
    </row>
    <row r="216" spans="1:272" s="270" customFormat="1" x14ac:dyDescent="0.3">
      <c r="A216" s="243"/>
      <c r="B216" s="243"/>
      <c r="C216" s="243"/>
      <c r="D216" s="243"/>
      <c r="E216" s="243"/>
      <c r="F216" s="245"/>
      <c r="G216" s="245"/>
      <c r="H216" s="245"/>
      <c r="I216" s="245"/>
      <c r="J216" s="245"/>
      <c r="K216" s="245"/>
      <c r="L216" s="246"/>
      <c r="M216" s="247"/>
      <c r="N216" s="247"/>
      <c r="O216" s="247"/>
      <c r="P216" s="247"/>
      <c r="Q216" s="247"/>
      <c r="R216" s="247"/>
      <c r="S216" s="247"/>
      <c r="T216" s="247"/>
      <c r="U216" s="247"/>
      <c r="V216" s="247"/>
      <c r="W216" s="247"/>
      <c r="X216" s="247"/>
      <c r="Y216" s="247"/>
      <c r="Z216" s="247"/>
      <c r="AA216" s="247"/>
      <c r="AB216" s="247"/>
      <c r="AC216" s="247"/>
      <c r="AD216" s="247"/>
      <c r="AE216" s="247"/>
      <c r="AF216" s="247"/>
      <c r="AG216" s="247"/>
      <c r="AH216" s="247"/>
      <c r="AI216" s="247"/>
      <c r="AJ216" s="247"/>
      <c r="AK216" s="247"/>
      <c r="AL216" s="247"/>
      <c r="AM216" s="247"/>
      <c r="AN216" s="247"/>
      <c r="AO216" s="247"/>
      <c r="AP216" s="247"/>
      <c r="AQ216" s="247"/>
      <c r="AR216" s="247"/>
      <c r="AS216" s="247"/>
      <c r="AT216" s="247"/>
      <c r="AU216" s="247"/>
      <c r="AV216" s="247"/>
      <c r="AW216" s="247"/>
      <c r="AX216" s="247"/>
      <c r="AY216" s="247"/>
      <c r="AZ216" s="247"/>
      <c r="BA216" s="247"/>
      <c r="BB216" s="247"/>
      <c r="BC216" s="247"/>
      <c r="BD216" s="247"/>
      <c r="BE216" s="247"/>
      <c r="BF216" s="247"/>
      <c r="BG216" s="247"/>
      <c r="BH216" s="247"/>
      <c r="BI216" s="247"/>
      <c r="BJ216" s="247"/>
      <c r="BK216" s="247"/>
      <c r="BL216" s="247"/>
      <c r="BM216" s="247"/>
      <c r="BN216" s="247"/>
      <c r="BO216" s="247"/>
      <c r="BP216" s="247"/>
      <c r="BQ216" s="247"/>
      <c r="BR216" s="247"/>
      <c r="BS216" s="247"/>
      <c r="BT216" s="247"/>
      <c r="BU216" s="247"/>
      <c r="BV216" s="247"/>
      <c r="BW216" s="247"/>
      <c r="BX216" s="247"/>
      <c r="BY216" s="247"/>
      <c r="BZ216" s="247"/>
      <c r="CA216" s="247"/>
      <c r="CB216" s="247"/>
      <c r="CC216" s="247"/>
      <c r="CD216" s="247"/>
      <c r="CE216" s="247"/>
      <c r="CF216" s="247"/>
      <c r="CG216" s="247"/>
      <c r="CH216" s="247"/>
      <c r="CI216" s="247"/>
      <c r="CJ216" s="247"/>
      <c r="CK216" s="247"/>
      <c r="CL216" s="247"/>
      <c r="CM216" s="247"/>
      <c r="CN216" s="247"/>
      <c r="CO216" s="247"/>
      <c r="CP216" s="247"/>
      <c r="CQ216" s="247"/>
      <c r="CR216" s="247"/>
      <c r="CS216" s="247"/>
      <c r="CT216" s="247"/>
      <c r="CU216" s="247"/>
      <c r="CV216" s="247"/>
      <c r="CW216" s="247"/>
      <c r="CX216" s="247"/>
      <c r="CY216" s="247"/>
      <c r="CZ216" s="247"/>
      <c r="DA216" s="247"/>
      <c r="DB216" s="247"/>
      <c r="DC216" s="247"/>
      <c r="DD216" s="247"/>
      <c r="DE216" s="247"/>
      <c r="DF216" s="247"/>
      <c r="DG216" s="247"/>
      <c r="DH216" s="247"/>
      <c r="DI216" s="247"/>
      <c r="DJ216" s="247"/>
      <c r="DK216" s="247"/>
      <c r="DL216" s="247"/>
      <c r="DM216" s="247"/>
      <c r="DN216" s="247"/>
      <c r="DO216" s="247"/>
      <c r="DP216" s="247"/>
      <c r="DQ216" s="247"/>
      <c r="DR216" s="247"/>
      <c r="DS216" s="247"/>
      <c r="DT216" s="247"/>
      <c r="DU216" s="247"/>
      <c r="DV216" s="247"/>
      <c r="DW216" s="247"/>
      <c r="DX216" s="247"/>
      <c r="DY216" s="247"/>
      <c r="DZ216" s="247"/>
      <c r="EA216" s="247"/>
      <c r="EB216" s="247"/>
      <c r="EC216" s="247"/>
      <c r="ED216" s="247"/>
      <c r="EE216" s="247"/>
      <c r="EF216" s="247"/>
      <c r="EG216" s="247"/>
      <c r="EH216" s="247"/>
      <c r="EI216" s="247"/>
      <c r="EJ216" s="247"/>
      <c r="EK216" s="247"/>
      <c r="EL216" s="247"/>
      <c r="EM216" s="247"/>
      <c r="EN216" s="247"/>
      <c r="EO216" s="247"/>
      <c r="EP216" s="247"/>
      <c r="EQ216" s="247"/>
      <c r="ER216" s="247"/>
      <c r="ES216" s="247"/>
      <c r="ET216" s="247"/>
      <c r="EU216" s="247"/>
      <c r="EV216" s="247"/>
      <c r="EW216" s="247"/>
      <c r="EX216" s="247"/>
      <c r="EY216" s="247"/>
      <c r="EZ216" s="247"/>
      <c r="FA216" s="247"/>
      <c r="FB216" s="247"/>
      <c r="FC216" s="247"/>
      <c r="FD216" s="247"/>
      <c r="FE216" s="247"/>
      <c r="FF216" s="247"/>
      <c r="FG216" s="247"/>
      <c r="FH216" s="247"/>
      <c r="FI216" s="247"/>
      <c r="FJ216" s="247"/>
      <c r="FK216" s="247"/>
      <c r="FL216" s="247"/>
      <c r="FM216" s="247"/>
      <c r="FN216" s="247"/>
      <c r="FO216" s="247"/>
      <c r="FP216" s="247"/>
      <c r="FQ216" s="247"/>
      <c r="FR216" s="247"/>
      <c r="FS216" s="247"/>
      <c r="FT216" s="247"/>
      <c r="FU216" s="247"/>
      <c r="FV216" s="247"/>
      <c r="FW216" s="247"/>
      <c r="FX216" s="247"/>
      <c r="FY216" s="247"/>
      <c r="FZ216" s="247"/>
      <c r="GA216" s="247"/>
      <c r="GB216" s="247"/>
      <c r="GC216" s="247"/>
      <c r="GD216" s="247"/>
      <c r="GE216" s="247"/>
      <c r="GF216" s="247"/>
      <c r="GG216" s="247"/>
      <c r="GH216" s="247"/>
      <c r="GI216" s="247"/>
      <c r="GJ216" s="247"/>
      <c r="GK216" s="247"/>
      <c r="GL216" s="247"/>
      <c r="GM216" s="247"/>
      <c r="GN216" s="247"/>
      <c r="GO216" s="247"/>
      <c r="GP216" s="247"/>
      <c r="GQ216" s="247"/>
      <c r="GR216" s="247"/>
      <c r="GS216" s="247"/>
      <c r="GT216" s="247"/>
      <c r="GU216" s="247"/>
      <c r="GV216" s="247"/>
      <c r="GW216" s="247"/>
      <c r="GX216" s="247"/>
      <c r="GY216" s="247"/>
      <c r="GZ216" s="247"/>
      <c r="HA216" s="247"/>
      <c r="HB216" s="247"/>
      <c r="HC216" s="247"/>
      <c r="HD216" s="247"/>
      <c r="HE216" s="247"/>
      <c r="HF216" s="247"/>
      <c r="HG216" s="247"/>
      <c r="HH216" s="247"/>
      <c r="HI216" s="247"/>
      <c r="HJ216" s="247"/>
      <c r="HK216" s="247"/>
      <c r="HL216" s="247"/>
      <c r="HM216" s="247"/>
      <c r="HN216" s="247"/>
      <c r="HO216" s="247"/>
      <c r="HP216" s="247"/>
      <c r="HQ216" s="247"/>
      <c r="HR216" s="247"/>
      <c r="HS216" s="247"/>
      <c r="HT216" s="247"/>
      <c r="HU216" s="247"/>
      <c r="HV216" s="247"/>
      <c r="HW216" s="247"/>
      <c r="HX216" s="247"/>
      <c r="HY216" s="247"/>
      <c r="HZ216" s="247"/>
      <c r="IA216" s="247"/>
      <c r="IB216" s="247"/>
      <c r="IC216" s="247"/>
      <c r="ID216" s="247"/>
      <c r="IE216" s="247"/>
      <c r="IF216" s="247"/>
      <c r="IG216" s="247"/>
      <c r="IH216" s="247"/>
      <c r="II216" s="247"/>
      <c r="IJ216" s="247"/>
      <c r="IK216" s="247"/>
      <c r="IL216" s="247"/>
      <c r="IM216" s="247"/>
      <c r="IN216" s="247"/>
      <c r="IO216" s="247"/>
      <c r="IP216" s="247"/>
      <c r="IQ216" s="247"/>
      <c r="IR216" s="247"/>
      <c r="IS216" s="247"/>
      <c r="IT216" s="247"/>
      <c r="IU216" s="247"/>
      <c r="IV216" s="247"/>
      <c r="IW216" s="247"/>
      <c r="IX216" s="247"/>
      <c r="IY216" s="247"/>
      <c r="IZ216" s="247"/>
      <c r="JA216" s="247"/>
      <c r="JB216" s="247"/>
      <c r="JC216" s="247"/>
      <c r="JD216" s="247"/>
      <c r="JE216" s="247"/>
      <c r="JF216" s="247"/>
      <c r="JG216" s="247"/>
      <c r="JH216" s="247"/>
      <c r="JI216" s="247"/>
      <c r="JJ216" s="247"/>
      <c r="JK216" s="247"/>
      <c r="JL216" s="247"/>
    </row>
    <row r="217" spans="1:272" s="270" customFormat="1" x14ac:dyDescent="0.3">
      <c r="A217" s="243"/>
      <c r="B217" s="243"/>
      <c r="C217" s="243"/>
      <c r="D217" s="243"/>
      <c r="E217" s="243"/>
      <c r="F217" s="245"/>
      <c r="G217" s="245"/>
      <c r="H217" s="245"/>
      <c r="I217" s="245"/>
      <c r="J217" s="245"/>
      <c r="K217" s="245"/>
      <c r="L217" s="246"/>
      <c r="M217" s="247"/>
      <c r="N217" s="247"/>
      <c r="O217" s="247"/>
      <c r="P217" s="247"/>
      <c r="Q217" s="247"/>
      <c r="R217" s="247"/>
      <c r="S217" s="247"/>
      <c r="T217" s="247"/>
      <c r="U217" s="247"/>
      <c r="V217" s="247"/>
      <c r="W217" s="247"/>
      <c r="X217" s="247"/>
      <c r="Y217" s="247"/>
      <c r="Z217" s="247"/>
      <c r="AA217" s="247"/>
      <c r="AB217" s="247"/>
      <c r="AC217" s="247"/>
      <c r="AD217" s="247"/>
      <c r="AE217" s="247"/>
      <c r="AF217" s="247"/>
      <c r="AG217" s="247"/>
      <c r="AH217" s="247"/>
      <c r="AI217" s="247"/>
      <c r="AJ217" s="247"/>
      <c r="AK217" s="247"/>
      <c r="AL217" s="247"/>
      <c r="AM217" s="247"/>
      <c r="AN217" s="247"/>
      <c r="AO217" s="247"/>
      <c r="AP217" s="247"/>
      <c r="AQ217" s="247"/>
      <c r="AR217" s="247"/>
      <c r="AS217" s="247"/>
      <c r="AT217" s="247"/>
      <c r="AU217" s="247"/>
      <c r="AV217" s="247"/>
      <c r="AW217" s="247"/>
      <c r="AX217" s="247"/>
      <c r="AY217" s="247"/>
      <c r="AZ217" s="247"/>
      <c r="BA217" s="247"/>
      <c r="BB217" s="247"/>
      <c r="BC217" s="247"/>
      <c r="BD217" s="247"/>
      <c r="BE217" s="247"/>
      <c r="BF217" s="247"/>
      <c r="BG217" s="247"/>
      <c r="BH217" s="247"/>
      <c r="BI217" s="247"/>
      <c r="BJ217" s="247"/>
      <c r="BK217" s="247"/>
      <c r="BL217" s="247"/>
      <c r="BM217" s="247"/>
      <c r="BN217" s="247"/>
      <c r="BO217" s="247"/>
      <c r="BP217" s="247"/>
      <c r="BQ217" s="247"/>
      <c r="BR217" s="247"/>
      <c r="BS217" s="247"/>
      <c r="BT217" s="247"/>
      <c r="BU217" s="247"/>
      <c r="BV217" s="247"/>
      <c r="BW217" s="247"/>
      <c r="BX217" s="247"/>
      <c r="BY217" s="247"/>
      <c r="BZ217" s="247"/>
      <c r="CA217" s="247"/>
      <c r="CB217" s="247"/>
      <c r="CC217" s="247"/>
      <c r="CD217" s="247"/>
      <c r="CE217" s="247"/>
      <c r="CF217" s="247"/>
      <c r="CG217" s="247"/>
      <c r="CH217" s="247"/>
      <c r="CI217" s="247"/>
      <c r="CJ217" s="247"/>
      <c r="CK217" s="247"/>
      <c r="CL217" s="247"/>
      <c r="CM217" s="247"/>
      <c r="CN217" s="247"/>
      <c r="CO217" s="247"/>
      <c r="CP217" s="247"/>
      <c r="CQ217" s="247"/>
      <c r="CR217" s="247"/>
      <c r="CS217" s="247"/>
      <c r="CT217" s="247"/>
      <c r="CU217" s="247"/>
      <c r="CV217" s="247"/>
      <c r="CW217" s="247"/>
      <c r="CX217" s="247"/>
      <c r="CY217" s="247"/>
      <c r="CZ217" s="247"/>
      <c r="DA217" s="247"/>
      <c r="DB217" s="247"/>
      <c r="DC217" s="247"/>
      <c r="DD217" s="247"/>
      <c r="DE217" s="247"/>
      <c r="DF217" s="247"/>
      <c r="DG217" s="247"/>
      <c r="DH217" s="247"/>
      <c r="DI217" s="247"/>
      <c r="DJ217" s="247"/>
      <c r="DK217" s="247"/>
      <c r="DL217" s="247"/>
      <c r="DM217" s="247"/>
      <c r="DN217" s="247"/>
      <c r="DO217" s="247"/>
      <c r="DP217" s="247"/>
      <c r="DQ217" s="247"/>
      <c r="DR217" s="247"/>
      <c r="DS217" s="247"/>
      <c r="DT217" s="247"/>
      <c r="DU217" s="247"/>
      <c r="DV217" s="247"/>
      <c r="DW217" s="247"/>
      <c r="DX217" s="247"/>
      <c r="DY217" s="247"/>
      <c r="DZ217" s="247"/>
      <c r="EA217" s="247"/>
      <c r="EB217" s="247"/>
      <c r="EC217" s="247"/>
      <c r="ED217" s="247"/>
      <c r="EE217" s="247"/>
      <c r="EF217" s="247"/>
      <c r="EG217" s="247"/>
      <c r="EH217" s="247"/>
      <c r="EI217" s="247"/>
      <c r="EJ217" s="247"/>
      <c r="EK217" s="247"/>
      <c r="EL217" s="247"/>
      <c r="EM217" s="247"/>
      <c r="EN217" s="247"/>
      <c r="EO217" s="247"/>
      <c r="EP217" s="247"/>
      <c r="EQ217" s="247"/>
      <c r="ER217" s="247"/>
      <c r="ES217" s="247"/>
      <c r="ET217" s="247"/>
      <c r="EU217" s="247"/>
      <c r="EV217" s="247"/>
      <c r="EW217" s="247"/>
      <c r="EX217" s="247"/>
      <c r="EY217" s="247"/>
      <c r="EZ217" s="247"/>
      <c r="FA217" s="247"/>
      <c r="FB217" s="247"/>
      <c r="FC217" s="247"/>
      <c r="FD217" s="247"/>
      <c r="FE217" s="247"/>
      <c r="FF217" s="247"/>
      <c r="FG217" s="247"/>
      <c r="FH217" s="247"/>
      <c r="FI217" s="247"/>
      <c r="FJ217" s="247"/>
      <c r="FK217" s="247"/>
      <c r="FL217" s="247"/>
      <c r="FM217" s="247"/>
      <c r="FN217" s="247"/>
      <c r="FO217" s="247"/>
      <c r="FP217" s="247"/>
      <c r="FQ217" s="247"/>
      <c r="FR217" s="247"/>
      <c r="FS217" s="247"/>
      <c r="FT217" s="247"/>
      <c r="FU217" s="247"/>
      <c r="FV217" s="247"/>
      <c r="FW217" s="247"/>
      <c r="FX217" s="247"/>
      <c r="FY217" s="247"/>
      <c r="FZ217" s="247"/>
      <c r="GA217" s="247"/>
      <c r="GB217" s="247"/>
      <c r="GC217" s="247"/>
      <c r="GD217" s="247"/>
      <c r="GE217" s="247"/>
      <c r="GF217" s="247"/>
      <c r="GG217" s="247"/>
      <c r="GH217" s="247"/>
      <c r="GI217" s="247"/>
      <c r="GJ217" s="247"/>
      <c r="GK217" s="247"/>
      <c r="GL217" s="247"/>
      <c r="GM217" s="247"/>
      <c r="GN217" s="247"/>
      <c r="GO217" s="247"/>
      <c r="GP217" s="247"/>
      <c r="GQ217" s="247"/>
      <c r="GR217" s="247"/>
      <c r="GS217" s="247"/>
      <c r="GT217" s="247"/>
      <c r="GU217" s="247"/>
      <c r="GV217" s="247"/>
      <c r="GW217" s="247"/>
      <c r="GX217" s="247"/>
      <c r="GY217" s="247"/>
      <c r="GZ217" s="247"/>
      <c r="HA217" s="247"/>
      <c r="HB217" s="247"/>
      <c r="HC217" s="247"/>
      <c r="HD217" s="247"/>
      <c r="HE217" s="247"/>
      <c r="HF217" s="247"/>
      <c r="HG217" s="247"/>
      <c r="HH217" s="247"/>
      <c r="HI217" s="247"/>
      <c r="HJ217" s="247"/>
      <c r="HK217" s="247"/>
      <c r="HL217" s="247"/>
      <c r="HM217" s="247"/>
      <c r="HN217" s="247"/>
      <c r="HO217" s="247"/>
      <c r="HP217" s="247"/>
      <c r="HQ217" s="247"/>
      <c r="HR217" s="247"/>
      <c r="HS217" s="247"/>
      <c r="HT217" s="247"/>
      <c r="HU217" s="247"/>
      <c r="HV217" s="247"/>
      <c r="HW217" s="247"/>
      <c r="HX217" s="247"/>
      <c r="HY217" s="247"/>
      <c r="HZ217" s="247"/>
      <c r="IA217" s="247"/>
      <c r="IB217" s="247"/>
      <c r="IC217" s="247"/>
      <c r="ID217" s="247"/>
      <c r="IE217" s="247"/>
      <c r="IF217" s="247"/>
      <c r="IG217" s="247"/>
      <c r="IH217" s="247"/>
      <c r="II217" s="247"/>
      <c r="IJ217" s="247"/>
      <c r="IK217" s="247"/>
      <c r="IL217" s="247"/>
      <c r="IM217" s="247"/>
      <c r="IN217" s="247"/>
      <c r="IO217" s="247"/>
      <c r="IP217" s="247"/>
      <c r="IQ217" s="247"/>
      <c r="IR217" s="247"/>
      <c r="IS217" s="247"/>
      <c r="IT217" s="247"/>
      <c r="IU217" s="247"/>
      <c r="IV217" s="247"/>
      <c r="IW217" s="247"/>
      <c r="IX217" s="247"/>
      <c r="IY217" s="247"/>
      <c r="IZ217" s="247"/>
      <c r="JA217" s="247"/>
      <c r="JB217" s="247"/>
      <c r="JC217" s="247"/>
      <c r="JD217" s="247"/>
      <c r="JE217" s="247"/>
      <c r="JF217" s="247"/>
      <c r="JG217" s="247"/>
      <c r="JH217" s="247"/>
      <c r="JI217" s="247"/>
      <c r="JJ217" s="247"/>
      <c r="JK217" s="247"/>
      <c r="JL217" s="247"/>
    </row>
    <row r="218" spans="1:272" s="270" customFormat="1" x14ac:dyDescent="0.3">
      <c r="A218" s="243"/>
      <c r="B218" s="243"/>
      <c r="C218" s="243"/>
      <c r="D218" s="243"/>
      <c r="E218" s="243"/>
      <c r="F218" s="245"/>
      <c r="G218" s="245"/>
      <c r="H218" s="245"/>
      <c r="I218" s="245"/>
      <c r="J218" s="245"/>
      <c r="K218" s="245"/>
      <c r="L218" s="246"/>
      <c r="M218" s="247"/>
      <c r="N218" s="247"/>
      <c r="O218" s="247"/>
      <c r="P218" s="247"/>
      <c r="Q218" s="247"/>
      <c r="R218" s="247"/>
      <c r="S218" s="247"/>
      <c r="T218" s="247"/>
      <c r="U218" s="247"/>
      <c r="V218" s="247"/>
      <c r="W218" s="247"/>
      <c r="X218" s="247"/>
      <c r="Y218" s="247"/>
      <c r="Z218" s="247"/>
      <c r="AA218" s="247"/>
      <c r="AB218" s="247"/>
      <c r="AC218" s="247"/>
      <c r="AD218" s="247"/>
      <c r="AE218" s="247"/>
      <c r="AF218" s="247"/>
      <c r="AG218" s="247"/>
      <c r="AH218" s="247"/>
      <c r="AI218" s="247"/>
      <c r="AJ218" s="247"/>
      <c r="AK218" s="247"/>
      <c r="AL218" s="247"/>
      <c r="AM218" s="247"/>
      <c r="AN218" s="247"/>
      <c r="AO218" s="247"/>
      <c r="AP218" s="247"/>
      <c r="AQ218" s="247"/>
      <c r="AR218" s="247"/>
      <c r="AS218" s="247"/>
      <c r="AT218" s="247"/>
      <c r="AU218" s="247"/>
      <c r="AV218" s="247"/>
      <c r="AW218" s="247"/>
      <c r="AX218" s="247"/>
      <c r="AY218" s="247"/>
      <c r="AZ218" s="247"/>
      <c r="BA218" s="247"/>
      <c r="BB218" s="247"/>
      <c r="BC218" s="247"/>
      <c r="BD218" s="247"/>
      <c r="BE218" s="247"/>
      <c r="BF218" s="247"/>
      <c r="BG218" s="247"/>
      <c r="BH218" s="247"/>
      <c r="BI218" s="247"/>
      <c r="BJ218" s="247"/>
      <c r="BK218" s="247"/>
      <c r="BL218" s="247"/>
      <c r="BM218" s="247"/>
      <c r="BN218" s="247"/>
      <c r="BO218" s="247"/>
      <c r="BP218" s="247"/>
      <c r="BQ218" s="247"/>
      <c r="BR218" s="247"/>
      <c r="BS218" s="247"/>
      <c r="BT218" s="247"/>
      <c r="BU218" s="247"/>
      <c r="BV218" s="247"/>
      <c r="BW218" s="247"/>
      <c r="BX218" s="247"/>
      <c r="BY218" s="247"/>
      <c r="BZ218" s="247"/>
      <c r="CA218" s="247"/>
      <c r="CB218" s="247"/>
      <c r="CC218" s="247"/>
      <c r="CD218" s="247"/>
      <c r="CE218" s="247"/>
      <c r="CF218" s="247"/>
      <c r="CG218" s="247"/>
      <c r="CH218" s="247"/>
      <c r="CI218" s="247"/>
      <c r="CJ218" s="247"/>
      <c r="CK218" s="247"/>
      <c r="CL218" s="247"/>
      <c r="CM218" s="247"/>
      <c r="CN218" s="247"/>
      <c r="CO218" s="247"/>
      <c r="CP218" s="247"/>
      <c r="CQ218" s="247"/>
      <c r="CR218" s="247"/>
      <c r="CS218" s="247"/>
      <c r="CT218" s="247"/>
      <c r="CU218" s="247"/>
      <c r="CV218" s="247"/>
      <c r="CW218" s="247"/>
      <c r="CX218" s="247"/>
      <c r="CY218" s="247"/>
      <c r="CZ218" s="247"/>
      <c r="DA218" s="247"/>
      <c r="DB218" s="247"/>
      <c r="DC218" s="247"/>
      <c r="DD218" s="247"/>
      <c r="DE218" s="247"/>
      <c r="DF218" s="247"/>
      <c r="DG218" s="247"/>
      <c r="DH218" s="247"/>
      <c r="DI218" s="247"/>
      <c r="DJ218" s="247"/>
      <c r="DK218" s="247"/>
      <c r="DL218" s="247"/>
      <c r="DM218" s="247"/>
      <c r="DN218" s="247"/>
      <c r="DO218" s="247"/>
      <c r="DP218" s="247"/>
      <c r="DQ218" s="247"/>
      <c r="DR218" s="247"/>
      <c r="DS218" s="247"/>
      <c r="DT218" s="247"/>
      <c r="DU218" s="247"/>
      <c r="DV218" s="247"/>
      <c r="DW218" s="247"/>
      <c r="DX218" s="247"/>
      <c r="DY218" s="247"/>
      <c r="DZ218" s="247"/>
      <c r="EA218" s="247"/>
      <c r="EB218" s="247"/>
      <c r="EC218" s="247"/>
      <c r="ED218" s="247"/>
      <c r="EE218" s="247"/>
      <c r="EF218" s="247"/>
      <c r="EG218" s="247"/>
      <c r="EH218" s="247"/>
      <c r="EI218" s="247"/>
      <c r="EJ218" s="247"/>
      <c r="EK218" s="247"/>
      <c r="EL218" s="247"/>
      <c r="EM218" s="247"/>
      <c r="EN218" s="247"/>
      <c r="EO218" s="247"/>
      <c r="EP218" s="247"/>
      <c r="EQ218" s="247"/>
      <c r="ER218" s="247"/>
      <c r="ES218" s="247"/>
      <c r="ET218" s="247"/>
      <c r="EU218" s="247"/>
      <c r="EV218" s="247"/>
      <c r="EW218" s="247"/>
      <c r="EX218" s="247"/>
      <c r="EY218" s="247"/>
      <c r="EZ218" s="247"/>
      <c r="FA218" s="247"/>
      <c r="FB218" s="247"/>
      <c r="FC218" s="247"/>
      <c r="FD218" s="247"/>
      <c r="FE218" s="247"/>
      <c r="FF218" s="247"/>
      <c r="FG218" s="247"/>
      <c r="FH218" s="247"/>
      <c r="FI218" s="247"/>
      <c r="FJ218" s="247"/>
      <c r="FK218" s="247"/>
      <c r="FL218" s="247"/>
      <c r="FM218" s="247"/>
      <c r="FN218" s="247"/>
      <c r="FO218" s="247"/>
      <c r="FP218" s="247"/>
      <c r="FQ218" s="247"/>
      <c r="FR218" s="247"/>
      <c r="FS218" s="247"/>
      <c r="FT218" s="247"/>
      <c r="FU218" s="247"/>
      <c r="FV218" s="247"/>
      <c r="FW218" s="247"/>
      <c r="FX218" s="247"/>
      <c r="FY218" s="247"/>
      <c r="FZ218" s="247"/>
      <c r="GA218" s="247"/>
      <c r="GB218" s="247"/>
      <c r="GC218" s="247"/>
      <c r="GD218" s="247"/>
      <c r="GE218" s="247"/>
      <c r="GF218" s="247"/>
      <c r="GG218" s="247"/>
      <c r="GH218" s="247"/>
      <c r="GI218" s="247"/>
      <c r="GJ218" s="247"/>
      <c r="GK218" s="247"/>
      <c r="GL218" s="247"/>
      <c r="GM218" s="247"/>
      <c r="GN218" s="247"/>
      <c r="GO218" s="247"/>
      <c r="GP218" s="247"/>
      <c r="GQ218" s="247"/>
      <c r="GR218" s="247"/>
      <c r="GS218" s="247"/>
      <c r="GT218" s="247"/>
      <c r="GU218" s="247"/>
      <c r="GV218" s="247"/>
      <c r="GW218" s="247"/>
      <c r="GX218" s="247"/>
      <c r="GY218" s="247"/>
      <c r="GZ218" s="247"/>
      <c r="HA218" s="247"/>
      <c r="HB218" s="247"/>
      <c r="HC218" s="247"/>
      <c r="HD218" s="247"/>
      <c r="HE218" s="247"/>
      <c r="HF218" s="247"/>
      <c r="HG218" s="247"/>
      <c r="HH218" s="247"/>
      <c r="HI218" s="247"/>
      <c r="HJ218" s="247"/>
      <c r="HK218" s="247"/>
      <c r="HL218" s="247"/>
      <c r="HM218" s="247"/>
      <c r="HN218" s="247"/>
      <c r="HO218" s="247"/>
      <c r="HP218" s="247"/>
      <c r="HQ218" s="247"/>
      <c r="HR218" s="247"/>
      <c r="HS218" s="247"/>
      <c r="HT218" s="247"/>
      <c r="HU218" s="247"/>
      <c r="HV218" s="247"/>
      <c r="HW218" s="247"/>
      <c r="HX218" s="247"/>
      <c r="HY218" s="247"/>
      <c r="HZ218" s="247"/>
      <c r="IA218" s="247"/>
      <c r="IB218" s="247"/>
      <c r="IC218" s="247"/>
      <c r="ID218" s="247"/>
      <c r="IE218" s="247"/>
      <c r="IF218" s="247"/>
      <c r="IG218" s="247"/>
      <c r="IH218" s="247"/>
      <c r="II218" s="247"/>
      <c r="IJ218" s="247"/>
      <c r="IK218" s="247"/>
      <c r="IL218" s="247"/>
      <c r="IM218" s="247"/>
      <c r="IN218" s="247"/>
      <c r="IO218" s="247"/>
      <c r="IP218" s="247"/>
      <c r="IQ218" s="247"/>
      <c r="IR218" s="247"/>
      <c r="IS218" s="247"/>
      <c r="IT218" s="247"/>
      <c r="IU218" s="247"/>
      <c r="IV218" s="247"/>
      <c r="IW218" s="247"/>
      <c r="IX218" s="247"/>
      <c r="IY218" s="247"/>
      <c r="IZ218" s="247"/>
      <c r="JA218" s="247"/>
      <c r="JB218" s="247"/>
      <c r="JC218" s="247"/>
      <c r="JD218" s="247"/>
      <c r="JE218" s="247"/>
      <c r="JF218" s="247"/>
      <c r="JG218" s="247"/>
      <c r="JH218" s="247"/>
      <c r="JI218" s="247"/>
      <c r="JJ218" s="247"/>
      <c r="JK218" s="247"/>
      <c r="JL218" s="247"/>
    </row>
    <row r="219" spans="1:272" s="270" customFormat="1" x14ac:dyDescent="0.3">
      <c r="A219" s="243"/>
      <c r="B219" s="243"/>
      <c r="C219" s="243"/>
      <c r="D219" s="243"/>
      <c r="E219" s="243"/>
      <c r="F219" s="245"/>
      <c r="G219" s="245"/>
      <c r="H219" s="245"/>
      <c r="I219" s="245"/>
      <c r="J219" s="245"/>
      <c r="K219" s="245"/>
      <c r="L219" s="246"/>
      <c r="M219" s="247"/>
      <c r="N219" s="247"/>
      <c r="O219" s="247"/>
      <c r="P219" s="247"/>
      <c r="Q219" s="247"/>
      <c r="R219" s="247"/>
      <c r="S219" s="247"/>
      <c r="T219" s="247"/>
      <c r="U219" s="247"/>
      <c r="V219" s="247"/>
      <c r="W219" s="247"/>
      <c r="X219" s="247"/>
      <c r="Y219" s="247"/>
      <c r="Z219" s="247"/>
      <c r="AA219" s="247"/>
      <c r="AB219" s="247"/>
      <c r="AC219" s="247"/>
      <c r="AD219" s="247"/>
      <c r="AE219" s="247"/>
      <c r="AF219" s="247"/>
      <c r="AG219" s="247"/>
      <c r="AH219" s="247"/>
      <c r="AI219" s="247"/>
      <c r="AJ219" s="247"/>
      <c r="AK219" s="247"/>
      <c r="AL219" s="247"/>
      <c r="AM219" s="247"/>
      <c r="AN219" s="247"/>
      <c r="AO219" s="247"/>
      <c r="AP219" s="247"/>
      <c r="AQ219" s="247"/>
      <c r="AR219" s="247"/>
      <c r="AS219" s="247"/>
      <c r="AT219" s="247"/>
      <c r="AU219" s="247"/>
      <c r="AV219" s="247"/>
      <c r="AW219" s="247"/>
      <c r="AX219" s="247"/>
      <c r="AY219" s="247"/>
      <c r="AZ219" s="247"/>
      <c r="BA219" s="247"/>
      <c r="BB219" s="247"/>
      <c r="BC219" s="247"/>
      <c r="BD219" s="247"/>
      <c r="BE219" s="247"/>
      <c r="BF219" s="247"/>
      <c r="BG219" s="247"/>
      <c r="BH219" s="247"/>
      <c r="BI219" s="247"/>
      <c r="BJ219" s="247"/>
      <c r="BK219" s="247"/>
      <c r="BL219" s="247"/>
      <c r="BM219" s="247"/>
      <c r="BN219" s="247"/>
      <c r="BO219" s="247"/>
      <c r="BP219" s="247"/>
      <c r="BQ219" s="247"/>
      <c r="BR219" s="247"/>
      <c r="BS219" s="247"/>
      <c r="BT219" s="247"/>
      <c r="BU219" s="247"/>
      <c r="BV219" s="247"/>
      <c r="BW219" s="247"/>
      <c r="BX219" s="247"/>
      <c r="BY219" s="247"/>
      <c r="BZ219" s="247"/>
      <c r="CA219" s="247"/>
      <c r="CB219" s="247"/>
      <c r="CC219" s="247"/>
      <c r="CD219" s="247"/>
      <c r="CE219" s="247"/>
      <c r="CF219" s="247"/>
      <c r="CG219" s="247"/>
      <c r="CH219" s="247"/>
      <c r="CI219" s="247"/>
      <c r="CJ219" s="247"/>
      <c r="CK219" s="247"/>
      <c r="CL219" s="247"/>
      <c r="CM219" s="247"/>
      <c r="CN219" s="247"/>
      <c r="CO219" s="247"/>
      <c r="CP219" s="247"/>
      <c r="CQ219" s="247"/>
      <c r="CR219" s="247"/>
      <c r="CS219" s="247"/>
      <c r="CT219" s="247"/>
      <c r="CU219" s="247"/>
      <c r="CV219" s="247"/>
      <c r="CW219" s="247"/>
      <c r="CX219" s="247"/>
      <c r="CY219" s="247"/>
      <c r="CZ219" s="247"/>
      <c r="DA219" s="247"/>
      <c r="DB219" s="247"/>
      <c r="DC219" s="247"/>
      <c r="DD219" s="247"/>
      <c r="DE219" s="247"/>
      <c r="DF219" s="247"/>
      <c r="DG219" s="247"/>
      <c r="DH219" s="247"/>
      <c r="DI219" s="247"/>
      <c r="DJ219" s="247"/>
      <c r="DK219" s="247"/>
      <c r="DL219" s="247"/>
      <c r="DM219" s="247"/>
      <c r="DN219" s="247"/>
      <c r="DO219" s="247"/>
      <c r="DP219" s="247"/>
      <c r="DQ219" s="247"/>
      <c r="DR219" s="247"/>
      <c r="DS219" s="247"/>
      <c r="DT219" s="247"/>
      <c r="DU219" s="247"/>
      <c r="DV219" s="247"/>
      <c r="DW219" s="247"/>
      <c r="DX219" s="247"/>
      <c r="DY219" s="247"/>
      <c r="DZ219" s="247"/>
      <c r="EA219" s="247"/>
      <c r="EB219" s="247"/>
      <c r="EC219" s="247"/>
      <c r="ED219" s="247"/>
      <c r="EE219" s="247"/>
      <c r="EF219" s="247"/>
      <c r="EG219" s="247"/>
      <c r="EH219" s="247"/>
      <c r="EI219" s="247"/>
      <c r="EJ219" s="247"/>
      <c r="EK219" s="247"/>
      <c r="EL219" s="247"/>
      <c r="EM219" s="247"/>
      <c r="EN219" s="247"/>
      <c r="EO219" s="247"/>
      <c r="EP219" s="247"/>
      <c r="EQ219" s="247"/>
      <c r="ER219" s="247"/>
      <c r="ES219" s="247"/>
      <c r="ET219" s="247"/>
      <c r="EU219" s="247"/>
      <c r="EV219" s="247"/>
      <c r="EW219" s="247"/>
      <c r="EX219" s="247"/>
      <c r="EY219" s="247"/>
      <c r="EZ219" s="247"/>
      <c r="FA219" s="247"/>
      <c r="FB219" s="247"/>
      <c r="FC219" s="247"/>
      <c r="FD219" s="247"/>
      <c r="FE219" s="247"/>
      <c r="FF219" s="247"/>
      <c r="FG219" s="247"/>
      <c r="FH219" s="247"/>
      <c r="FI219" s="247"/>
      <c r="FJ219" s="247"/>
      <c r="FK219" s="247"/>
      <c r="FL219" s="247"/>
      <c r="FM219" s="247"/>
      <c r="FN219" s="247"/>
      <c r="FO219" s="247"/>
      <c r="FP219" s="247"/>
      <c r="FQ219" s="247"/>
      <c r="FR219" s="247"/>
      <c r="FS219" s="247"/>
      <c r="FT219" s="247"/>
      <c r="FU219" s="247"/>
      <c r="FV219" s="247"/>
      <c r="FW219" s="247"/>
      <c r="FX219" s="247"/>
      <c r="FY219" s="247"/>
      <c r="FZ219" s="247"/>
      <c r="GA219" s="247"/>
      <c r="GB219" s="247"/>
      <c r="GC219" s="247"/>
      <c r="GD219" s="247"/>
      <c r="GE219" s="247"/>
      <c r="GF219" s="247"/>
      <c r="GG219" s="247"/>
      <c r="GH219" s="247"/>
      <c r="GI219" s="247"/>
      <c r="GJ219" s="247"/>
      <c r="GK219" s="247"/>
      <c r="GL219" s="247"/>
      <c r="GM219" s="247"/>
      <c r="GN219" s="247"/>
      <c r="GO219" s="247"/>
      <c r="GP219" s="247"/>
      <c r="GQ219" s="247"/>
      <c r="GR219" s="247"/>
      <c r="GS219" s="247"/>
      <c r="GT219" s="247"/>
      <c r="GU219" s="247"/>
      <c r="GV219" s="247"/>
      <c r="GW219" s="247"/>
      <c r="GX219" s="247"/>
      <c r="GY219" s="247"/>
      <c r="GZ219" s="247"/>
      <c r="HA219" s="247"/>
      <c r="HB219" s="247"/>
      <c r="HC219" s="247"/>
      <c r="HD219" s="247"/>
      <c r="HE219" s="247"/>
      <c r="HF219" s="247"/>
      <c r="HG219" s="247"/>
      <c r="HH219" s="247"/>
      <c r="HI219" s="247"/>
      <c r="HJ219" s="247"/>
      <c r="HK219" s="247"/>
      <c r="HL219" s="247"/>
      <c r="HM219" s="247"/>
      <c r="HN219" s="247"/>
      <c r="HO219" s="247"/>
      <c r="HP219" s="247"/>
      <c r="HQ219" s="247"/>
      <c r="HR219" s="247"/>
      <c r="HS219" s="247"/>
      <c r="HT219" s="247"/>
      <c r="HU219" s="247"/>
      <c r="HV219" s="247"/>
      <c r="HW219" s="247"/>
      <c r="HX219" s="247"/>
      <c r="HY219" s="247"/>
      <c r="HZ219" s="247"/>
      <c r="IA219" s="247"/>
      <c r="IB219" s="247"/>
      <c r="IC219" s="247"/>
      <c r="ID219" s="247"/>
      <c r="IE219" s="247"/>
      <c r="IF219" s="247"/>
      <c r="IG219" s="247"/>
      <c r="IH219" s="247"/>
      <c r="II219" s="247"/>
      <c r="IJ219" s="247"/>
      <c r="IK219" s="247"/>
      <c r="IL219" s="247"/>
      <c r="IM219" s="247"/>
      <c r="IN219" s="247"/>
      <c r="IO219" s="247"/>
      <c r="IP219" s="247"/>
      <c r="IQ219" s="247"/>
      <c r="IR219" s="247"/>
      <c r="IS219" s="247"/>
      <c r="IT219" s="247"/>
      <c r="IU219" s="247"/>
      <c r="IV219" s="247"/>
      <c r="IW219" s="247"/>
      <c r="IX219" s="247"/>
      <c r="IY219" s="247"/>
      <c r="IZ219" s="247"/>
      <c r="JA219" s="247"/>
      <c r="JB219" s="247"/>
      <c r="JC219" s="247"/>
      <c r="JD219" s="247"/>
      <c r="JE219" s="247"/>
      <c r="JF219" s="247"/>
      <c r="JG219" s="247"/>
      <c r="JH219" s="247"/>
      <c r="JI219" s="247"/>
      <c r="JJ219" s="247"/>
      <c r="JK219" s="247"/>
      <c r="JL219" s="247"/>
    </row>
    <row r="220" spans="1:272" s="270" customFormat="1" x14ac:dyDescent="0.3">
      <c r="A220" s="243"/>
      <c r="B220" s="243"/>
      <c r="C220" s="243"/>
      <c r="D220" s="243"/>
      <c r="E220" s="243"/>
      <c r="F220" s="245"/>
      <c r="G220" s="245"/>
      <c r="H220" s="245"/>
      <c r="I220" s="245"/>
      <c r="J220" s="245"/>
      <c r="K220" s="245"/>
      <c r="L220" s="246"/>
      <c r="M220" s="247"/>
      <c r="N220" s="247"/>
      <c r="O220" s="247"/>
      <c r="P220" s="247"/>
      <c r="Q220" s="247"/>
      <c r="R220" s="247"/>
      <c r="S220" s="247"/>
      <c r="T220" s="247"/>
      <c r="U220" s="247"/>
      <c r="V220" s="247"/>
      <c r="W220" s="247"/>
      <c r="X220" s="247"/>
      <c r="Y220" s="247"/>
      <c r="Z220" s="247"/>
      <c r="AA220" s="247"/>
      <c r="AB220" s="247"/>
      <c r="AC220" s="247"/>
      <c r="AD220" s="247"/>
      <c r="AE220" s="247"/>
      <c r="AF220" s="247"/>
      <c r="AG220" s="247"/>
      <c r="AH220" s="247"/>
      <c r="AI220" s="247"/>
      <c r="AJ220" s="247"/>
      <c r="AK220" s="247"/>
      <c r="AL220" s="247"/>
      <c r="AM220" s="247"/>
      <c r="AN220" s="247"/>
      <c r="AO220" s="247"/>
      <c r="AP220" s="247"/>
      <c r="AQ220" s="247"/>
      <c r="AR220" s="247"/>
      <c r="AS220" s="247"/>
      <c r="AT220" s="247"/>
      <c r="AU220" s="247"/>
      <c r="AV220" s="247"/>
      <c r="AW220" s="247"/>
      <c r="AX220" s="247"/>
      <c r="AY220" s="247"/>
      <c r="AZ220" s="247"/>
      <c r="BA220" s="247"/>
      <c r="BB220" s="247"/>
      <c r="BC220" s="247"/>
      <c r="BD220" s="247"/>
      <c r="BE220" s="247"/>
      <c r="BF220" s="247"/>
      <c r="BG220" s="247"/>
      <c r="BH220" s="247"/>
      <c r="BI220" s="247"/>
      <c r="BJ220" s="247"/>
      <c r="BK220" s="247"/>
      <c r="BL220" s="247"/>
      <c r="BM220" s="247"/>
      <c r="BN220" s="247"/>
      <c r="BO220" s="247"/>
      <c r="BP220" s="247"/>
      <c r="BQ220" s="247"/>
      <c r="BR220" s="247"/>
      <c r="BS220" s="247"/>
      <c r="BT220" s="247"/>
      <c r="BU220" s="247"/>
      <c r="BV220" s="247"/>
      <c r="BW220" s="247"/>
      <c r="BX220" s="247"/>
      <c r="BY220" s="247"/>
      <c r="BZ220" s="247"/>
      <c r="CA220" s="247"/>
      <c r="CB220" s="247"/>
      <c r="CC220" s="247"/>
      <c r="CD220" s="247"/>
      <c r="CE220" s="247"/>
      <c r="CF220" s="247"/>
      <c r="CG220" s="247"/>
      <c r="CH220" s="247"/>
      <c r="CI220" s="247"/>
      <c r="CJ220" s="247"/>
      <c r="CK220" s="247"/>
      <c r="CL220" s="247"/>
      <c r="CM220" s="247"/>
      <c r="CN220" s="247"/>
      <c r="CO220" s="247"/>
      <c r="CP220" s="247"/>
      <c r="CQ220" s="247"/>
      <c r="CR220" s="247"/>
      <c r="CS220" s="247"/>
      <c r="CT220" s="247"/>
      <c r="CU220" s="247"/>
      <c r="CV220" s="247"/>
      <c r="CW220" s="247"/>
      <c r="CX220" s="247"/>
      <c r="CY220" s="247"/>
      <c r="CZ220" s="247"/>
      <c r="DA220" s="247"/>
      <c r="DB220" s="247"/>
      <c r="DC220" s="247"/>
      <c r="DD220" s="247"/>
      <c r="DE220" s="247"/>
      <c r="DF220" s="247"/>
      <c r="DG220" s="247"/>
      <c r="DH220" s="247"/>
      <c r="DI220" s="247"/>
      <c r="DJ220" s="247"/>
      <c r="DK220" s="247"/>
      <c r="DL220" s="247"/>
      <c r="DM220" s="247"/>
      <c r="DN220" s="247"/>
      <c r="DO220" s="247"/>
      <c r="DP220" s="247"/>
      <c r="DQ220" s="247"/>
      <c r="DR220" s="247"/>
      <c r="DS220" s="247"/>
      <c r="DT220" s="247"/>
      <c r="DU220" s="247"/>
      <c r="DV220" s="247"/>
      <c r="DW220" s="247"/>
      <c r="DX220" s="247"/>
      <c r="DY220" s="247"/>
      <c r="DZ220" s="247"/>
      <c r="EA220" s="247"/>
      <c r="EB220" s="247"/>
      <c r="EC220" s="247"/>
      <c r="ED220" s="247"/>
      <c r="EE220" s="247"/>
      <c r="EF220" s="247"/>
      <c r="EG220" s="247"/>
      <c r="EH220" s="247"/>
      <c r="EI220" s="247"/>
      <c r="EJ220" s="247"/>
      <c r="EK220" s="247"/>
      <c r="EL220" s="247"/>
      <c r="EM220" s="247"/>
      <c r="EN220" s="247"/>
      <c r="EO220" s="247"/>
      <c r="EP220" s="247"/>
      <c r="EQ220" s="247"/>
      <c r="ER220" s="247"/>
      <c r="ES220" s="247"/>
      <c r="ET220" s="247"/>
      <c r="EU220" s="247"/>
      <c r="EV220" s="247"/>
      <c r="EW220" s="247"/>
      <c r="EX220" s="247"/>
      <c r="EY220" s="247"/>
      <c r="EZ220" s="247"/>
      <c r="FA220" s="247"/>
      <c r="FB220" s="247"/>
      <c r="FC220" s="247"/>
      <c r="FD220" s="247"/>
      <c r="FE220" s="247"/>
      <c r="FF220" s="247"/>
      <c r="FG220" s="247"/>
      <c r="FH220" s="247"/>
      <c r="FI220" s="247"/>
      <c r="FJ220" s="247"/>
      <c r="FK220" s="247"/>
      <c r="FL220" s="247"/>
      <c r="FM220" s="247"/>
      <c r="FN220" s="247"/>
      <c r="FO220" s="247"/>
      <c r="FP220" s="247"/>
      <c r="FQ220" s="247"/>
      <c r="FR220" s="247"/>
      <c r="FS220" s="247"/>
      <c r="FT220" s="247"/>
      <c r="FU220" s="247"/>
      <c r="FV220" s="247"/>
      <c r="FW220" s="247"/>
      <c r="FX220" s="247"/>
      <c r="FY220" s="247"/>
      <c r="FZ220" s="247"/>
      <c r="GA220" s="247"/>
      <c r="GB220" s="247"/>
      <c r="GC220" s="247"/>
      <c r="GD220" s="247"/>
      <c r="GE220" s="247"/>
      <c r="GF220" s="247"/>
      <c r="GG220" s="247"/>
      <c r="GH220" s="247"/>
      <c r="GI220" s="247"/>
      <c r="GJ220" s="247"/>
      <c r="GK220" s="247"/>
      <c r="GL220" s="247"/>
      <c r="GM220" s="247"/>
      <c r="GN220" s="247"/>
      <c r="GO220" s="247"/>
      <c r="GP220" s="247"/>
      <c r="GQ220" s="247"/>
      <c r="GR220" s="247"/>
      <c r="GS220" s="247"/>
      <c r="GT220" s="247"/>
      <c r="GU220" s="247"/>
      <c r="GV220" s="247"/>
      <c r="GW220" s="247"/>
      <c r="GX220" s="247"/>
      <c r="GY220" s="247"/>
      <c r="GZ220" s="247"/>
      <c r="HA220" s="247"/>
      <c r="HB220" s="247"/>
      <c r="HC220" s="247"/>
      <c r="HD220" s="247"/>
      <c r="HE220" s="247"/>
      <c r="HF220" s="247"/>
      <c r="HG220" s="247"/>
      <c r="HH220" s="247"/>
      <c r="HI220" s="247"/>
      <c r="HJ220" s="247"/>
      <c r="HK220" s="247"/>
      <c r="HL220" s="247"/>
      <c r="HM220" s="247"/>
      <c r="HN220" s="247"/>
      <c r="HO220" s="247"/>
      <c r="HP220" s="247"/>
      <c r="HQ220" s="247"/>
      <c r="HR220" s="247"/>
      <c r="HS220" s="247"/>
      <c r="HT220" s="247"/>
      <c r="HU220" s="247"/>
      <c r="HV220" s="247"/>
      <c r="HW220" s="247"/>
      <c r="HX220" s="247"/>
      <c r="HY220" s="247"/>
      <c r="HZ220" s="247"/>
      <c r="IA220" s="247"/>
      <c r="IB220" s="247"/>
      <c r="IC220" s="247"/>
      <c r="ID220" s="247"/>
      <c r="IE220" s="247"/>
      <c r="IF220" s="247"/>
      <c r="IG220" s="247"/>
      <c r="IH220" s="247"/>
      <c r="II220" s="247"/>
      <c r="IJ220" s="247"/>
      <c r="IK220" s="247"/>
      <c r="IL220" s="247"/>
      <c r="IM220" s="247"/>
      <c r="IN220" s="247"/>
      <c r="IO220" s="247"/>
      <c r="IP220" s="247"/>
      <c r="IQ220" s="247"/>
      <c r="IR220" s="247"/>
      <c r="IS220" s="247"/>
      <c r="IT220" s="247"/>
      <c r="IU220" s="247"/>
      <c r="IV220" s="247"/>
      <c r="IW220" s="247"/>
      <c r="IX220" s="247"/>
      <c r="IY220" s="247"/>
      <c r="IZ220" s="247"/>
      <c r="JA220" s="247"/>
      <c r="JB220" s="247"/>
      <c r="JC220" s="247"/>
      <c r="JD220" s="247"/>
      <c r="JE220" s="247"/>
      <c r="JF220" s="247"/>
      <c r="JG220" s="247"/>
      <c r="JH220" s="247"/>
      <c r="JI220" s="247"/>
      <c r="JJ220" s="247"/>
      <c r="JK220" s="247"/>
      <c r="JL220" s="247"/>
    </row>
    <row r="221" spans="1:272" s="270" customFormat="1" x14ac:dyDescent="0.3">
      <c r="A221" s="243"/>
      <c r="B221" s="243"/>
      <c r="C221" s="243"/>
      <c r="D221" s="243"/>
      <c r="E221" s="243"/>
      <c r="F221" s="245"/>
      <c r="G221" s="245"/>
      <c r="H221" s="245"/>
      <c r="I221" s="245"/>
      <c r="J221" s="245"/>
      <c r="K221" s="245"/>
      <c r="L221" s="246"/>
      <c r="M221" s="247"/>
      <c r="N221" s="247"/>
      <c r="O221" s="247"/>
      <c r="P221" s="247"/>
      <c r="Q221" s="247"/>
      <c r="R221" s="247"/>
      <c r="S221" s="247"/>
      <c r="T221" s="247"/>
      <c r="U221" s="247"/>
      <c r="V221" s="247"/>
      <c r="W221" s="247"/>
      <c r="X221" s="247"/>
      <c r="Y221" s="247"/>
      <c r="Z221" s="247"/>
      <c r="AA221" s="247"/>
      <c r="AB221" s="247"/>
      <c r="AC221" s="247"/>
      <c r="AD221" s="247"/>
      <c r="AE221" s="247"/>
      <c r="AF221" s="247"/>
      <c r="AG221" s="247"/>
      <c r="AH221" s="247"/>
      <c r="AI221" s="247"/>
      <c r="AJ221" s="247"/>
      <c r="AK221" s="247"/>
      <c r="AL221" s="247"/>
      <c r="AM221" s="247"/>
      <c r="AN221" s="247"/>
      <c r="AO221" s="247"/>
      <c r="AP221" s="247"/>
      <c r="AQ221" s="247"/>
      <c r="AR221" s="247"/>
      <c r="AS221" s="247"/>
      <c r="AT221" s="247"/>
      <c r="AU221" s="247"/>
      <c r="AV221" s="247"/>
      <c r="AW221" s="247"/>
      <c r="AX221" s="247"/>
      <c r="AY221" s="247"/>
      <c r="AZ221" s="247"/>
      <c r="BA221" s="247"/>
      <c r="BB221" s="247"/>
      <c r="BC221" s="247"/>
      <c r="BD221" s="247"/>
      <c r="BE221" s="247"/>
      <c r="BF221" s="247"/>
      <c r="BG221" s="247"/>
      <c r="BH221" s="247"/>
      <c r="BI221" s="247"/>
      <c r="BJ221" s="247"/>
      <c r="BK221" s="247"/>
      <c r="BL221" s="247"/>
      <c r="BM221" s="247"/>
      <c r="BN221" s="247"/>
      <c r="BO221" s="247"/>
      <c r="BP221" s="247"/>
      <c r="BQ221" s="247"/>
      <c r="BR221" s="247"/>
      <c r="BS221" s="247"/>
      <c r="BT221" s="247"/>
      <c r="BU221" s="247"/>
      <c r="BV221" s="247"/>
      <c r="BW221" s="247"/>
      <c r="BX221" s="247"/>
      <c r="BY221" s="247"/>
      <c r="BZ221" s="247"/>
      <c r="CA221" s="247"/>
      <c r="CB221" s="247"/>
      <c r="CC221" s="247"/>
      <c r="CD221" s="247"/>
      <c r="CE221" s="247"/>
      <c r="CF221" s="247"/>
      <c r="CG221" s="247"/>
      <c r="CH221" s="247"/>
      <c r="CI221" s="247"/>
      <c r="CJ221" s="247"/>
      <c r="CK221" s="247"/>
      <c r="CL221" s="247"/>
      <c r="CM221" s="247"/>
      <c r="CN221" s="247"/>
      <c r="CO221" s="247"/>
      <c r="CP221" s="247"/>
      <c r="CQ221" s="247"/>
      <c r="CR221" s="247"/>
      <c r="CS221" s="247"/>
      <c r="CT221" s="247"/>
      <c r="CU221" s="247"/>
      <c r="CV221" s="247"/>
      <c r="CW221" s="247"/>
      <c r="CX221" s="247"/>
      <c r="CY221" s="247"/>
      <c r="CZ221" s="247"/>
      <c r="DA221" s="247"/>
      <c r="DB221" s="247"/>
      <c r="DC221" s="247"/>
      <c r="DD221" s="247"/>
      <c r="DE221" s="247"/>
      <c r="DF221" s="247"/>
      <c r="DG221" s="247"/>
      <c r="DH221" s="247"/>
      <c r="DI221" s="247"/>
      <c r="DJ221" s="247"/>
      <c r="DK221" s="247"/>
      <c r="DL221" s="247"/>
      <c r="DM221" s="247"/>
      <c r="DN221" s="247"/>
      <c r="DO221" s="247"/>
      <c r="DP221" s="247"/>
      <c r="DQ221" s="247"/>
      <c r="DR221" s="247"/>
      <c r="DS221" s="247"/>
      <c r="DT221" s="247"/>
      <c r="DU221" s="247"/>
      <c r="DV221" s="247"/>
      <c r="DW221" s="247"/>
      <c r="DX221" s="247"/>
      <c r="DY221" s="247"/>
      <c r="DZ221" s="247"/>
      <c r="EA221" s="247"/>
      <c r="EB221" s="247"/>
      <c r="EC221" s="247"/>
      <c r="ED221" s="247"/>
      <c r="EE221" s="247"/>
      <c r="EF221" s="247"/>
      <c r="EG221" s="247"/>
      <c r="EH221" s="247"/>
      <c r="EI221" s="247"/>
      <c r="EJ221" s="247"/>
      <c r="EK221" s="247"/>
      <c r="EL221" s="247"/>
      <c r="EM221" s="247"/>
      <c r="EN221" s="247"/>
      <c r="EO221" s="247"/>
      <c r="EP221" s="247"/>
      <c r="EQ221" s="247"/>
      <c r="ER221" s="247"/>
      <c r="ES221" s="247"/>
      <c r="ET221" s="247"/>
      <c r="EU221" s="247"/>
      <c r="EV221" s="247"/>
      <c r="EW221" s="247"/>
      <c r="EX221" s="247"/>
      <c r="EY221" s="247"/>
      <c r="EZ221" s="247"/>
      <c r="FA221" s="247"/>
      <c r="FB221" s="247"/>
      <c r="FC221" s="247"/>
      <c r="FD221" s="247"/>
      <c r="FE221" s="247"/>
      <c r="FF221" s="247"/>
      <c r="FG221" s="247"/>
      <c r="FH221" s="247"/>
      <c r="FI221" s="247"/>
      <c r="FJ221" s="247"/>
      <c r="FK221" s="247"/>
      <c r="FL221" s="247"/>
      <c r="FM221" s="247"/>
      <c r="FN221" s="247"/>
      <c r="FO221" s="247"/>
      <c r="FP221" s="247"/>
      <c r="FQ221" s="247"/>
      <c r="FR221" s="247"/>
      <c r="FS221" s="247"/>
      <c r="FT221" s="247"/>
      <c r="FU221" s="247"/>
      <c r="FV221" s="247"/>
      <c r="FW221" s="247"/>
      <c r="FX221" s="247"/>
      <c r="FY221" s="247"/>
      <c r="FZ221" s="247"/>
      <c r="GA221" s="247"/>
      <c r="GB221" s="247"/>
      <c r="GC221" s="247"/>
      <c r="GD221" s="247"/>
      <c r="GE221" s="247"/>
      <c r="GF221" s="247"/>
      <c r="GG221" s="247"/>
      <c r="GH221" s="247"/>
      <c r="GI221" s="247"/>
      <c r="GJ221" s="247"/>
      <c r="GK221" s="247"/>
      <c r="GL221" s="247"/>
      <c r="GM221" s="247"/>
      <c r="GN221" s="247"/>
      <c r="GO221" s="247"/>
      <c r="GP221" s="247"/>
      <c r="GQ221" s="247"/>
      <c r="GR221" s="247"/>
      <c r="GS221" s="247"/>
      <c r="GT221" s="247"/>
      <c r="GU221" s="247"/>
      <c r="GV221" s="247"/>
      <c r="GW221" s="247"/>
      <c r="GX221" s="247"/>
      <c r="GY221" s="247"/>
      <c r="GZ221" s="247"/>
      <c r="HA221" s="247"/>
      <c r="HB221" s="247"/>
      <c r="HC221" s="247"/>
      <c r="HD221" s="247"/>
      <c r="HE221" s="247"/>
      <c r="HF221" s="247"/>
      <c r="HG221" s="247"/>
      <c r="HH221" s="247"/>
      <c r="HI221" s="247"/>
      <c r="HJ221" s="247"/>
      <c r="HK221" s="247"/>
      <c r="HL221" s="247"/>
      <c r="HM221" s="247"/>
      <c r="HN221" s="247"/>
      <c r="HO221" s="247"/>
      <c r="HP221" s="247"/>
      <c r="HQ221" s="247"/>
      <c r="HR221" s="247"/>
      <c r="HS221" s="247"/>
      <c r="HT221" s="247"/>
      <c r="HU221" s="247"/>
      <c r="HV221" s="247"/>
      <c r="HW221" s="247"/>
      <c r="HX221" s="247"/>
      <c r="HY221" s="247"/>
      <c r="HZ221" s="247"/>
      <c r="IA221" s="247"/>
      <c r="IB221" s="247"/>
      <c r="IC221" s="247"/>
      <c r="ID221" s="247"/>
      <c r="IE221" s="247"/>
      <c r="IF221" s="247"/>
      <c r="IG221" s="247"/>
      <c r="IH221" s="247"/>
      <c r="II221" s="247"/>
      <c r="IJ221" s="247"/>
      <c r="IK221" s="247"/>
      <c r="IL221" s="247"/>
      <c r="IM221" s="247"/>
      <c r="IN221" s="247"/>
      <c r="IO221" s="247"/>
      <c r="IP221" s="247"/>
      <c r="IQ221" s="247"/>
      <c r="IR221" s="247"/>
      <c r="IS221" s="247"/>
      <c r="IT221" s="247"/>
      <c r="IU221" s="247"/>
      <c r="IV221" s="247"/>
      <c r="IW221" s="247"/>
      <c r="IX221" s="247"/>
      <c r="IY221" s="247"/>
      <c r="IZ221" s="247"/>
      <c r="JA221" s="247"/>
      <c r="JB221" s="247"/>
      <c r="JC221" s="247"/>
      <c r="JD221" s="247"/>
      <c r="JE221" s="247"/>
      <c r="JF221" s="247"/>
      <c r="JG221" s="247"/>
      <c r="JH221" s="247"/>
      <c r="JI221" s="247"/>
      <c r="JJ221" s="247"/>
      <c r="JK221" s="247"/>
      <c r="JL221" s="247"/>
    </row>
    <row r="222" spans="1:272" s="270" customFormat="1" x14ac:dyDescent="0.3">
      <c r="A222" s="243"/>
      <c r="B222" s="243"/>
      <c r="C222" s="243"/>
      <c r="D222" s="243"/>
      <c r="E222" s="243"/>
      <c r="F222" s="245"/>
      <c r="G222" s="245"/>
      <c r="H222" s="245"/>
      <c r="I222" s="245"/>
      <c r="J222" s="245"/>
      <c r="K222" s="245"/>
      <c r="L222" s="246"/>
      <c r="M222" s="247"/>
      <c r="N222" s="247"/>
      <c r="O222" s="247"/>
      <c r="P222" s="247"/>
      <c r="Q222" s="247"/>
      <c r="R222" s="247"/>
      <c r="S222" s="247"/>
      <c r="T222" s="247"/>
      <c r="U222" s="247"/>
      <c r="V222" s="247"/>
      <c r="W222" s="247"/>
      <c r="X222" s="247"/>
      <c r="Y222" s="247"/>
      <c r="Z222" s="247"/>
      <c r="AA222" s="247"/>
      <c r="AB222" s="247"/>
      <c r="AC222" s="247"/>
      <c r="AD222" s="247"/>
      <c r="AE222" s="247"/>
      <c r="AF222" s="247"/>
      <c r="AG222" s="247"/>
      <c r="AH222" s="247"/>
      <c r="AI222" s="247"/>
      <c r="AJ222" s="247"/>
      <c r="AK222" s="247"/>
      <c r="AL222" s="247"/>
      <c r="AM222" s="247"/>
      <c r="AN222" s="247"/>
      <c r="AO222" s="247"/>
      <c r="AP222" s="247"/>
      <c r="AQ222" s="247"/>
      <c r="AR222" s="247"/>
      <c r="AS222" s="247"/>
      <c r="AT222" s="247"/>
      <c r="AU222" s="247"/>
      <c r="AV222" s="247"/>
      <c r="AW222" s="247"/>
      <c r="AX222" s="247"/>
      <c r="AY222" s="247"/>
      <c r="AZ222" s="247"/>
      <c r="BA222" s="247"/>
      <c r="BB222" s="247"/>
      <c r="BC222" s="247"/>
      <c r="BD222" s="247"/>
      <c r="BE222" s="247"/>
      <c r="BF222" s="247"/>
      <c r="BG222" s="247"/>
      <c r="BH222" s="247"/>
      <c r="BI222" s="247"/>
      <c r="BJ222" s="247"/>
      <c r="BK222" s="247"/>
      <c r="BL222" s="247"/>
      <c r="BM222" s="247"/>
      <c r="BN222" s="247"/>
      <c r="BO222" s="247"/>
      <c r="BP222" s="247"/>
      <c r="BQ222" s="247"/>
      <c r="BR222" s="247"/>
      <c r="BS222" s="247"/>
      <c r="BT222" s="247"/>
      <c r="BU222" s="247"/>
      <c r="BV222" s="247"/>
      <c r="BW222" s="247"/>
      <c r="BX222" s="247"/>
      <c r="BY222" s="247"/>
      <c r="BZ222" s="247"/>
      <c r="CA222" s="247"/>
      <c r="CB222" s="247"/>
      <c r="CC222" s="247"/>
      <c r="CD222" s="247"/>
      <c r="CE222" s="247"/>
      <c r="CF222" s="247"/>
      <c r="CG222" s="247"/>
      <c r="CH222" s="247"/>
      <c r="CI222" s="247"/>
      <c r="CJ222" s="247"/>
      <c r="CK222" s="247"/>
      <c r="CL222" s="247"/>
      <c r="CM222" s="247"/>
      <c r="CN222" s="247"/>
      <c r="CO222" s="247"/>
      <c r="CP222" s="247"/>
      <c r="CQ222" s="247"/>
      <c r="CR222" s="247"/>
      <c r="CS222" s="247"/>
      <c r="CT222" s="247"/>
      <c r="CU222" s="247"/>
      <c r="CV222" s="247"/>
      <c r="CW222" s="247"/>
      <c r="CX222" s="247"/>
      <c r="CY222" s="247"/>
      <c r="CZ222" s="247"/>
      <c r="DA222" s="247"/>
      <c r="DB222" s="247"/>
      <c r="DC222" s="247"/>
      <c r="DD222" s="247"/>
      <c r="DE222" s="247"/>
      <c r="DF222" s="247"/>
      <c r="DG222" s="247"/>
      <c r="DH222" s="247"/>
      <c r="DI222" s="247"/>
      <c r="DJ222" s="247"/>
      <c r="DK222" s="247"/>
      <c r="DL222" s="247"/>
      <c r="DM222" s="247"/>
      <c r="DN222" s="247"/>
      <c r="DO222" s="247"/>
      <c r="DP222" s="247"/>
      <c r="DQ222" s="247"/>
      <c r="DR222" s="247"/>
      <c r="DS222" s="247"/>
      <c r="DT222" s="247"/>
      <c r="DU222" s="247"/>
      <c r="DV222" s="247"/>
      <c r="DW222" s="247"/>
      <c r="DX222" s="247"/>
      <c r="DY222" s="247"/>
      <c r="DZ222" s="247"/>
      <c r="EA222" s="247"/>
      <c r="EB222" s="247"/>
      <c r="EC222" s="247"/>
      <c r="ED222" s="247"/>
      <c r="EE222" s="247"/>
      <c r="EF222" s="247"/>
      <c r="EG222" s="247"/>
      <c r="EH222" s="247"/>
      <c r="EI222" s="247"/>
      <c r="EJ222" s="247"/>
      <c r="EK222" s="247"/>
      <c r="EL222" s="247"/>
      <c r="EM222" s="247"/>
      <c r="EN222" s="247"/>
      <c r="EO222" s="247"/>
      <c r="EP222" s="247"/>
      <c r="EQ222" s="247"/>
      <c r="ER222" s="247"/>
      <c r="ES222" s="247"/>
      <c r="ET222" s="247"/>
      <c r="EU222" s="247"/>
      <c r="EV222" s="247"/>
      <c r="EW222" s="247"/>
      <c r="EX222" s="247"/>
      <c r="EY222" s="247"/>
      <c r="EZ222" s="247"/>
      <c r="FA222" s="247"/>
      <c r="FB222" s="247"/>
      <c r="FC222" s="247"/>
      <c r="FD222" s="247"/>
      <c r="FE222" s="247"/>
      <c r="FF222" s="247"/>
      <c r="FG222" s="247"/>
      <c r="FH222" s="247"/>
      <c r="FI222" s="247"/>
      <c r="FJ222" s="247"/>
      <c r="FK222" s="247"/>
      <c r="FL222" s="247"/>
      <c r="FM222" s="247"/>
      <c r="FN222" s="247"/>
      <c r="FO222" s="247"/>
      <c r="FP222" s="247"/>
      <c r="FQ222" s="247"/>
      <c r="FR222" s="247"/>
      <c r="FS222" s="247"/>
      <c r="FT222" s="247"/>
      <c r="FU222" s="247"/>
      <c r="FV222" s="247"/>
      <c r="FW222" s="247"/>
      <c r="FX222" s="247"/>
      <c r="FY222" s="247"/>
      <c r="FZ222" s="247"/>
      <c r="GA222" s="247"/>
      <c r="GB222" s="247"/>
      <c r="GC222" s="247"/>
      <c r="GD222" s="247"/>
      <c r="GE222" s="247"/>
      <c r="GF222" s="247"/>
      <c r="GG222" s="247"/>
      <c r="GH222" s="247"/>
      <c r="GI222" s="247"/>
      <c r="GJ222" s="247"/>
      <c r="GK222" s="247"/>
      <c r="GL222" s="247"/>
      <c r="GM222" s="247"/>
      <c r="GN222" s="247"/>
      <c r="GO222" s="247"/>
      <c r="GP222" s="247"/>
      <c r="GQ222" s="247"/>
      <c r="GR222" s="247"/>
      <c r="GS222" s="247"/>
      <c r="GT222" s="247"/>
      <c r="GU222" s="247"/>
      <c r="GV222" s="247"/>
      <c r="GW222" s="247"/>
      <c r="GX222" s="247"/>
      <c r="GY222" s="247"/>
      <c r="GZ222" s="247"/>
      <c r="HA222" s="247"/>
      <c r="HB222" s="247"/>
      <c r="HC222" s="247"/>
      <c r="HD222" s="247"/>
      <c r="HE222" s="247"/>
      <c r="HF222" s="247"/>
      <c r="HG222" s="247"/>
      <c r="HH222" s="247"/>
      <c r="HI222" s="247"/>
      <c r="HJ222" s="247"/>
      <c r="HK222" s="247"/>
      <c r="HL222" s="247"/>
      <c r="HM222" s="247"/>
      <c r="HN222" s="247"/>
      <c r="HO222" s="247"/>
      <c r="HP222" s="247"/>
      <c r="HQ222" s="247"/>
      <c r="HR222" s="247"/>
      <c r="HS222" s="247"/>
      <c r="HT222" s="247"/>
      <c r="HU222" s="247"/>
      <c r="HV222" s="247"/>
      <c r="HW222" s="247"/>
      <c r="HX222" s="247"/>
      <c r="HY222" s="247"/>
      <c r="HZ222" s="247"/>
      <c r="IA222" s="247"/>
      <c r="IB222" s="247"/>
      <c r="IC222" s="247"/>
      <c r="ID222" s="247"/>
      <c r="IE222" s="247"/>
      <c r="IF222" s="247"/>
      <c r="IG222" s="247"/>
      <c r="IH222" s="247"/>
      <c r="II222" s="247"/>
      <c r="IJ222" s="247"/>
      <c r="IK222" s="247"/>
      <c r="IL222" s="247"/>
      <c r="IM222" s="247"/>
      <c r="IN222" s="247"/>
      <c r="IO222" s="247"/>
      <c r="IP222" s="247"/>
      <c r="IQ222" s="247"/>
      <c r="IR222" s="247"/>
      <c r="IS222" s="247"/>
      <c r="IT222" s="247"/>
      <c r="IU222" s="247"/>
      <c r="IV222" s="247"/>
      <c r="IW222" s="247"/>
      <c r="IX222" s="247"/>
      <c r="IY222" s="247"/>
      <c r="IZ222" s="247"/>
      <c r="JA222" s="247"/>
      <c r="JB222" s="247"/>
      <c r="JC222" s="247"/>
      <c r="JD222" s="247"/>
      <c r="JE222" s="247"/>
      <c r="JF222" s="247"/>
      <c r="JG222" s="247"/>
      <c r="JH222" s="247"/>
      <c r="JI222" s="247"/>
      <c r="JJ222" s="247"/>
      <c r="JK222" s="247"/>
      <c r="JL222" s="247"/>
    </row>
  </sheetData>
  <autoFilter ref="A3:K85" xr:uid="{80495408-B155-47B8-BDC8-9244698508F4}">
    <sortState xmlns:xlrd2="http://schemas.microsoft.com/office/spreadsheetml/2017/richdata2" ref="A4:K85">
      <sortCondition descending="1" ref="E3:E85"/>
    </sortState>
  </autoFilter>
  <pageMargins left="0.7" right="0.7" top="0.75" bottom="0.75" header="0.3" footer="0.3"/>
  <pageSetup scale="52" orientation="portrait" r:id="rId1"/>
  <colBreaks count="1" manualBreakCount="1">
    <brk id="6"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F72A4-C3C3-49DC-BD60-450AD9DD5732}">
  <sheetPr>
    <tabColor theme="1"/>
  </sheetPr>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25C92-CD51-4AC2-8A4C-5BF538CB3A26}">
  <dimension ref="A1:X28"/>
  <sheetViews>
    <sheetView zoomScaleNormal="100" workbookViewId="0">
      <selection activeCell="E16" sqref="E16"/>
    </sheetView>
  </sheetViews>
  <sheetFormatPr defaultColWidth="8.85546875" defaultRowHeight="16.5" x14ac:dyDescent="0.3"/>
  <cols>
    <col min="1" max="1" width="8.85546875" style="247"/>
    <col min="2" max="2" width="30.5703125" style="275" customWidth="1"/>
    <col min="3" max="3" width="35.28515625" style="275" customWidth="1"/>
    <col min="4" max="4" width="20.85546875" style="275" bestFit="1" customWidth="1"/>
    <col min="5" max="6" width="15.5703125" style="275" customWidth="1"/>
    <col min="7" max="7" width="13.7109375" style="275" bestFit="1" customWidth="1"/>
    <col min="8" max="8" width="4.28515625" style="275" bestFit="1" customWidth="1"/>
    <col min="9" max="9" width="41" style="275" bestFit="1" customWidth="1"/>
    <col min="10" max="10" width="22" style="275" customWidth="1"/>
    <col min="11" max="11" width="21.7109375" style="275" customWidth="1"/>
    <col min="12" max="14" width="18.140625" style="275" customWidth="1"/>
    <col min="15" max="18" width="9.140625" style="272"/>
    <col min="19" max="21" width="8.85546875" style="247"/>
    <col min="22" max="22" width="36.5703125" style="247" bestFit="1" customWidth="1"/>
    <col min="23" max="23" width="15.7109375" style="247" bestFit="1" customWidth="1"/>
    <col min="24" max="16384" width="8.85546875" style="247"/>
  </cols>
  <sheetData>
    <row r="1" spans="1:24" x14ac:dyDescent="0.3">
      <c r="B1" s="409" t="s">
        <v>256</v>
      </c>
    </row>
    <row r="2" spans="1:24" x14ac:dyDescent="0.3">
      <c r="B2" s="459" t="s">
        <v>257</v>
      </c>
      <c r="C2" s="459" t="s">
        <v>258</v>
      </c>
      <c r="D2" s="458" t="s">
        <v>259</v>
      </c>
      <c r="E2" s="458" t="s">
        <v>260</v>
      </c>
      <c r="F2" s="458" t="s">
        <v>261</v>
      </c>
      <c r="G2" s="459" t="s">
        <v>262</v>
      </c>
      <c r="H2" s="459"/>
      <c r="I2" s="459"/>
      <c r="J2" s="459"/>
      <c r="K2" s="459"/>
      <c r="L2" s="459"/>
      <c r="M2" s="313"/>
      <c r="N2" s="313"/>
      <c r="V2" s="273"/>
    </row>
    <row r="3" spans="1:24" ht="49.5" x14ac:dyDescent="0.3">
      <c r="B3" s="459"/>
      <c r="C3" s="459"/>
      <c r="D3" s="458"/>
      <c r="E3" s="458"/>
      <c r="F3" s="458"/>
      <c r="G3" s="314" t="s">
        <v>263</v>
      </c>
      <c r="H3" s="314" t="s">
        <v>264</v>
      </c>
      <c r="I3" s="312" t="s">
        <v>265</v>
      </c>
      <c r="J3" s="312" t="s">
        <v>266</v>
      </c>
      <c r="K3" s="315" t="s">
        <v>267</v>
      </c>
      <c r="L3" s="316" t="s">
        <v>268</v>
      </c>
      <c r="M3" s="316" t="s">
        <v>269</v>
      </c>
      <c r="N3" s="315" t="s">
        <v>270</v>
      </c>
      <c r="V3" s="273"/>
      <c r="X3" s="274"/>
    </row>
    <row r="4" spans="1:24" x14ac:dyDescent="0.3">
      <c r="B4" s="318" t="s">
        <v>271</v>
      </c>
      <c r="C4" s="318" t="s">
        <v>272</v>
      </c>
      <c r="D4" s="318" t="s">
        <v>273</v>
      </c>
      <c r="E4" s="318">
        <v>24</v>
      </c>
      <c r="F4" s="319">
        <f>CONVERT(E4*510,"g","lbm")</f>
        <v>26.984580891429015</v>
      </c>
      <c r="G4" s="318" t="s">
        <v>274</v>
      </c>
      <c r="H4" s="318" t="str">
        <f>IF(ISNUMBER(MATCH(G4,'DEQ Pollutant List'!A20:A624,0)),"Yes", "No")</f>
        <v>Yes</v>
      </c>
      <c r="I4" s="318" t="str">
        <f>IF(H4="Yes", INDEX('DEQ Pollutant List'!B19:B623, MATCH(G4, 'DEQ Pollutant List'!A19:A623, 0)), D4)</f>
        <v>Zinc oxide</v>
      </c>
      <c r="J4" s="324">
        <v>0</v>
      </c>
      <c r="K4" s="324">
        <v>0.01</v>
      </c>
      <c r="L4" s="319">
        <f>F4*K4</f>
        <v>0.26984580891429016</v>
      </c>
      <c r="M4" s="319" t="s">
        <v>275</v>
      </c>
      <c r="N4" s="319" t="s">
        <v>275</v>
      </c>
      <c r="V4" s="273"/>
    </row>
    <row r="5" spans="1:24" x14ac:dyDescent="0.3">
      <c r="B5" s="320" t="s">
        <v>276</v>
      </c>
      <c r="C5" s="320" t="s">
        <v>276</v>
      </c>
      <c r="D5" s="318" t="s">
        <v>277</v>
      </c>
      <c r="E5" s="318">
        <v>24</v>
      </c>
      <c r="F5" s="319">
        <f>CONVERT(E5*510,"g","lbm")</f>
        <v>26.984580891429015</v>
      </c>
      <c r="G5" s="318" t="s">
        <v>278</v>
      </c>
      <c r="H5" s="318" t="str">
        <f>IF(ISNUMBER(MATCH(G5,'DEQ Pollutant List'!A29:A633,0)),"Yes", "No")</f>
        <v>Yes</v>
      </c>
      <c r="I5" s="318" t="str">
        <f>IF(H5="Yes", INDEX('DEQ Pollutant List'!B28:B632, MATCH(G5, 'DEQ Pollutant List'!A28:A632, 0)), D5)</f>
        <v>Tetrachloroethene (perchloroethylene)</v>
      </c>
      <c r="J5" s="324">
        <v>0.9</v>
      </c>
      <c r="K5" s="324">
        <v>1</v>
      </c>
      <c r="L5" s="319">
        <f t="shared" ref="L5:L6" si="0">F5*K5</f>
        <v>26.984580891429015</v>
      </c>
      <c r="M5" s="319" t="s">
        <v>279</v>
      </c>
      <c r="N5" s="319" t="s">
        <v>90</v>
      </c>
    </row>
    <row r="6" spans="1:24" ht="33" x14ac:dyDescent="0.3">
      <c r="B6" s="318" t="s">
        <v>280</v>
      </c>
      <c r="C6" s="320" t="s">
        <v>281</v>
      </c>
      <c r="D6" s="318" t="s">
        <v>282</v>
      </c>
      <c r="E6" s="318">
        <v>24</v>
      </c>
      <c r="F6" s="319">
        <f>CONVERT(E6*510,"g","lbm")</f>
        <v>26.984580891429015</v>
      </c>
      <c r="G6" s="318" t="s">
        <v>283</v>
      </c>
      <c r="H6" s="318" t="str">
        <f>IF(ISNUMBER(MATCH(G6,'DEQ Pollutant List'!A35:A639,0)),"Yes", "No")</f>
        <v>Yes</v>
      </c>
      <c r="I6" s="318" t="str">
        <f>IF(H6="Yes", INDEX('DEQ Pollutant List'!B34:B638, MATCH(G6, 'DEQ Pollutant List'!A34:A638, 0)), D6)</f>
        <v>Chloroethane (ethyl chloride)</v>
      </c>
      <c r="J6" s="324">
        <v>1E-3</v>
      </c>
      <c r="K6" s="324">
        <v>0.01</v>
      </c>
      <c r="L6" s="319">
        <f t="shared" si="0"/>
        <v>0.26984580891429016</v>
      </c>
      <c r="M6" s="319" t="s">
        <v>284</v>
      </c>
      <c r="N6" s="319" t="s">
        <v>90</v>
      </c>
    </row>
    <row r="7" spans="1:24" ht="15" customHeight="1" x14ac:dyDescent="0.3">
      <c r="B7" s="455" t="s">
        <v>285</v>
      </c>
      <c r="C7" s="456" t="s">
        <v>286</v>
      </c>
      <c r="D7" s="318" t="s">
        <v>287</v>
      </c>
      <c r="E7" s="455">
        <v>24</v>
      </c>
      <c r="F7" s="457">
        <f>CONVERT(E7*510,"g","lbm")</f>
        <v>26.984580891429015</v>
      </c>
      <c r="G7" s="318" t="s">
        <v>288</v>
      </c>
      <c r="H7" s="318" t="str">
        <f>IF(ISNUMBER(MATCH(G7,'DEQ Pollutant List'!A36:A640,0)),"Yes", "No")</f>
        <v>Yes</v>
      </c>
      <c r="I7" s="318" t="str">
        <f>IF(H7="Yes", INDEX('DEQ Pollutant List'!B35:B639, MATCH(G7, 'DEQ Pollutant List'!A35:A639, 0)), D7)</f>
        <v>Acetone</v>
      </c>
      <c r="J7" s="324">
        <v>0.25</v>
      </c>
      <c r="K7" s="324">
        <v>0.5</v>
      </c>
      <c r="L7" s="319">
        <f>$F$7*K7</f>
        <v>13.492290445714508</v>
      </c>
      <c r="M7" s="319" t="s">
        <v>284</v>
      </c>
      <c r="N7" s="319" t="s">
        <v>90</v>
      </c>
    </row>
    <row r="8" spans="1:24" x14ac:dyDescent="0.3">
      <c r="B8" s="455"/>
      <c r="C8" s="456"/>
      <c r="D8" s="318" t="s">
        <v>289</v>
      </c>
      <c r="E8" s="455"/>
      <c r="F8" s="457"/>
      <c r="G8" s="318" t="s">
        <v>290</v>
      </c>
      <c r="H8" s="318" t="str">
        <f>IF(ISNUMBER(MATCH(G8,'DEQ Pollutant List'!A37:A641,0)),"Yes", "No")</f>
        <v>Yes</v>
      </c>
      <c r="I8" s="318" t="str">
        <f>IF(H8="Yes", INDEX('DEQ Pollutant List'!B36:B640, MATCH(G8, 'DEQ Pollutant List'!A36:A640, 0)), D8)</f>
        <v>Barium and compounds</v>
      </c>
      <c r="J8" s="324">
        <v>2.5000000000000001E-2</v>
      </c>
      <c r="K8" s="324">
        <v>0.1</v>
      </c>
      <c r="L8" s="319">
        <f t="shared" ref="L8:L10" si="1">$F$7*K8</f>
        <v>2.6984580891429015</v>
      </c>
      <c r="M8" s="319" t="s">
        <v>275</v>
      </c>
      <c r="N8" s="319" t="s">
        <v>275</v>
      </c>
      <c r="W8" s="273"/>
    </row>
    <row r="9" spans="1:24" x14ac:dyDescent="0.3">
      <c r="B9" s="455"/>
      <c r="C9" s="456"/>
      <c r="D9" s="318" t="s">
        <v>291</v>
      </c>
      <c r="E9" s="455"/>
      <c r="F9" s="457"/>
      <c r="G9" s="318" t="s">
        <v>292</v>
      </c>
      <c r="H9" s="318" t="str">
        <f>IF(ISNUMBER(MATCH(G9,'DEQ Pollutant List'!A41:A645,0)),"Yes", "No")</f>
        <v>Yes</v>
      </c>
      <c r="I9" s="318" t="str">
        <f>IF(H9="Yes", INDEX('DEQ Pollutant List'!B40:B644, MATCH(G9, 'DEQ Pollutant List'!A40:A644, 0)), D9)</f>
        <v>Xylene (mixture), including m-xylene, o-xylene, p-xylene</v>
      </c>
      <c r="J9" s="324">
        <v>2.5000000000000001E-2</v>
      </c>
      <c r="K9" s="324">
        <v>0.1</v>
      </c>
      <c r="L9" s="319">
        <f>$F$7*K9</f>
        <v>2.6984580891429015</v>
      </c>
      <c r="M9" s="319" t="s">
        <v>284</v>
      </c>
      <c r="N9" s="319" t="s">
        <v>90</v>
      </c>
      <c r="W9" s="273"/>
    </row>
    <row r="10" spans="1:24" x14ac:dyDescent="0.3">
      <c r="B10" s="455"/>
      <c r="C10" s="456"/>
      <c r="D10" s="318" t="s">
        <v>293</v>
      </c>
      <c r="E10" s="455"/>
      <c r="F10" s="457"/>
      <c r="G10" s="318">
        <v>89</v>
      </c>
      <c r="H10" s="318" t="str">
        <f>IF(ISNUMBER(MATCH(G10,'DEQ Pollutant List'!A42:A646,0)),"Yes", "No")</f>
        <v>Yes</v>
      </c>
      <c r="I10" s="318" t="str">
        <f>IF(H10="Yes", INDEX('DEQ Pollutant List'!B43:B647, MATCH(G10, 'DEQ Pollutant List'!A43:A647, 0)), D10)</f>
        <v>Carbon black extracts</v>
      </c>
      <c r="J10" s="324">
        <v>0.01</v>
      </c>
      <c r="K10" s="324">
        <v>2.5000000000000001E-2</v>
      </c>
      <c r="L10" s="319">
        <f t="shared" si="1"/>
        <v>0.67461452228572538</v>
      </c>
      <c r="M10" s="319" t="s">
        <v>275</v>
      </c>
      <c r="N10" s="319" t="s">
        <v>275</v>
      </c>
      <c r="W10" s="273"/>
    </row>
    <row r="11" spans="1:24" x14ac:dyDescent="0.3">
      <c r="B11" s="455"/>
      <c r="C11" s="456"/>
      <c r="D11" s="318" t="s">
        <v>294</v>
      </c>
      <c r="E11" s="455"/>
      <c r="F11" s="457"/>
      <c r="G11" s="318" t="s">
        <v>295</v>
      </c>
      <c r="H11" s="318" t="str">
        <f>IF(ISNUMBER(MATCH(G11,'DEQ Pollutant List'!A46:A650,0)),"Yes", "No")</f>
        <v>Yes</v>
      </c>
      <c r="I11" s="318" t="str">
        <f>IF(H11="Yes", INDEX('DEQ Pollutant List'!B45:B649, MATCH(G11, 'DEQ Pollutant List'!A45:A649, 0)), D11)</f>
        <v>Ethyl benzene</v>
      </c>
      <c r="J11" s="324">
        <v>0.01</v>
      </c>
      <c r="K11" s="324">
        <v>2.5000000000000001E-2</v>
      </c>
      <c r="L11" s="319">
        <f>$F$7*K11</f>
        <v>0.67461452228572538</v>
      </c>
      <c r="M11" s="319" t="s">
        <v>296</v>
      </c>
      <c r="N11" s="319" t="s">
        <v>90</v>
      </c>
    </row>
    <row r="12" spans="1:24" s="308" customFormat="1" ht="13.5" x14ac:dyDescent="0.25">
      <c r="A12" s="321">
        <v>1</v>
      </c>
      <c r="B12" s="322" t="s">
        <v>297</v>
      </c>
      <c r="C12" s="307"/>
      <c r="D12" s="307"/>
      <c r="E12" s="307"/>
      <c r="F12" s="307"/>
      <c r="G12" s="307"/>
      <c r="H12" s="307"/>
      <c r="I12" s="307"/>
      <c r="J12" s="307"/>
      <c r="K12" s="307"/>
      <c r="L12" s="307"/>
      <c r="M12" s="307"/>
      <c r="N12" s="307"/>
      <c r="O12" s="323"/>
      <c r="P12" s="323"/>
      <c r="Q12" s="323"/>
      <c r="R12" s="323"/>
    </row>
    <row r="13" spans="1:24" s="308" customFormat="1" ht="13.5" x14ac:dyDescent="0.25">
      <c r="A13" s="321">
        <v>2</v>
      </c>
      <c r="B13" s="322" t="s">
        <v>298</v>
      </c>
      <c r="C13" s="307"/>
      <c r="D13" s="307"/>
      <c r="E13" s="307"/>
      <c r="F13" s="307"/>
      <c r="G13" s="307"/>
      <c r="H13" s="307"/>
      <c r="I13" s="307"/>
      <c r="J13" s="307"/>
      <c r="K13" s="307"/>
      <c r="L13" s="307"/>
      <c r="M13" s="307"/>
      <c r="N13" s="307"/>
      <c r="O13" s="323"/>
      <c r="P13" s="323"/>
      <c r="Q13" s="323"/>
      <c r="R13" s="323"/>
    </row>
    <row r="18" spans="2:9" x14ac:dyDescent="0.3">
      <c r="I18" s="277"/>
    </row>
    <row r="21" spans="2:9" x14ac:dyDescent="0.3">
      <c r="B21" s="278"/>
      <c r="C21" s="278"/>
    </row>
    <row r="22" spans="2:9" x14ac:dyDescent="0.3">
      <c r="B22" s="278"/>
      <c r="C22" s="278"/>
    </row>
    <row r="23" spans="2:9" x14ac:dyDescent="0.3">
      <c r="B23" s="278"/>
      <c r="C23" s="278"/>
    </row>
    <row r="24" spans="2:9" x14ac:dyDescent="0.3">
      <c r="B24" s="278"/>
      <c r="C24" s="278"/>
    </row>
    <row r="25" spans="2:9" x14ac:dyDescent="0.3">
      <c r="B25" s="278"/>
      <c r="C25" s="278"/>
    </row>
    <row r="26" spans="2:9" x14ac:dyDescent="0.3">
      <c r="B26" s="278"/>
      <c r="C26" s="278"/>
    </row>
    <row r="27" spans="2:9" x14ac:dyDescent="0.3">
      <c r="B27" s="278"/>
      <c r="C27" s="278"/>
    </row>
    <row r="28" spans="2:9" x14ac:dyDescent="0.3">
      <c r="B28" s="278"/>
      <c r="C28" s="278"/>
    </row>
  </sheetData>
  <mergeCells count="10">
    <mergeCell ref="B7:B11"/>
    <mergeCell ref="C7:C11"/>
    <mergeCell ref="F7:F11"/>
    <mergeCell ref="F2:F3"/>
    <mergeCell ref="G2:L2"/>
    <mergeCell ref="B2:B3"/>
    <mergeCell ref="C2:C3"/>
    <mergeCell ref="E2:E3"/>
    <mergeCell ref="E7:E11"/>
    <mergeCell ref="D2:D3"/>
  </mergeCells>
  <conditionalFormatting sqref="H1:H1048576">
    <cfRule type="cellIs" dxfId="5" priority="1" operator="equal">
      <formula>"Yes"</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A7BB77-A2CF-453B-9B78-3BCE734EB535}">
  <dimension ref="A2:V38"/>
  <sheetViews>
    <sheetView workbookViewId="0">
      <selection activeCell="D26" sqref="D26"/>
    </sheetView>
  </sheetViews>
  <sheetFormatPr defaultColWidth="8.85546875" defaultRowHeight="16.5" x14ac:dyDescent="0.3"/>
  <cols>
    <col min="1" max="1" width="8.85546875" style="247"/>
    <col min="2" max="3" width="24.28515625" style="275" customWidth="1"/>
    <col min="4" max="4" width="39.28515625" style="275" bestFit="1" customWidth="1"/>
    <col min="5" max="5" width="12.28515625" style="275" bestFit="1" customWidth="1"/>
    <col min="6" max="6" width="8.5703125" style="275" customWidth="1"/>
    <col min="7" max="7" width="13.28515625" style="275" customWidth="1"/>
    <col min="8" max="8" width="9" style="275" customWidth="1"/>
    <col min="9" max="9" width="23.28515625" style="275" bestFit="1" customWidth="1"/>
    <col min="10" max="10" width="20.140625" style="275" bestFit="1" customWidth="1"/>
    <col min="11" max="11" width="20.42578125" style="275" bestFit="1" customWidth="1"/>
    <col min="12" max="12" width="13" style="275" bestFit="1" customWidth="1"/>
    <col min="13" max="13" width="17.42578125" style="275" bestFit="1" customWidth="1"/>
    <col min="14" max="14" width="7.42578125" style="275" bestFit="1" customWidth="1"/>
    <col min="15" max="22" width="9.140625" style="272" customWidth="1"/>
    <col min="23" max="16384" width="8.85546875" style="247"/>
  </cols>
  <sheetData>
    <row r="2" spans="2:14" x14ac:dyDescent="0.3">
      <c r="B2" s="409" t="s">
        <v>299</v>
      </c>
    </row>
    <row r="3" spans="2:14" x14ac:dyDescent="0.3">
      <c r="B3" s="459" t="s">
        <v>257</v>
      </c>
      <c r="C3" s="459" t="s">
        <v>258</v>
      </c>
      <c r="D3" s="461" t="s">
        <v>300</v>
      </c>
      <c r="E3" s="461" t="s">
        <v>301</v>
      </c>
      <c r="F3" s="461" t="s">
        <v>302</v>
      </c>
      <c r="G3" s="462" t="s">
        <v>262</v>
      </c>
      <c r="H3" s="462"/>
      <c r="I3" s="462"/>
      <c r="J3" s="462"/>
      <c r="K3" s="462"/>
      <c r="L3" s="462"/>
      <c r="M3" s="461" t="s">
        <v>303</v>
      </c>
      <c r="N3" s="461" t="s">
        <v>304</v>
      </c>
    </row>
    <row r="4" spans="2:14" ht="25.5" x14ac:dyDescent="0.3">
      <c r="B4" s="459"/>
      <c r="C4" s="459"/>
      <c r="D4" s="461"/>
      <c r="E4" s="461"/>
      <c r="F4" s="461"/>
      <c r="G4" s="326" t="s">
        <v>305</v>
      </c>
      <c r="H4" s="326" t="s">
        <v>264</v>
      </c>
      <c r="I4" s="325" t="s">
        <v>265</v>
      </c>
      <c r="J4" s="325" t="s">
        <v>266</v>
      </c>
      <c r="K4" s="327" t="s">
        <v>267</v>
      </c>
      <c r="L4" s="408" t="s">
        <v>306</v>
      </c>
      <c r="M4" s="461"/>
      <c r="N4" s="461"/>
    </row>
    <row r="5" spans="2:14" x14ac:dyDescent="0.3">
      <c r="B5" s="455" t="s">
        <v>307</v>
      </c>
      <c r="C5" s="455" t="s">
        <v>308</v>
      </c>
      <c r="D5" s="318" t="s">
        <v>309</v>
      </c>
      <c r="E5" s="455">
        <f>165/1000</f>
        <v>0.16500000000000001</v>
      </c>
      <c r="F5" s="455" t="s">
        <v>310</v>
      </c>
      <c r="G5" s="318">
        <v>239</v>
      </c>
      <c r="H5" s="318" t="str">
        <f>IF(ISNUMBER(MATCH(G5,'DEQ Pollutant List'!$A:$A,0)),"Yes", "No")</f>
        <v>Yes</v>
      </c>
      <c r="I5" s="318" t="str">
        <f>IF(H5="Yes", INDEX('DEQ Pollutant List'!B9:B613, MATCH(G5, 'DEQ Pollutant List'!A9:A613, 0)), D5)</f>
        <v>Fluorides</v>
      </c>
      <c r="J5" s="324">
        <v>0.05</v>
      </c>
      <c r="K5" s="324">
        <v>0.1</v>
      </c>
      <c r="L5" s="318">
        <f>IF(H5="Yes",$E$5* K5, "--")</f>
        <v>1.6500000000000001E-2</v>
      </c>
      <c r="M5" s="460" t="s">
        <v>311</v>
      </c>
      <c r="N5" s="460" t="s">
        <v>90</v>
      </c>
    </row>
    <row r="6" spans="2:14" x14ac:dyDescent="0.3">
      <c r="B6" s="455"/>
      <c r="C6" s="455"/>
      <c r="D6" s="318" t="s">
        <v>312</v>
      </c>
      <c r="E6" s="455"/>
      <c r="F6" s="455"/>
      <c r="G6" s="318" t="s">
        <v>313</v>
      </c>
      <c r="H6" s="318" t="str">
        <f>IF(ISNUMBER(MATCH(G6,'DEQ Pollutant List'!$A:$A,0)),"Yes", "No")</f>
        <v>Yes</v>
      </c>
      <c r="I6" s="318" t="str">
        <f>IF(H6="Yes", INDEX('DEQ Pollutant List'!B10:B614, MATCH(G6, 'DEQ Pollutant List'!A10:A614, 0)), D6)</f>
        <v>Manganese and compounds</v>
      </c>
      <c r="J6" s="324">
        <v>0.01</v>
      </c>
      <c r="K6" s="324">
        <v>0.05</v>
      </c>
      <c r="L6" s="318">
        <f t="shared" ref="L6:L8" si="0">IF(H6="Yes",$E$5* K6, "--")</f>
        <v>8.2500000000000004E-3</v>
      </c>
      <c r="M6" s="460"/>
      <c r="N6" s="460"/>
    </row>
    <row r="7" spans="2:14" x14ac:dyDescent="0.3">
      <c r="B7" s="455"/>
      <c r="C7" s="455"/>
      <c r="D7" s="318" t="s">
        <v>314</v>
      </c>
      <c r="E7" s="455"/>
      <c r="F7" s="455"/>
      <c r="G7" s="318" t="s">
        <v>315</v>
      </c>
      <c r="H7" s="318" t="str">
        <f>IF(ISNUMBER(MATCH(G7,'DEQ Pollutant List'!$A:$A,0)),"Yes", "No")</f>
        <v>Yes</v>
      </c>
      <c r="I7" s="318" t="str">
        <f>IF(H7="Yes", INDEX('DEQ Pollutant List'!B20:B624, MATCH(G7, 'DEQ Pollutant List'!A20:A624, 0)), D7)</f>
        <v>Silica, crystalline (respirable)</v>
      </c>
      <c r="J7" s="324">
        <v>1E-3</v>
      </c>
      <c r="K7" s="324">
        <v>0.05</v>
      </c>
      <c r="L7" s="318">
        <f t="shared" si="0"/>
        <v>8.2500000000000004E-3</v>
      </c>
      <c r="M7" s="460"/>
      <c r="N7" s="460"/>
    </row>
    <row r="8" spans="2:14" x14ac:dyDescent="0.3">
      <c r="B8" s="455"/>
      <c r="C8" s="455"/>
      <c r="D8" s="318" t="s">
        <v>316</v>
      </c>
      <c r="E8" s="455"/>
      <c r="F8" s="455"/>
      <c r="G8" s="318" t="s">
        <v>89</v>
      </c>
      <c r="H8" s="318" t="str">
        <f>IF(ISNUMBER(MATCH(G8,'DEQ Pollutant List'!$A:$A,0)),"Yes", "No")</f>
        <v>Yes</v>
      </c>
      <c r="I8" s="318" t="str">
        <f>IF(H8="Yes", INDEX('DEQ Pollutant List'!B22:B626, MATCH(G8, 'DEQ Pollutant List'!A22:A626, 0)), D8)</f>
        <v>Aluminum oxide (fibrous forms)</v>
      </c>
      <c r="J8" s="324">
        <v>1E-3</v>
      </c>
      <c r="K8" s="324">
        <v>0.05</v>
      </c>
      <c r="L8" s="318">
        <f t="shared" si="0"/>
        <v>8.2500000000000004E-3</v>
      </c>
      <c r="M8" s="460"/>
      <c r="N8" s="460"/>
    </row>
    <row r="9" spans="2:14" x14ac:dyDescent="0.3">
      <c r="B9" s="455" t="s">
        <v>317</v>
      </c>
      <c r="C9" s="455" t="s">
        <v>318</v>
      </c>
      <c r="D9" s="318" t="s">
        <v>319</v>
      </c>
      <c r="E9" s="455">
        <f t="shared" ref="E9" si="1">100/1000</f>
        <v>0.1</v>
      </c>
      <c r="F9" s="455" t="s">
        <v>320</v>
      </c>
      <c r="G9" s="318">
        <v>239</v>
      </c>
      <c r="H9" s="318" t="str">
        <f>IF(ISNUMBER(MATCH(G9,'DEQ Pollutant List'!$A:$A,0)),"Yes", "No")</f>
        <v>Yes</v>
      </c>
      <c r="I9" s="318" t="str">
        <f>IF(H9="Yes", INDEX('DEQ Pollutant List'!B24:B628, MATCH(G9, 'DEQ Pollutant List'!A24:A628, 0)), D9)</f>
        <v>Fluorides</v>
      </c>
      <c r="J9" s="324">
        <v>0.01</v>
      </c>
      <c r="K9" s="324">
        <v>0.05</v>
      </c>
      <c r="L9" s="318">
        <f>IF(H9="Yes",$E$9* K9, "--")</f>
        <v>5.000000000000001E-3</v>
      </c>
      <c r="M9" s="455" t="s">
        <v>321</v>
      </c>
      <c r="N9" s="460" t="s">
        <v>322</v>
      </c>
    </row>
    <row r="10" spans="2:14" x14ac:dyDescent="0.3">
      <c r="B10" s="455"/>
      <c r="C10" s="455"/>
      <c r="D10" s="318" t="s">
        <v>37</v>
      </c>
      <c r="E10" s="455"/>
      <c r="F10" s="455"/>
      <c r="G10" s="318" t="s">
        <v>323</v>
      </c>
      <c r="H10" s="318" t="str">
        <f>IF(ISNUMBER(MATCH(G10,'DEQ Pollutant List'!$A:$A,0)),"Yes", "No")</f>
        <v>Yes</v>
      </c>
      <c r="I10" s="318" t="str">
        <f>IF(H10="Yes", INDEX('DEQ Pollutant List'!B25:B629, MATCH(G10, 'DEQ Pollutant List'!A25:A629, 0)), D10)</f>
        <v>Aluminum and compounds</v>
      </c>
      <c r="J10" s="324">
        <v>0.01</v>
      </c>
      <c r="K10" s="324">
        <v>0.05</v>
      </c>
      <c r="L10" s="318">
        <f t="shared" ref="L10:L11" si="2">IF(H10="Yes",$E$9* K10, "--")</f>
        <v>5.000000000000001E-3</v>
      </c>
      <c r="M10" s="455"/>
      <c r="N10" s="460"/>
    </row>
    <row r="11" spans="2:14" x14ac:dyDescent="0.3">
      <c r="B11" s="455"/>
      <c r="C11" s="455"/>
      <c r="D11" s="318" t="s">
        <v>312</v>
      </c>
      <c r="E11" s="455"/>
      <c r="F11" s="455"/>
      <c r="G11" s="318" t="s">
        <v>313</v>
      </c>
      <c r="H11" s="318" t="str">
        <f>IF(ISNUMBER(MATCH(G11,'DEQ Pollutant List'!$A:$A,0)),"Yes", "No")</f>
        <v>Yes</v>
      </c>
      <c r="I11" s="318" t="str">
        <f>IF(H11="Yes", INDEX('DEQ Pollutant List'!B27:B631, MATCH(G11, 'DEQ Pollutant List'!A27:A631, 0)), D11)</f>
        <v>Manganese and compounds</v>
      </c>
      <c r="J11" s="324">
        <v>1E-3</v>
      </c>
      <c r="K11" s="324">
        <v>0.01</v>
      </c>
      <c r="L11" s="318">
        <f t="shared" si="2"/>
        <v>1E-3</v>
      </c>
      <c r="M11" s="455"/>
      <c r="N11" s="460"/>
    </row>
    <row r="12" spans="2:14" x14ac:dyDescent="0.3">
      <c r="B12" s="455" t="s">
        <v>324</v>
      </c>
      <c r="C12" s="455" t="s">
        <v>325</v>
      </c>
      <c r="D12" s="318" t="s">
        <v>312</v>
      </c>
      <c r="E12" s="455">
        <f t="shared" ref="E12" si="3">5/1000</f>
        <v>5.0000000000000001E-3</v>
      </c>
      <c r="F12" s="455" t="s">
        <v>310</v>
      </c>
      <c r="G12" s="318" t="s">
        <v>313</v>
      </c>
      <c r="H12" s="318" t="str">
        <f>IF(ISNUMBER(MATCH(G12,'DEQ Pollutant List'!$A:$A,0)),"Yes", "No")</f>
        <v>Yes</v>
      </c>
      <c r="I12" s="318" t="str">
        <f>IF(H12="Yes", INDEX('DEQ Pollutant List'!B36:B640, MATCH(G12, 'DEQ Pollutant List'!A36:A640, 0)), D12)</f>
        <v>Manganese and compounds</v>
      </c>
      <c r="J12" s="324">
        <v>0.01</v>
      </c>
      <c r="K12" s="324">
        <v>0.05</v>
      </c>
      <c r="L12" s="318">
        <f>IF(H12="Yes",$E$12* K12, "--")</f>
        <v>2.5000000000000001E-4</v>
      </c>
      <c r="M12" s="455" t="s">
        <v>321</v>
      </c>
      <c r="N12" s="460" t="s">
        <v>322</v>
      </c>
    </row>
    <row r="13" spans="2:14" x14ac:dyDescent="0.3">
      <c r="B13" s="455"/>
      <c r="C13" s="455"/>
      <c r="D13" s="318" t="s">
        <v>326</v>
      </c>
      <c r="E13" s="455"/>
      <c r="F13" s="455"/>
      <c r="G13" s="318" t="s">
        <v>327</v>
      </c>
      <c r="H13" s="318" t="str">
        <f>IF(ISNUMBER(MATCH(G13,'DEQ Pollutant List'!$A:$A,0)),"Yes", "No")</f>
        <v>Yes</v>
      </c>
      <c r="I13" s="318" t="str">
        <f>IF(H13="Yes", INDEX('DEQ Pollutant List'!B43:B647, MATCH(G13, 'DEQ Pollutant List'!A43:A647, 0)), D13)</f>
        <v>Copper and compounds</v>
      </c>
      <c r="J13" s="324">
        <v>1E-3</v>
      </c>
      <c r="K13" s="324">
        <v>0.01</v>
      </c>
      <c r="L13" s="318">
        <f t="shared" ref="L13:L14" si="4">IF(H13="Yes",$E$12* K13, "--")</f>
        <v>5.0000000000000002E-5</v>
      </c>
      <c r="M13" s="455"/>
      <c r="N13" s="460"/>
    </row>
    <row r="14" spans="2:14" x14ac:dyDescent="0.3">
      <c r="B14" s="455"/>
      <c r="C14" s="455"/>
      <c r="D14" s="318" t="s">
        <v>314</v>
      </c>
      <c r="E14" s="455"/>
      <c r="F14" s="455"/>
      <c r="G14" s="318" t="s">
        <v>315</v>
      </c>
      <c r="H14" s="318" t="str">
        <f>IF(ISNUMBER(MATCH(G14,'DEQ Pollutant List'!$A:$A,0)),"Yes", "No")</f>
        <v>Yes</v>
      </c>
      <c r="I14" s="318" t="str">
        <f>IF(H14="Yes", INDEX('DEQ Pollutant List'!B44:B648, MATCH(G14, 'DEQ Pollutant List'!A44:A648, 0)), D14)</f>
        <v>Silica, crystalline (respirable)</v>
      </c>
      <c r="J14" s="324">
        <v>1E-3</v>
      </c>
      <c r="K14" s="324">
        <v>0.01</v>
      </c>
      <c r="L14" s="318">
        <f t="shared" si="4"/>
        <v>5.0000000000000002E-5</v>
      </c>
      <c r="M14" s="455"/>
      <c r="N14" s="460"/>
    </row>
    <row r="15" spans="2:14" x14ac:dyDescent="0.3">
      <c r="B15" s="456" t="s">
        <v>328</v>
      </c>
      <c r="C15" s="455" t="s">
        <v>329</v>
      </c>
      <c r="D15" s="318" t="s">
        <v>330</v>
      </c>
      <c r="E15" s="455">
        <f>200/1000</f>
        <v>0.2</v>
      </c>
      <c r="F15" s="455" t="s">
        <v>320</v>
      </c>
      <c r="G15" s="318">
        <v>239</v>
      </c>
      <c r="H15" s="318" t="str">
        <f>IF(ISNUMBER(MATCH(G15,'DEQ Pollutant List'!$A:$A,0)),"Yes", "No")</f>
        <v>Yes</v>
      </c>
      <c r="I15" s="318" t="str">
        <f xml:space="preserve"> IF(H15="Yes", INDEX('DEQ Pollutant List'!B65:B669, MATCH(G15, 'DEQ Pollutant List'!A65:A669, 0)),D15)</f>
        <v>Fluorides</v>
      </c>
      <c r="J15" s="324">
        <v>0</v>
      </c>
      <c r="K15" s="324">
        <v>0.03</v>
      </c>
      <c r="L15" s="318">
        <f>IF(H15="Yes",$E$15* K15, "--")</f>
        <v>6.0000000000000001E-3</v>
      </c>
      <c r="M15" s="460" t="s">
        <v>275</v>
      </c>
      <c r="N15" s="460" t="s">
        <v>90</v>
      </c>
    </row>
    <row r="16" spans="2:14" x14ac:dyDescent="0.3">
      <c r="B16" s="456"/>
      <c r="C16" s="455"/>
      <c r="D16" s="318" t="s">
        <v>331</v>
      </c>
      <c r="E16" s="455"/>
      <c r="F16" s="455"/>
      <c r="G16" s="318" t="s">
        <v>313</v>
      </c>
      <c r="H16" s="318" t="str">
        <f>IF(ISNUMBER(MATCH(G16,'DEQ Pollutant List'!$A:$A,0)),"Yes", "No")</f>
        <v>Yes</v>
      </c>
      <c r="I16" s="318" t="str">
        <f xml:space="preserve"> IF(H16="Yes", INDEX('DEQ Pollutant List'!B70:B674, MATCH(G16, 'DEQ Pollutant List'!A70:A674, 0)),D16)</f>
        <v>Manganese and compounds</v>
      </c>
      <c r="J16" s="324">
        <v>0.01</v>
      </c>
      <c r="K16" s="324">
        <v>0.03</v>
      </c>
      <c r="L16" s="318">
        <f t="shared" ref="L16:L18" si="5">IF(H16="Yes",$E$15* K16, "--")</f>
        <v>6.0000000000000001E-3</v>
      </c>
      <c r="M16" s="460"/>
      <c r="N16" s="460"/>
    </row>
    <row r="17" spans="1:14" x14ac:dyDescent="0.3">
      <c r="B17" s="456"/>
      <c r="C17" s="455"/>
      <c r="D17" s="318" t="s">
        <v>332</v>
      </c>
      <c r="E17" s="455"/>
      <c r="F17" s="455"/>
      <c r="G17" s="318" t="s">
        <v>333</v>
      </c>
      <c r="H17" s="318" t="str">
        <f>IF(ISNUMBER(MATCH(G17,'DEQ Pollutant List'!$A:$A,0)),"Yes", "No")</f>
        <v>Yes</v>
      </c>
      <c r="I17" s="318" t="str">
        <f xml:space="preserve"> IF(H17="Yes", INDEX('DEQ Pollutant List'!B71:B675, MATCH(G17, 'DEQ Pollutant List'!A71:A675, 0)),D17)</f>
        <v>Nickel and compounds</v>
      </c>
      <c r="J17" s="324">
        <v>0</v>
      </c>
      <c r="K17" s="324">
        <v>0.03</v>
      </c>
      <c r="L17" s="318">
        <f t="shared" si="5"/>
        <v>6.0000000000000001E-3</v>
      </c>
      <c r="M17" s="460"/>
      <c r="N17" s="460"/>
    </row>
    <row r="18" spans="1:14" x14ac:dyDescent="0.3">
      <c r="B18" s="456"/>
      <c r="C18" s="455"/>
      <c r="D18" s="318" t="s">
        <v>334</v>
      </c>
      <c r="E18" s="455"/>
      <c r="F18" s="455"/>
      <c r="G18" s="318" t="s">
        <v>335</v>
      </c>
      <c r="H18" s="318" t="str">
        <f>IF(ISNUMBER(MATCH(G18,'DEQ Pollutant List'!$A:$A,0)),"Yes", "No")</f>
        <v>Yes</v>
      </c>
      <c r="I18" s="318" t="str">
        <f xml:space="preserve"> IF(H18="Yes", INDEX('DEQ Pollutant List'!B75:B679, MATCH(G18, 'DEQ Pollutant List'!A75:A679, 0)),D18)</f>
        <v>Vanadium (fume or dust)</v>
      </c>
      <c r="J18" s="324">
        <v>0</v>
      </c>
      <c r="K18" s="324">
        <v>7.0000000000000007E-2</v>
      </c>
      <c r="L18" s="318">
        <f t="shared" si="5"/>
        <v>1.4000000000000002E-2</v>
      </c>
      <c r="M18" s="460"/>
      <c r="N18" s="460"/>
    </row>
    <row r="19" spans="1:14" s="329" customFormat="1" ht="13.5" x14ac:dyDescent="0.25">
      <c r="A19" s="331">
        <v>1</v>
      </c>
      <c r="B19" s="328" t="s">
        <v>336</v>
      </c>
      <c r="C19" s="328"/>
      <c r="D19" s="328"/>
      <c r="E19" s="328"/>
      <c r="F19" s="328"/>
      <c r="G19" s="328"/>
      <c r="H19" s="328"/>
      <c r="I19" s="328"/>
      <c r="J19" s="328"/>
      <c r="K19" s="328"/>
      <c r="L19" s="328"/>
      <c r="M19" s="328"/>
      <c r="N19" s="328"/>
    </row>
    <row r="20" spans="1:14" s="330" customFormat="1" ht="13.5" x14ac:dyDescent="0.25">
      <c r="A20" s="331">
        <v>2</v>
      </c>
      <c r="B20" s="328" t="s">
        <v>337</v>
      </c>
    </row>
    <row r="35" spans="8:8" x14ac:dyDescent="0.3">
      <c r="H35" s="280"/>
    </row>
    <row r="38" spans="8:8" x14ac:dyDescent="0.3">
      <c r="H38" s="280"/>
    </row>
  </sheetData>
  <mergeCells count="32">
    <mergeCell ref="N3:N4"/>
    <mergeCell ref="B5:B8"/>
    <mergeCell ref="C5:C8"/>
    <mergeCell ref="E5:E8"/>
    <mergeCell ref="F5:F8"/>
    <mergeCell ref="M5:M8"/>
    <mergeCell ref="B3:B4"/>
    <mergeCell ref="C3:C4"/>
    <mergeCell ref="D3:D4"/>
    <mergeCell ref="E3:E4"/>
    <mergeCell ref="M3:M4"/>
    <mergeCell ref="G3:L3"/>
    <mergeCell ref="F3:F4"/>
    <mergeCell ref="E9:E11"/>
    <mergeCell ref="E12:E14"/>
    <mergeCell ref="E15:E18"/>
    <mergeCell ref="F9:F11"/>
    <mergeCell ref="F12:F14"/>
    <mergeCell ref="F15:F18"/>
    <mergeCell ref="B15:B18"/>
    <mergeCell ref="B12:B14"/>
    <mergeCell ref="B9:B11"/>
    <mergeCell ref="C9:C11"/>
    <mergeCell ref="C12:C14"/>
    <mergeCell ref="C15:C18"/>
    <mergeCell ref="M15:M18"/>
    <mergeCell ref="M12:M14"/>
    <mergeCell ref="M9:M11"/>
    <mergeCell ref="N5:N8"/>
    <mergeCell ref="N9:N11"/>
    <mergeCell ref="N12:N14"/>
    <mergeCell ref="N15:N18"/>
  </mergeCells>
  <conditionalFormatting sqref="H4:H18">
    <cfRule type="cellIs" dxfId="4" priority="4" operator="equal">
      <formula>"Yes"</formula>
    </cfRule>
  </conditionalFormatting>
  <conditionalFormatting sqref="H26:H28">
    <cfRule type="cellIs" dxfId="3" priority="1" operator="equal">
      <formula>"Yes"</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E1B3-9044-4DFB-92F0-5D9A4AB19A56}">
  <dimension ref="A2:AQ49"/>
  <sheetViews>
    <sheetView topLeftCell="A11" workbookViewId="0">
      <selection activeCell="C9" sqref="C9"/>
    </sheetView>
  </sheetViews>
  <sheetFormatPr defaultColWidth="8.85546875" defaultRowHeight="16.5" x14ac:dyDescent="0.3"/>
  <cols>
    <col min="1" max="1" width="9.140625" style="269" customWidth="1"/>
    <col min="2" max="2" width="17.42578125" style="269" customWidth="1"/>
    <col min="3" max="26" width="16.140625" style="269" customWidth="1"/>
    <col min="27" max="37" width="9.140625" style="268" customWidth="1"/>
    <col min="38" max="16384" width="8.85546875" style="247"/>
  </cols>
  <sheetData>
    <row r="2" spans="1:37" ht="14.45" customHeight="1" x14ac:dyDescent="0.3">
      <c r="B2" s="281" t="s">
        <v>338</v>
      </c>
      <c r="C2" s="282"/>
      <c r="D2" s="282"/>
      <c r="E2" s="282"/>
      <c r="F2" s="282"/>
      <c r="G2" s="282"/>
      <c r="H2" s="282"/>
      <c r="I2" s="282"/>
      <c r="J2" s="282"/>
      <c r="K2" s="282"/>
      <c r="L2" s="282"/>
      <c r="M2" s="282"/>
      <c r="N2" s="282"/>
      <c r="O2" s="282"/>
      <c r="P2" s="282"/>
      <c r="Q2" s="282"/>
      <c r="R2" s="282"/>
      <c r="S2" s="282"/>
    </row>
    <row r="3" spans="1:37" ht="32.450000000000003" customHeight="1" x14ac:dyDescent="0.3">
      <c r="B3" s="282"/>
      <c r="C3" s="463" t="s">
        <v>1737</v>
      </c>
      <c r="D3" s="464"/>
      <c r="E3" s="464"/>
      <c r="F3" s="464"/>
      <c r="G3" s="464"/>
      <c r="H3" s="464"/>
      <c r="I3" s="464"/>
      <c r="J3" s="465"/>
      <c r="K3" s="283"/>
      <c r="L3" s="283"/>
      <c r="M3" s="283"/>
      <c r="N3" s="283"/>
      <c r="O3" s="283"/>
      <c r="P3" s="283"/>
      <c r="Q3" s="283"/>
      <c r="R3" s="283"/>
      <c r="S3" s="283"/>
      <c r="T3" s="283"/>
      <c r="U3" s="283"/>
      <c r="V3" s="283"/>
      <c r="W3" s="283"/>
      <c r="X3" s="283"/>
      <c r="Y3" s="284"/>
      <c r="Z3" s="284"/>
      <c r="AJ3" s="247"/>
      <c r="AK3" s="247"/>
    </row>
    <row r="4" spans="1:37" s="279" customFormat="1" x14ac:dyDescent="0.3">
      <c r="A4" s="269"/>
      <c r="B4" s="282" t="s">
        <v>339</v>
      </c>
      <c r="C4" s="410" t="s">
        <v>87</v>
      </c>
      <c r="D4" s="410" t="s">
        <v>46</v>
      </c>
      <c r="E4" s="410" t="s">
        <v>340</v>
      </c>
      <c r="F4" s="410" t="s">
        <v>54</v>
      </c>
      <c r="G4" s="410" t="s">
        <v>56</v>
      </c>
      <c r="H4" s="411" t="s">
        <v>1738</v>
      </c>
      <c r="I4" s="410" t="s">
        <v>68</v>
      </c>
      <c r="J4" s="410" t="s">
        <v>341</v>
      </c>
      <c r="N4" s="285"/>
      <c r="O4" s="285"/>
      <c r="P4" s="285"/>
      <c r="R4" s="285"/>
      <c r="U4" s="286"/>
      <c r="W4" s="285"/>
    </row>
    <row r="5" spans="1:37" s="288" customFormat="1" ht="52.5" x14ac:dyDescent="0.3">
      <c r="A5" s="271"/>
      <c r="B5" s="287"/>
      <c r="C5" s="412" t="str">
        <f>'Welding SDS Review'!I8</f>
        <v>Aluminum oxide (fibrous forms)</v>
      </c>
      <c r="D5" s="412" t="s">
        <v>342</v>
      </c>
      <c r="E5" s="412" t="s">
        <v>343</v>
      </c>
      <c r="F5" s="412" t="str">
        <f>'Welding SDS Review'!I11</f>
        <v>Manganese and compounds</v>
      </c>
      <c r="G5" s="412" t="str">
        <f>'DEQ Pollutant List'!B399</f>
        <v>Nickel compounds, insoluble</v>
      </c>
      <c r="H5" s="412" t="str">
        <f>'Welding SDS Review'!I7</f>
        <v>Silica, crystalline (respirable)</v>
      </c>
      <c r="I5" s="412" t="str">
        <f>'Welding SDS Review'!I18</f>
        <v>Vanadium (fume or dust)</v>
      </c>
      <c r="J5" s="412" t="str">
        <f>'Welding SDS Review'!I15</f>
        <v>Fluorides</v>
      </c>
      <c r="N5" s="286"/>
      <c r="O5" s="286"/>
      <c r="P5" s="286"/>
      <c r="R5" s="286"/>
      <c r="U5" s="286"/>
      <c r="W5" s="286"/>
    </row>
    <row r="6" spans="1:37" s="279" customFormat="1" ht="27.75" customHeight="1" x14ac:dyDescent="0.3">
      <c r="A6" s="269"/>
      <c r="B6" s="413" t="s">
        <v>344</v>
      </c>
      <c r="C6" s="410" t="str">
        <f>'Welding SDS Review'!G8</f>
        <v>1344-28-1</v>
      </c>
      <c r="D6" s="410" t="s">
        <v>345</v>
      </c>
      <c r="E6" s="410" t="s">
        <v>346</v>
      </c>
      <c r="F6" s="410" t="str">
        <f>'Welding SDS Review'!G11</f>
        <v>7439-96-5</v>
      </c>
      <c r="G6" s="410">
        <f>365</f>
        <v>365</v>
      </c>
      <c r="H6" s="411" t="str">
        <f>'Welding SDS Review'!G7</f>
        <v>7631-86-9</v>
      </c>
      <c r="I6" s="410" t="str">
        <f>'Welding SDS Review'!G18</f>
        <v>7440-62-2</v>
      </c>
      <c r="J6" s="410">
        <f>'Welding SDS Review'!G5</f>
        <v>239</v>
      </c>
      <c r="N6" s="285"/>
      <c r="O6" s="285"/>
      <c r="P6" s="285"/>
      <c r="R6" s="285"/>
      <c r="U6" s="286"/>
      <c r="W6" s="285"/>
    </row>
    <row r="7" spans="1:37" s="268" customFormat="1" ht="27.75" customHeight="1" x14ac:dyDescent="0.3">
      <c r="A7" s="414" t="s">
        <v>347</v>
      </c>
      <c r="B7" s="413" t="s">
        <v>348</v>
      </c>
      <c r="C7" s="304" t="str">
        <f>IF(ISNUMBER(MATCH(C6,'DEQ Pollutant List'!$A:$A, 0)), "Yes", "No")</f>
        <v>Yes</v>
      </c>
      <c r="D7" s="304" t="s">
        <v>322</v>
      </c>
      <c r="E7" s="304" t="s">
        <v>322</v>
      </c>
      <c r="F7" s="304" t="str">
        <f>IF(ISNUMBER(MATCH(F6,'DEQ Pollutant List'!$A:$A, 0)), "Yes", "No")</f>
        <v>Yes</v>
      </c>
      <c r="G7" s="304" t="str">
        <f>IF(ISNUMBER(MATCH(G6,'DEQ Pollutant List'!$A:$A, 0)), "Yes", "No")</f>
        <v>Yes</v>
      </c>
      <c r="H7" s="304" t="str">
        <f>IF(ISNUMBER(MATCH(H6,'DEQ Pollutant List'!$A:$A, 0)), "Yes", "No")</f>
        <v>Yes</v>
      </c>
      <c r="I7" s="304" t="str">
        <f>IF(ISNUMBER(MATCH(I6,'DEQ Pollutant List'!$A:$A, 0)), "Yes", "No")</f>
        <v>Yes</v>
      </c>
      <c r="J7" s="304" t="str">
        <f>IF(ISNUMBER(MATCH(J6,'DEQ Pollutant List'!$A:$A, 0)), "Yes", "No")</f>
        <v>Yes</v>
      </c>
      <c r="N7" s="243"/>
      <c r="O7" s="243"/>
      <c r="P7" s="243"/>
      <c r="R7" s="243"/>
      <c r="U7" s="243"/>
      <c r="W7" s="243"/>
    </row>
    <row r="8" spans="1:37" x14ac:dyDescent="0.3">
      <c r="A8" s="290"/>
      <c r="B8" s="425" t="s">
        <v>310</v>
      </c>
      <c r="C8" s="301"/>
      <c r="D8" s="301"/>
      <c r="E8" s="301"/>
      <c r="F8" s="301"/>
      <c r="G8" s="301"/>
      <c r="H8" s="301"/>
      <c r="I8" s="301"/>
      <c r="J8" s="427"/>
      <c r="N8" s="281"/>
      <c r="O8" s="281"/>
      <c r="P8" s="281"/>
      <c r="R8" s="281"/>
      <c r="U8" s="281"/>
      <c r="W8" s="281"/>
      <c r="Y8" s="268"/>
      <c r="Z8" s="268"/>
      <c r="AJ8" s="247"/>
      <c r="AK8" s="247"/>
    </row>
    <row r="9" spans="1:37" s="279" customFormat="1" x14ac:dyDescent="0.3">
      <c r="A9" s="414" t="s">
        <v>349</v>
      </c>
      <c r="B9" s="415">
        <v>7018</v>
      </c>
      <c r="C9" s="417">
        <f>IF(((($D$20)*$C$23*'Welding Emission Factors'!C30)=0),"--",(($D$20)*$C$23*'Welding Emission Factors'!C30))</f>
        <v>0.13442579999999998</v>
      </c>
      <c r="D9" s="418">
        <v>0.01</v>
      </c>
      <c r="E9" s="419">
        <v>3.3E-3</v>
      </c>
      <c r="F9" s="420">
        <v>10.3</v>
      </c>
      <c r="G9" s="421">
        <v>0.02</v>
      </c>
      <c r="H9" s="422">
        <f>IF(((($D$20)*$C$23*'Welding Emission Factors'!F30)=0),"--",(($D$20)*$C$23*'Welding Emission Factors'!F30))</f>
        <v>0.5324316</v>
      </c>
      <c r="I9" s="423">
        <v>2.6357999999999999E-2</v>
      </c>
      <c r="J9" s="422">
        <f>IF(((($D$20)*$C$23*'Welding Emission Factors'!H30)=0),"--",(($D$20)*$C$23*'Welding Emission Factors'!H30))</f>
        <v>0.39537</v>
      </c>
      <c r="N9" s="291"/>
      <c r="O9" s="291"/>
      <c r="P9" s="291"/>
      <c r="R9" s="292"/>
      <c r="U9" s="292"/>
      <c r="W9" s="292"/>
    </row>
    <row r="10" spans="1:37" x14ac:dyDescent="0.3">
      <c r="A10" s="290"/>
      <c r="B10" s="429" t="s">
        <v>320</v>
      </c>
      <c r="C10" s="294"/>
      <c r="D10" s="294"/>
      <c r="E10" s="294"/>
      <c r="F10" s="294"/>
      <c r="G10" s="294"/>
      <c r="H10" s="294"/>
      <c r="I10" s="295"/>
      <c r="J10" s="428"/>
      <c r="N10" s="296"/>
      <c r="O10" s="296"/>
      <c r="P10" s="296"/>
      <c r="R10" s="296"/>
      <c r="U10" s="296"/>
      <c r="W10" s="296"/>
      <c r="Y10" s="268"/>
      <c r="Z10" s="268"/>
      <c r="AJ10" s="247"/>
      <c r="AK10" s="247"/>
    </row>
    <row r="11" spans="1:37" s="279" customFormat="1" x14ac:dyDescent="0.3">
      <c r="A11" s="414" t="s">
        <v>350</v>
      </c>
      <c r="B11" s="426" t="s">
        <v>329</v>
      </c>
      <c r="C11" s="416" t="str">
        <f>IF((($E$21*$C$24*'Welding Emission Factors'!C31)=0),"--",(($E$21/1000)*$C$24*'Welding Emission Factors'!C31))</f>
        <v>--</v>
      </c>
      <c r="D11" s="416"/>
      <c r="E11" s="416"/>
      <c r="F11" s="424">
        <f>IF((($E$21*$C$24*'Welding Emission Factors'!D31)=0),"--",(($E$21)*$C$24*'Welding Emission Factors'!D31))</f>
        <v>1.1459999999999999E-4</v>
      </c>
      <c r="G11" s="424">
        <f>IF((($E$21*$C$24*'Welding Emission Factors'!E31)=0),"--",(($E$21)*$C$24*'Welding Emission Factors'!E31))</f>
        <v>8.5949999999999989E-5</v>
      </c>
      <c r="H11" s="424">
        <f>IF((($E$21*$C$24*'Welding Emission Factors'!F31)=0),"--",(($E$21)*$C$24*'Welding Emission Factors'!F31))</f>
        <v>1.1459999999999999E-4</v>
      </c>
      <c r="I11" s="424">
        <f>IF((($E$21*$C$24*'Welding Emission Factors'!G31)=0),"--",(($E$21)*$C$24*'Welding Emission Factors'!G31))</f>
        <v>2.0055000000000002E-4</v>
      </c>
      <c r="J11" s="424">
        <f>IF((($E$21*$C$24*'Welding Emission Factors'!H31)=0),"--",(($E$21)*$C$24*'Welding Emission Factors'!H31))</f>
        <v>8.5949999999999989E-5</v>
      </c>
      <c r="N11" s="293"/>
      <c r="O11" s="293"/>
      <c r="P11" s="293"/>
      <c r="R11" s="293"/>
      <c r="U11" s="293"/>
      <c r="W11" s="293"/>
    </row>
    <row r="12" spans="1:37" s="308" customFormat="1" ht="13.5" customHeight="1" x14ac:dyDescent="0.25">
      <c r="A12" s="388">
        <v>1</v>
      </c>
      <c r="B12" s="442" t="s">
        <v>351</v>
      </c>
      <c r="C12" s="442"/>
      <c r="D12" s="442"/>
      <c r="E12" s="442"/>
      <c r="F12" s="442"/>
      <c r="G12" s="442"/>
      <c r="H12" s="442"/>
      <c r="I12" s="442"/>
      <c r="J12" s="442"/>
      <c r="K12" s="442"/>
      <c r="L12" s="442"/>
      <c r="M12" s="388"/>
      <c r="N12" s="388"/>
      <c r="O12" s="388"/>
      <c r="P12" s="388"/>
      <c r="Q12" s="388"/>
      <c r="R12" s="388"/>
      <c r="S12" s="388"/>
      <c r="T12" s="388"/>
      <c r="U12" s="388"/>
      <c r="V12" s="388"/>
      <c r="W12" s="388"/>
      <c r="X12" s="388"/>
      <c r="Y12" s="388"/>
      <c r="Z12" s="388"/>
      <c r="AA12" s="380"/>
      <c r="AB12" s="380"/>
      <c r="AC12" s="380"/>
      <c r="AD12" s="380"/>
      <c r="AE12" s="380"/>
      <c r="AF12" s="380"/>
      <c r="AG12" s="380"/>
      <c r="AH12" s="380"/>
      <c r="AI12" s="380"/>
      <c r="AJ12" s="380"/>
      <c r="AK12" s="380"/>
    </row>
    <row r="13" spans="1:37" s="308" customFormat="1" ht="13.5" x14ac:dyDescent="0.25">
      <c r="A13" s="388">
        <v>2</v>
      </c>
      <c r="B13" s="469" t="s">
        <v>352</v>
      </c>
      <c r="C13" s="469"/>
      <c r="D13" s="469"/>
      <c r="E13" s="430"/>
      <c r="F13" s="388"/>
      <c r="G13" s="388"/>
      <c r="H13" s="388"/>
      <c r="I13" s="388"/>
      <c r="J13" s="388"/>
      <c r="K13" s="388"/>
      <c r="L13" s="388"/>
      <c r="M13" s="388"/>
      <c r="N13" s="388"/>
      <c r="O13" s="388"/>
      <c r="P13" s="388"/>
      <c r="Q13" s="388"/>
      <c r="R13" s="388"/>
      <c r="S13" s="388"/>
      <c r="T13" s="388"/>
      <c r="U13" s="388"/>
      <c r="V13" s="388"/>
      <c r="W13" s="388"/>
      <c r="X13" s="388"/>
      <c r="Y13" s="388"/>
      <c r="Z13" s="388"/>
      <c r="AA13" s="380"/>
      <c r="AB13" s="380"/>
      <c r="AC13" s="380"/>
      <c r="AD13" s="380"/>
      <c r="AE13" s="380"/>
      <c r="AF13" s="380"/>
      <c r="AG13" s="380"/>
      <c r="AH13" s="380"/>
      <c r="AI13" s="380"/>
      <c r="AJ13" s="380"/>
      <c r="AK13" s="380"/>
    </row>
    <row r="14" spans="1:37" s="308" customFormat="1" ht="56.25" customHeight="1" x14ac:dyDescent="0.25">
      <c r="A14" s="388">
        <v>3</v>
      </c>
      <c r="B14" s="468" t="s">
        <v>353</v>
      </c>
      <c r="C14" s="468"/>
      <c r="D14" s="468"/>
      <c r="E14" s="468"/>
      <c r="F14" s="468"/>
      <c r="G14" s="468"/>
      <c r="H14" s="468"/>
      <c r="I14" s="468"/>
      <c r="J14" s="468"/>
      <c r="K14" s="468"/>
      <c r="L14" s="468"/>
      <c r="M14" s="468"/>
      <c r="N14" s="468"/>
      <c r="O14" s="431"/>
      <c r="P14" s="431"/>
      <c r="Q14" s="431"/>
      <c r="R14" s="431"/>
      <c r="S14" s="388"/>
      <c r="T14" s="388"/>
      <c r="U14" s="388"/>
      <c r="V14" s="388"/>
      <c r="W14" s="388"/>
      <c r="X14" s="388"/>
      <c r="Y14" s="388"/>
      <c r="Z14" s="388"/>
      <c r="AA14" s="380"/>
      <c r="AB14" s="380"/>
      <c r="AC14" s="380"/>
      <c r="AD14" s="380"/>
      <c r="AE14" s="380"/>
      <c r="AF14" s="380"/>
      <c r="AG14" s="380"/>
      <c r="AH14" s="380"/>
      <c r="AI14" s="380"/>
      <c r="AJ14" s="380"/>
      <c r="AK14" s="380"/>
    </row>
    <row r="15" spans="1:37" s="308" customFormat="1" ht="13.5" x14ac:dyDescent="0.25">
      <c r="A15" s="388">
        <v>4</v>
      </c>
      <c r="B15" s="388" t="s">
        <v>354</v>
      </c>
      <c r="C15" s="431"/>
      <c r="D15" s="431"/>
      <c r="E15" s="431"/>
      <c r="F15" s="431"/>
      <c r="G15" s="431"/>
      <c r="H15" s="431"/>
      <c r="I15" s="431"/>
      <c r="J15" s="431"/>
      <c r="K15" s="431"/>
      <c r="L15" s="431"/>
      <c r="M15" s="431"/>
      <c r="N15" s="431"/>
      <c r="O15" s="431"/>
      <c r="P15" s="431"/>
      <c r="Q15" s="431"/>
      <c r="R15" s="431"/>
      <c r="S15" s="388"/>
      <c r="T15" s="388"/>
      <c r="U15" s="388"/>
      <c r="V15" s="388"/>
      <c r="W15" s="388"/>
      <c r="X15" s="388"/>
      <c r="Y15" s="388"/>
      <c r="Z15" s="388"/>
      <c r="AA15" s="380"/>
      <c r="AB15" s="380"/>
      <c r="AC15" s="380"/>
      <c r="AD15" s="380"/>
      <c r="AE15" s="380"/>
      <c r="AF15" s="380"/>
      <c r="AG15" s="380"/>
      <c r="AH15" s="380"/>
      <c r="AI15" s="380"/>
      <c r="AJ15" s="380"/>
      <c r="AK15" s="380"/>
    </row>
    <row r="16" spans="1:37" s="308" customFormat="1" ht="13.5" x14ac:dyDescent="0.25">
      <c r="A16" s="388">
        <v>5</v>
      </c>
      <c r="B16" s="388" t="s">
        <v>355</v>
      </c>
      <c r="C16" s="388"/>
      <c r="D16" s="388"/>
      <c r="E16" s="388"/>
      <c r="F16" s="388"/>
      <c r="G16" s="388"/>
      <c r="H16" s="388"/>
      <c r="I16" s="388"/>
      <c r="J16" s="388"/>
      <c r="K16" s="388"/>
      <c r="L16" s="388"/>
      <c r="M16" s="388"/>
      <c r="N16" s="388"/>
      <c r="O16" s="388"/>
      <c r="P16" s="388"/>
      <c r="Q16" s="388"/>
      <c r="R16" s="388"/>
      <c r="S16" s="388"/>
      <c r="T16" s="388"/>
      <c r="U16" s="388"/>
      <c r="V16" s="388"/>
      <c r="W16" s="388"/>
      <c r="X16" s="388"/>
      <c r="Y16" s="388"/>
      <c r="Z16" s="388"/>
      <c r="AA16" s="380"/>
      <c r="AB16" s="380"/>
      <c r="AC16" s="380"/>
      <c r="AD16" s="380"/>
      <c r="AE16" s="380"/>
      <c r="AF16" s="380"/>
      <c r="AG16" s="380"/>
      <c r="AH16" s="380"/>
      <c r="AI16" s="380"/>
      <c r="AJ16" s="380"/>
      <c r="AK16" s="380"/>
    </row>
    <row r="18" spans="1:43" ht="15" customHeight="1" x14ac:dyDescent="0.3">
      <c r="B18" s="467" t="s">
        <v>356</v>
      </c>
      <c r="C18" s="467"/>
      <c r="D18" s="467" t="s">
        <v>357</v>
      </c>
      <c r="E18" s="467"/>
      <c r="F18" s="283"/>
      <c r="G18" s="286"/>
    </row>
    <row r="19" spans="1:43" ht="67.5" x14ac:dyDescent="0.3">
      <c r="B19" s="467"/>
      <c r="C19" s="467"/>
      <c r="D19" s="436" t="s">
        <v>358</v>
      </c>
      <c r="E19" s="436" t="s">
        <v>359</v>
      </c>
      <c r="G19" s="286"/>
    </row>
    <row r="20" spans="1:43" x14ac:dyDescent="0.3">
      <c r="B20" s="433" t="s">
        <v>360</v>
      </c>
      <c r="C20" s="433" t="s">
        <v>310</v>
      </c>
      <c r="D20" s="434">
        <v>18.399999999999999</v>
      </c>
      <c r="E20" s="434">
        <v>0.02</v>
      </c>
      <c r="G20" s="243"/>
    </row>
    <row r="21" spans="1:43" x14ac:dyDescent="0.3">
      <c r="B21" s="433" t="s">
        <v>329</v>
      </c>
      <c r="C21" s="433" t="s">
        <v>320</v>
      </c>
      <c r="D21" s="435" t="s">
        <v>361</v>
      </c>
      <c r="E21" s="434">
        <v>0.02</v>
      </c>
      <c r="G21" s="243"/>
    </row>
    <row r="22" spans="1:43" s="308" customFormat="1" ht="13.5" x14ac:dyDescent="0.25">
      <c r="A22" s="388">
        <v>6</v>
      </c>
      <c r="B22" s="388" t="s">
        <v>362</v>
      </c>
      <c r="C22" s="388"/>
      <c r="D22" s="388"/>
      <c r="E22" s="388"/>
      <c r="F22" s="388"/>
      <c r="G22" s="388"/>
      <c r="H22" s="388"/>
      <c r="I22" s="388"/>
      <c r="J22" s="388"/>
      <c r="K22" s="388"/>
      <c r="L22" s="388"/>
      <c r="M22" s="388"/>
      <c r="N22" s="388"/>
      <c r="O22" s="388"/>
      <c r="P22" s="388"/>
      <c r="Q22" s="388"/>
      <c r="R22" s="388"/>
      <c r="S22" s="388"/>
      <c r="T22" s="388"/>
      <c r="U22" s="388"/>
      <c r="V22" s="388"/>
      <c r="W22" s="388"/>
      <c r="X22" s="388"/>
      <c r="Y22" s="388"/>
      <c r="Z22" s="388"/>
      <c r="AA22" s="380"/>
      <c r="AB22" s="380"/>
      <c r="AC22" s="380"/>
      <c r="AD22" s="380"/>
      <c r="AE22" s="380"/>
      <c r="AF22" s="380"/>
      <c r="AG22" s="380"/>
      <c r="AH22" s="380"/>
      <c r="AI22" s="380"/>
      <c r="AJ22" s="380"/>
      <c r="AK22" s="380"/>
      <c r="AL22" s="380"/>
      <c r="AM22" s="380"/>
      <c r="AN22" s="380"/>
      <c r="AO22" s="380"/>
      <c r="AP22" s="380"/>
      <c r="AQ22" s="380"/>
    </row>
    <row r="23" spans="1:43" s="308" customFormat="1" ht="13.5" x14ac:dyDescent="0.25">
      <c r="A23" s="388"/>
      <c r="B23" s="388" t="s">
        <v>310</v>
      </c>
      <c r="C23" s="388">
        <v>0.28649999999999998</v>
      </c>
      <c r="D23" s="388"/>
      <c r="E23" s="388"/>
      <c r="F23" s="388"/>
      <c r="G23" s="388"/>
      <c r="H23" s="388"/>
      <c r="I23" s="388"/>
      <c r="J23" s="388"/>
      <c r="K23" s="388"/>
      <c r="L23" s="388"/>
      <c r="M23" s="388"/>
      <c r="N23" s="388"/>
      <c r="O23" s="388"/>
      <c r="P23" s="388"/>
      <c r="Q23" s="388"/>
      <c r="R23" s="388"/>
      <c r="S23" s="388"/>
      <c r="T23" s="388"/>
      <c r="U23" s="388"/>
      <c r="V23" s="388"/>
      <c r="W23" s="388"/>
      <c r="X23" s="388"/>
      <c r="Y23" s="388"/>
      <c r="Z23" s="388"/>
      <c r="AA23" s="380"/>
      <c r="AB23" s="380"/>
      <c r="AC23" s="380"/>
      <c r="AD23" s="380"/>
      <c r="AE23" s="380"/>
      <c r="AF23" s="380"/>
      <c r="AG23" s="380"/>
      <c r="AH23" s="380"/>
      <c r="AI23" s="380"/>
      <c r="AJ23" s="380"/>
      <c r="AK23" s="380"/>
    </row>
    <row r="24" spans="1:43" s="308" customFormat="1" ht="13.5" x14ac:dyDescent="0.25">
      <c r="A24" s="388"/>
      <c r="B24" s="388" t="s">
        <v>320</v>
      </c>
      <c r="C24" s="388">
        <v>0.28649999999999998</v>
      </c>
      <c r="D24" s="388"/>
      <c r="E24" s="388"/>
      <c r="F24" s="388"/>
      <c r="G24" s="388"/>
      <c r="H24" s="388"/>
      <c r="I24" s="388"/>
      <c r="J24" s="388"/>
      <c r="K24" s="388"/>
      <c r="L24" s="388"/>
      <c r="M24" s="388"/>
      <c r="N24" s="388"/>
      <c r="O24" s="388"/>
      <c r="P24" s="388"/>
      <c r="Q24" s="388"/>
      <c r="R24" s="388"/>
      <c r="S24" s="388"/>
      <c r="T24" s="388"/>
      <c r="U24" s="388"/>
      <c r="V24" s="388"/>
      <c r="W24" s="388"/>
      <c r="X24" s="388"/>
      <c r="Y24" s="388"/>
      <c r="Z24" s="388"/>
      <c r="AA24" s="380"/>
      <c r="AB24" s="380"/>
      <c r="AC24" s="380"/>
      <c r="AD24" s="380"/>
      <c r="AE24" s="380"/>
      <c r="AF24" s="380"/>
      <c r="AG24" s="380"/>
      <c r="AH24" s="380"/>
      <c r="AI24" s="380"/>
      <c r="AJ24" s="380"/>
      <c r="AK24" s="380"/>
    </row>
    <row r="25" spans="1:43" s="308" customFormat="1" ht="13.5" x14ac:dyDescent="0.25">
      <c r="A25" s="388">
        <v>7</v>
      </c>
      <c r="B25" s="388" t="s">
        <v>363</v>
      </c>
      <c r="C25" s="388"/>
      <c r="D25" s="388"/>
      <c r="E25" s="388"/>
      <c r="F25" s="388"/>
      <c r="G25" s="388"/>
      <c r="H25" s="388"/>
      <c r="I25" s="388"/>
      <c r="J25" s="388"/>
      <c r="K25" s="388"/>
      <c r="L25" s="388"/>
      <c r="M25" s="388"/>
      <c r="N25" s="388"/>
      <c r="O25" s="388"/>
      <c r="P25" s="388"/>
      <c r="Q25" s="388"/>
      <c r="R25" s="388"/>
      <c r="S25" s="388"/>
      <c r="T25" s="388"/>
      <c r="U25" s="388"/>
      <c r="V25" s="388"/>
      <c r="W25" s="388"/>
      <c r="X25" s="388"/>
      <c r="Y25" s="388"/>
      <c r="Z25" s="388"/>
      <c r="AA25" s="380"/>
      <c r="AB25" s="380"/>
      <c r="AC25" s="380"/>
      <c r="AD25" s="380"/>
      <c r="AE25" s="380"/>
      <c r="AF25" s="380"/>
      <c r="AG25" s="380"/>
      <c r="AH25" s="380"/>
      <c r="AI25" s="380"/>
      <c r="AJ25" s="380"/>
      <c r="AK25" s="380"/>
    </row>
    <row r="27" spans="1:43" x14ac:dyDescent="0.3">
      <c r="A27" s="246"/>
      <c r="B27" s="301" t="s">
        <v>364</v>
      </c>
      <c r="C27" s="302"/>
      <c r="D27" s="302"/>
      <c r="E27" s="302"/>
      <c r="F27" s="302"/>
      <c r="G27" s="302"/>
      <c r="H27" s="302"/>
      <c r="I27" s="302"/>
      <c r="J27" s="302"/>
      <c r="Z27" s="268"/>
      <c r="AK27" s="247"/>
    </row>
    <row r="28" spans="1:43" x14ac:dyDescent="0.3">
      <c r="A28" s="246"/>
      <c r="B28" s="302"/>
      <c r="C28" s="302"/>
      <c r="D28" s="302"/>
      <c r="E28" s="302"/>
      <c r="F28" s="302"/>
      <c r="G28" s="302"/>
      <c r="H28" s="302"/>
      <c r="I28" s="302"/>
      <c r="J28" s="302"/>
      <c r="Z28" s="268"/>
      <c r="AK28" s="247"/>
    </row>
    <row r="29" spans="1:43" x14ac:dyDescent="0.3">
      <c r="A29" s="438"/>
      <c r="B29" s="439"/>
      <c r="C29" s="440" t="s">
        <v>87</v>
      </c>
      <c r="D29" s="440" t="s">
        <v>54</v>
      </c>
      <c r="E29" s="440" t="s">
        <v>56</v>
      </c>
      <c r="F29" s="432" t="s">
        <v>365</v>
      </c>
      <c r="G29" s="440" t="s">
        <v>68</v>
      </c>
      <c r="H29" s="440" t="s">
        <v>366</v>
      </c>
      <c r="X29" s="268"/>
      <c r="Y29" s="268"/>
      <c r="Z29" s="268"/>
      <c r="AI29" s="247"/>
      <c r="AJ29" s="247"/>
      <c r="AK29" s="247"/>
    </row>
    <row r="30" spans="1:43" x14ac:dyDescent="0.3">
      <c r="A30" s="246"/>
      <c r="B30" s="437">
        <v>7018</v>
      </c>
      <c r="C30" s="303">
        <f>AVERAGE(0.1%,5%)</f>
        <v>2.5500000000000002E-2</v>
      </c>
      <c r="D30" s="303">
        <f>AVERAGE(1%,5%)</f>
        <v>3.0000000000000002E-2</v>
      </c>
      <c r="E30" s="303"/>
      <c r="F30" s="303">
        <f>AVERAGE(1%,5%)+AVERAGE(1%,5%)+AVERAGE(0.1%,1%)+AVERAGE(0.1%,1%)+AVERAGE(1%,5%)</f>
        <v>0.10100000000000001</v>
      </c>
      <c r="G30" s="303"/>
      <c r="H30" s="303">
        <f>AVERAGE(5%,10%)</f>
        <v>7.5000000000000011E-2</v>
      </c>
      <c r="X30" s="247"/>
      <c r="Y30" s="268"/>
      <c r="Z30" s="268"/>
      <c r="AI30" s="247"/>
      <c r="AJ30" s="247"/>
      <c r="AK30" s="247"/>
    </row>
    <row r="31" spans="1:43" x14ac:dyDescent="0.3">
      <c r="A31" s="246"/>
      <c r="B31" s="437" t="s">
        <v>329</v>
      </c>
      <c r="C31" s="303"/>
      <c r="D31" s="303">
        <f>AVERAGE(1%,3%)</f>
        <v>0.02</v>
      </c>
      <c r="E31" s="303">
        <f>AVERAGE(0%,3%)</f>
        <v>1.4999999999999999E-2</v>
      </c>
      <c r="F31" s="303">
        <f>AVERAGE(0%,4%)</f>
        <v>0.02</v>
      </c>
      <c r="G31" s="303">
        <f>AVERAGE(0%,7%)</f>
        <v>3.5000000000000003E-2</v>
      </c>
      <c r="H31" s="303">
        <f>AVERAGE(0%,1%)*3</f>
        <v>1.4999999999999999E-2</v>
      </c>
      <c r="X31" s="247"/>
      <c r="Y31" s="268"/>
      <c r="Z31" s="268"/>
      <c r="AI31" s="247"/>
      <c r="AJ31" s="247"/>
      <c r="AK31" s="247"/>
    </row>
    <row r="32" spans="1:43" x14ac:dyDescent="0.3">
      <c r="A32" s="306">
        <v>1</v>
      </c>
      <c r="B32" s="306" t="s">
        <v>354</v>
      </c>
      <c r="C32" s="306"/>
      <c r="D32" s="306"/>
      <c r="E32" s="306"/>
      <c r="F32" s="306"/>
      <c r="G32" s="306"/>
      <c r="H32" s="306"/>
      <c r="I32" s="306"/>
      <c r="J32" s="306"/>
      <c r="K32" s="299"/>
      <c r="L32" s="299"/>
      <c r="M32" s="299"/>
      <c r="N32" s="298"/>
      <c r="O32" s="299"/>
      <c r="P32" s="299"/>
      <c r="Q32" s="298"/>
      <c r="R32" s="298"/>
      <c r="Z32" s="247"/>
      <c r="AK32" s="247"/>
    </row>
    <row r="33" spans="1:43" x14ac:dyDescent="0.3">
      <c r="A33" s="306">
        <v>2</v>
      </c>
      <c r="B33" s="306" t="s">
        <v>367</v>
      </c>
      <c r="C33" s="380"/>
      <c r="D33" s="380"/>
      <c r="E33" s="380"/>
      <c r="F33" s="380"/>
      <c r="G33" s="380"/>
      <c r="H33" s="380"/>
      <c r="I33" s="380"/>
      <c r="J33" s="380"/>
      <c r="K33" s="299"/>
      <c r="L33" s="299"/>
      <c r="M33" s="299"/>
      <c r="N33" s="298"/>
      <c r="O33" s="299"/>
      <c r="P33" s="298"/>
      <c r="Q33" s="298"/>
      <c r="R33" s="298"/>
      <c r="Z33" s="247"/>
      <c r="AK33" s="247"/>
    </row>
    <row r="34" spans="1:43" x14ac:dyDescent="0.3">
      <c r="C34" s="466"/>
      <c r="D34" s="466"/>
      <c r="E34" s="466"/>
      <c r="F34" s="466"/>
      <c r="G34" s="466"/>
      <c r="H34" s="466"/>
      <c r="I34" s="466"/>
      <c r="J34" s="466"/>
      <c r="K34" s="466"/>
      <c r="L34" s="466"/>
      <c r="M34" s="466"/>
      <c r="N34" s="466"/>
      <c r="O34" s="466"/>
      <c r="P34" s="466"/>
      <c r="Q34" s="466"/>
      <c r="R34" s="466"/>
      <c r="S34" s="466"/>
      <c r="AA34" s="247"/>
    </row>
    <row r="35" spans="1:43" x14ac:dyDescent="0.3">
      <c r="C35" s="297"/>
      <c r="D35" s="298"/>
      <c r="E35" s="298"/>
      <c r="F35" s="299"/>
      <c r="G35" s="299"/>
      <c r="H35" s="298"/>
      <c r="I35" s="298"/>
      <c r="J35" s="299"/>
      <c r="K35" s="299"/>
      <c r="L35" s="299"/>
      <c r="M35" s="299"/>
      <c r="N35" s="298"/>
      <c r="O35" s="298"/>
      <c r="P35" s="299"/>
      <c r="Q35" s="299"/>
      <c r="R35" s="298"/>
      <c r="S35" s="282"/>
      <c r="AA35" s="247"/>
    </row>
    <row r="36" spans="1:43" x14ac:dyDescent="0.3">
      <c r="C36" s="297"/>
      <c r="D36" s="300"/>
      <c r="E36" s="300"/>
      <c r="F36" s="298"/>
      <c r="G36" s="298"/>
      <c r="H36" s="298"/>
      <c r="I36" s="299"/>
      <c r="J36" s="299"/>
      <c r="K36" s="299"/>
      <c r="L36" s="299"/>
      <c r="M36" s="299"/>
      <c r="N36" s="298"/>
      <c r="O36" s="298"/>
      <c r="P36" s="299"/>
      <c r="Q36" s="299"/>
      <c r="R36" s="299"/>
      <c r="S36" s="299"/>
      <c r="AA36" s="247"/>
    </row>
    <row r="37" spans="1:43" x14ac:dyDescent="0.3">
      <c r="AL37" s="268"/>
      <c r="AM37" s="268"/>
      <c r="AN37" s="268"/>
      <c r="AO37" s="268"/>
      <c r="AP37" s="268"/>
      <c r="AQ37" s="268"/>
    </row>
    <row r="47" spans="1:43" x14ac:dyDescent="0.3">
      <c r="AA47" s="247"/>
    </row>
    <row r="48" spans="1:43" x14ac:dyDescent="0.3">
      <c r="AA48" s="247"/>
    </row>
    <row r="49" spans="27:27" x14ac:dyDescent="0.3">
      <c r="AA49" s="247"/>
    </row>
  </sheetData>
  <sortState xmlns:xlrd2="http://schemas.microsoft.com/office/spreadsheetml/2017/richdata2" ref="AA23:BA49">
    <sortCondition ref="AA21:AA49"/>
  </sortState>
  <mergeCells count="6">
    <mergeCell ref="C3:J3"/>
    <mergeCell ref="C34:S34"/>
    <mergeCell ref="D18:E18"/>
    <mergeCell ref="B14:N14"/>
    <mergeCell ref="B13:D13"/>
    <mergeCell ref="B18:C1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9A95D-99ED-4061-8213-5339F0893164}">
  <sheetPr>
    <tabColor theme="1"/>
  </sheetPr>
  <dimension ref="A1"/>
  <sheetViews>
    <sheetView workbookViewId="0"/>
  </sheetViews>
  <sheetFormatPr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9C295-BAC3-404E-9CFA-C7B698AB464E}">
  <dimension ref="A1:L116"/>
  <sheetViews>
    <sheetView topLeftCell="A39" workbookViewId="0">
      <selection activeCell="F42" sqref="F42"/>
    </sheetView>
  </sheetViews>
  <sheetFormatPr defaultColWidth="8.85546875" defaultRowHeight="15.75" x14ac:dyDescent="0.25"/>
  <cols>
    <col min="1" max="1" width="3.85546875" style="339" customWidth="1"/>
    <col min="2" max="2" width="30.140625" style="339" customWidth="1"/>
    <col min="3" max="3" width="14" style="339" customWidth="1"/>
    <col min="4" max="4" width="16.28515625" style="339" customWidth="1"/>
    <col min="5" max="5" width="17.85546875" style="339" customWidth="1"/>
    <col min="6" max="6" width="17.42578125" style="339" customWidth="1"/>
    <col min="7" max="7" width="28.42578125" style="339" customWidth="1"/>
    <col min="8" max="8" width="30.140625" style="339" customWidth="1"/>
    <col min="9" max="9" width="14" style="339" customWidth="1"/>
    <col min="10" max="10" width="16.28515625" style="339" customWidth="1"/>
    <col min="11" max="11" width="17.85546875" style="339" customWidth="1"/>
    <col min="12" max="12" width="17.42578125" style="339" customWidth="1"/>
    <col min="13" max="16384" width="8.85546875" style="339"/>
  </cols>
  <sheetData>
    <row r="1" spans="2:10" ht="18" x14ac:dyDescent="0.25">
      <c r="B1" s="454" t="s">
        <v>1752</v>
      </c>
    </row>
    <row r="3" spans="2:10" x14ac:dyDescent="0.25">
      <c r="B3" s="338" t="s">
        <v>368</v>
      </c>
      <c r="J3" s="339" t="s">
        <v>369</v>
      </c>
    </row>
    <row r="4" spans="2:10" x14ac:dyDescent="0.25">
      <c r="B4" s="365" t="s">
        <v>370</v>
      </c>
      <c r="C4" s="340"/>
      <c r="D4" s="340"/>
      <c r="E4" s="340"/>
      <c r="F4" s="366"/>
    </row>
    <row r="5" spans="2:10" x14ac:dyDescent="0.25">
      <c r="B5" s="365" t="s">
        <v>371</v>
      </c>
      <c r="C5" s="340"/>
      <c r="D5" s="340"/>
      <c r="E5" s="340"/>
      <c r="F5" s="366"/>
    </row>
    <row r="6" spans="2:10" x14ac:dyDescent="0.25">
      <c r="B6" s="365" t="s">
        <v>372</v>
      </c>
      <c r="C6" s="340"/>
      <c r="D6" s="340"/>
      <c r="E6" s="340"/>
      <c r="F6" s="366"/>
    </row>
    <row r="7" spans="2:10" x14ac:dyDescent="0.25">
      <c r="B7" s="365" t="s">
        <v>373</v>
      </c>
      <c r="C7" s="340"/>
      <c r="D7" s="340"/>
      <c r="E7" s="340"/>
      <c r="F7" s="366"/>
    </row>
    <row r="8" spans="2:10" x14ac:dyDescent="0.25">
      <c r="B8" s="367" t="s">
        <v>374</v>
      </c>
      <c r="C8" s="340"/>
      <c r="D8" s="340"/>
      <c r="E8" s="340"/>
      <c r="F8" s="366"/>
    </row>
    <row r="9" spans="2:10" x14ac:dyDescent="0.25">
      <c r="B9" s="365" t="s">
        <v>375</v>
      </c>
      <c r="C9" s="340"/>
      <c r="D9" s="340"/>
      <c r="E9" s="340"/>
      <c r="F9" s="366"/>
    </row>
    <row r="10" spans="2:10" x14ac:dyDescent="0.25">
      <c r="B10" s="365" t="s">
        <v>376</v>
      </c>
      <c r="C10" s="340"/>
      <c r="D10" s="340"/>
      <c r="E10" s="340"/>
      <c r="F10" s="366"/>
    </row>
    <row r="11" spans="2:10" x14ac:dyDescent="0.25">
      <c r="B11" s="368" t="s">
        <v>377</v>
      </c>
      <c r="C11" s="369"/>
      <c r="D11" s="369"/>
      <c r="E11" s="369"/>
      <c r="F11" s="370"/>
    </row>
    <row r="14" spans="2:10" x14ac:dyDescent="0.25">
      <c r="B14" s="341" t="s">
        <v>378</v>
      </c>
      <c r="C14" s="342"/>
      <c r="D14" s="342"/>
      <c r="E14" s="343"/>
      <c r="F14" s="343"/>
      <c r="G14" s="343"/>
      <c r="H14" s="343"/>
    </row>
    <row r="15" spans="2:10" x14ac:dyDescent="0.25">
      <c r="B15" s="355" t="s">
        <v>379</v>
      </c>
      <c r="C15" s="355" t="s">
        <v>380</v>
      </c>
      <c r="D15" s="355" t="s">
        <v>4</v>
      </c>
      <c r="E15" s="471" t="s">
        <v>381</v>
      </c>
      <c r="F15" s="471"/>
      <c r="G15" s="471"/>
      <c r="H15" s="471"/>
    </row>
    <row r="16" spans="2:10" x14ac:dyDescent="0.25">
      <c r="B16" s="472" t="s">
        <v>382</v>
      </c>
      <c r="C16" s="472"/>
      <c r="D16" s="472"/>
      <c r="E16" s="472"/>
      <c r="F16" s="472"/>
      <c r="G16" s="472"/>
      <c r="H16" s="472"/>
    </row>
    <row r="17" spans="2:12" x14ac:dyDescent="0.25">
      <c r="B17" s="357" t="s">
        <v>383</v>
      </c>
      <c r="C17" s="358">
        <f>Throughputs!D5</f>
        <v>262800</v>
      </c>
      <c r="D17" s="359" t="s">
        <v>11</v>
      </c>
      <c r="E17" s="470" t="s">
        <v>384</v>
      </c>
      <c r="F17" s="470"/>
      <c r="G17" s="470"/>
      <c r="H17" s="470"/>
      <c r="I17" s="343"/>
      <c r="J17" s="343"/>
      <c r="K17" s="343"/>
      <c r="L17" s="343"/>
    </row>
    <row r="18" spans="2:12" x14ac:dyDescent="0.25">
      <c r="B18" s="472" t="s">
        <v>385</v>
      </c>
      <c r="C18" s="472"/>
      <c r="D18" s="472"/>
      <c r="E18" s="472"/>
      <c r="F18" s="472"/>
      <c r="G18" s="472"/>
      <c r="H18" s="472"/>
      <c r="I18" s="343"/>
      <c r="J18" s="343"/>
      <c r="K18" s="343"/>
      <c r="L18" s="343"/>
    </row>
    <row r="19" spans="2:12" x14ac:dyDescent="0.25">
      <c r="B19" s="357" t="s">
        <v>386</v>
      </c>
      <c r="C19" s="359">
        <v>2.89</v>
      </c>
      <c r="D19" s="359" t="s">
        <v>387</v>
      </c>
      <c r="E19" s="470" t="s">
        <v>388</v>
      </c>
      <c r="F19" s="470"/>
      <c r="G19" s="470"/>
      <c r="H19" s="470"/>
      <c r="I19" s="343"/>
      <c r="J19" s="343"/>
      <c r="K19" s="343"/>
      <c r="L19" s="343"/>
    </row>
    <row r="20" spans="2:12" ht="14.45" customHeight="1" x14ac:dyDescent="0.25">
      <c r="B20" s="471" t="s">
        <v>389</v>
      </c>
      <c r="C20" s="471"/>
      <c r="D20" s="471"/>
      <c r="E20" s="471"/>
      <c r="F20" s="471"/>
      <c r="G20" s="471"/>
      <c r="H20" s="471"/>
      <c r="I20" s="343"/>
      <c r="J20" s="343"/>
      <c r="K20" s="343"/>
      <c r="L20" s="343"/>
    </row>
    <row r="21" spans="2:12" x14ac:dyDescent="0.25">
      <c r="B21" s="357" t="s">
        <v>390</v>
      </c>
      <c r="C21" s="359">
        <v>6</v>
      </c>
      <c r="D21" s="357" t="s">
        <v>391</v>
      </c>
      <c r="E21" s="470" t="s">
        <v>392</v>
      </c>
      <c r="F21" s="470"/>
      <c r="G21" s="470"/>
      <c r="H21" s="470"/>
      <c r="I21" s="343"/>
      <c r="J21" s="343"/>
      <c r="K21" s="343"/>
      <c r="L21" s="343"/>
    </row>
    <row r="22" spans="2:12" x14ac:dyDescent="0.25">
      <c r="B22" s="472" t="s">
        <v>393</v>
      </c>
      <c r="C22" s="472"/>
      <c r="D22" s="472"/>
      <c r="E22" s="472"/>
      <c r="F22" s="472"/>
      <c r="G22" s="472"/>
      <c r="H22" s="472"/>
      <c r="I22" s="343"/>
      <c r="J22" s="343"/>
      <c r="K22" s="343"/>
      <c r="L22" s="343"/>
    </row>
    <row r="23" spans="2:12" x14ac:dyDescent="0.25">
      <c r="B23" s="357" t="s">
        <v>394</v>
      </c>
      <c r="C23" s="359">
        <v>7.62</v>
      </c>
      <c r="D23" s="359" t="s">
        <v>395</v>
      </c>
      <c r="E23" s="470" t="s">
        <v>396</v>
      </c>
      <c r="F23" s="470"/>
      <c r="G23" s="470"/>
      <c r="H23" s="470"/>
      <c r="I23" s="343"/>
      <c r="J23" s="343"/>
      <c r="K23" s="343"/>
      <c r="L23" s="343"/>
    </row>
    <row r="24" spans="2:12" x14ac:dyDescent="0.25">
      <c r="B24" s="343"/>
      <c r="C24" s="342"/>
      <c r="D24" s="342"/>
      <c r="E24" s="344"/>
      <c r="F24" s="344"/>
      <c r="G24" s="344"/>
      <c r="H24" s="344"/>
      <c r="I24" s="343"/>
      <c r="J24" s="343"/>
      <c r="K24" s="343"/>
      <c r="L24" s="343"/>
    </row>
    <row r="25" spans="2:12" x14ac:dyDescent="0.25">
      <c r="B25" s="341" t="s">
        <v>397</v>
      </c>
      <c r="C25" s="342"/>
      <c r="D25" s="342"/>
      <c r="E25" s="343"/>
      <c r="F25" s="343"/>
      <c r="G25" s="343"/>
      <c r="H25" s="343"/>
      <c r="I25" s="343"/>
      <c r="J25" s="343"/>
      <c r="K25" s="343"/>
      <c r="L25" s="343"/>
    </row>
    <row r="26" spans="2:12" x14ac:dyDescent="0.25">
      <c r="B26" s="356" t="s">
        <v>398</v>
      </c>
      <c r="C26" s="356" t="s">
        <v>380</v>
      </c>
      <c r="D26" s="356" t="s">
        <v>4</v>
      </c>
      <c r="E26" s="471" t="s">
        <v>381</v>
      </c>
      <c r="F26" s="471"/>
      <c r="G26" s="471"/>
      <c r="H26" s="471"/>
      <c r="I26" s="343"/>
      <c r="J26" s="343"/>
      <c r="K26" s="343"/>
      <c r="L26" s="343"/>
    </row>
    <row r="27" spans="2:12" x14ac:dyDescent="0.25">
      <c r="B27" s="360" t="s">
        <v>399</v>
      </c>
      <c r="C27" s="361">
        <v>0.74</v>
      </c>
      <c r="D27" s="361" t="s">
        <v>400</v>
      </c>
      <c r="E27" s="470" t="s">
        <v>401</v>
      </c>
      <c r="F27" s="470"/>
      <c r="G27" s="470"/>
      <c r="H27" s="470"/>
      <c r="I27" s="343"/>
      <c r="J27" s="343"/>
      <c r="K27" s="343"/>
      <c r="L27" s="343"/>
    </row>
    <row r="28" spans="2:12" ht="18.75" x14ac:dyDescent="0.35">
      <c r="B28" s="357" t="s">
        <v>402</v>
      </c>
      <c r="C28" s="361">
        <v>0.35</v>
      </c>
      <c r="D28" s="359" t="s">
        <v>400</v>
      </c>
      <c r="E28" s="470" t="s">
        <v>401</v>
      </c>
      <c r="F28" s="470"/>
      <c r="G28" s="470"/>
      <c r="H28" s="470"/>
      <c r="I28" s="343"/>
      <c r="J28" s="343"/>
      <c r="K28" s="343"/>
      <c r="L28" s="343"/>
    </row>
    <row r="29" spans="2:12" ht="18.75" x14ac:dyDescent="0.35">
      <c r="B29" s="357" t="s">
        <v>403</v>
      </c>
      <c r="C29" s="361">
        <v>5.2999999999999999E-2</v>
      </c>
      <c r="D29" s="359" t="s">
        <v>400</v>
      </c>
      <c r="E29" s="470" t="s">
        <v>401</v>
      </c>
      <c r="F29" s="470"/>
      <c r="G29" s="470"/>
      <c r="H29" s="470"/>
      <c r="I29" s="343"/>
      <c r="J29" s="343"/>
      <c r="K29" s="343"/>
      <c r="L29" s="343"/>
    </row>
    <row r="30" spans="2:12" x14ac:dyDescent="0.25">
      <c r="B30" s="343"/>
      <c r="C30" s="343"/>
      <c r="D30" s="343"/>
      <c r="E30" s="343"/>
      <c r="F30" s="343"/>
      <c r="G30" s="343"/>
      <c r="H30" s="343"/>
      <c r="I30" s="343"/>
      <c r="J30" s="343"/>
      <c r="K30" s="343"/>
      <c r="L30" s="343"/>
    </row>
    <row r="31" spans="2:12" x14ac:dyDescent="0.25">
      <c r="B31" s="343"/>
      <c r="C31" s="343"/>
      <c r="D31" s="343"/>
      <c r="E31" s="343"/>
      <c r="F31" s="343"/>
      <c r="G31" s="343"/>
      <c r="H31" s="343"/>
      <c r="I31" s="343"/>
      <c r="J31" s="343"/>
      <c r="K31" s="343"/>
      <c r="L31" s="343"/>
    </row>
    <row r="32" spans="2:12" x14ac:dyDescent="0.25">
      <c r="B32" s="341" t="s">
        <v>1739</v>
      </c>
      <c r="C32" s="343"/>
      <c r="D32" s="343"/>
      <c r="E32" s="343"/>
      <c r="F32" s="343"/>
      <c r="G32" s="343"/>
      <c r="H32" s="343"/>
      <c r="I32" s="343"/>
      <c r="J32" s="343"/>
      <c r="K32" s="343"/>
      <c r="L32" s="343"/>
    </row>
    <row r="33" spans="1:7" ht="15" customHeight="1" x14ac:dyDescent="0.25">
      <c r="B33" s="472" t="s">
        <v>404</v>
      </c>
      <c r="C33" s="473" t="s">
        <v>405</v>
      </c>
      <c r="D33" s="443" t="s">
        <v>406</v>
      </c>
      <c r="E33" s="443" t="s">
        <v>407</v>
      </c>
      <c r="F33" s="443" t="s">
        <v>408</v>
      </c>
    </row>
    <row r="34" spans="1:7" x14ac:dyDescent="0.25">
      <c r="B34" s="472"/>
      <c r="C34" s="473"/>
      <c r="D34" s="443"/>
      <c r="E34" s="443"/>
      <c r="F34" s="443"/>
    </row>
    <row r="35" spans="1:7" x14ac:dyDescent="0.25">
      <c r="B35" s="472"/>
      <c r="C35" s="473"/>
      <c r="D35" s="345" t="s">
        <v>409</v>
      </c>
      <c r="E35" s="345" t="s">
        <v>409</v>
      </c>
      <c r="F35" s="345" t="s">
        <v>409</v>
      </c>
    </row>
    <row r="36" spans="1:7" x14ac:dyDescent="0.25">
      <c r="B36" s="357" t="s">
        <v>383</v>
      </c>
      <c r="C36" s="362">
        <f>Throughputs!D10</f>
        <v>262800</v>
      </c>
      <c r="D36" s="363">
        <f>(C27)*0.0032*(($C$23/5)^1.3)/((C19)/2)^1.4</f>
        <v>2.4459477148883026E-3</v>
      </c>
      <c r="E36" s="363">
        <f>F$36*2000/8760</f>
        <v>0.44027058867989449</v>
      </c>
      <c r="F36" s="363">
        <f>D36*$C$21*$C$36/2000</f>
        <v>1.9283851784179378</v>
      </c>
    </row>
    <row r="37" spans="1:7" x14ac:dyDescent="0.25">
      <c r="A37" s="343">
        <v>1</v>
      </c>
      <c r="B37" s="343" t="s">
        <v>410</v>
      </c>
    </row>
    <row r="40" spans="1:7" s="346" customFormat="1" x14ac:dyDescent="0.25">
      <c r="B40" s="341" t="s">
        <v>411</v>
      </c>
      <c r="C40" s="343"/>
      <c r="D40" s="343"/>
      <c r="E40" s="343"/>
      <c r="F40" s="343"/>
    </row>
    <row r="41" spans="1:7" ht="31.5" x14ac:dyDescent="0.25">
      <c r="B41" s="356" t="s">
        <v>412</v>
      </c>
      <c r="C41" s="356" t="s">
        <v>413</v>
      </c>
      <c r="D41" s="356" t="s">
        <v>414</v>
      </c>
      <c r="E41" s="345" t="s">
        <v>415</v>
      </c>
      <c r="F41" s="345" t="s">
        <v>416</v>
      </c>
      <c r="G41" s="347"/>
    </row>
    <row r="42" spans="1:7" x14ac:dyDescent="0.25">
      <c r="B42" s="359" t="s">
        <v>34</v>
      </c>
      <c r="C42" s="359" t="s">
        <v>417</v>
      </c>
      <c r="D42" s="348">
        <f>'Perlite Concentrations'!L4</f>
        <v>2.5000000000000002E-8</v>
      </c>
      <c r="E42" s="364">
        <f>D42*$D$36</f>
        <v>6.1148692872207567E-11</v>
      </c>
      <c r="F42" s="364">
        <f>E42*$C$36</f>
        <v>1.6069876486816148E-5</v>
      </c>
      <c r="G42" s="347"/>
    </row>
    <row r="43" spans="1:7" x14ac:dyDescent="0.25">
      <c r="B43" s="359" t="s">
        <v>37</v>
      </c>
      <c r="C43" s="359" t="s">
        <v>323</v>
      </c>
      <c r="D43" s="348">
        <f>'Perlite Concentrations'!L5</f>
        <v>6.372499999999999E-2</v>
      </c>
      <c r="E43" s="364">
        <f>D43*$D$36</f>
        <v>1.5586801813125705E-4</v>
      </c>
      <c r="F43" s="364">
        <f t="shared" ref="F43:F62" si="0">E43*$C$36</f>
        <v>40.962115164894357</v>
      </c>
      <c r="G43" s="347"/>
    </row>
    <row r="44" spans="1:7" x14ac:dyDescent="0.25">
      <c r="B44" s="359" t="s">
        <v>39</v>
      </c>
      <c r="C44" s="359" t="s">
        <v>418</v>
      </c>
      <c r="D44" s="348">
        <f>'Perlite Concentrations'!L6</f>
        <v>2.6000000000000005E-6</v>
      </c>
      <c r="E44" s="364">
        <f t="shared" ref="E44:E49" si="1">D44*$D$36</f>
        <v>6.3594640587095881E-9</v>
      </c>
      <c r="F44" s="364">
        <f t="shared" si="0"/>
        <v>1.6712671546288797E-3</v>
      </c>
      <c r="G44" s="347"/>
    </row>
    <row r="45" spans="1:7" x14ac:dyDescent="0.25">
      <c r="B45" s="359" t="s">
        <v>41</v>
      </c>
      <c r="C45" s="359" t="s">
        <v>290</v>
      </c>
      <c r="D45" s="348">
        <f>'Perlite Concentrations'!L7</f>
        <v>2.8000000000000003E-4</v>
      </c>
      <c r="E45" s="364">
        <f t="shared" si="1"/>
        <v>6.8486536016872475E-7</v>
      </c>
      <c r="F45" s="364">
        <f t="shared" si="0"/>
        <v>0.17998261665234086</v>
      </c>
      <c r="G45" s="347"/>
    </row>
    <row r="46" spans="1:7" x14ac:dyDescent="0.25">
      <c r="B46" s="359" t="s">
        <v>43</v>
      </c>
      <c r="C46" s="359" t="s">
        <v>419</v>
      </c>
      <c r="D46" s="348">
        <f>'Perlite Concentrations'!L8</f>
        <v>3.0599999999999999E-6</v>
      </c>
      <c r="E46" s="364">
        <f t="shared" si="1"/>
        <v>7.4846000075582061E-9</v>
      </c>
      <c r="F46" s="364">
        <f t="shared" si="0"/>
        <v>1.9669528819862966E-3</v>
      </c>
      <c r="G46" s="347"/>
    </row>
    <row r="47" spans="1:7" x14ac:dyDescent="0.25">
      <c r="B47" s="359" t="s">
        <v>45</v>
      </c>
      <c r="C47" s="359" t="s">
        <v>420</v>
      </c>
      <c r="D47" s="348">
        <f>'Perlite Concentrations'!L9</f>
        <v>8.0000000000000002E-8</v>
      </c>
      <c r="E47" s="364">
        <f t="shared" si="1"/>
        <v>1.9567581719106422E-10</v>
      </c>
      <c r="F47" s="364">
        <f t="shared" si="0"/>
        <v>5.1423604757811678E-5</v>
      </c>
      <c r="G47" s="347"/>
    </row>
    <row r="48" spans="1:7" x14ac:dyDescent="0.25">
      <c r="B48" s="359" t="s">
        <v>47</v>
      </c>
      <c r="C48" s="359" t="s">
        <v>345</v>
      </c>
      <c r="D48" s="348">
        <f>'Perlite Concentrations'!L10</f>
        <v>1.0000000000000001E-7</v>
      </c>
      <c r="E48" s="364">
        <f t="shared" si="1"/>
        <v>2.4459477148883027E-10</v>
      </c>
      <c r="F48" s="364">
        <f t="shared" si="0"/>
        <v>6.4279505947264593E-5</v>
      </c>
      <c r="G48" s="347"/>
    </row>
    <row r="49" spans="1:7" x14ac:dyDescent="0.25">
      <c r="B49" s="359" t="s">
        <v>50</v>
      </c>
      <c r="C49" s="359" t="s">
        <v>327</v>
      </c>
      <c r="D49" s="348">
        <f>'Perlite Concentrations'!L11</f>
        <v>5.200000000000001E-6</v>
      </c>
      <c r="E49" s="364">
        <f t="shared" si="1"/>
        <v>1.2718928117419176E-8</v>
      </c>
      <c r="F49" s="364">
        <f t="shared" si="0"/>
        <v>3.3425343092577595E-3</v>
      </c>
      <c r="G49" s="347"/>
    </row>
    <row r="50" spans="1:7" x14ac:dyDescent="0.25">
      <c r="B50" s="359" t="s">
        <v>52</v>
      </c>
      <c r="C50" s="359" t="s">
        <v>421</v>
      </c>
      <c r="D50" s="348">
        <f>'Perlite Concentrations'!L12</f>
        <v>2E-8</v>
      </c>
      <c r="E50" s="364">
        <f>D50*$D$36</f>
        <v>4.8918954297766055E-11</v>
      </c>
      <c r="F50" s="364">
        <f t="shared" si="0"/>
        <v>1.285590118945292E-5</v>
      </c>
      <c r="G50" s="347"/>
    </row>
    <row r="51" spans="1:7" x14ac:dyDescent="0.25">
      <c r="B51" s="359" t="s">
        <v>55</v>
      </c>
      <c r="C51" s="359" t="s">
        <v>313</v>
      </c>
      <c r="D51" s="348">
        <f>'Perlite Concentrations'!L13</f>
        <v>5.0299999999999997E-4</v>
      </c>
      <c r="E51" s="364">
        <f t="shared" ref="E51:E62" si="2">D51*$D$36</f>
        <v>1.2303117005888162E-6</v>
      </c>
      <c r="F51" s="364">
        <f t="shared" si="0"/>
        <v>0.32332591491474089</v>
      </c>
      <c r="G51" s="347"/>
    </row>
    <row r="52" spans="1:7" x14ac:dyDescent="0.25">
      <c r="B52" s="359" t="s">
        <v>57</v>
      </c>
      <c r="C52" s="359" t="s">
        <v>333</v>
      </c>
      <c r="D52" s="348">
        <f>'Perlite Concentrations'!L14</f>
        <v>1.9999999999999999E-6</v>
      </c>
      <c r="E52" s="364">
        <f t="shared" si="2"/>
        <v>4.8918954297766051E-9</v>
      </c>
      <c r="F52" s="364">
        <f t="shared" si="0"/>
        <v>1.2855901189452919E-3</v>
      </c>
      <c r="G52" s="347"/>
    </row>
    <row r="53" spans="1:7" x14ac:dyDescent="0.25">
      <c r="B53" s="359" t="s">
        <v>61</v>
      </c>
      <c r="C53" s="359" t="s">
        <v>422</v>
      </c>
      <c r="D53" s="348">
        <f>'Perlite Concentrations'!L15</f>
        <v>3.3000000000000003E-5</v>
      </c>
      <c r="E53" s="364">
        <f t="shared" si="2"/>
        <v>8.0716274591313986E-8</v>
      </c>
      <c r="F53" s="364">
        <f t="shared" si="0"/>
        <v>2.1212236962597317E-2</v>
      </c>
      <c r="G53" s="347"/>
    </row>
    <row r="54" spans="1:7" x14ac:dyDescent="0.25">
      <c r="B54" s="359" t="s">
        <v>63</v>
      </c>
      <c r="C54" s="359" t="s">
        <v>423</v>
      </c>
      <c r="D54" s="348">
        <f>'Perlite Concentrations'!L16</f>
        <v>2.5000000000000001E-5</v>
      </c>
      <c r="E54" s="364">
        <f t="shared" si="2"/>
        <v>6.1148692872207569E-8</v>
      </c>
      <c r="F54" s="364">
        <f t="shared" si="0"/>
        <v>1.606987648681615E-2</v>
      </c>
      <c r="G54" s="347"/>
    </row>
    <row r="55" spans="1:7" x14ac:dyDescent="0.25">
      <c r="B55" s="359" t="s">
        <v>65</v>
      </c>
      <c r="C55" s="359" t="s">
        <v>424</v>
      </c>
      <c r="D55" s="348">
        <f>'Perlite Concentrations'!L17</f>
        <v>3.7E-7</v>
      </c>
      <c r="E55" s="364">
        <f t="shared" si="2"/>
        <v>9.0500065450867198E-10</v>
      </c>
      <c r="F55" s="364">
        <f t="shared" si="0"/>
        <v>2.3783417200487901E-4</v>
      </c>
      <c r="G55" s="347"/>
    </row>
    <row r="56" spans="1:7" x14ac:dyDescent="0.25">
      <c r="B56" s="359" t="s">
        <v>67</v>
      </c>
      <c r="C56" s="359" t="s">
        <v>425</v>
      </c>
      <c r="D56" s="348">
        <f>'Perlite Concentrations'!L18</f>
        <v>1.9000000000000001E-7</v>
      </c>
      <c r="E56" s="364">
        <f t="shared" si="2"/>
        <v>4.6473006582877752E-10</v>
      </c>
      <c r="F56" s="364">
        <f t="shared" si="0"/>
        <v>1.2213106129980273E-4</v>
      </c>
      <c r="G56" s="347"/>
    </row>
    <row r="57" spans="1:7" x14ac:dyDescent="0.25">
      <c r="B57" s="359" t="s">
        <v>72</v>
      </c>
      <c r="C57" s="359" t="s">
        <v>426</v>
      </c>
      <c r="D57" s="348">
        <f>'Perlite Concentrations'!L20</f>
        <v>1.4999999999999998E-6</v>
      </c>
      <c r="E57" s="364">
        <f t="shared" si="2"/>
        <v>3.6689215723324536E-9</v>
      </c>
      <c r="F57" s="364">
        <f t="shared" si="0"/>
        <v>9.6419258920896883E-4</v>
      </c>
      <c r="G57" s="347"/>
    </row>
    <row r="58" spans="1:7" x14ac:dyDescent="0.25">
      <c r="B58" s="359" t="s">
        <v>41</v>
      </c>
      <c r="C58" s="359" t="s">
        <v>290</v>
      </c>
      <c r="D58" s="348">
        <f>'Perlite Concentrations'!L21</f>
        <v>3.0000000000000001E-5</v>
      </c>
      <c r="E58" s="364">
        <f t="shared" si="2"/>
        <v>7.3378431446649075E-8</v>
      </c>
      <c r="F58" s="364">
        <f t="shared" si="0"/>
        <v>1.9283851784179375E-2</v>
      </c>
      <c r="G58" s="347"/>
    </row>
    <row r="59" spans="1:7" x14ac:dyDescent="0.25">
      <c r="B59" s="359" t="s">
        <v>76</v>
      </c>
      <c r="C59" s="359" t="s">
        <v>427</v>
      </c>
      <c r="D59" s="348">
        <f>'Perlite Concentrations'!L22</f>
        <v>2.0000000000000001E-4</v>
      </c>
      <c r="E59" s="364">
        <f t="shared" si="2"/>
        <v>4.8918954297766055E-7</v>
      </c>
      <c r="F59" s="364">
        <f t="shared" si="0"/>
        <v>0.1285590118945292</v>
      </c>
      <c r="G59" s="347"/>
    </row>
    <row r="60" spans="1:7" x14ac:dyDescent="0.25">
      <c r="B60" s="359" t="s">
        <v>79</v>
      </c>
      <c r="C60" s="359" t="s">
        <v>315</v>
      </c>
      <c r="D60" s="348">
        <f>'Perlite Concentrations'!L23</f>
        <v>8.0000000000000007E-5</v>
      </c>
      <c r="E60" s="364">
        <f t="shared" si="2"/>
        <v>1.9567581719106423E-7</v>
      </c>
      <c r="F60" s="364">
        <f t="shared" si="0"/>
        <v>5.1423604757811679E-2</v>
      </c>
      <c r="G60" s="347"/>
    </row>
    <row r="61" spans="1:7" x14ac:dyDescent="0.25">
      <c r="B61" s="359" t="s">
        <v>81</v>
      </c>
      <c r="C61" s="359" t="s">
        <v>428</v>
      </c>
      <c r="D61" s="348">
        <f>'Perlite Concentrations'!L24</f>
        <v>3.7265E-2</v>
      </c>
      <c r="E61" s="364">
        <f t="shared" si="2"/>
        <v>9.1148241595312592E-5</v>
      </c>
      <c r="F61" s="364">
        <f t="shared" si="0"/>
        <v>23.953757891248149</v>
      </c>
      <c r="G61" s="347"/>
    </row>
    <row r="62" spans="1:7" x14ac:dyDescent="0.25">
      <c r="B62" s="359" t="s">
        <v>83</v>
      </c>
      <c r="C62" s="359" t="s">
        <v>429</v>
      </c>
      <c r="D62" s="348">
        <f>'Perlite Concentrations'!L25</f>
        <v>2.5000000000000001E-5</v>
      </c>
      <c r="E62" s="364">
        <f t="shared" si="2"/>
        <v>6.1148692872207569E-8</v>
      </c>
      <c r="F62" s="364">
        <f t="shared" si="0"/>
        <v>1.606987648681615E-2</v>
      </c>
      <c r="G62" s="347"/>
    </row>
    <row r="63" spans="1:7" x14ac:dyDescent="0.25">
      <c r="A63" s="306">
        <v>1</v>
      </c>
      <c r="B63" s="322" t="s">
        <v>430</v>
      </c>
      <c r="C63" s="342"/>
      <c r="D63" s="349"/>
    </row>
    <row r="64" spans="1:7" x14ac:dyDescent="0.25">
      <c r="B64" s="347"/>
      <c r="C64" s="347"/>
      <c r="D64" s="350"/>
      <c r="E64" s="351"/>
      <c r="F64" s="351"/>
      <c r="G64" s="347"/>
    </row>
    <row r="65" spans="2:12" x14ac:dyDescent="0.25">
      <c r="B65" s="347"/>
      <c r="C65" s="347"/>
      <c r="D65" s="350"/>
      <c r="E65" s="351"/>
      <c r="F65" s="351"/>
      <c r="G65" s="347"/>
      <c r="H65" s="347"/>
      <c r="I65" s="347"/>
      <c r="J65" s="350"/>
      <c r="K65" s="351"/>
      <c r="L65" s="351"/>
    </row>
    <row r="66" spans="2:12" x14ac:dyDescent="0.25">
      <c r="B66" s="347"/>
      <c r="C66" s="347"/>
      <c r="D66" s="350"/>
      <c r="E66" s="351"/>
      <c r="F66" s="351"/>
      <c r="G66" s="347"/>
      <c r="H66" s="347"/>
      <c r="I66" s="347"/>
      <c r="J66" s="350"/>
      <c r="K66" s="351"/>
      <c r="L66" s="351"/>
    </row>
    <row r="67" spans="2:12" x14ac:dyDescent="0.25">
      <c r="B67" s="347"/>
      <c r="C67" s="347"/>
      <c r="D67" s="350"/>
      <c r="E67" s="351"/>
      <c r="F67" s="351"/>
      <c r="G67" s="347"/>
      <c r="H67" s="347"/>
      <c r="I67" s="347"/>
      <c r="J67" s="350"/>
      <c r="K67" s="351"/>
      <c r="L67" s="351"/>
    </row>
    <row r="68" spans="2:12" x14ac:dyDescent="0.25">
      <c r="B68" s="347"/>
      <c r="C68" s="347"/>
      <c r="D68" s="350"/>
      <c r="E68" s="351"/>
      <c r="F68" s="351"/>
      <c r="G68" s="347"/>
      <c r="H68" s="347"/>
      <c r="I68" s="347"/>
      <c r="J68" s="350"/>
      <c r="K68" s="351"/>
      <c r="L68" s="351"/>
    </row>
    <row r="69" spans="2:12" x14ac:dyDescent="0.25">
      <c r="B69" s="347"/>
      <c r="C69" s="347"/>
      <c r="D69" s="347"/>
      <c r="G69" s="347"/>
      <c r="H69" s="347"/>
      <c r="I69" s="347"/>
      <c r="J69" s="347"/>
    </row>
    <row r="70" spans="2:12" x14ac:dyDescent="0.25">
      <c r="F70" s="352"/>
      <c r="G70" s="347"/>
      <c r="H70" s="350"/>
      <c r="I70" s="351"/>
      <c r="J70" s="351"/>
    </row>
    <row r="71" spans="2:12" x14ac:dyDescent="0.25">
      <c r="B71" s="347"/>
      <c r="C71" s="350"/>
      <c r="D71" s="353"/>
      <c r="E71" s="351"/>
      <c r="F71" s="352"/>
      <c r="G71" s="347"/>
      <c r="H71" s="350"/>
      <c r="I71" s="351"/>
      <c r="J71" s="351"/>
    </row>
    <row r="72" spans="2:12" x14ac:dyDescent="0.25">
      <c r="B72" s="347"/>
      <c r="C72" s="350"/>
      <c r="D72" s="351"/>
      <c r="E72" s="351"/>
      <c r="F72" s="352"/>
      <c r="G72" s="347"/>
      <c r="H72" s="350"/>
      <c r="I72" s="351"/>
      <c r="J72" s="351"/>
    </row>
    <row r="73" spans="2:12" x14ac:dyDescent="0.25">
      <c r="B73" s="347"/>
      <c r="C73" s="350"/>
      <c r="D73" s="351"/>
      <c r="E73" s="351"/>
      <c r="F73" s="352"/>
      <c r="G73" s="347"/>
      <c r="H73" s="350"/>
      <c r="I73" s="351"/>
      <c r="J73" s="351"/>
    </row>
    <row r="74" spans="2:12" x14ac:dyDescent="0.25">
      <c r="B74" s="347"/>
      <c r="C74" s="350"/>
      <c r="D74" s="351"/>
      <c r="E74" s="351"/>
      <c r="F74" s="352"/>
      <c r="G74" s="347"/>
      <c r="H74" s="350"/>
      <c r="I74" s="351"/>
      <c r="J74" s="351"/>
    </row>
    <row r="75" spans="2:12" x14ac:dyDescent="0.25">
      <c r="B75" s="347"/>
      <c r="C75" s="350"/>
      <c r="D75" s="351"/>
      <c r="E75" s="351"/>
      <c r="F75" s="352"/>
      <c r="G75" s="347"/>
      <c r="H75" s="350"/>
      <c r="I75" s="351"/>
      <c r="J75" s="351"/>
    </row>
    <row r="76" spans="2:12" x14ac:dyDescent="0.25">
      <c r="B76" s="347"/>
      <c r="C76" s="350"/>
      <c r="D76" s="351"/>
      <c r="E76" s="351"/>
      <c r="F76" s="352"/>
      <c r="G76" s="347"/>
      <c r="H76" s="350"/>
      <c r="I76" s="351"/>
      <c r="J76" s="351"/>
    </row>
    <row r="77" spans="2:12" x14ac:dyDescent="0.25">
      <c r="B77" s="347"/>
      <c r="C77" s="350"/>
      <c r="D77" s="351"/>
      <c r="E77" s="351"/>
      <c r="F77" s="352"/>
      <c r="G77" s="347"/>
      <c r="H77" s="350"/>
      <c r="I77" s="351"/>
      <c r="J77" s="351"/>
    </row>
    <row r="78" spans="2:12" x14ac:dyDescent="0.25">
      <c r="B78" s="347"/>
      <c r="C78" s="350"/>
      <c r="D78" s="351"/>
      <c r="E78" s="351"/>
      <c r="F78" s="352"/>
      <c r="G78" s="347"/>
      <c r="H78" s="350"/>
      <c r="I78" s="351"/>
      <c r="J78" s="351"/>
    </row>
    <row r="79" spans="2:12" x14ac:dyDescent="0.25">
      <c r="B79" s="347"/>
      <c r="C79" s="350"/>
      <c r="D79" s="351"/>
      <c r="E79" s="351"/>
      <c r="F79" s="352"/>
      <c r="G79" s="347"/>
      <c r="H79" s="350"/>
      <c r="I79" s="351"/>
      <c r="J79" s="351"/>
    </row>
    <row r="80" spans="2:12" x14ac:dyDescent="0.25">
      <c r="B80" s="347"/>
      <c r="C80" s="350"/>
      <c r="D80" s="351"/>
      <c r="E80" s="351"/>
      <c r="F80" s="352"/>
      <c r="G80" s="347"/>
      <c r="H80" s="350"/>
      <c r="I80" s="351"/>
      <c r="J80" s="351"/>
    </row>
    <row r="81" spans="2:10" x14ac:dyDescent="0.25">
      <c r="B81" s="347"/>
      <c r="C81" s="350"/>
      <c r="D81" s="351"/>
      <c r="E81" s="351"/>
      <c r="F81" s="352"/>
      <c r="G81" s="347"/>
      <c r="H81" s="350"/>
      <c r="I81" s="351"/>
      <c r="J81" s="351"/>
    </row>
    <row r="82" spans="2:10" x14ac:dyDescent="0.25">
      <c r="B82" s="347"/>
      <c r="C82" s="350"/>
      <c r="D82" s="351"/>
      <c r="E82" s="351"/>
      <c r="F82" s="352"/>
      <c r="G82" s="347"/>
      <c r="H82" s="350"/>
      <c r="I82" s="351"/>
      <c r="J82" s="351"/>
    </row>
    <row r="83" spans="2:10" x14ac:dyDescent="0.25">
      <c r="B83" s="347"/>
      <c r="C83" s="350"/>
      <c r="D83" s="351"/>
      <c r="E83" s="351"/>
      <c r="F83" s="352"/>
      <c r="G83" s="347"/>
      <c r="H83" s="350"/>
      <c r="I83" s="351"/>
      <c r="J83" s="351"/>
    </row>
    <row r="84" spans="2:10" x14ac:dyDescent="0.25">
      <c r="B84" s="347"/>
      <c r="C84" s="350"/>
      <c r="D84" s="351"/>
      <c r="E84" s="351"/>
      <c r="F84" s="352"/>
      <c r="G84" s="347"/>
      <c r="H84" s="350"/>
      <c r="I84" s="351"/>
      <c r="J84" s="351"/>
    </row>
    <row r="85" spans="2:10" x14ac:dyDescent="0.25">
      <c r="B85" s="347"/>
      <c r="C85" s="350"/>
      <c r="D85" s="351"/>
      <c r="E85" s="351"/>
      <c r="F85" s="352"/>
      <c r="G85" s="347"/>
      <c r="H85" s="350"/>
      <c r="I85" s="351"/>
      <c r="J85" s="351"/>
    </row>
    <row r="86" spans="2:10" x14ac:dyDescent="0.25">
      <c r="B86" s="347"/>
      <c r="C86" s="350"/>
      <c r="D86" s="351"/>
      <c r="E86" s="351"/>
      <c r="F86" s="352"/>
      <c r="G86" s="347"/>
      <c r="H86" s="350"/>
      <c r="I86" s="351"/>
      <c r="J86" s="351"/>
    </row>
    <row r="87" spans="2:10" x14ac:dyDescent="0.25">
      <c r="B87" s="347"/>
      <c r="C87" s="350"/>
      <c r="D87" s="351"/>
      <c r="E87" s="351"/>
      <c r="F87" s="352"/>
      <c r="G87" s="347"/>
      <c r="H87" s="350"/>
      <c r="I87" s="351"/>
      <c r="J87" s="351"/>
    </row>
    <row r="88" spans="2:10" x14ac:dyDescent="0.25">
      <c r="B88" s="347"/>
      <c r="C88" s="350"/>
      <c r="D88" s="351"/>
      <c r="E88" s="351"/>
      <c r="F88" s="352"/>
      <c r="G88" s="347"/>
      <c r="H88" s="350"/>
      <c r="I88" s="351"/>
      <c r="J88" s="351"/>
    </row>
    <row r="89" spans="2:10" x14ac:dyDescent="0.25">
      <c r="B89" s="347"/>
      <c r="C89" s="350"/>
      <c r="D89" s="351"/>
      <c r="E89" s="351"/>
      <c r="F89" s="352"/>
      <c r="G89" s="347"/>
      <c r="H89" s="350"/>
      <c r="I89" s="351"/>
      <c r="J89" s="351"/>
    </row>
    <row r="90" spans="2:10" x14ac:dyDescent="0.25">
      <c r="B90" s="347"/>
      <c r="C90" s="350"/>
      <c r="D90" s="351"/>
      <c r="E90" s="351"/>
      <c r="F90" s="352"/>
      <c r="G90" s="347"/>
      <c r="H90" s="350"/>
      <c r="I90" s="351"/>
      <c r="J90" s="351"/>
    </row>
    <row r="91" spans="2:10" x14ac:dyDescent="0.25">
      <c r="B91" s="347"/>
      <c r="C91" s="350"/>
      <c r="D91" s="351"/>
      <c r="E91" s="351"/>
      <c r="F91" s="352"/>
      <c r="G91" s="347"/>
      <c r="H91" s="350"/>
      <c r="I91" s="351"/>
      <c r="J91" s="351"/>
    </row>
    <row r="92" spans="2:10" x14ac:dyDescent="0.25">
      <c r="B92" s="347"/>
      <c r="C92" s="350"/>
      <c r="D92" s="351"/>
      <c r="E92" s="351"/>
      <c r="F92" s="352"/>
      <c r="G92" s="347"/>
      <c r="H92" s="350"/>
      <c r="I92" s="351"/>
      <c r="J92" s="351"/>
    </row>
    <row r="93" spans="2:10" x14ac:dyDescent="0.25">
      <c r="B93" s="347"/>
      <c r="C93" s="350"/>
      <c r="D93" s="351"/>
      <c r="E93" s="351"/>
      <c r="F93" s="352"/>
      <c r="G93" s="347"/>
      <c r="H93" s="350"/>
      <c r="I93" s="351"/>
      <c r="J93" s="351"/>
    </row>
    <row r="94" spans="2:10" x14ac:dyDescent="0.25">
      <c r="B94" s="347"/>
      <c r="C94" s="350"/>
      <c r="D94" s="351"/>
      <c r="E94" s="351"/>
      <c r="F94" s="352"/>
      <c r="G94" s="347"/>
      <c r="H94" s="350"/>
      <c r="I94" s="351"/>
      <c r="J94" s="351"/>
    </row>
    <row r="95" spans="2:10" x14ac:dyDescent="0.25">
      <c r="B95" s="347"/>
      <c r="C95" s="350"/>
      <c r="D95" s="351"/>
      <c r="E95" s="351"/>
      <c r="F95" s="352"/>
      <c r="G95" s="347"/>
      <c r="H95" s="350"/>
      <c r="I95" s="351"/>
      <c r="J95" s="351"/>
    </row>
    <row r="96" spans="2:10" x14ac:dyDescent="0.25">
      <c r="B96" s="347"/>
      <c r="C96" s="350"/>
      <c r="D96" s="351"/>
      <c r="E96" s="351"/>
      <c r="F96" s="352"/>
      <c r="G96" s="347"/>
      <c r="H96" s="350"/>
      <c r="I96" s="351"/>
      <c r="J96" s="351"/>
    </row>
    <row r="97" spans="2:10" x14ac:dyDescent="0.25">
      <c r="B97" s="347"/>
      <c r="C97" s="350"/>
      <c r="D97" s="351"/>
      <c r="E97" s="351"/>
      <c r="F97" s="352"/>
      <c r="G97" s="347"/>
      <c r="H97" s="350"/>
      <c r="I97" s="351"/>
      <c r="J97" s="351"/>
    </row>
    <row r="98" spans="2:10" x14ac:dyDescent="0.25">
      <c r="B98" s="347"/>
      <c r="C98" s="350"/>
      <c r="D98" s="351"/>
      <c r="E98" s="351"/>
      <c r="F98" s="352"/>
      <c r="G98" s="347"/>
      <c r="H98" s="350"/>
      <c r="I98" s="351"/>
      <c r="J98" s="351"/>
    </row>
    <row r="99" spans="2:10" x14ac:dyDescent="0.25">
      <c r="B99" s="347"/>
      <c r="C99" s="350"/>
      <c r="D99" s="351"/>
      <c r="E99" s="351"/>
      <c r="F99" s="352"/>
      <c r="G99" s="347"/>
      <c r="H99" s="350"/>
      <c r="I99" s="351"/>
      <c r="J99" s="351"/>
    </row>
    <row r="100" spans="2:10" x14ac:dyDescent="0.25">
      <c r="B100" s="347"/>
      <c r="C100" s="350"/>
      <c r="D100" s="351"/>
      <c r="E100" s="351"/>
      <c r="F100" s="352"/>
      <c r="G100" s="347"/>
      <c r="H100" s="350"/>
      <c r="I100" s="351"/>
      <c r="J100" s="351"/>
    </row>
    <row r="101" spans="2:10" x14ac:dyDescent="0.25">
      <c r="B101" s="347"/>
      <c r="C101" s="350"/>
      <c r="D101" s="351"/>
      <c r="E101" s="351"/>
      <c r="F101" s="352"/>
      <c r="G101" s="347"/>
      <c r="H101" s="350"/>
      <c r="I101" s="351"/>
      <c r="J101" s="351"/>
    </row>
    <row r="102" spans="2:10" x14ac:dyDescent="0.25">
      <c r="B102" s="347"/>
      <c r="C102" s="350"/>
      <c r="D102" s="351"/>
      <c r="E102" s="351"/>
      <c r="F102" s="352"/>
      <c r="G102" s="347"/>
      <c r="H102" s="350"/>
      <c r="I102" s="351"/>
      <c r="J102" s="351"/>
    </row>
    <row r="103" spans="2:10" x14ac:dyDescent="0.25">
      <c r="B103" s="347"/>
      <c r="C103" s="350"/>
      <c r="D103" s="351"/>
      <c r="E103" s="351"/>
      <c r="F103" s="352"/>
      <c r="G103" s="347"/>
      <c r="H103" s="350"/>
      <c r="I103" s="351"/>
      <c r="J103" s="351"/>
    </row>
    <row r="104" spans="2:10" x14ac:dyDescent="0.25">
      <c r="B104" s="347"/>
      <c r="C104" s="350"/>
      <c r="D104" s="351"/>
      <c r="E104" s="351"/>
      <c r="F104" s="352"/>
      <c r="G104" s="347"/>
      <c r="H104" s="350"/>
      <c r="I104" s="351"/>
      <c r="J104" s="351"/>
    </row>
    <row r="105" spans="2:10" x14ac:dyDescent="0.25">
      <c r="B105" s="347"/>
      <c r="C105" s="350"/>
      <c r="D105" s="351"/>
      <c r="E105" s="351"/>
      <c r="F105" s="352"/>
      <c r="G105" s="347"/>
      <c r="H105" s="350"/>
      <c r="I105" s="351"/>
      <c r="J105" s="351"/>
    </row>
    <row r="106" spans="2:10" x14ac:dyDescent="0.25">
      <c r="B106" s="347"/>
      <c r="C106" s="350"/>
      <c r="D106" s="351"/>
      <c r="E106" s="351"/>
      <c r="F106" s="352"/>
      <c r="G106" s="347"/>
      <c r="H106" s="350"/>
      <c r="I106" s="351"/>
      <c r="J106" s="351"/>
    </row>
    <row r="107" spans="2:10" x14ac:dyDescent="0.25">
      <c r="B107" s="347"/>
      <c r="C107" s="350"/>
      <c r="D107" s="351"/>
      <c r="E107" s="351"/>
      <c r="F107" s="352"/>
      <c r="G107" s="347"/>
      <c r="H107" s="350"/>
      <c r="I107" s="351"/>
      <c r="J107" s="351"/>
    </row>
    <row r="108" spans="2:10" x14ac:dyDescent="0.25">
      <c r="B108" s="347"/>
      <c r="C108" s="350"/>
      <c r="D108" s="351"/>
      <c r="E108" s="351"/>
      <c r="F108" s="352"/>
      <c r="G108" s="347"/>
      <c r="H108" s="350"/>
      <c r="I108" s="351"/>
      <c r="J108" s="351"/>
    </row>
    <row r="109" spans="2:10" x14ac:dyDescent="0.25">
      <c r="B109" s="347"/>
      <c r="C109" s="350"/>
      <c r="D109" s="351"/>
      <c r="E109" s="351"/>
      <c r="F109" s="352"/>
      <c r="G109" s="347"/>
      <c r="H109" s="350"/>
      <c r="I109" s="351"/>
      <c r="J109" s="351"/>
    </row>
    <row r="110" spans="2:10" x14ac:dyDescent="0.25">
      <c r="B110" s="347"/>
      <c r="C110" s="350"/>
      <c r="D110" s="351"/>
      <c r="E110" s="351"/>
      <c r="F110" s="352"/>
      <c r="G110" s="347"/>
      <c r="H110" s="350"/>
      <c r="I110" s="351"/>
      <c r="J110" s="351"/>
    </row>
    <row r="111" spans="2:10" x14ac:dyDescent="0.25">
      <c r="B111" s="347"/>
      <c r="C111" s="350"/>
      <c r="D111" s="351"/>
      <c r="E111" s="351"/>
      <c r="F111" s="352"/>
      <c r="G111" s="347"/>
      <c r="H111" s="350"/>
      <c r="I111" s="351"/>
      <c r="J111" s="351"/>
    </row>
    <row r="112" spans="2:10" x14ac:dyDescent="0.25">
      <c r="B112" s="347"/>
      <c r="C112" s="350"/>
      <c r="D112" s="351"/>
      <c r="E112" s="351"/>
      <c r="F112" s="352"/>
      <c r="G112" s="347"/>
      <c r="H112" s="350"/>
      <c r="I112" s="351"/>
      <c r="J112" s="351"/>
    </row>
    <row r="113" spans="2:10" x14ac:dyDescent="0.25">
      <c r="B113" s="347"/>
      <c r="C113" s="350"/>
      <c r="D113" s="351"/>
      <c r="E113" s="351"/>
      <c r="F113" s="352"/>
      <c r="G113" s="347"/>
      <c r="H113" s="350"/>
      <c r="I113" s="351"/>
      <c r="J113" s="351"/>
    </row>
    <row r="114" spans="2:10" x14ac:dyDescent="0.25">
      <c r="B114" s="347"/>
      <c r="C114" s="350"/>
      <c r="D114" s="351"/>
      <c r="E114" s="351"/>
      <c r="F114" s="352"/>
      <c r="G114" s="347"/>
      <c r="H114" s="350"/>
      <c r="I114" s="351"/>
      <c r="J114" s="351"/>
    </row>
    <row r="115" spans="2:10" x14ac:dyDescent="0.25">
      <c r="B115" s="347"/>
      <c r="C115" s="350"/>
      <c r="D115" s="351"/>
      <c r="E115" s="351"/>
      <c r="F115" s="352"/>
      <c r="G115" s="347"/>
      <c r="H115" s="350"/>
      <c r="I115" s="351"/>
      <c r="J115" s="351"/>
    </row>
    <row r="116" spans="2:10" x14ac:dyDescent="0.25">
      <c r="B116" s="346"/>
      <c r="C116" s="346"/>
      <c r="D116" s="346"/>
      <c r="E116" s="354"/>
      <c r="G116" s="346"/>
      <c r="H116" s="346"/>
      <c r="I116" s="346"/>
      <c r="J116" s="354"/>
    </row>
  </sheetData>
  <mergeCells count="15">
    <mergeCell ref="B20:H20"/>
    <mergeCell ref="E21:H21"/>
    <mergeCell ref="B22:H22"/>
    <mergeCell ref="E23:H23"/>
    <mergeCell ref="E26:H26"/>
    <mergeCell ref="E27:H27"/>
    <mergeCell ref="E28:H28"/>
    <mergeCell ref="E29:H29"/>
    <mergeCell ref="B33:B35"/>
    <mergeCell ref="C33:C35"/>
    <mergeCell ref="E19:H19"/>
    <mergeCell ref="E15:H15"/>
    <mergeCell ref="B16:H16"/>
    <mergeCell ref="E17:H17"/>
    <mergeCell ref="B18:H1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20178CB431FBB44BA390DFB7A67DCC0" ma:contentTypeVersion="14" ma:contentTypeDescription="Create a new document." ma:contentTypeScope="" ma:versionID="384fcbcfa9ae4cea09762ca4dc30d883">
  <xsd:schema xmlns:xsd="http://www.w3.org/2001/XMLSchema" xmlns:xs="http://www.w3.org/2001/XMLSchema" xmlns:p="http://schemas.microsoft.com/office/2006/metadata/properties" xmlns:ns2="6076d197-b432-4a89-8b9d-b97676e775aa" xmlns:ns3="3f71e46e-dbdb-4936-a808-49fb891fc3e2" targetNamespace="http://schemas.microsoft.com/office/2006/metadata/properties" ma:root="true" ma:fieldsID="762fd897278c3edd37fc6d2c9a0b6826" ns2:_="" ns3:_="">
    <xsd:import namespace="6076d197-b432-4a89-8b9d-b97676e775aa"/>
    <xsd:import namespace="3f71e46e-dbdb-4936-a808-49fb891fc3e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76d197-b432-4a89-8b9d-b97676e775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bc13bb2-4050-4808-9050-3ebd68b2d7b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71e46e-dbdb-4936-a808-49fb891fc3e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0e011eb3-e583-4599-8d5f-56a0dc63b001}" ma:internalName="TaxCatchAll" ma:showField="CatchAllData" ma:web="3f71e46e-dbdb-4936-a808-49fb891fc3e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f71e46e-dbdb-4936-a808-49fb891fc3e2" xsi:nil="true"/>
    <lcf76f155ced4ddcb4097134ff3c332f xmlns="6076d197-b432-4a89-8b9d-b97676e775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8702600-C6DF-41E1-B1D6-2CB11ACC6491}">
  <ds:schemaRefs>
    <ds:schemaRef ds:uri="http://schemas.microsoft.com/sharepoint/v3/contenttype/forms"/>
  </ds:schemaRefs>
</ds:datastoreItem>
</file>

<file path=customXml/itemProps2.xml><?xml version="1.0" encoding="utf-8"?>
<ds:datastoreItem xmlns:ds="http://schemas.openxmlformats.org/officeDocument/2006/customXml" ds:itemID="{005F53E5-C650-4AC2-B783-FDA525C74B69}"/>
</file>

<file path=customXml/itemProps3.xml><?xml version="1.0" encoding="utf-8"?>
<ds:datastoreItem xmlns:ds="http://schemas.openxmlformats.org/officeDocument/2006/customXml" ds:itemID="{AFC7A287-5775-4F99-8820-41CF3E6D8449}">
  <ds:schemaRefs>
    <ds:schemaRef ds:uri="http://purl.org/dc/elements/1.1/"/>
    <ds:schemaRef ds:uri="http://www.w3.org/XML/1998/namespace"/>
    <ds:schemaRef ds:uri="693b0515-2e13-4998-a073-ecba7635c423"/>
    <ds:schemaRef ds:uri="http://purl.org/dc/dcmitype/"/>
    <ds:schemaRef ds:uri="http://schemas.microsoft.com/office/2006/metadata/properties"/>
    <ds:schemaRef ds:uri="http://schemas.microsoft.com/office/2006/documentManagement/types"/>
    <ds:schemaRef ds:uri="f7a89346-0d21-48f2-9c89-181b2c39b17f"/>
    <ds:schemaRef ds:uri="http://purl.org/dc/term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Throughputs</vt:lpstr>
      <vt:lpstr>Test Data --&gt;</vt:lpstr>
      <vt:lpstr>Perlite Concentrations</vt:lpstr>
      <vt:lpstr>SDS Emissions --&gt;</vt:lpstr>
      <vt:lpstr>Maintenance Activities SDS</vt:lpstr>
      <vt:lpstr>Welding SDS Review</vt:lpstr>
      <vt:lpstr>Welding Emission Factors</vt:lpstr>
      <vt:lpstr>EU Emissions --&gt;</vt:lpstr>
      <vt:lpstr>Conveyors + drop points</vt:lpstr>
      <vt:lpstr>Baghouses</vt:lpstr>
      <vt:lpstr>Dryer</vt:lpstr>
      <vt:lpstr>Stockpiles</vt:lpstr>
      <vt:lpstr>Mock AQ520--&gt;</vt:lpstr>
      <vt:lpstr>2. Emissions Units &amp; Activities</vt:lpstr>
      <vt:lpstr>3. Pollutant Emissions - EF</vt:lpstr>
      <vt:lpstr>4. Material Balance Activities</vt:lpstr>
      <vt:lpstr>5. Pollutant Emissions - MB</vt:lpstr>
      <vt:lpstr>REF--&gt;</vt:lpstr>
      <vt:lpstr>DEQ Pollutant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Nostrand</dc:creator>
  <cp:keywords/>
  <dc:description/>
  <cp:lastModifiedBy>Greg Nostrand</cp:lastModifiedBy>
  <cp:revision/>
  <dcterms:created xsi:type="dcterms:W3CDTF">2025-03-05T19:58:16Z</dcterms:created>
  <dcterms:modified xsi:type="dcterms:W3CDTF">2025-06-02T22:30:43Z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0x010100D20178CB431FBB44BA390DFB7A67DCC0</vt:lpwstr>
  </property>
  <property fmtid="{D5CDD505-2E9C-101B-9397-08002B2CF9AE}" pid="3" name="MediaServiceImageTags">
    <vt:lpwstr/>
  </property>
</Properties>
</file>