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always" codeName="ThisWorkbook"/>
  <mc:AlternateContent xmlns:mc="http://schemas.openxmlformats.org/markup-compatibility/2006">
    <mc:Choice Requires="x15">
      <x15ac:absPath xmlns:x15ac="http://schemas.microsoft.com/office/spreadsheetml/2010/11/ac" url="https://tciusa.sharepoint.com/sites/Amazon/Shared Documents/PDX/All Projects/PDX04/02 Deliverables/2025-0129 CAO Inventory Response to ODEQ/"/>
    </mc:Choice>
  </mc:AlternateContent>
  <xr:revisionPtr revIDLastSave="0" documentId="8_{A21D3012-9121-4F69-888F-C4C749BCA65C}" xr6:coauthVersionLast="47" xr6:coauthVersionMax="47" xr10:uidLastSave="{00000000-0000-0000-0000-000000000000}"/>
  <bookViews>
    <workbookView xWindow="-110" yWindow="-110" windowWidth="38620" windowHeight="21100" tabRatio="897" firstSheet="2" activeTab="3" xr2:uid="{D8C73338-276E-448A-8A60-7826FA44198B}"/>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ference--&gt;" sheetId="20" r:id="rId8"/>
    <sheet name="Criteria 39tpy" sheetId="19" r:id="rId9"/>
    <sheet name="Emission Factors" sheetId="22" r:id="rId10"/>
    <sheet name="EF Determination" sheetId="28" r:id="rId11"/>
    <sheet name="Screening Emission Calculations" sheetId="27" r:id="rId12"/>
    <sheet name="Calc - Type F" sheetId="30" r:id="rId13"/>
    <sheet name="Calcs - High EF Sm" sheetId="29" r:id="rId14"/>
    <sheet name="Daily Fuel Data--&gt;" sheetId="25" r:id="rId15"/>
    <sheet name="Summary" sheetId="26" r:id="rId16"/>
    <sheet name="RevHistory" sheetId="13"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112" localSheetId="10" hidden="1">'[1]MH Coal Pile'!#REF!</definedName>
    <definedName name="__112" hidden="1">'[1]MH Coal Pile'!#REF!</definedName>
    <definedName name="__123Graph_X" localSheetId="10" hidden="1">'[1]MH Coal Pile'!#REF!</definedName>
    <definedName name="__123Graph_X" hidden="1">'[1]MH Coal Pile'!#REF!</definedName>
    <definedName name="_1FGD" localSheetId="10">#REF!</definedName>
    <definedName name="_1FGD">#REF!</definedName>
    <definedName name="_1S" localSheetId="10" hidden="1">[2]LOAD!#REF!</definedName>
    <definedName name="_1S" hidden="1">[2]LOAD!#REF!</definedName>
    <definedName name="_2print_table" localSheetId="10">#REF!</definedName>
    <definedName name="_2print_table">#REF!</definedName>
    <definedName name="_Fill" localSheetId="12" hidden="1">#REF!</definedName>
    <definedName name="_Fill" localSheetId="13" hidden="1">#REF!</definedName>
    <definedName name="_Fill" localSheetId="8" hidden="1">#REF!</definedName>
    <definedName name="_Fill" localSheetId="10" hidden="1">#REF!</definedName>
    <definedName name="_Fill" localSheetId="11" hidden="1">#REF!</definedName>
    <definedName name="_Fill" hidden="1">#REF!</definedName>
    <definedName name="_xlnm._FilterDatabase" localSheetId="3" hidden="1">'3. Pollutant Emissions - EF'!$A$15:$O$550</definedName>
    <definedName name="_xlnm._FilterDatabase" localSheetId="12" hidden="1">'Calc - Type F'!#REF!</definedName>
    <definedName name="_xlnm._FilterDatabase" localSheetId="13" hidden="1">'Calcs - High EF Sm'!#REF!</definedName>
    <definedName name="_xlnm._FilterDatabase" localSheetId="8" hidden="1">'Criteria 39tpy'!$A$5:$N$16</definedName>
    <definedName name="_xlnm._FilterDatabase" localSheetId="6" hidden="1">'DEQ Pollutant List'!$A$6:$D$611</definedName>
    <definedName name="_xlnm._FilterDatabase" localSheetId="10" hidden="1">'EF Determination'!#REF!</definedName>
    <definedName name="_xlnm._FilterDatabase" localSheetId="9" hidden="1">'Emission Factors'!$I$6:$I$55</definedName>
    <definedName name="_xlnm._FilterDatabase" localSheetId="11" hidden="1">'Screening Emission Calculations'!#REF!</definedName>
    <definedName name="_xlnm._FilterDatabase" localSheetId="15" hidden="1">Summary!$A$34:$A$182</definedName>
    <definedName name="_GoBack" localSheetId="0">'Form Instructions'!#REF!</definedName>
    <definedName name="_Key1" localSheetId="12" hidden="1">#REF!</definedName>
    <definedName name="_Key1" localSheetId="13" hidden="1">#REF!</definedName>
    <definedName name="_Key1" localSheetId="8" hidden="1">#REF!</definedName>
    <definedName name="_Key1" localSheetId="10" hidden="1">#REF!</definedName>
    <definedName name="_Key1" localSheetId="11" hidden="1">#REF!</definedName>
    <definedName name="_Key1" hidden="1">#REF!</definedName>
    <definedName name="_Key2" localSheetId="12" hidden="1">#REF!</definedName>
    <definedName name="_Key2" localSheetId="13" hidden="1">#REF!</definedName>
    <definedName name="_Key2" localSheetId="8" hidden="1">#REF!</definedName>
    <definedName name="_Key2" localSheetId="10" hidden="1">#REF!</definedName>
    <definedName name="_Key2" localSheetId="11" hidden="1">#REF!</definedName>
    <definedName name="_Key2" hidden="1">#REF!</definedName>
    <definedName name="_Order1" hidden="1">255</definedName>
    <definedName name="_Order2" hidden="1">255</definedName>
    <definedName name="_Regression_Out" localSheetId="12" hidden="1">#REF!</definedName>
    <definedName name="_Regression_Out" localSheetId="13" hidden="1">#REF!</definedName>
    <definedName name="_Regression_Out" localSheetId="8" hidden="1">#REF!</definedName>
    <definedName name="_Regression_Out" localSheetId="10" hidden="1">#REF!</definedName>
    <definedName name="_Regression_Out" localSheetId="11" hidden="1">#REF!</definedName>
    <definedName name="_Regression_Out" hidden="1">#REF!</definedName>
    <definedName name="_Regression_X" localSheetId="12" hidden="1">#REF!</definedName>
    <definedName name="_Regression_X" localSheetId="13" hidden="1">#REF!</definedName>
    <definedName name="_Regression_X" localSheetId="10" hidden="1">#REF!</definedName>
    <definedName name="_Regression_X" localSheetId="11" hidden="1">#REF!</definedName>
    <definedName name="_Regression_X" hidden="1">#REF!</definedName>
    <definedName name="_Regression_Y" localSheetId="12" hidden="1">#REF!</definedName>
    <definedName name="_Regression_Y" localSheetId="13" hidden="1">#REF!</definedName>
    <definedName name="_Regression_Y" localSheetId="10" hidden="1">#REF!</definedName>
    <definedName name="_Regression_Y" localSheetId="11" hidden="1">#REF!</definedName>
    <definedName name="_Regression_Y" hidden="1">#REF!</definedName>
    <definedName name="_Sort" localSheetId="12" hidden="1">#REF!</definedName>
    <definedName name="_Sort" localSheetId="13" hidden="1">#REF!</definedName>
    <definedName name="_Sort" localSheetId="11" hidden="1">#REF!</definedName>
    <definedName name="_Sort" hidden="1">#REF!</definedName>
    <definedName name="ACwvu.uctad." localSheetId="12" hidden="1">'[3]1999 Volumes '!#REF!</definedName>
    <definedName name="ACwvu.uctad." localSheetId="13" hidden="1">'[3]1999 Volumes '!#REF!</definedName>
    <definedName name="ACwvu.uctad." localSheetId="10" hidden="1">'[3]1999 Volumes '!#REF!</definedName>
    <definedName name="ACwvu.uctad." localSheetId="11" hidden="1">'[3]1999 Volumes '!#REF!</definedName>
    <definedName name="ACwvu.uctad." hidden="1">#REF!</definedName>
    <definedName name="AL___Rewinder_scrap" localSheetId="12">'[4]5year CFF Solution'!$F$4</definedName>
    <definedName name="AL___Rewinder_scrap" localSheetId="13">'[4]5year CFF Solution'!$F$4</definedName>
    <definedName name="AL___Rewinder_scrap" localSheetId="10">'[4]5year CFF Solution'!$F$4</definedName>
    <definedName name="AL___Rewinder_scrap" localSheetId="11">'[4]5year CFF Solution'!$F$4</definedName>
    <definedName name="AL___Rewinder_scrap">#REF!</definedName>
    <definedName name="anscount" hidden="1">2</definedName>
    <definedName name="ASH" localSheetId="10">#REF!</definedName>
    <definedName name="ASH">#REF!</definedName>
    <definedName name="BaseC" localSheetId="10">'[5]Main Flare'!#REF!</definedName>
    <definedName name="BaseC">'[5]Main Flare'!#REF!</definedName>
    <definedName name="BEGIN" localSheetId="10">'[5]Main Flare'!#REF!</definedName>
    <definedName name="BEGIN">'[5]Main Flare'!#REF!</definedName>
    <definedName name="Binder_scrap" localSheetId="12">'[4]5year CFF Solution'!$F$3</definedName>
    <definedName name="Binder_scrap" localSheetId="13">'[4]5year CFF Solution'!$F$3</definedName>
    <definedName name="Binder_scrap" localSheetId="10">'[4]5year CFF Solution'!$F$3</definedName>
    <definedName name="Binder_scrap" localSheetId="11">'[4]5year CFF Solution'!$F$3</definedName>
    <definedName name="Binder_scrap">#REF!</definedName>
    <definedName name="byCategoryPrice_2" localSheetId="10">#REF!</definedName>
    <definedName name="byCategoryPrice_2">#REF!</definedName>
    <definedName name="byDepartmentPrice" localSheetId="10">#REF!</definedName>
    <definedName name="byDepartmentPrice">#REF!</definedName>
    <definedName name="byDepartmentPrice_2" localSheetId="10">#REF!</definedName>
    <definedName name="byDepartmentPrice_2">#REF!</definedName>
    <definedName name="Carol" localSheetId="12" hidden="1">{TRUE,TRUE,-2.75,-17,484.5,255.75,FALSE,TRUE,TRUE,TRUE,0,1,18,272,#N/A,4,26.0909090909091,2,TRUE,FALSE,3,TRUE,1,TRUE,50,"Swvu.uctad.","ACwvu.uctad.",#N/A,FALSE,FALSE,0.47,0.54,0.25,0.25,2,"","",FALSE,FALSE,FALSE,FALSE,1,#N/A,1,1,"=R125C3:R166C23",FALSE,#N/A,#N/A,FALSE,FALSE,FALSE,1,600,600,FALSE,FALSE,TRUE,TRUE,TRUE}</definedName>
    <definedName name="Carol" localSheetId="13" hidden="1">{TRUE,TRUE,-2.75,-17,484.5,255.75,FALSE,TRUE,TRUE,TRUE,0,1,18,272,#N/A,4,26.0909090909091,2,TRUE,FALSE,3,TRUE,1,TRUE,50,"Swvu.uctad.","ACwvu.uctad.",#N/A,FALSE,FALSE,0.47,0.54,0.25,0.25,2,"","",FALSE,FALSE,FALSE,FALSE,1,#N/A,1,1,"=R125C3:R166C23",FALSE,#N/A,#N/A,FALSE,FALSE,FALSE,1,600,600,FALSE,FALSE,TRUE,TRUE,TRUE}</definedName>
    <definedName name="Carol" localSheetId="8" hidden="1">{TRUE,TRUE,-2.75,-17,484.5,255.75,FALSE,TRUE,TRUE,TRUE,0,1,18,272,#N/A,4,26.0909090909091,2,TRUE,FALSE,3,TRUE,1,TRUE,50,"Swvu.uctad.","ACwvu.uctad.",#N/A,FALSE,FALSE,0.47,0.54,0.25,0.25,2,"","",FALSE,FALSE,FALSE,FALSE,1,#N/A,1,1,"=R125C3:R166C23",FALSE,#N/A,#N/A,FALSE,FALSE,FALSE,1,600,600,FALSE,FALSE,TRUE,TRUE,TRUE}</definedName>
    <definedName name="Carol" localSheetId="10" hidden="1">{TRUE,TRUE,-2.75,-17,484.5,255.75,FALSE,TRUE,TRUE,TRUE,0,1,18,272,#N/A,4,26.0909090909091,2,TRUE,FALSE,3,TRUE,1,TRUE,50,"Swvu.uctad.","ACwvu.uctad.",#N/A,FALSE,FALSE,0.47,0.54,0.25,0.25,2,"","",FALSE,FALSE,FALSE,FALSE,1,#N/A,1,1,"=R125C3:R166C23",FALSE,#N/A,#N/A,FALSE,FALSE,FALSE,1,600,600,FALSE,FALSE,TRUE,TRUE,TRUE}</definedName>
    <definedName name="Carol" localSheetId="11" hidden="1">{TRUE,TRUE,-2.75,-17,484.5,255.75,FALSE,TRUE,TRUE,TRUE,0,1,18,272,#N/A,4,26.0909090909091,2,TRUE,FALSE,3,TRUE,1,TRUE,50,"Swvu.uctad.","ACwvu.uctad.",#N/A,FALSE,FALSE,0.47,0.54,0.25,0.25,2,"","",FALSE,FALSE,FALSE,FALSE,1,#N/A,1,1,"=R125C3:R166C23",FALSE,#N/A,#N/A,FALSE,FALSE,FALSE,1,600,600,FALSE,FALSE,TRUE,TRUE,TRUE}</definedName>
    <definedName name="Carol" hidden="1">{TRUE,TRUE,-2.75,-17,484.5,255.75,FALSE,TRUE,TRUE,TRUE,0,1,18,272,#N/A,4,26.0909090909091,2,TRUE,FALSE,3,TRUE,1,TRUE,50,"Swvu.uctad.","ACwvu.uctad.",#N/A,FALSE,FALSE,0.47,0.54,0.25,0.25,2,"","",FALSE,FALSE,FALSE,FALSE,1,#N/A,1,1,"=R125C3:R166C23",FALSE,#N/A,#N/A,FALSE,FALSE,FALSE,1,600,600,FALSE,FALSE,TRUE,TRUE,TRUE}</definedName>
    <definedName name="CAS_numbers" localSheetId="9">'[6]DEQ Pollutant List'!$B$3:$B$607</definedName>
    <definedName name="CAS_numbers">'[7]DEQ Pollutant List'!$B$3:$B$607</definedName>
    <definedName name="CFDVMgrMode" hidden="1">"DataValidation"</definedName>
    <definedName name="chemical_names" localSheetId="9">'[6]DEQ Pollutant List'!$C$3:$C$607</definedName>
    <definedName name="chemical_names">'[7]DEQ Pollutant List'!$C$3:$C$607</definedName>
    <definedName name="childNRAFc" localSheetId="12">#REF!</definedName>
    <definedName name="childNRAFc" localSheetId="13">#REF!</definedName>
    <definedName name="childNRAFc" localSheetId="10">#REF!</definedName>
    <definedName name="childNRAFc" localSheetId="11">#REF!</definedName>
    <definedName name="childNRAFc">#REF!</definedName>
    <definedName name="childNRAFnc" localSheetId="12">#REF!</definedName>
    <definedName name="childNRAFnc" localSheetId="13">#REF!</definedName>
    <definedName name="childNRAFnc" localSheetId="10">#REF!</definedName>
    <definedName name="childNRAFnc" localSheetId="11">#REF!</definedName>
    <definedName name="childNRAFnc">#REF!</definedName>
    <definedName name="D" localSheetId="12" hidden="1">{"Report 1",#N/A,FALSE,"1998 3-Month Trade";"Report 2",#N/A,FALSE,"1998 3-Month Trade"}</definedName>
    <definedName name="D" localSheetId="13" hidden="1">{"Report 1",#N/A,FALSE,"1998 3-Month Trade";"Report 2",#N/A,FALSE,"1998 3-Month Trade"}</definedName>
    <definedName name="D" localSheetId="8" hidden="1">{"Report 1",#N/A,FALSE,"1998 3-Month Trade";"Report 2",#N/A,FALSE,"1998 3-Month Trade"}</definedName>
    <definedName name="D" localSheetId="10" hidden="1">{"Report 1",#N/A,FALSE,"1998 3-Month Trade";"Report 2",#N/A,FALSE,"1998 3-Month Trade"}</definedName>
    <definedName name="D" localSheetId="11" hidden="1">{"Report 1",#N/A,FALSE,"1998 3-Month Trade";"Report 2",#N/A,FALSE,"1998 3-Month Trade"}</definedName>
    <definedName name="D" hidden="1">{"Report 1",#N/A,FALSE,"1998 3-Month Trade";"Report 2",#N/A,FALSE,"1998 3-Month Trade"}</definedName>
    <definedName name="dataTotal">#REF!</definedName>
    <definedName name="dd" localSheetId="12">'Calc - Type F'!dd</definedName>
    <definedName name="dd" localSheetId="13">'Calcs - High EF Sm'!dd</definedName>
    <definedName name="dd" localSheetId="8">'Criteria 39tpy'!dd</definedName>
    <definedName name="dd" localSheetId="10">'EF Determination'!dd</definedName>
    <definedName name="dd" localSheetId="11">'Screening Emission Calculations'!dd</definedName>
    <definedName name="dd">[0]!dd</definedName>
    <definedName name="delimiter" localSheetId="9">[6]constants!$A$3</definedName>
    <definedName name="delimiter">[7]constants!$A$3</definedName>
    <definedName name="e" localSheetId="12" hidden="1">{"Report 1",#N/A,FALSE,"1998 3-Month Trade";"Report 2",#N/A,FALSE,"1998 3-Month Trade"}</definedName>
    <definedName name="e" localSheetId="13" hidden="1">{"Report 1",#N/A,FALSE,"1998 3-Month Trade";"Report 2",#N/A,FALSE,"1998 3-Month Trade"}</definedName>
    <definedName name="e" localSheetId="8" hidden="1">{"Report 1",#N/A,FALSE,"1998 3-Month Trade";"Report 2",#N/A,FALSE,"1998 3-Month Trade"}</definedName>
    <definedName name="e" localSheetId="10" hidden="1">{"Report 1",#N/A,FALSE,"1998 3-Month Trade";"Report 2",#N/A,FALSE,"1998 3-Month Trade"}</definedName>
    <definedName name="e" localSheetId="11" hidden="1">{"Report 1",#N/A,FALSE,"1998 3-Month Trade";"Report 2",#N/A,FALSE,"1998 3-Month Trade"}</definedName>
    <definedName name="e" hidden="1">{"Report 1",#N/A,FALSE,"1998 3-Month Trade";"Report 2",#N/A,FALSE,"1998 3-Month Trade"}</definedName>
    <definedName name="el_Sum">#REF!</definedName>
    <definedName name="ELAFnr" localSheetId="12">#REF!</definedName>
    <definedName name="ELAFnr" localSheetId="13">#REF!</definedName>
    <definedName name="ELAFnr" localSheetId="10">#REF!</definedName>
    <definedName name="ELAFnr" localSheetId="11">#REF!</definedName>
    <definedName name="ELAFnr">#REF!</definedName>
    <definedName name="ELAFr" localSheetId="12">#REF!</definedName>
    <definedName name="ELAFr" localSheetId="13">#REF!</definedName>
    <definedName name="ELAFr" localSheetId="10">#REF!</definedName>
    <definedName name="ELAFr" localSheetId="11">#REF!</definedName>
    <definedName name="ELAFr">#REF!</definedName>
    <definedName name="Electrical_Equipment">#REF!</definedName>
    <definedName name="Example" localSheetId="12" hidden="1">{"summary",#N/A,FALSE,"WCTREND";"invrcvbl",#N/A,FALSE,"WCTREND"}</definedName>
    <definedName name="Example" localSheetId="13" hidden="1">{"summary",#N/A,FALSE,"WCTREND";"invrcvbl",#N/A,FALSE,"WCTREND"}</definedName>
    <definedName name="Example" localSheetId="8" hidden="1">{"summary",#N/A,FALSE,"WCTREND";"invrcvbl",#N/A,FALSE,"WCTREND"}</definedName>
    <definedName name="Example" localSheetId="10" hidden="1">{"summary",#N/A,FALSE,"WCTREND";"invrcvbl",#N/A,FALSE,"WCTREND"}</definedName>
    <definedName name="Example" localSheetId="11" hidden="1">{"summary",#N/A,FALSE,"WCTREND";"invrcvbl",#N/A,FALSE,"WCTREND"}</definedName>
    <definedName name="Example" hidden="1">{"summary",#N/A,FALSE,"WCTREND";"invrcvbl",#N/A,FALSE,"WCTREND"}</definedName>
    <definedName name="ffff" localSheetId="12" hidden="1">{TRUE,TRUE,-2.75,-17,484.5,255.75,FALSE,TRUE,TRUE,TRUE,0,1,18,272,#N/A,4,26.0909090909091,2,TRUE,FALSE,3,TRUE,1,TRUE,50,"Swvu.uctad.","ACwvu.uctad.",#N/A,FALSE,FALSE,0.47,0.54,0.25,0.25,2,"","",FALSE,FALSE,FALSE,FALSE,1,#N/A,1,1,"=R125C3:R166C23",FALSE,#N/A,#N/A,FALSE,FALSE,FALSE,1,600,600,FALSE,FALSE,TRUE,TRUE,TRUE}</definedName>
    <definedName name="ffff" localSheetId="13" hidden="1">{TRUE,TRUE,-2.75,-17,484.5,255.75,FALSE,TRUE,TRUE,TRUE,0,1,18,272,#N/A,4,26.0909090909091,2,TRUE,FALSE,3,TRUE,1,TRUE,50,"Swvu.uctad.","ACwvu.uctad.",#N/A,FALSE,FALSE,0.47,0.54,0.25,0.25,2,"","",FALSE,FALSE,FALSE,FALSE,1,#N/A,1,1,"=R125C3:R166C23",FALSE,#N/A,#N/A,FALSE,FALSE,FALSE,1,600,600,FALSE,FALSE,TRUE,TRUE,TRUE}</definedName>
    <definedName name="ffff" localSheetId="8" hidden="1">{TRUE,TRUE,-2.75,-17,484.5,255.75,FALSE,TRUE,TRUE,TRUE,0,1,18,272,#N/A,4,26.0909090909091,2,TRUE,FALSE,3,TRUE,1,TRUE,50,"Swvu.uctad.","ACwvu.uctad.",#N/A,FALSE,FALSE,0.47,0.54,0.25,0.25,2,"","",FALSE,FALSE,FALSE,FALSE,1,#N/A,1,1,"=R125C3:R166C23",FALSE,#N/A,#N/A,FALSE,FALSE,FALSE,1,600,600,FALSE,FALSE,TRUE,TRUE,TRUE}</definedName>
    <definedName name="ffff" localSheetId="10" hidden="1">{TRUE,TRUE,-2.75,-17,484.5,255.75,FALSE,TRUE,TRUE,TRUE,0,1,18,272,#N/A,4,26.0909090909091,2,TRUE,FALSE,3,TRUE,1,TRUE,50,"Swvu.uctad.","ACwvu.uctad.",#N/A,FALSE,FALSE,0.47,0.54,0.25,0.25,2,"","",FALSE,FALSE,FALSE,FALSE,1,#N/A,1,1,"=R125C3:R166C23",FALSE,#N/A,#N/A,FALSE,FALSE,FALSE,1,600,600,FALSE,FALSE,TRUE,TRUE,TRUE}</definedName>
    <definedName name="ffff" localSheetId="11" hidden="1">{TRUE,TRUE,-2.75,-17,484.5,255.75,FALSE,TRUE,TRUE,TRUE,0,1,18,272,#N/A,4,26.0909090909091,2,TRUE,FALSE,3,TRUE,1,TRUE,50,"Swvu.uctad.","ACwvu.uctad.",#N/A,FALSE,FALSE,0.47,0.54,0.25,0.25,2,"","",FALSE,FALSE,FALSE,FALSE,1,#N/A,1,1,"=R125C3:R166C23",FALSE,#N/A,#N/A,FALSE,FALSE,FALSE,1,600,600,FALSE,FALSE,TRUE,TRUE,TRUE}</definedName>
    <definedName name="ffff" hidden="1">{TRUE,TRUE,-2.75,-17,484.5,255.75,FALSE,TRUE,TRUE,TRUE,0,1,18,272,#N/A,4,26.0909090909091,2,TRUE,FALSE,3,TRUE,1,TRUE,50,"Swvu.uctad.","ACwvu.uctad.",#N/A,FALSE,FALSE,0.47,0.54,0.25,0.25,2,"","",FALSE,FALSE,FALSE,FALSE,1,#N/A,1,1,"=R125C3:R166C23",FALSE,#N/A,#N/A,FALSE,FALSE,FALSE,1,600,600,FALSE,FALSE,TRUE,TRUE,TRUE}</definedName>
    <definedName name="FORCAST">"'REFERENCE TABLES'!$B7:D7"</definedName>
    <definedName name="g" localSheetId="12" hidden="1">{TRUE,TRUE,-2.75,-17,484.5,255.75,FALSE,TRUE,TRUE,TRUE,0,1,18,272,#N/A,4,26.0909090909091,2,TRUE,FALSE,3,TRUE,1,TRUE,50,"Swvu.uctad.","ACwvu.uctad.",#N/A,FALSE,FALSE,0.47,0.54,0.25,0.25,2,"","",FALSE,FALSE,FALSE,FALSE,1,#N/A,1,1,"=R125C3:R166C23",FALSE,#N/A,#N/A,FALSE,FALSE,FALSE,1,600,600,FALSE,FALSE,TRUE,TRUE,TRUE}</definedName>
    <definedName name="g" localSheetId="13" hidden="1">{TRUE,TRUE,-2.75,-17,484.5,255.75,FALSE,TRUE,TRUE,TRUE,0,1,18,272,#N/A,4,26.0909090909091,2,TRUE,FALSE,3,TRUE,1,TRUE,50,"Swvu.uctad.","ACwvu.uctad.",#N/A,FALSE,FALSE,0.47,0.54,0.25,0.25,2,"","",FALSE,FALSE,FALSE,FALSE,1,#N/A,1,1,"=R125C3:R166C23",FALSE,#N/A,#N/A,FALSE,FALSE,FALSE,1,600,600,FALSE,FALSE,TRUE,TRUE,TRUE}</definedName>
    <definedName name="g" localSheetId="8" hidden="1">{TRUE,TRUE,-2.75,-17,484.5,255.75,FALSE,TRUE,TRUE,TRUE,0,1,18,272,#N/A,4,26.0909090909091,2,TRUE,FALSE,3,TRUE,1,TRUE,50,"Swvu.uctad.","ACwvu.uctad.",#N/A,FALSE,FALSE,0.47,0.54,0.25,0.25,2,"","",FALSE,FALSE,FALSE,FALSE,1,#N/A,1,1,"=R125C3:R166C23",FALSE,#N/A,#N/A,FALSE,FALSE,FALSE,1,600,600,FALSE,FALSE,TRUE,TRUE,TRUE}</definedName>
    <definedName name="g" localSheetId="10" hidden="1">{TRUE,TRUE,-2.75,-17,484.5,255.75,FALSE,TRUE,TRUE,TRUE,0,1,18,272,#N/A,4,26.0909090909091,2,TRUE,FALSE,3,TRUE,1,TRUE,50,"Swvu.uctad.","ACwvu.uctad.",#N/A,FALSE,FALSE,0.47,0.54,0.25,0.25,2,"","",FALSE,FALSE,FALSE,FALSE,1,#N/A,1,1,"=R125C3:R166C23",FALSE,#N/A,#N/A,FALSE,FALSE,FALSE,1,600,600,FALSE,FALSE,TRUE,TRUE,TRUE}</definedName>
    <definedName name="g" localSheetId="11" hidden="1">{TRUE,TRUE,-2.75,-17,484.5,255.75,FALSE,TRUE,TRUE,TRUE,0,1,18,272,#N/A,4,26.0909090909091,2,TRUE,FALSE,3,TRUE,1,TRUE,50,"Swvu.uctad.","ACwvu.uctad.",#N/A,FALSE,FALSE,0.47,0.54,0.25,0.25,2,"","",FALSE,FALSE,FALSE,FALSE,1,#N/A,1,1,"=R125C3:R166C23",FALSE,#N/A,#N/A,FALSE,FALSE,FALSE,1,600,600,FALSE,FALSE,TRUE,TRUE,TRUE}</definedName>
    <definedName name="g" hidden="1">{TRUE,TRUE,-2.75,-17,484.5,255.75,FALSE,TRUE,TRUE,TRUE,0,1,18,272,#N/A,4,26.0909090909091,2,TRUE,FALSE,3,TRUE,1,TRUE,50,"Swvu.uctad.","ACwvu.uctad.",#N/A,FALSE,FALSE,0.47,0.54,0.25,0.25,2,"","",FALSE,FALSE,FALSE,FALSE,1,#N/A,1,1,"=R125C3:R166C23",FALSE,#N/A,#N/A,FALSE,FALSE,FALSE,1,600,600,FALSE,FALSE,TRUE,TRUE,TRUE}</definedName>
    <definedName name="gggg" localSheetId="12" hidden="1">{TRUE,TRUE,-2.75,-17,484.5,255.75,FALSE,TRUE,TRUE,TRUE,0,1,18,272,#N/A,4,26.0909090909091,2,TRUE,FALSE,3,TRUE,1,TRUE,50,"Swvu.uctad.","ACwvu.uctad.",#N/A,FALSE,FALSE,0.47,0.54,0.25,0.25,2,"","",FALSE,FALSE,FALSE,FALSE,1,#N/A,1,1,"=R125C3:R166C23",FALSE,#N/A,#N/A,FALSE,FALSE,FALSE,1,600,600,FALSE,FALSE,TRUE,TRUE,TRUE}</definedName>
    <definedName name="gggg" localSheetId="13" hidden="1">{TRUE,TRUE,-2.75,-17,484.5,255.75,FALSE,TRUE,TRUE,TRUE,0,1,18,272,#N/A,4,26.0909090909091,2,TRUE,FALSE,3,TRUE,1,TRUE,50,"Swvu.uctad.","ACwvu.uctad.",#N/A,FALSE,FALSE,0.47,0.54,0.25,0.25,2,"","",FALSE,FALSE,FALSE,FALSE,1,#N/A,1,1,"=R125C3:R166C23",FALSE,#N/A,#N/A,FALSE,FALSE,FALSE,1,600,600,FALSE,FALSE,TRUE,TRUE,TRUE}</definedName>
    <definedName name="gggg" localSheetId="8" hidden="1">{TRUE,TRUE,-2.75,-17,484.5,255.75,FALSE,TRUE,TRUE,TRUE,0,1,18,272,#N/A,4,26.0909090909091,2,TRUE,FALSE,3,TRUE,1,TRUE,50,"Swvu.uctad.","ACwvu.uctad.",#N/A,FALSE,FALSE,0.47,0.54,0.25,0.25,2,"","",FALSE,FALSE,FALSE,FALSE,1,#N/A,1,1,"=R125C3:R166C23",FALSE,#N/A,#N/A,FALSE,FALSE,FALSE,1,600,600,FALSE,FALSE,TRUE,TRUE,TRUE}</definedName>
    <definedName name="gggg" localSheetId="10" hidden="1">{TRUE,TRUE,-2.75,-17,484.5,255.75,FALSE,TRUE,TRUE,TRUE,0,1,18,272,#N/A,4,26.0909090909091,2,TRUE,FALSE,3,TRUE,1,TRUE,50,"Swvu.uctad.","ACwvu.uctad.",#N/A,FALSE,FALSE,0.47,0.54,0.25,0.25,2,"","",FALSE,FALSE,FALSE,FALSE,1,#N/A,1,1,"=R125C3:R166C23",FALSE,#N/A,#N/A,FALSE,FALSE,FALSE,1,600,600,FALSE,FALSE,TRUE,TRUE,TRUE}</definedName>
    <definedName name="gggg" localSheetId="11" hidden="1">{TRUE,TRUE,-2.75,-17,484.5,255.75,FALSE,TRUE,TRUE,TRUE,0,1,18,272,#N/A,4,26.0909090909091,2,TRUE,FALSE,3,TRUE,1,TRUE,50,"Swvu.uctad.","ACwvu.uctad.",#N/A,FALSE,FALSE,0.47,0.54,0.25,0.25,2,"","",FALSE,FALSE,FALSE,FALSE,1,#N/A,1,1,"=R125C3:R166C23",FALSE,#N/A,#N/A,FALSE,FALSE,FALSE,1,600,600,FALSE,FALSE,TRUE,TRUE,TRUE}</definedName>
    <definedName name="gggg" hidden="1">{TRUE,TRUE,-2.75,-17,484.5,255.75,FALSE,TRUE,TRUE,TRUE,0,1,18,272,#N/A,4,26.0909090909091,2,TRUE,FALSE,3,TRUE,1,TRUE,50,"Swvu.uctad.","ACwvu.uctad.",#N/A,FALSE,FALSE,0.47,0.54,0.25,0.25,2,"","",FALSE,FALSE,FALSE,FALSE,1,#N/A,1,1,"=R125C3:R166C23",FALSE,#N/A,#N/A,FALSE,FALSE,FALSE,1,600,600,FALSE,FALSE,TRUE,TRUE,TRUE}</definedName>
    <definedName name="HAPs" localSheetId="12">'[8]DEQ Pollutant List'!$D$617:$D$625</definedName>
    <definedName name="HAPs" localSheetId="13">'[8]DEQ Pollutant List'!$D$617:$D$625</definedName>
    <definedName name="HAPs" localSheetId="8">#REF!</definedName>
    <definedName name="HAPs" localSheetId="10">'[8]DEQ Pollutant List'!$D$617:$D$625</definedName>
    <definedName name="HAPs" localSheetId="9">#REF!</definedName>
    <definedName name="HAPs" localSheetId="11">'[8]DEQ Pollutant List'!$D$617:$D$625</definedName>
    <definedName name="HAPs">#REF!</definedName>
    <definedName name="help" localSheetId="12" hidden="1">{"summary",#N/A,FALSE,"WCTREND";"invrcvbl",#N/A,FALSE,"WCTREND"}</definedName>
    <definedName name="help" localSheetId="13" hidden="1">{"summary",#N/A,FALSE,"WCTREND";"invrcvbl",#N/A,FALSE,"WCTREND"}</definedName>
    <definedName name="help" localSheetId="8" hidden="1">{"summary",#N/A,FALSE,"WCTREND";"invrcvbl",#N/A,FALSE,"WCTREND"}</definedName>
    <definedName name="help" localSheetId="10" hidden="1">{"summary",#N/A,FALSE,"WCTREND";"invrcvbl",#N/A,FALSE,"WCTREND"}</definedName>
    <definedName name="help" localSheetId="11" hidden="1">{"summary",#N/A,FALSE,"WCTREND";"invrcvbl",#N/A,FALSE,"WCTREND"}</definedName>
    <definedName name="help" hidden="1">{"summary",#N/A,FALSE,"WCTREND";"invrcvbl",#N/A,FALSE,"WCTREND"}</definedName>
    <definedName name="iCount">#REF!</definedName>
    <definedName name="Jackie" localSheetId="12" hidden="1">{TRUE,TRUE,-2.75,-17,484.5,255.75,FALSE,TRUE,TRUE,TRUE,0,1,18,272,#N/A,4,26.0909090909091,2,TRUE,FALSE,3,TRUE,1,TRUE,50,"Swvu.uctad.","ACwvu.uctad.",#N/A,FALSE,FALSE,0.47,0.54,0.25,0.25,2,"","",FALSE,FALSE,FALSE,FALSE,1,#N/A,1,1,"=R125C3:R166C23",FALSE,#N/A,#N/A,FALSE,FALSE,FALSE,1,600,600,FALSE,FALSE,TRUE,TRUE,TRUE}</definedName>
    <definedName name="Jackie" localSheetId="13" hidden="1">{TRUE,TRUE,-2.75,-17,484.5,255.75,FALSE,TRUE,TRUE,TRUE,0,1,18,272,#N/A,4,26.0909090909091,2,TRUE,FALSE,3,TRUE,1,TRUE,50,"Swvu.uctad.","ACwvu.uctad.",#N/A,FALSE,FALSE,0.47,0.54,0.25,0.25,2,"","",FALSE,FALSE,FALSE,FALSE,1,#N/A,1,1,"=R125C3:R166C23",FALSE,#N/A,#N/A,FALSE,FALSE,FALSE,1,600,600,FALSE,FALSE,TRUE,TRUE,TRUE}</definedName>
    <definedName name="Jackie" localSheetId="8" hidden="1">{TRUE,TRUE,-2.75,-17,484.5,255.75,FALSE,TRUE,TRUE,TRUE,0,1,18,272,#N/A,4,26.0909090909091,2,TRUE,FALSE,3,TRUE,1,TRUE,50,"Swvu.uctad.","ACwvu.uctad.",#N/A,FALSE,FALSE,0.47,0.54,0.25,0.25,2,"","",FALSE,FALSE,FALSE,FALSE,1,#N/A,1,1,"=R125C3:R166C23",FALSE,#N/A,#N/A,FALSE,FALSE,FALSE,1,600,600,FALSE,FALSE,TRUE,TRUE,TRUE}</definedName>
    <definedName name="Jackie" localSheetId="10" hidden="1">{TRUE,TRUE,-2.75,-17,484.5,255.75,FALSE,TRUE,TRUE,TRUE,0,1,18,272,#N/A,4,26.0909090909091,2,TRUE,FALSE,3,TRUE,1,TRUE,50,"Swvu.uctad.","ACwvu.uctad.",#N/A,FALSE,FALSE,0.47,0.54,0.25,0.25,2,"","",FALSE,FALSE,FALSE,FALSE,1,#N/A,1,1,"=R125C3:R166C23",FALSE,#N/A,#N/A,FALSE,FALSE,FALSE,1,600,600,FALSE,FALSE,TRUE,TRUE,TRUE}</definedName>
    <definedName name="Jackie" localSheetId="11" hidden="1">{TRUE,TRUE,-2.75,-17,484.5,255.75,FALSE,TRUE,TRUE,TRUE,0,1,18,272,#N/A,4,26.0909090909091,2,TRUE,FALSE,3,TRUE,1,TRUE,50,"Swvu.uctad.","ACwvu.uctad.",#N/A,FALSE,FALSE,0.47,0.54,0.25,0.25,2,"","",FALSE,FALSE,FALSE,FALSE,1,#N/A,1,1,"=R125C3:R166C23",FALSE,#N/A,#N/A,FALSE,FALSE,FALSE,1,600,600,FALSE,FALSE,TRUE,TRUE,TRUE}</definedName>
    <definedName name="Jackie" hidden="1">{TRUE,TRUE,-2.75,-17,484.5,255.75,FALSE,TRUE,TRUE,TRUE,0,1,18,272,#N/A,4,26.0909090909091,2,TRUE,FALSE,3,TRUE,1,TRUE,50,"Swvu.uctad.","ACwvu.uctad.",#N/A,FALSE,FALSE,0.47,0.54,0.25,0.25,2,"","",FALSE,FALSE,FALSE,FALSE,1,#N/A,1,1,"=R125C3:R166C23",FALSE,#N/A,#N/A,FALSE,FALSE,FALSE,1,600,600,FALSE,FALSE,TRUE,TRUE,TRUE}</definedName>
    <definedName name="january" localSheetId="12" hidden="1">{"Report 1",#N/A,FALSE,"1998 3-Month Trade";"Report 2",#N/A,FALSE,"1998 3-Month Trade"}</definedName>
    <definedName name="january" localSheetId="13" hidden="1">{"Report 1",#N/A,FALSE,"1998 3-Month Trade";"Report 2",#N/A,FALSE,"1998 3-Month Trade"}</definedName>
    <definedName name="january" localSheetId="8" hidden="1">{"Report 1",#N/A,FALSE,"1998 3-Month Trade";"Report 2",#N/A,FALSE,"1998 3-Month Trade"}</definedName>
    <definedName name="january" localSheetId="10" hidden="1">{"Report 1",#N/A,FALSE,"1998 3-Month Trade";"Report 2",#N/A,FALSE,"1998 3-Month Trade"}</definedName>
    <definedName name="january" localSheetId="11" hidden="1">{"Report 1",#N/A,FALSE,"1998 3-Month Trade";"Report 2",#N/A,FALSE,"1998 3-Month Trade"}</definedName>
    <definedName name="january" hidden="1">{"Report 1",#N/A,FALSE,"1998 3-Month Trade";"Report 2",#N/A,FALSE,"1998 3-Month Trade"}</definedName>
    <definedName name="Jason" localSheetId="12" hidden="1">{"summary",#N/A,FALSE,"WCTREND";"invrcvbl",#N/A,FALSE,"WCTREND"}</definedName>
    <definedName name="Jason" localSheetId="13" hidden="1">{"summary",#N/A,FALSE,"WCTREND";"invrcvbl",#N/A,FALSE,"WCTREND"}</definedName>
    <definedName name="Jason" localSheetId="8" hidden="1">{"summary",#N/A,FALSE,"WCTREND";"invrcvbl",#N/A,FALSE,"WCTREND"}</definedName>
    <definedName name="Jason" localSheetId="10" hidden="1">{"summary",#N/A,FALSE,"WCTREND";"invrcvbl",#N/A,FALSE,"WCTREND"}</definedName>
    <definedName name="Jason" localSheetId="11" hidden="1">{"summary",#N/A,FALSE,"WCTREND";"invrcvbl",#N/A,FALSE,"WCTREND"}</definedName>
    <definedName name="Jason" hidden="1">{"summary",#N/A,FALSE,"WCTREND";"invrcvbl",#N/A,FALSE,"WCTREND"}</definedName>
    <definedName name="k" localSheetId="12" hidden="1">{"REPORT",#N/A,FALSE,"AUG95"}</definedName>
    <definedName name="k" localSheetId="13" hidden="1">{"REPORT",#N/A,FALSE,"AUG95"}</definedName>
    <definedName name="k" localSheetId="8" hidden="1">{"REPORT",#N/A,FALSE,"AUG95"}</definedName>
    <definedName name="k" localSheetId="10" hidden="1">{"REPORT",#N/A,FALSE,"AUG95"}</definedName>
    <definedName name="k" localSheetId="11" hidden="1">{"REPORT",#N/A,FALSE,"AUG95"}</definedName>
    <definedName name="k" hidden="1">{"REPORT",#N/A,FALSE,"AUG95"}</definedName>
    <definedName name="LATEST">"'REFERENCE TABLES'!$B10:E10"</definedName>
    <definedName name="Local_Fabrication_of_Equipment">#REF!</definedName>
    <definedName name="Local_Supply">#REF!</definedName>
    <definedName name="May_Forecast">"a1597:o1596"</definedName>
    <definedName name="Mechanical_Equipment">#REF!</definedName>
    <definedName name="minWindSpd">[9]Introduction!$T$17</definedName>
    <definedName name="NewNonDisplaySKU" localSheetId="12">'[10]Add SKU'!$D$5</definedName>
    <definedName name="NewNonDisplaySKU" localSheetId="13">'[10]Add SKU'!$D$5</definedName>
    <definedName name="NewNonDisplaySKU" localSheetId="10">'[10]Add SKU'!$D$5</definedName>
    <definedName name="NewNonDisplaySKU" localSheetId="11">'[10]Add SKU'!$D$5</definedName>
    <definedName name="NewNonDisplaySKU">#REF!</definedName>
    <definedName name="newPollutantList" localSheetId="9"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newPollutantList"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no" localSheetId="12" hidden="1">{"summary",#N/A,FALSE,"WCTREND";"invrcvbl",#N/A,FALSE,"WCTREND"}</definedName>
    <definedName name="no" localSheetId="13" hidden="1">{"summary",#N/A,FALSE,"WCTREND";"invrcvbl",#N/A,FALSE,"WCTREND"}</definedName>
    <definedName name="no" localSheetId="8" hidden="1">{"summary",#N/A,FALSE,"WCTREND";"invrcvbl",#N/A,FALSE,"WCTREND"}</definedName>
    <definedName name="no" localSheetId="10" hidden="1">{"summary",#N/A,FALSE,"WCTREND";"invrcvbl",#N/A,FALSE,"WCTREND"}</definedName>
    <definedName name="no" localSheetId="11" hidden="1">{"summary",#N/A,FALSE,"WCTREND";"invrcvbl",#N/A,FALSE,"WCTREND"}</definedName>
    <definedName name="no" hidden="1">{"summary",#N/A,FALSE,"WCTREND";"invrcvbl",#N/A,FALSE,"WCTREND"}</definedName>
    <definedName name="oasisprice" localSheetId="12">[10]OASISPrc!$A:$M</definedName>
    <definedName name="oasisprice" localSheetId="13">[10]OASISPrc!$A:$M</definedName>
    <definedName name="oasisprice" localSheetId="10">[10]OASISPrc!$A:$M</definedName>
    <definedName name="oasisprice" localSheetId="11">[10]OASISPrc!$A:$M</definedName>
    <definedName name="oasisprice">#REF!</definedName>
    <definedName name="oasisproduct" localSheetId="12">[10]OASISPrd!$A$1:$R$2998</definedName>
    <definedName name="oasisproduct" localSheetId="13">[10]OASISPrd!$A$1:$R$2998</definedName>
    <definedName name="oasisproduct" localSheetId="10">[10]OASISPrd!$A$1:$R$2998</definedName>
    <definedName name="oasisproduct" localSheetId="11">[10]OASISPrd!$A$1:$R$2998</definedName>
    <definedName name="oasisproduct">#REF!</definedName>
    <definedName name="OLE_LINK7" localSheetId="0">'Form Instructions'!$A$1</definedName>
    <definedName name="pp" localSheetId="12" hidden="1">{TRUE,TRUE,-2.75,-17,484.5,255.75,FALSE,TRUE,TRUE,TRUE,0,1,18,272,#N/A,4,26.0909090909091,2,TRUE,FALSE,3,TRUE,1,TRUE,50,"Swvu.uctad.","ACwvu.uctad.",#N/A,FALSE,FALSE,0.47,0.54,0.25,0.25,2,"","",FALSE,FALSE,FALSE,FALSE,1,#N/A,1,1,"=R125C3:R166C23",FALSE,#N/A,#N/A,FALSE,FALSE,FALSE,1,600,600,FALSE,FALSE,TRUE,TRUE,TRUE}</definedName>
    <definedName name="pp" localSheetId="13" hidden="1">{TRUE,TRUE,-2.75,-17,484.5,255.75,FALSE,TRUE,TRUE,TRUE,0,1,18,272,#N/A,4,26.0909090909091,2,TRUE,FALSE,3,TRUE,1,TRUE,50,"Swvu.uctad.","ACwvu.uctad.",#N/A,FALSE,FALSE,0.47,0.54,0.25,0.25,2,"","",FALSE,FALSE,FALSE,FALSE,1,#N/A,1,1,"=R125C3:R166C23",FALSE,#N/A,#N/A,FALSE,FALSE,FALSE,1,600,600,FALSE,FALSE,TRUE,TRUE,TRUE}</definedName>
    <definedName name="pp" localSheetId="8" hidden="1">{TRUE,TRUE,-2.75,-17,484.5,255.75,FALSE,TRUE,TRUE,TRUE,0,1,18,272,#N/A,4,26.0909090909091,2,TRUE,FALSE,3,TRUE,1,TRUE,50,"Swvu.uctad.","ACwvu.uctad.",#N/A,FALSE,FALSE,0.47,0.54,0.25,0.25,2,"","",FALSE,FALSE,FALSE,FALSE,1,#N/A,1,1,"=R125C3:R166C23",FALSE,#N/A,#N/A,FALSE,FALSE,FALSE,1,600,600,FALSE,FALSE,TRUE,TRUE,TRUE}</definedName>
    <definedName name="pp" localSheetId="10" hidden="1">{TRUE,TRUE,-2.75,-17,484.5,255.75,FALSE,TRUE,TRUE,TRUE,0,1,18,272,#N/A,4,26.0909090909091,2,TRUE,FALSE,3,TRUE,1,TRUE,50,"Swvu.uctad.","ACwvu.uctad.",#N/A,FALSE,FALSE,0.47,0.54,0.25,0.25,2,"","",FALSE,FALSE,FALSE,FALSE,1,#N/A,1,1,"=R125C3:R166C23",FALSE,#N/A,#N/A,FALSE,FALSE,FALSE,1,600,600,FALSE,FALSE,TRUE,TRUE,TRUE}</definedName>
    <definedName name="pp" localSheetId="11" hidden="1">{TRUE,TRUE,-2.75,-17,484.5,255.75,FALSE,TRUE,TRUE,TRUE,0,1,18,272,#N/A,4,26.0909090909091,2,TRUE,FALSE,3,TRUE,1,TRUE,50,"Swvu.uctad.","ACwvu.uctad.",#N/A,FALSE,FALSE,0.47,0.54,0.25,0.25,2,"","",FALSE,FALSE,FALSE,FALSE,1,#N/A,1,1,"=R125C3:R166C23",FALSE,#N/A,#N/A,FALSE,FALSE,FALSE,1,600,600,FALSE,FALSE,TRUE,TRUE,TRUE}</definedName>
    <definedName name="pp" hidden="1">{TRUE,TRUE,-2.75,-17,484.5,255.75,FALSE,TRUE,TRUE,TRUE,0,1,18,272,#N/A,4,26.0909090909091,2,TRUE,FALSE,3,TRUE,1,TRUE,50,"Swvu.uctad.","ACwvu.uctad.",#N/A,FALSE,FALSE,0.47,0.54,0.25,0.25,2,"","",FALSE,FALSE,FALSE,FALSE,1,#N/A,1,1,"=R125C3:R166C23",FALSE,#N/A,#N/A,FALSE,FALSE,FALSE,1,600,600,FALSE,FALSE,TRUE,TRUE,TRUE}</definedName>
    <definedName name="_xlnm.Print_Area" localSheetId="12">'Calc - Type F'!$A$1:$O$156</definedName>
    <definedName name="_xlnm.Print_Area" localSheetId="13">'Calcs - High EF Sm'!$A$1:$O$156</definedName>
    <definedName name="_xlnm.Print_Area" localSheetId="8">'Criteria 39tpy'!$A$1:$N$21</definedName>
    <definedName name="_xlnm.Print_Area" localSheetId="10">'EF Determination'!$A$1:$L$70</definedName>
    <definedName name="_xlnm.Print_Area" localSheetId="0">'Form Instructions'!$A$1:$M$99</definedName>
    <definedName name="_xlnm.Print_Area" localSheetId="11">'Screening Emission Calculations'!$A$1:$O$156</definedName>
    <definedName name="Print_NA_00_SU_Vol" localSheetId="12">'Calc - Type F'!Print_NA_00_SU_Vol</definedName>
    <definedName name="Print_NA_00_SU_Vol" localSheetId="13">'Calcs - High EF Sm'!Print_NA_00_SU_Vol</definedName>
    <definedName name="Print_NA_00_SU_Vol" localSheetId="8">'Criteria 39tpy'!Print_NA_00_SU_Vol</definedName>
    <definedName name="Print_NA_00_SU_Vol" localSheetId="10">'EF Determination'!Print_NA_00_SU_Vol</definedName>
    <definedName name="Print_NA_00_SU_Vol" localSheetId="11">'Screening Emission Calculations'!Print_NA_00_SU_Vol</definedName>
    <definedName name="Print_NA_00_SU_Vol">[0]!Print_NA_00_SU_Vol</definedName>
    <definedName name="Print_NA_01_SU_Vol" localSheetId="12">'Calc - Type F'!Print_NA_01_SU_Vol</definedName>
    <definedName name="Print_NA_01_SU_Vol" localSheetId="13">'Calcs - High EF Sm'!Print_NA_01_SU_Vol</definedName>
    <definedName name="Print_NA_01_SU_Vol" localSheetId="8">'Criteria 39tpy'!Print_NA_01_SU_Vol</definedName>
    <definedName name="Print_NA_01_SU_Vol" localSheetId="10">'EF Determination'!Print_NA_01_SU_Vol</definedName>
    <definedName name="Print_NA_01_SU_Vol" localSheetId="11">'Screening Emission Calculations'!Print_NA_01_SU_Vol</definedName>
    <definedName name="Print_NA_01_SU_Vol">[0]!Print_NA_01_SU_Vol</definedName>
    <definedName name="Print_US_00_SU_Vol" localSheetId="12">'Calc - Type F'!Print_US_00_SU_Vol</definedName>
    <definedName name="Print_US_00_SU_Vol" localSheetId="13">'Calcs - High EF Sm'!Print_US_00_SU_Vol</definedName>
    <definedName name="Print_US_00_SU_Vol" localSheetId="8">'Criteria 39tpy'!Print_US_00_SU_Vol</definedName>
    <definedName name="Print_US_00_SU_Vol" localSheetId="10">'EF Determination'!Print_US_00_SU_Vol</definedName>
    <definedName name="Print_US_00_SU_Vol" localSheetId="11">'Screening Emission Calculations'!Print_US_00_SU_Vol</definedName>
    <definedName name="Print_US_00_SU_Vol">[0]!Print_US_00_SU_Vol</definedName>
    <definedName name="Print_US_00_SU_Vol4" localSheetId="12">'Calc - Type F'!Print_US_00_SU_Vol4</definedName>
    <definedName name="Print_US_00_SU_Vol4" localSheetId="13">'Calcs - High EF Sm'!Print_US_00_SU_Vol4</definedName>
    <definedName name="Print_US_00_SU_Vol4" localSheetId="8">'Criteria 39tpy'!Print_US_00_SU_Vol4</definedName>
    <definedName name="Print_US_00_SU_Vol4" localSheetId="10">'EF Determination'!Print_US_00_SU_Vol4</definedName>
    <definedName name="Print_US_00_SU_Vol4" localSheetId="11">'Screening Emission Calculations'!Print_US_00_SU_Vol4</definedName>
    <definedName name="Print_US_00_SU_Vol4">[0]!Print_US_00_SU_Vol4</definedName>
    <definedName name="Print_US_01_SU_Vol" localSheetId="12">'Calc - Type F'!Print_US_01_SU_Vol</definedName>
    <definedName name="Print_US_01_SU_Vol" localSheetId="13">'Calcs - High EF Sm'!Print_US_01_SU_Vol</definedName>
    <definedName name="Print_US_01_SU_Vol" localSheetId="8">'Criteria 39tpy'!Print_US_01_SU_Vol</definedName>
    <definedName name="Print_US_01_SU_Vol" localSheetId="10">'EF Determination'!Print_US_01_SU_Vol</definedName>
    <definedName name="Print_US_01_SU_Vol" localSheetId="11">'Screening Emission Calculations'!Print_US_01_SU_Vol</definedName>
    <definedName name="Print_US_01_SU_Vol">[0]!Print_US_01_SU_Vol</definedName>
    <definedName name="Print_US_02_SU_Vol" localSheetId="12">'Calc - Type F'!Print_US_02_SU_Vol</definedName>
    <definedName name="Print_US_02_SU_Vol" localSheetId="13">'Calcs - High EF Sm'!Print_US_02_SU_Vol</definedName>
    <definedName name="Print_US_02_SU_Vol" localSheetId="8">'Criteria 39tpy'!Print_US_02_SU_Vol</definedName>
    <definedName name="Print_US_02_SU_Vol" localSheetId="10">'EF Determination'!Print_US_02_SU_Vol</definedName>
    <definedName name="Print_US_02_SU_Vol" localSheetId="11">'Screening Emission Calculations'!Print_US_02_SU_Vol</definedName>
    <definedName name="Print_US_02_SU_Vol">[0]!Print_US_02_SU_Vol</definedName>
    <definedName name="Print_US_98_CS_Vol" localSheetId="12">'Calc - Type F'!Print_US_98_CS_Vol</definedName>
    <definedName name="Print_US_98_CS_Vol" localSheetId="13">'Calcs - High EF Sm'!Print_US_98_CS_Vol</definedName>
    <definedName name="Print_US_98_CS_Vol" localSheetId="8">'Criteria 39tpy'!Print_US_98_CS_Vol</definedName>
    <definedName name="Print_US_98_CS_Vol" localSheetId="10">'EF Determination'!Print_US_98_CS_Vol</definedName>
    <definedName name="Print_US_98_CS_Vol" localSheetId="11">'Screening Emission Calculations'!Print_US_98_CS_Vol</definedName>
    <definedName name="Print_US_98_CS_Vol">[0]!Print_US_98_CS_Vol</definedName>
    <definedName name="Print_US_98_SU_Vol" localSheetId="12">'Calc - Type F'!Print_US_98_SU_Vol</definedName>
    <definedName name="Print_US_98_SU_Vol" localSheetId="13">'Calcs - High EF Sm'!Print_US_98_SU_Vol</definedName>
    <definedName name="Print_US_98_SU_Vol" localSheetId="8">'Criteria 39tpy'!Print_US_98_SU_Vol</definedName>
    <definedName name="Print_US_98_SU_Vol" localSheetId="10">'EF Determination'!Print_US_98_SU_Vol</definedName>
    <definedName name="Print_US_98_SU_Vol" localSheetId="11">'Screening Emission Calculations'!Print_US_98_SU_Vol</definedName>
    <definedName name="Print_US_98_SU_Vol">[0]!Print_US_98_SU_Vol</definedName>
    <definedName name="Print_US_99_CS_Vol" localSheetId="12">'Calc - Type F'!Print_US_99_CS_Vol</definedName>
    <definedName name="Print_US_99_CS_Vol" localSheetId="13">'Calcs - High EF Sm'!Print_US_99_CS_Vol</definedName>
    <definedName name="Print_US_99_CS_Vol" localSheetId="8">'Criteria 39tpy'!Print_US_99_CS_Vol</definedName>
    <definedName name="Print_US_99_CS_Vol" localSheetId="10">'EF Determination'!Print_US_99_CS_Vol</definedName>
    <definedName name="Print_US_99_CS_Vol" localSheetId="11">'Screening Emission Calculations'!Print_US_99_CS_Vol</definedName>
    <definedName name="Print_US_99_CS_Vol">[0]!Print_US_99_CS_Vol</definedName>
    <definedName name="Print_US_99_SU_Vol" localSheetId="12">'Calc - Type F'!Print_US_99_SU_Vol</definedName>
    <definedName name="Print_US_99_SU_Vol" localSheetId="13">'Calcs - High EF Sm'!Print_US_99_SU_Vol</definedName>
    <definedName name="Print_US_99_SU_Vol" localSheetId="8">'Criteria 39tpy'!Print_US_99_SU_Vol</definedName>
    <definedName name="Print_US_99_SU_Vol" localSheetId="10">'EF Determination'!Print_US_99_SU_Vol</definedName>
    <definedName name="Print_US_99_SU_Vol" localSheetId="11">'Screening Emission Calculations'!Print_US_99_SU_Vol</definedName>
    <definedName name="Print_US_99_SU_Vol">[0]!Print_US_99_SU_Vol</definedName>
    <definedName name="Print_US_99_SU_VOL2" localSheetId="12">'Calc - Type F'!Print_US_99_SU_VOL2</definedName>
    <definedName name="Print_US_99_SU_VOL2" localSheetId="13">'Calcs - High EF Sm'!Print_US_99_SU_VOL2</definedName>
    <definedName name="Print_US_99_SU_VOL2" localSheetId="8">'Criteria 39tpy'!Print_US_99_SU_VOL2</definedName>
    <definedName name="Print_US_99_SU_VOL2" localSheetId="10">'EF Determination'!Print_US_99_SU_VOL2</definedName>
    <definedName name="Print_US_99_SU_VOL2" localSheetId="11">'Screening Emission Calculations'!Print_US_99_SU_VOL2</definedName>
    <definedName name="Print_US_99_SU_VOL2">[0]!Print_US_99_SU_VOL2</definedName>
    <definedName name="Print_US_99_SU_Vol3" localSheetId="12">'Calc - Type F'!Print_US_99_SU_Vol3</definedName>
    <definedName name="Print_US_99_SU_Vol3" localSheetId="13">'Calcs - High EF Sm'!Print_US_99_SU_Vol3</definedName>
    <definedName name="Print_US_99_SU_Vol3" localSheetId="8">'Criteria 39tpy'!Print_US_99_SU_Vol3</definedName>
    <definedName name="Print_US_99_SU_Vol3" localSheetId="10">'EF Determination'!Print_US_99_SU_Vol3</definedName>
    <definedName name="Print_US_99_SU_Vol3" localSheetId="11">'Screening Emission Calculations'!Print_US_99_SU_Vol3</definedName>
    <definedName name="Print_US_99_SU_Vol3">[0]!Print_US_99_SU_Vol3</definedName>
    <definedName name="Range_EmissionRates" localSheetId="12">#REF!</definedName>
    <definedName name="Range_EmissionRates" localSheetId="13">#REF!</definedName>
    <definedName name="Range_EmissionRates" localSheetId="8">#REF!</definedName>
    <definedName name="Range_EmissionRates" localSheetId="10">#REF!</definedName>
    <definedName name="Range_EmissionRates" localSheetId="11">#REF!</definedName>
    <definedName name="Range_EmissionRates">#REF!</definedName>
    <definedName name="_xlnm.Recorder" localSheetId="10">#REF!</definedName>
    <definedName name="_xlnm.Recorder">#REF!</definedName>
    <definedName name="regression2" localSheetId="12" hidden="1">'[11]FC US Rollup'!$HG$2</definedName>
    <definedName name="regression2" localSheetId="13" hidden="1">'[11]FC US Rollup'!$HG$2</definedName>
    <definedName name="regression2" localSheetId="10" hidden="1">'[11]FC US Rollup'!$HG$2</definedName>
    <definedName name="regression2" localSheetId="11" hidden="1">'[11]FC US Rollup'!$HG$2</definedName>
    <definedName name="regression2" hidden="1">#REF!</definedName>
    <definedName name="regressionx" localSheetId="12" hidden="1">'[11]FC US Rollup'!$GU$9:$GU$20</definedName>
    <definedName name="regressionx" localSheetId="13" hidden="1">'[11]FC US Rollup'!$GU$9:$GU$20</definedName>
    <definedName name="regressionx" localSheetId="10" hidden="1">'[11]FC US Rollup'!$GU$9:$GU$20</definedName>
    <definedName name="regressionx" localSheetId="11" hidden="1">'[11]FC US Rollup'!$GU$9:$GU$20</definedName>
    <definedName name="regressionx" hidden="1">#REF!</definedName>
    <definedName name="regressiony" localSheetId="12" hidden="1">'[11]FC US Rollup'!$HN$9:$HN$20</definedName>
    <definedName name="regressiony" localSheetId="13" hidden="1">'[11]FC US Rollup'!$HN$9:$HN$20</definedName>
    <definedName name="regressiony" localSheetId="10" hidden="1">'[11]FC US Rollup'!$HN$9:$HN$20</definedName>
    <definedName name="regressiony" localSheetId="11" hidden="1">'[11]FC US Rollup'!$HN$9:$HN$20</definedName>
    <definedName name="regressiony" hidden="1">#REF!</definedName>
    <definedName name="rr" localSheetId="12" hidden="1">{TRUE,TRUE,-2.75,-17,484.5,255.75,FALSE,TRUE,TRUE,TRUE,0,1,18,272,#N/A,4,26.0909090909091,2,TRUE,FALSE,3,TRUE,1,TRUE,50,"Swvu.uctad.","ACwvu.uctad.",#N/A,FALSE,FALSE,0.47,0.54,0.25,0.25,2,"","",FALSE,FALSE,FALSE,FALSE,1,#N/A,1,1,"=R125C3:R166C23",FALSE,#N/A,#N/A,FALSE,FALSE,FALSE,1,600,600,FALSE,FALSE,TRUE,TRUE,TRUE}</definedName>
    <definedName name="rr" localSheetId="13" hidden="1">{TRUE,TRUE,-2.75,-17,484.5,255.75,FALSE,TRUE,TRUE,TRUE,0,1,18,272,#N/A,4,26.0909090909091,2,TRUE,FALSE,3,TRUE,1,TRUE,50,"Swvu.uctad.","ACwvu.uctad.",#N/A,FALSE,FALSE,0.47,0.54,0.25,0.25,2,"","",FALSE,FALSE,FALSE,FALSE,1,#N/A,1,1,"=R125C3:R166C23",FALSE,#N/A,#N/A,FALSE,FALSE,FALSE,1,600,600,FALSE,FALSE,TRUE,TRUE,TRUE}</definedName>
    <definedName name="rr" localSheetId="8" hidden="1">{TRUE,TRUE,-2.75,-17,484.5,255.75,FALSE,TRUE,TRUE,TRUE,0,1,18,272,#N/A,4,26.0909090909091,2,TRUE,FALSE,3,TRUE,1,TRUE,50,"Swvu.uctad.","ACwvu.uctad.",#N/A,FALSE,FALSE,0.47,0.54,0.25,0.25,2,"","",FALSE,FALSE,FALSE,FALSE,1,#N/A,1,1,"=R125C3:R166C23",FALSE,#N/A,#N/A,FALSE,FALSE,FALSE,1,600,600,FALSE,FALSE,TRUE,TRUE,TRUE}</definedName>
    <definedName name="rr" localSheetId="10" hidden="1">{TRUE,TRUE,-2.75,-17,484.5,255.75,FALSE,TRUE,TRUE,TRUE,0,1,18,272,#N/A,4,26.0909090909091,2,TRUE,FALSE,3,TRUE,1,TRUE,50,"Swvu.uctad.","ACwvu.uctad.",#N/A,FALSE,FALSE,0.47,0.54,0.25,0.25,2,"","",FALSE,FALSE,FALSE,FALSE,1,#N/A,1,1,"=R125C3:R166C23",FALSE,#N/A,#N/A,FALSE,FALSE,FALSE,1,600,600,FALSE,FALSE,TRUE,TRUE,TRUE}</definedName>
    <definedName name="rr" localSheetId="11" hidden="1">{TRUE,TRUE,-2.75,-17,484.5,255.75,FALSE,TRUE,TRUE,TRUE,0,1,18,272,#N/A,4,26.0909090909091,2,TRUE,FALSE,3,TRUE,1,TRUE,50,"Swvu.uctad.","ACwvu.uctad.",#N/A,FALSE,FALSE,0.47,0.54,0.25,0.25,2,"","",FALSE,FALSE,FALSE,FALSE,1,#N/A,1,1,"=R125C3:R166C23",FALSE,#N/A,#N/A,FALSE,FALSE,FALSE,1,600,600,FALSE,FALSE,TRUE,TRUE,TRUE}</definedName>
    <definedName name="rr" hidden="1">{TRUE,TRUE,-2.75,-17,484.5,255.75,FALSE,TRUE,TRUE,TRUE,0,1,18,272,#N/A,4,26.0909090909091,2,TRUE,FALSE,3,TRUE,1,TRUE,50,"Swvu.uctad.","ACwvu.uctad.",#N/A,FALSE,FALSE,0.47,0.54,0.25,0.25,2,"","",FALSE,FALSE,FALSE,FALSE,1,#N/A,1,1,"=R125C3:R166C23",FALSE,#N/A,#N/A,FALSE,FALSE,FALSE,1,600,600,FALSE,FALSE,TRUE,TRUE,TRUE}</definedName>
    <definedName name="rrr" localSheetId="12" hidden="1">{TRUE,TRUE,-2.75,-17,484.5,255.75,FALSE,TRUE,TRUE,TRUE,0,1,18,272,#N/A,4,26.0909090909091,2,TRUE,FALSE,3,TRUE,1,TRUE,50,"Swvu.uctad.","ACwvu.uctad.",#N/A,FALSE,FALSE,0.47,0.54,0.25,0.25,2,"","",FALSE,FALSE,FALSE,FALSE,1,#N/A,1,1,"=R125C3:R166C23",FALSE,#N/A,#N/A,FALSE,FALSE,FALSE,1,600,600,FALSE,FALSE,TRUE,TRUE,TRUE}</definedName>
    <definedName name="rrr" localSheetId="13" hidden="1">{TRUE,TRUE,-2.75,-17,484.5,255.75,FALSE,TRUE,TRUE,TRUE,0,1,18,272,#N/A,4,26.0909090909091,2,TRUE,FALSE,3,TRUE,1,TRUE,50,"Swvu.uctad.","ACwvu.uctad.",#N/A,FALSE,FALSE,0.47,0.54,0.25,0.25,2,"","",FALSE,FALSE,FALSE,FALSE,1,#N/A,1,1,"=R125C3:R166C23",FALSE,#N/A,#N/A,FALSE,FALSE,FALSE,1,600,600,FALSE,FALSE,TRUE,TRUE,TRUE}</definedName>
    <definedName name="rrr" localSheetId="8" hidden="1">{TRUE,TRUE,-2.75,-17,484.5,255.75,FALSE,TRUE,TRUE,TRUE,0,1,18,272,#N/A,4,26.0909090909091,2,TRUE,FALSE,3,TRUE,1,TRUE,50,"Swvu.uctad.","ACwvu.uctad.",#N/A,FALSE,FALSE,0.47,0.54,0.25,0.25,2,"","",FALSE,FALSE,FALSE,FALSE,1,#N/A,1,1,"=R125C3:R166C23",FALSE,#N/A,#N/A,FALSE,FALSE,FALSE,1,600,600,FALSE,FALSE,TRUE,TRUE,TRUE}</definedName>
    <definedName name="rrr" localSheetId="10" hidden="1">{TRUE,TRUE,-2.75,-17,484.5,255.75,FALSE,TRUE,TRUE,TRUE,0,1,18,272,#N/A,4,26.0909090909091,2,TRUE,FALSE,3,TRUE,1,TRUE,50,"Swvu.uctad.","ACwvu.uctad.",#N/A,FALSE,FALSE,0.47,0.54,0.25,0.25,2,"","",FALSE,FALSE,FALSE,FALSE,1,#N/A,1,1,"=R125C3:R166C23",FALSE,#N/A,#N/A,FALSE,FALSE,FALSE,1,600,600,FALSE,FALSE,TRUE,TRUE,TRUE}</definedName>
    <definedName name="rrr" localSheetId="11" hidden="1">{TRUE,TRUE,-2.75,-17,484.5,255.75,FALSE,TRUE,TRUE,TRUE,0,1,18,272,#N/A,4,26.0909090909091,2,TRUE,FALSE,3,TRUE,1,TRUE,50,"Swvu.uctad.","ACwvu.uctad.",#N/A,FALSE,FALSE,0.47,0.54,0.25,0.25,2,"","",FALSE,FALSE,FALSE,FALSE,1,#N/A,1,1,"=R125C3:R166C23",FALSE,#N/A,#N/A,FALSE,FALSE,FALSE,1,600,600,FALSE,FALSE,TRUE,TRUE,TRUE}</definedName>
    <definedName name="rrr" hidden="1">{TRUE,TRUE,-2.75,-17,484.5,255.75,FALSE,TRUE,TRUE,TRUE,0,1,18,272,#N/A,4,26.0909090909091,2,TRUE,FALSE,3,TRUE,1,TRUE,50,"Swvu.uctad.","ACwvu.uctad.",#N/A,FALSE,FALSE,0.47,0.54,0.25,0.25,2,"","",FALSE,FALSE,FALSE,FALSE,1,#N/A,1,1,"=R125C3:R166C23",FALSE,#N/A,#N/A,FALSE,FALSE,FALSE,1,600,600,FALSE,FALSE,TRUE,TRUE,TRUE}</definedName>
    <definedName name="rw" localSheetId="12" hidden="1">{TRUE,TRUE,-2.75,-17,484.5,255.75,FALSE,TRUE,TRUE,TRUE,0,1,18,272,#N/A,4,26.0909090909091,2,TRUE,FALSE,3,TRUE,1,TRUE,50,"Swvu.uctad.","ACwvu.uctad.",#N/A,FALSE,FALSE,0.47,0.54,0.25,0.25,2,"","",FALSE,FALSE,FALSE,FALSE,1,#N/A,1,1,"=R125C3:R166C23",FALSE,#N/A,#N/A,FALSE,FALSE,FALSE,1,600,600,FALSE,FALSE,TRUE,TRUE,TRUE}</definedName>
    <definedName name="rw" localSheetId="13" hidden="1">{TRUE,TRUE,-2.75,-17,484.5,255.75,FALSE,TRUE,TRUE,TRUE,0,1,18,272,#N/A,4,26.0909090909091,2,TRUE,FALSE,3,TRUE,1,TRUE,50,"Swvu.uctad.","ACwvu.uctad.",#N/A,FALSE,FALSE,0.47,0.54,0.25,0.25,2,"","",FALSE,FALSE,FALSE,FALSE,1,#N/A,1,1,"=R125C3:R166C23",FALSE,#N/A,#N/A,FALSE,FALSE,FALSE,1,600,600,FALSE,FALSE,TRUE,TRUE,TRUE}</definedName>
    <definedName name="rw" localSheetId="8" hidden="1">{TRUE,TRUE,-2.75,-17,484.5,255.75,FALSE,TRUE,TRUE,TRUE,0,1,18,272,#N/A,4,26.0909090909091,2,TRUE,FALSE,3,TRUE,1,TRUE,50,"Swvu.uctad.","ACwvu.uctad.",#N/A,FALSE,FALSE,0.47,0.54,0.25,0.25,2,"","",FALSE,FALSE,FALSE,FALSE,1,#N/A,1,1,"=R125C3:R166C23",FALSE,#N/A,#N/A,FALSE,FALSE,FALSE,1,600,600,FALSE,FALSE,TRUE,TRUE,TRUE}</definedName>
    <definedName name="rw" localSheetId="10" hidden="1">{TRUE,TRUE,-2.75,-17,484.5,255.75,FALSE,TRUE,TRUE,TRUE,0,1,18,272,#N/A,4,26.0909090909091,2,TRUE,FALSE,3,TRUE,1,TRUE,50,"Swvu.uctad.","ACwvu.uctad.",#N/A,FALSE,FALSE,0.47,0.54,0.25,0.25,2,"","",FALSE,FALSE,FALSE,FALSE,1,#N/A,1,1,"=R125C3:R166C23",FALSE,#N/A,#N/A,FALSE,FALSE,FALSE,1,600,600,FALSE,FALSE,TRUE,TRUE,TRUE}</definedName>
    <definedName name="rw" localSheetId="11" hidden="1">{TRUE,TRUE,-2.75,-17,484.5,255.75,FALSE,TRUE,TRUE,TRUE,0,1,18,272,#N/A,4,26.0909090909091,2,TRUE,FALSE,3,TRUE,1,TRUE,50,"Swvu.uctad.","ACwvu.uctad.",#N/A,FALSE,FALSE,0.47,0.54,0.25,0.25,2,"","",FALSE,FALSE,FALSE,FALSE,1,#N/A,1,1,"=R125C3:R166C23",FALSE,#N/A,#N/A,FALSE,FALSE,FALSE,1,600,600,FALSE,FALSE,TRUE,TRUE,TRUE}</definedName>
    <definedName name="rw" hidden="1">{TRUE,TRUE,-2.75,-17,484.5,255.75,FALSE,TRUE,TRUE,TRUE,0,1,18,272,#N/A,4,26.0909090909091,2,TRUE,FALSE,3,TRUE,1,TRUE,50,"Swvu.uctad.","ACwvu.uctad.",#N/A,FALSE,FALSE,0.47,0.54,0.25,0.25,2,"","",FALSE,FALSE,FALSE,FALSE,1,#N/A,1,1,"=R125C3:R166C23",FALSE,#N/A,#N/A,FALSE,FALSE,FALSE,1,600,600,FALSE,FALSE,TRUE,TRUE,TRUE}</definedName>
    <definedName name="s">#REF!</definedName>
    <definedName name="SAPbex" hidden="1">"66QW2A4GPRO1IV53BT3NZ61HG"</definedName>
    <definedName name="SAPBEXdnldView" hidden="1">"7CEL9LRKTDWKR96I5OSBP740X"</definedName>
    <definedName name="SAPBEXrevision" hidden="1">3</definedName>
    <definedName name="SAPBEXsysID" hidden="1">"PAW"</definedName>
    <definedName name="SAPBEXwbID" hidden="1">"66QW2A4GPRO1IV53BT3NZ61HG"</definedName>
    <definedName name="sencount" hidden="1">6</definedName>
    <definedName name="sequence_IDs" localSheetId="9">'[6]DEQ Pollutant List'!$A$3:$A$607</definedName>
    <definedName name="sequence_IDs">'[7]DEQ Pollutant List'!$A$3:$A$607</definedName>
    <definedName name="serverpath">"R:\Data\"</definedName>
    <definedName name="solver_adj" localSheetId="12" hidden="1">'[3]1999 Volumes '!#REF!</definedName>
    <definedName name="solver_adj" localSheetId="13" hidden="1">'[3]1999 Volumes '!#REF!</definedName>
    <definedName name="solver_adj" localSheetId="10" hidden="1">'[3]1999 Volumes '!#REF!</definedName>
    <definedName name="solver_adj" localSheetId="11" hidden="1">'[3]1999 Volumes '!#REF!</definedName>
    <definedName name="solver_adj" hidden="1">#REF!</definedName>
    <definedName name="solver_lin" hidden="1">0</definedName>
    <definedName name="solver_num" hidden="1">0</definedName>
    <definedName name="solver_opt" localSheetId="12" hidden="1">'[3]1999 Volumes '!#REF!</definedName>
    <definedName name="solver_opt" localSheetId="13" hidden="1">'[3]1999 Volumes '!#REF!</definedName>
    <definedName name="solver_opt" localSheetId="10" hidden="1">'[3]1999 Volumes '!#REF!</definedName>
    <definedName name="solver_opt" localSheetId="11" hidden="1">'[3]1999 Volumes '!#REF!</definedName>
    <definedName name="solver_opt" hidden="1">#REF!</definedName>
    <definedName name="solver_typ" hidden="1">3</definedName>
    <definedName name="solver_val" hidden="1">401</definedName>
    <definedName name="SSS_equipment" localSheetId="10">#REF!</definedName>
    <definedName name="SSS_equipment">#REF!</definedName>
    <definedName name="Stacy" localSheetId="12" hidden="1">{"Report 1",#N/A,FALSE,"1998 3-Month Trade";"Report 2",#N/A,FALSE,"1998 3-Month Trade"}</definedName>
    <definedName name="Stacy" localSheetId="13" hidden="1">{"Report 1",#N/A,FALSE,"1998 3-Month Trade";"Report 2",#N/A,FALSE,"1998 3-Month Trade"}</definedName>
    <definedName name="Stacy" localSheetId="8" hidden="1">{"Report 1",#N/A,FALSE,"1998 3-Month Trade";"Report 2",#N/A,FALSE,"1998 3-Month Trade"}</definedName>
    <definedName name="Stacy" localSheetId="10" hidden="1">{"Report 1",#N/A,FALSE,"1998 3-Month Trade";"Report 2",#N/A,FALSE,"1998 3-Month Trade"}</definedName>
    <definedName name="Stacy" localSheetId="11" hidden="1">{"Report 1",#N/A,FALSE,"1998 3-Month Trade";"Report 2",#N/A,FALSE,"1998 3-Month Trade"}</definedName>
    <definedName name="Stacy" hidden="1">{"Report 1",#N/A,FALSE,"1998 3-Month Trade";"Report 2",#N/A,FALSE,"1998 3-Month Trade"}</definedName>
    <definedName name="Swvu.uctad." localSheetId="12" hidden="1">'[3]1999 Volumes '!#REF!</definedName>
    <definedName name="Swvu.uctad." localSheetId="13" hidden="1">'[3]1999 Volumes '!#REF!</definedName>
    <definedName name="Swvu.uctad." localSheetId="10" hidden="1">'[3]1999 Volumes '!#REF!</definedName>
    <definedName name="Swvu.uctad." localSheetId="11" hidden="1">'[3]1999 Volumes '!#REF!</definedName>
    <definedName name="Swvu.uctad." hidden="1">#REF!</definedName>
    <definedName name="test" localSheetId="12" hidden="1">'Calc - Type F'!test</definedName>
    <definedName name="test" localSheetId="13" hidden="1">'Calcs - High EF Sm'!test</definedName>
    <definedName name="test" localSheetId="8" hidden="1">'Criteria 39tpy'!test</definedName>
    <definedName name="test" localSheetId="10" hidden="1">'EF Determination'!test</definedName>
    <definedName name="test" localSheetId="11" hidden="1">'Screening Emission Calculations'!test</definedName>
    <definedName name="test" hidden="1">[0]!test</definedName>
    <definedName name="test2" localSheetId="12">'Calc - Type F'!test2</definedName>
    <definedName name="test2" localSheetId="13">'Calcs - High EF Sm'!test2</definedName>
    <definedName name="test2" localSheetId="8">'Criteria 39tpy'!test2</definedName>
    <definedName name="test2" localSheetId="10">'EF Determination'!test2</definedName>
    <definedName name="test2" localSheetId="11">'Screening Emission Calculations'!test2</definedName>
    <definedName name="test2">[0]!test2</definedName>
    <definedName name="try" localSheetId="12" hidden="1">{"Report 1",#N/A,FALSE,"1998 3-Month Trade";"Report 2",#N/A,FALSE,"1998 3-Month Trade"}</definedName>
    <definedName name="try" localSheetId="13" hidden="1">{"Report 1",#N/A,FALSE,"1998 3-Month Trade";"Report 2",#N/A,FALSE,"1998 3-Month Trade"}</definedName>
    <definedName name="try" localSheetId="8" hidden="1">{"Report 1",#N/A,FALSE,"1998 3-Month Trade";"Report 2",#N/A,FALSE,"1998 3-Month Trade"}</definedName>
    <definedName name="try" localSheetId="10" hidden="1">{"Report 1",#N/A,FALSE,"1998 3-Month Trade";"Report 2",#N/A,FALSE,"1998 3-Month Trade"}</definedName>
    <definedName name="try" localSheetId="11" hidden="1">{"Report 1",#N/A,FALSE,"1998 3-Month Trade";"Report 2",#N/A,FALSE,"1998 3-Month Trade"}</definedName>
    <definedName name="try" hidden="1">{"Report 1",#N/A,FALSE,"1998 3-Month Trade";"Report 2",#N/A,FALSE,"1998 3-Month Trade"}</definedName>
    <definedName name="UNI_AA_VERSION" hidden="1">"150.1.7"</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RET_ATTRIB" hidden="1">64</definedName>
    <definedName name="UNI_RET_CONF" hidden="1">32</definedName>
    <definedName name="UNI_RET_DESC" hidden="1">4</definedName>
    <definedName name="UNI_RET_END" hidden="1">16384</definedName>
    <definedName name="UNI_RET_EQUIP" hidden="1">1</definedName>
    <definedName name="UNI_RET_EVENT" hidden="1">4096</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R7C1" hidden="1">#REF!</definedName>
    <definedName name="UNIFORMANCES1R7C13" hidden="1">#REF!</definedName>
    <definedName name="UNIFORMANCES1R7C17" hidden="1">#REF!</definedName>
    <definedName name="UNIFORMANCES1R7C21" hidden="1">#REF!</definedName>
    <definedName name="UNIFORMANCES1R7C25" hidden="1">#REF!</definedName>
    <definedName name="UNIFORMANCES1R7C29" hidden="1">#REF!</definedName>
    <definedName name="UNIFORMANCES1R7C33" hidden="1">#REF!</definedName>
    <definedName name="UNIFORMANCES1R7C37" hidden="1">#REF!</definedName>
    <definedName name="UNIFORMANCES1R7C41" hidden="1">#REF!</definedName>
    <definedName name="UNIFORMANCES1R7C45" hidden="1">#REF!</definedName>
    <definedName name="UNIFORMANCES1R7C5" hidden="1">#REF!</definedName>
    <definedName name="UNIFORMANCES1R7C9" hidden="1">#REF!</definedName>
    <definedName name="UNIFORMANCES2R7C1" hidden="1">#REF!</definedName>
    <definedName name="UNIFORMANCES2R7C13" hidden="1">#REF!</definedName>
    <definedName name="UNIFORMANCES2R7C17" hidden="1">#REF!</definedName>
    <definedName name="UNIFORMANCES2R7C21" hidden="1">#REF!</definedName>
    <definedName name="UNIFORMANCES2R7C25" hidden="1">#REF!</definedName>
    <definedName name="UNIFORMANCES2R7C29" hidden="1">#REF!</definedName>
    <definedName name="UNIFORMANCES2R7C33" hidden="1">#REF!</definedName>
    <definedName name="UNIFORMANCES2R7C37" hidden="1">#REF!</definedName>
    <definedName name="UNIFORMANCES2R7C41" hidden="1">#REF!</definedName>
    <definedName name="UNIFORMANCES2R7C45" hidden="1">#REF!</definedName>
    <definedName name="UNIFORMANCES2R7C5" hidden="1">#REF!</definedName>
    <definedName name="UNIFORMANCES2R7C9" hidden="1">#REF!</definedName>
    <definedName name="version_date" localSheetId="9">[6]constants!$A$9</definedName>
    <definedName name="version_date">[7]constants!$A$9</definedName>
    <definedName name="version_number" localSheetId="9">[6]constants!$A$10</definedName>
    <definedName name="version_number">[7]constants!$A$10</definedName>
    <definedName name="Waste_solution" localSheetId="12">'[4]5year CFF Solution'!$F$5</definedName>
    <definedName name="Waste_solution" localSheetId="13">'[4]5year CFF Solution'!$F$5</definedName>
    <definedName name="Waste_solution" localSheetId="10">'[4]5year CFF Solution'!$F$5</definedName>
    <definedName name="Waste_solution" localSheetId="11">'[4]5year CFF Solution'!$F$5</definedName>
    <definedName name="Waste_solution">#REF!</definedName>
    <definedName name="wer" localSheetId="12" hidden="1">{TRUE,TRUE,-2.75,-17,484.5,255.75,FALSE,TRUE,TRUE,TRUE,0,1,18,272,#N/A,4,26.0909090909091,2,TRUE,FALSE,3,TRUE,1,TRUE,50,"Swvu.uctad.","ACwvu.uctad.",#N/A,FALSE,FALSE,0.47,0.54,0.25,0.25,2,"","",FALSE,FALSE,FALSE,FALSE,1,#N/A,1,1,"=R125C3:R166C23",FALSE,#N/A,#N/A,FALSE,FALSE,FALSE,1,600,600,FALSE,FALSE,TRUE,TRUE,TRUE}</definedName>
    <definedName name="wer" localSheetId="13" hidden="1">{TRUE,TRUE,-2.75,-17,484.5,255.75,FALSE,TRUE,TRUE,TRUE,0,1,18,272,#N/A,4,26.0909090909091,2,TRUE,FALSE,3,TRUE,1,TRUE,50,"Swvu.uctad.","ACwvu.uctad.",#N/A,FALSE,FALSE,0.47,0.54,0.25,0.25,2,"","",FALSE,FALSE,FALSE,FALSE,1,#N/A,1,1,"=R125C3:R166C23",FALSE,#N/A,#N/A,FALSE,FALSE,FALSE,1,600,600,FALSE,FALSE,TRUE,TRUE,TRUE}</definedName>
    <definedName name="wer" localSheetId="8" hidden="1">{TRUE,TRUE,-2.75,-17,484.5,255.75,FALSE,TRUE,TRUE,TRUE,0,1,18,272,#N/A,4,26.0909090909091,2,TRUE,FALSE,3,TRUE,1,TRUE,50,"Swvu.uctad.","ACwvu.uctad.",#N/A,FALSE,FALSE,0.47,0.54,0.25,0.25,2,"","",FALSE,FALSE,FALSE,FALSE,1,#N/A,1,1,"=R125C3:R166C23",FALSE,#N/A,#N/A,FALSE,FALSE,FALSE,1,600,600,FALSE,FALSE,TRUE,TRUE,TRUE}</definedName>
    <definedName name="wer" localSheetId="10" hidden="1">{TRUE,TRUE,-2.75,-17,484.5,255.75,FALSE,TRUE,TRUE,TRUE,0,1,18,272,#N/A,4,26.0909090909091,2,TRUE,FALSE,3,TRUE,1,TRUE,50,"Swvu.uctad.","ACwvu.uctad.",#N/A,FALSE,FALSE,0.47,0.54,0.25,0.25,2,"","",FALSE,FALSE,FALSE,FALSE,1,#N/A,1,1,"=R125C3:R166C23",FALSE,#N/A,#N/A,FALSE,FALSE,FALSE,1,600,600,FALSE,FALSE,TRUE,TRUE,TRUE}</definedName>
    <definedName name="wer" localSheetId="11" hidden="1">{TRUE,TRUE,-2.75,-17,484.5,255.75,FALSE,TRUE,TRUE,TRUE,0,1,18,272,#N/A,4,26.0909090909091,2,TRUE,FALSE,3,TRUE,1,TRUE,50,"Swvu.uctad.","ACwvu.uctad.",#N/A,FALSE,FALSE,0.47,0.54,0.25,0.25,2,"","",FALSE,FALSE,FALSE,FALSE,1,#N/A,1,1,"=R125C3:R166C23",FALSE,#N/A,#N/A,FALSE,FALSE,FALSE,1,600,600,FALSE,FALSE,TRUE,TRUE,TRUE}</definedName>
    <definedName name="wer" hidden="1">{TRUE,TRUE,-2.75,-17,484.5,255.75,FALSE,TRUE,TRUE,TRUE,0,1,18,272,#N/A,4,26.0909090909091,2,TRUE,FALSE,3,TRUE,1,TRUE,50,"Swvu.uctad.","ACwvu.uctad.",#N/A,FALSE,FALSE,0.47,0.54,0.25,0.25,2,"","",FALSE,FALSE,FALSE,FALSE,1,#N/A,1,1,"=R125C3:R166C23",FALSE,#N/A,#N/A,FALSE,FALSE,FALSE,1,600,600,FALSE,FALSE,TRUE,TRUE,TRUE}</definedName>
    <definedName name="wet" localSheetId="12" hidden="1">{TRUE,TRUE,-2.75,-17,484.5,255.75,FALSE,TRUE,TRUE,TRUE,0,1,18,272,#N/A,4,26.0909090909091,2,TRUE,FALSE,3,TRUE,1,TRUE,50,"Swvu.uctad.","ACwvu.uctad.",#N/A,FALSE,FALSE,0.47,0.54,0.25,0.25,2,"","",FALSE,FALSE,FALSE,FALSE,1,#N/A,1,1,"=R125C3:R166C23",FALSE,#N/A,#N/A,FALSE,FALSE,FALSE,1,600,600,FALSE,FALSE,TRUE,TRUE,TRUE}</definedName>
    <definedName name="wet" localSheetId="13" hidden="1">{TRUE,TRUE,-2.75,-17,484.5,255.75,FALSE,TRUE,TRUE,TRUE,0,1,18,272,#N/A,4,26.0909090909091,2,TRUE,FALSE,3,TRUE,1,TRUE,50,"Swvu.uctad.","ACwvu.uctad.",#N/A,FALSE,FALSE,0.47,0.54,0.25,0.25,2,"","",FALSE,FALSE,FALSE,FALSE,1,#N/A,1,1,"=R125C3:R166C23",FALSE,#N/A,#N/A,FALSE,FALSE,FALSE,1,600,600,FALSE,FALSE,TRUE,TRUE,TRUE}</definedName>
    <definedName name="wet" localSheetId="8" hidden="1">{TRUE,TRUE,-2.75,-17,484.5,255.75,FALSE,TRUE,TRUE,TRUE,0,1,18,272,#N/A,4,26.0909090909091,2,TRUE,FALSE,3,TRUE,1,TRUE,50,"Swvu.uctad.","ACwvu.uctad.",#N/A,FALSE,FALSE,0.47,0.54,0.25,0.25,2,"","",FALSE,FALSE,FALSE,FALSE,1,#N/A,1,1,"=R125C3:R166C23",FALSE,#N/A,#N/A,FALSE,FALSE,FALSE,1,600,600,FALSE,FALSE,TRUE,TRUE,TRUE}</definedName>
    <definedName name="wet" localSheetId="10" hidden="1">{TRUE,TRUE,-2.75,-17,484.5,255.75,FALSE,TRUE,TRUE,TRUE,0,1,18,272,#N/A,4,26.0909090909091,2,TRUE,FALSE,3,TRUE,1,TRUE,50,"Swvu.uctad.","ACwvu.uctad.",#N/A,FALSE,FALSE,0.47,0.54,0.25,0.25,2,"","",FALSE,FALSE,FALSE,FALSE,1,#N/A,1,1,"=R125C3:R166C23",FALSE,#N/A,#N/A,FALSE,FALSE,FALSE,1,600,600,FALSE,FALSE,TRUE,TRUE,TRUE}</definedName>
    <definedName name="wet" localSheetId="11" hidden="1">{TRUE,TRUE,-2.75,-17,484.5,255.75,FALSE,TRUE,TRUE,TRUE,0,1,18,272,#N/A,4,26.0909090909091,2,TRUE,FALSE,3,TRUE,1,TRUE,50,"Swvu.uctad.","ACwvu.uctad.",#N/A,FALSE,FALSE,0.47,0.54,0.25,0.25,2,"","",FALSE,FALSE,FALSE,FALSE,1,#N/A,1,1,"=R125C3:R166C23",FALSE,#N/A,#N/A,FALSE,FALSE,FALSE,1,600,600,FALSE,FALSE,TRUE,TRUE,TRUE}</definedName>
    <definedName name="wet" hidden="1">{TRUE,TRUE,-2.75,-17,484.5,255.75,FALSE,TRUE,TRUE,TRUE,0,1,18,272,#N/A,4,26.0909090909091,2,TRUE,FALSE,3,TRUE,1,TRUE,50,"Swvu.uctad.","ACwvu.uctad.",#N/A,FALSE,FALSE,0.47,0.54,0.25,0.25,2,"","",FALSE,FALSE,FALSE,FALSE,1,#N/A,1,1,"=R125C3:R166C23",FALSE,#N/A,#N/A,FALSE,FALSE,FALSE,1,600,600,FALSE,FALSE,TRUE,TRUE,TRUE}</definedName>
    <definedName name="workNRAFc" localSheetId="12">#REF!</definedName>
    <definedName name="workNRAFc" localSheetId="13">#REF!</definedName>
    <definedName name="workNRAFc" localSheetId="10">#REF!</definedName>
    <definedName name="workNRAFc" localSheetId="11">#REF!</definedName>
    <definedName name="workNRAFc">#REF!</definedName>
    <definedName name="workNRAFnc" localSheetId="12">#REF!</definedName>
    <definedName name="workNRAFnc" localSheetId="13">#REF!</definedName>
    <definedName name="workNRAFnc" localSheetId="10">#REF!</definedName>
    <definedName name="workNRAFnc" localSheetId="11">#REF!</definedName>
    <definedName name="workNRAFnc">#REF!</definedName>
    <definedName name="workstationpath">"C:\Data\AFH\"</definedName>
    <definedName name="wrn.Appendix._.A." localSheetId="12"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13"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8"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10"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11"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B." localSheetId="12" hidden="1">{#N/A,#N/A,TRUE,"(B-1) LimeKiln";#N/A,#N/A,TRUE,"(B-2) LimeSlaker";#N/A,#N/A,TRUE,"(B-3) Combo";#N/A,#N/A,TRUE,"(B-4) CRF";#N/A,#N/A,TRUE,"(B-5) SDT";#N/A,#N/A,TRUE,"(B-6) Fuel Oil";#N/A,#N/A,TRUE,"(B-7) NaturalGas"}</definedName>
    <definedName name="wrn.Appendix._.B." localSheetId="13" hidden="1">{#N/A,#N/A,TRUE,"(B-1) LimeKiln";#N/A,#N/A,TRUE,"(B-2) LimeSlaker";#N/A,#N/A,TRUE,"(B-3) Combo";#N/A,#N/A,TRUE,"(B-4) CRF";#N/A,#N/A,TRUE,"(B-5) SDT";#N/A,#N/A,TRUE,"(B-6) Fuel Oil";#N/A,#N/A,TRUE,"(B-7) NaturalGas"}</definedName>
    <definedName name="wrn.Appendix._.B." localSheetId="8" hidden="1">{#N/A,#N/A,TRUE,"(B-1) LimeKiln";#N/A,#N/A,TRUE,"(B-2) LimeSlaker";#N/A,#N/A,TRUE,"(B-3) Combo";#N/A,#N/A,TRUE,"(B-4) CRF";#N/A,#N/A,TRUE,"(B-5) SDT";#N/A,#N/A,TRUE,"(B-6) Fuel Oil";#N/A,#N/A,TRUE,"(B-7) NaturalGas"}</definedName>
    <definedName name="wrn.Appendix._.B." localSheetId="10" hidden="1">{#N/A,#N/A,TRUE,"(B-1) LimeKiln";#N/A,#N/A,TRUE,"(B-2) LimeSlaker";#N/A,#N/A,TRUE,"(B-3) Combo";#N/A,#N/A,TRUE,"(B-4) CRF";#N/A,#N/A,TRUE,"(B-5) SDT";#N/A,#N/A,TRUE,"(B-6) Fuel Oil";#N/A,#N/A,TRUE,"(B-7) NaturalGas"}</definedName>
    <definedName name="wrn.Appendix._.B." localSheetId="11" hidden="1">{#N/A,#N/A,TRUE,"(B-1) LimeKiln";#N/A,#N/A,TRUE,"(B-2) LimeSlaker";#N/A,#N/A,TRUE,"(B-3) Combo";#N/A,#N/A,TRUE,"(B-4) CRF";#N/A,#N/A,TRUE,"(B-5) SDT";#N/A,#N/A,TRUE,"(B-6) Fuel Oil";#N/A,#N/A,TRUE,"(B-7) NaturalGas"}</definedName>
    <definedName name="wrn.Appendix._.B." hidden="1">{#N/A,#N/A,TRUE,"(B-1) LimeKiln";#N/A,#N/A,TRUE,"(B-2) LimeSlaker";#N/A,#N/A,TRUE,"(B-3) Combo";#N/A,#N/A,TRUE,"(B-4) CRF";#N/A,#N/A,TRUE,"(B-5) SDT";#N/A,#N/A,TRUE,"(B-6) Fuel Oil";#N/A,#N/A,TRUE,"(B-7) NaturalGas"}</definedName>
    <definedName name="wrn.Appendix._.S." localSheetId="12" hidden="1">{#N/A,#N/A,TRUE,"Introduction";#N/A,#N/A,TRUE,"Emissions Inventory";#N/A,#N/A,TRUE,"Source Data"}</definedName>
    <definedName name="wrn.Appendix._.S." localSheetId="13" hidden="1">{#N/A,#N/A,TRUE,"Introduction";#N/A,#N/A,TRUE,"Emissions Inventory";#N/A,#N/A,TRUE,"Source Data"}</definedName>
    <definedName name="wrn.Appendix._.S." localSheetId="8" hidden="1">{#N/A,#N/A,TRUE,"Introduction";#N/A,#N/A,TRUE,"Emissions Inventory";#N/A,#N/A,TRUE,"Source Data"}</definedName>
    <definedName name="wrn.Appendix._.S." localSheetId="10" hidden="1">{#N/A,#N/A,TRUE,"Introduction";#N/A,#N/A,TRUE,"Emissions Inventory";#N/A,#N/A,TRUE,"Source Data"}</definedName>
    <definedName name="wrn.Appendix._.S." localSheetId="11" hidden="1">{#N/A,#N/A,TRUE,"Introduction";#N/A,#N/A,TRUE,"Emissions Inventory";#N/A,#N/A,TRUE,"Source Data"}</definedName>
    <definedName name="wrn.Appendix._.S." hidden="1">{#N/A,#N/A,TRUE,"Introduction";#N/A,#N/A,TRUE,"Emissions Inventory";#N/A,#N/A,TRUE,"Source Data"}</definedName>
    <definedName name="wrn.COMPLETEPRINT." localSheetId="12" hidden="1">{#N/A,#N/A,FALSE,"Rates";#N/A,#N/A,FALSE,"Summary";#N/A,#N/A,FALSE,"Boilers";#N/A,#N/A,FALSE,"Cyclones";#N/A,#N/A,FALSE,"Saws";#N/A,#N/A,FALSE,"Drops";#N/A,#N/A,FALSE,"Piles";#N/A,#N/A,FALSE,"Roads";#N/A,#N/A,FALSE,"Tanks";#N/A,#N/A,FALSE,"Kilns";#N/A,#N/A,FALSE,"Model"}</definedName>
    <definedName name="wrn.COMPLETEPRINT." localSheetId="13" hidden="1">{#N/A,#N/A,FALSE,"Rates";#N/A,#N/A,FALSE,"Summary";#N/A,#N/A,FALSE,"Boilers";#N/A,#N/A,FALSE,"Cyclones";#N/A,#N/A,FALSE,"Saws";#N/A,#N/A,FALSE,"Drops";#N/A,#N/A,FALSE,"Piles";#N/A,#N/A,FALSE,"Roads";#N/A,#N/A,FALSE,"Tanks";#N/A,#N/A,FALSE,"Kilns";#N/A,#N/A,FALSE,"Model"}</definedName>
    <definedName name="wrn.COMPLETEPRINT." localSheetId="8" hidden="1">{#N/A,#N/A,FALSE,"Rates";#N/A,#N/A,FALSE,"Summary";#N/A,#N/A,FALSE,"Boilers";#N/A,#N/A,FALSE,"Cyclones";#N/A,#N/A,FALSE,"Saws";#N/A,#N/A,FALSE,"Drops";#N/A,#N/A,FALSE,"Piles";#N/A,#N/A,FALSE,"Roads";#N/A,#N/A,FALSE,"Tanks";#N/A,#N/A,FALSE,"Kilns";#N/A,#N/A,FALSE,"Model"}</definedName>
    <definedName name="wrn.COMPLETEPRINT." localSheetId="10" hidden="1">{#N/A,#N/A,FALSE,"Rates";#N/A,#N/A,FALSE,"Summary";#N/A,#N/A,FALSE,"Boilers";#N/A,#N/A,FALSE,"Cyclones";#N/A,#N/A,FALSE,"Saws";#N/A,#N/A,FALSE,"Drops";#N/A,#N/A,FALSE,"Piles";#N/A,#N/A,FALSE,"Roads";#N/A,#N/A,FALSE,"Tanks";#N/A,#N/A,FALSE,"Kilns";#N/A,#N/A,FALSE,"Model"}</definedName>
    <definedName name="wrn.COMPLETEPRINT." localSheetId="11" hidden="1">{#N/A,#N/A,FALSE,"Rates";#N/A,#N/A,FALSE,"Summary";#N/A,#N/A,FALSE,"Boilers";#N/A,#N/A,FALSE,"Cyclones";#N/A,#N/A,FALSE,"Saws";#N/A,#N/A,FALSE,"Drops";#N/A,#N/A,FALSE,"Piles";#N/A,#N/A,FALSE,"Roads";#N/A,#N/A,FALSE,"Tanks";#N/A,#N/A,FALSE,"Kilns";#N/A,#N/A,FALSE,"Model"}</definedName>
    <definedName name="wrn.COMPLETEPRINT." hidden="1">{#N/A,#N/A,FALSE,"Rates";#N/A,#N/A,FALSE,"Summary";#N/A,#N/A,FALSE,"Boilers";#N/A,#N/A,FALSE,"Cyclones";#N/A,#N/A,FALSE,"Saws";#N/A,#N/A,FALSE,"Drops";#N/A,#N/A,FALSE,"Piles";#N/A,#N/A,FALSE,"Roads";#N/A,#N/A,FALSE,"Tanks";#N/A,#N/A,FALSE,"Kilns";#N/A,#N/A,FALSE,"Model"}</definedName>
    <definedName name="wrn.Confidential." localSheetId="12"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13"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8"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1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9"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11"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Detail." localSheetId="12" hidden="1">{"summary",#N/A,FALSE,"WCTREND";"invrcvbl",#N/A,FALSE,"WCTREND";"sectdol",#N/A,FALSE,"WCTREND";"sectmsu",#N/A,FALSE,"WCTREND"}</definedName>
    <definedName name="wrn.Detail." localSheetId="13" hidden="1">{"summary",#N/A,FALSE,"WCTREND";"invrcvbl",#N/A,FALSE,"WCTREND";"sectdol",#N/A,FALSE,"WCTREND";"sectmsu",#N/A,FALSE,"WCTREND"}</definedName>
    <definedName name="wrn.Detail." localSheetId="8" hidden="1">{"summary",#N/A,FALSE,"WCTREND";"invrcvbl",#N/A,FALSE,"WCTREND";"sectdol",#N/A,FALSE,"WCTREND";"sectmsu",#N/A,FALSE,"WCTREND"}</definedName>
    <definedName name="wrn.Detail." localSheetId="10" hidden="1">{"summary",#N/A,FALSE,"WCTREND";"invrcvbl",#N/A,FALSE,"WCTREND";"sectdol",#N/A,FALSE,"WCTREND";"sectmsu",#N/A,FALSE,"WCTREND"}</definedName>
    <definedName name="wrn.Detail." localSheetId="11" hidden="1">{"summary",#N/A,FALSE,"WCTREND";"invrcvbl",#N/A,FALSE,"WCTREND";"sectdol",#N/A,FALSE,"WCTREND";"sectmsu",#N/A,FALSE,"WCTREND"}</definedName>
    <definedName name="wrn.Detail." hidden="1">{"summary",#N/A,FALSE,"WCTREND";"invrcvbl",#N/A,FALSE,"WCTREND";"sectdol",#N/A,FALSE,"WCTREND";"sectmsu",#N/A,FALSE,"WCTREND"}</definedName>
    <definedName name="wrn.Executive." localSheetId="12" hidden="1">{"summary",#N/A,FALSE,"WCTREND";"invrcvbl",#N/A,FALSE,"WCTREND"}</definedName>
    <definedName name="wrn.Executive." localSheetId="13" hidden="1">{"summary",#N/A,FALSE,"WCTREND";"invrcvbl",#N/A,FALSE,"WCTREND"}</definedName>
    <definedName name="wrn.Executive." localSheetId="8" hidden="1">{"summary",#N/A,FALSE,"WCTREND";"invrcvbl",#N/A,FALSE,"WCTREND"}</definedName>
    <definedName name="wrn.Executive." localSheetId="10" hidden="1">{"summary",#N/A,FALSE,"WCTREND";"invrcvbl",#N/A,FALSE,"WCTREND"}</definedName>
    <definedName name="wrn.Executive." localSheetId="11" hidden="1">{"summary",#N/A,FALSE,"WCTREND";"invrcvbl",#N/A,FALSE,"WCTREND"}</definedName>
    <definedName name="wrn.Executive." hidden="1">{"summary",#N/A,FALSE,"WCTREND";"invrcvbl",#N/A,FALSE,"WCTREND"}</definedName>
    <definedName name="wrn.Full._.Year._.Report." localSheetId="12" hidden="1">{"Report 1",#N/A,FALSE,"1998 3-Month Trade";"Report 2",#N/A,FALSE,"1998 3-Month Trade"}</definedName>
    <definedName name="wrn.Full._.Year._.Report." localSheetId="13" hidden="1">{"Report 1",#N/A,FALSE,"1998 3-Month Trade";"Report 2",#N/A,FALSE,"1998 3-Month Trade"}</definedName>
    <definedName name="wrn.Full._.Year._.Report." localSheetId="8" hidden="1">{"Report 1",#N/A,FALSE,"1998 3-Month Trade";"Report 2",#N/A,FALSE,"1998 3-Month Trade"}</definedName>
    <definedName name="wrn.Full._.Year._.Report." localSheetId="10" hidden="1">{"Report 1",#N/A,FALSE,"1998 3-Month Trade";"Report 2",#N/A,FALSE,"1998 3-Month Trade"}</definedName>
    <definedName name="wrn.Full._.Year._.Report." localSheetId="11" hidden="1">{"Report 1",#N/A,FALSE,"1998 3-Month Trade";"Report 2",#N/A,FALSE,"1998 3-Month Trade"}</definedName>
    <definedName name="wrn.Full._.Year._.Report." hidden="1">{"Report 1",#N/A,FALSE,"1998 3-Month Trade";"Report 2",#N/A,FALSE,"1998 3-Month Trade"}</definedName>
    <definedName name="wrn.Redacted." localSheetId="12"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13"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8"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1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9"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11"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PORT." localSheetId="12" hidden="1">{"REPORT",#N/A,FALSE,"AUG95"}</definedName>
    <definedName name="wrn.REPORT." localSheetId="13" hidden="1">{"REPORT",#N/A,FALSE,"AUG95"}</definedName>
    <definedName name="wrn.REPORT." localSheetId="8" hidden="1">{"REPORT",#N/A,FALSE,"AUG95"}</definedName>
    <definedName name="wrn.REPORT." localSheetId="10" hidden="1">{"REPORT",#N/A,FALSE,"AUG95"}</definedName>
    <definedName name="wrn.REPORT." localSheetId="11" hidden="1">{"REPORT",#N/A,FALSE,"AUG95"}</definedName>
    <definedName name="wrn.REPORT." hidden="1">{"REPORT",#N/A,FALSE,"AUG95"}</definedName>
    <definedName name="wrn.title5." localSheetId="12" hidden="1">{"crudeheater",#N/A,FALSE,"1-74";"bargedock",#N/A,FALSE,"17-74";"flare",#N/A,FALSE,"18-74";"fcccracker",#N/A,FALSE,"1-77";"vacuumheater",#N/A,FALSE,"2-77";"boilers",#N/A,FALSE,"4-77 &amp; 5-77";"sru",#N/A,FALSE,"6-77";"fug1",#N/A,FALSE,"1-81";"hotoil",#N/A,FALSE,"2-82";"fccu",#N/A,FALSE,"1-85";"refheater",#N/A,FALSE,"2-85";"vaporcom",#N/A,FALSE,"1-91";"chargeheat",#N/A,FALSE,"2-91";"strippreb",#N/A,FALSE,"3-91";"tanks",#N/A,FALSE,"Tanks";"tank941",#N/A,FALSE,"Tank 941";"toxics",#N/A,FALSE,"Speciations";"summary",#N/A,FALSE,"Summary"}</definedName>
    <definedName name="wrn.title5." localSheetId="13" hidden="1">{"crudeheater",#N/A,FALSE,"1-74";"bargedock",#N/A,FALSE,"17-74";"flare",#N/A,FALSE,"18-74";"fcccracker",#N/A,FALSE,"1-77";"vacuumheater",#N/A,FALSE,"2-77";"boilers",#N/A,FALSE,"4-77 &amp; 5-77";"sru",#N/A,FALSE,"6-77";"fug1",#N/A,FALSE,"1-81";"hotoil",#N/A,FALSE,"2-82";"fccu",#N/A,FALSE,"1-85";"refheater",#N/A,FALSE,"2-85";"vaporcom",#N/A,FALSE,"1-91";"chargeheat",#N/A,FALSE,"2-91";"strippreb",#N/A,FALSE,"3-91";"tanks",#N/A,FALSE,"Tanks";"tank941",#N/A,FALSE,"Tank 941";"toxics",#N/A,FALSE,"Speciations";"summary",#N/A,FALSE,"Summary"}</definedName>
    <definedName name="wrn.title5." localSheetId="8" hidden="1">{"crudeheater",#N/A,FALSE,"1-74";"bargedock",#N/A,FALSE,"17-74";"flare",#N/A,FALSE,"18-74";"fcccracker",#N/A,FALSE,"1-77";"vacuumheater",#N/A,FALSE,"2-77";"boilers",#N/A,FALSE,"4-77 &amp; 5-77";"sru",#N/A,FALSE,"6-77";"fug1",#N/A,FALSE,"1-81";"hotoil",#N/A,FALSE,"2-82";"fccu",#N/A,FALSE,"1-85";"refheater",#N/A,FALSE,"2-85";"vaporcom",#N/A,FALSE,"1-91";"chargeheat",#N/A,FALSE,"2-91";"strippreb",#N/A,FALSE,"3-91";"tanks",#N/A,FALSE,"Tanks";"tank941",#N/A,FALSE,"Tank 941";"toxics",#N/A,FALSE,"Speciations";"summary",#N/A,FALSE,"Summary"}</definedName>
    <definedName name="wrn.title5." localSheetId="10" hidden="1">{"crudeheater",#N/A,FALSE,"1-74";"bargedock",#N/A,FALSE,"17-74";"flare",#N/A,FALSE,"18-74";"fcccracker",#N/A,FALSE,"1-77";"vacuumheater",#N/A,FALSE,"2-77";"boilers",#N/A,FALSE,"4-77 &amp; 5-77";"sru",#N/A,FALSE,"6-77";"fug1",#N/A,FALSE,"1-81";"hotoil",#N/A,FALSE,"2-82";"fccu",#N/A,FALSE,"1-85";"refheater",#N/A,FALSE,"2-85";"vaporcom",#N/A,FALSE,"1-91";"chargeheat",#N/A,FALSE,"2-91";"strippreb",#N/A,FALSE,"3-91";"tanks",#N/A,FALSE,"Tanks";"tank941",#N/A,FALSE,"Tank 941";"toxics",#N/A,FALSE,"Speciations";"summary",#N/A,FALSE,"Summary"}</definedName>
    <definedName name="wrn.title5." localSheetId="11" hidden="1">{"crudeheater",#N/A,FALSE,"1-74";"bargedock",#N/A,FALSE,"17-74";"flare",#N/A,FALSE,"18-74";"fcccracker",#N/A,FALSE,"1-77";"vacuumheater",#N/A,FALSE,"2-77";"boilers",#N/A,FALSE,"4-77 &amp; 5-77";"sru",#N/A,FALSE,"6-77";"fug1",#N/A,FALSE,"1-81";"hotoil",#N/A,FALSE,"2-82";"fccu",#N/A,FALSE,"1-85";"refheater",#N/A,FALSE,"2-85";"vaporcom",#N/A,FALSE,"1-91";"chargeheat",#N/A,FALSE,"2-91";"strippreb",#N/A,FALSE,"3-91";"tanks",#N/A,FALSE,"Tanks";"tank941",#N/A,FALSE,"Tank 941";"toxics",#N/A,FALSE,"Speciations";"summary",#N/A,FALSE,"Summary"}</definedName>
    <definedName name="wrn.title5." hidden="1">{"crudeheater",#N/A,FALSE,"1-74";"bargedock",#N/A,FALSE,"17-74";"flare",#N/A,FALSE,"18-74";"fcccracker",#N/A,FALSE,"1-77";"vacuumheater",#N/A,FALSE,"2-77";"boilers",#N/A,FALSE,"4-77 &amp; 5-77";"sru",#N/A,FALSE,"6-77";"fug1",#N/A,FALSE,"1-81";"hotoil",#N/A,FALSE,"2-82";"fccu",#N/A,FALSE,"1-85";"refheater",#N/A,FALSE,"2-85";"vaporcom",#N/A,FALSE,"1-91";"chargeheat",#N/A,FALSE,"2-91";"strippreb",#N/A,FALSE,"3-91";"tanks",#N/A,FALSE,"Tanks";"tank941",#N/A,FALSE,"Tank 941";"toxics",#N/A,FALSE,"Speciations";"summary",#N/A,FALSE,"Summary"}</definedName>
    <definedName name="ws5_EU_ID_MaterialName_blank" localSheetId="9">[6]constants!$A$7</definedName>
    <definedName name="ws5_EU_ID_MaterialName_blank">[7]constants!$A$7</definedName>
    <definedName name="ws5_matching_error_msg" localSheetId="9">[6]constants!$A$6</definedName>
    <definedName name="ws5_matching_error_msg">[7]constants!$A$6</definedName>
    <definedName name="wvu.uctad." localSheetId="12" hidden="1">{TRUE,TRUE,-2.75,-17,484.5,255.75,FALSE,TRUE,TRUE,TRUE,0,1,18,272,#N/A,4,26.0909090909091,2,TRUE,FALSE,3,TRUE,1,TRUE,50,"Swvu.uctad.","ACwvu.uctad.",#N/A,FALSE,FALSE,0.47,0.54,0.25,0.25,2,"","",FALSE,FALSE,FALSE,FALSE,1,#N/A,1,1,"=R125C3:R166C23",FALSE,#N/A,#N/A,FALSE,FALSE,FALSE,1,600,600,FALSE,FALSE,TRUE,TRUE,TRUE}</definedName>
    <definedName name="wvu.uctad." localSheetId="13" hidden="1">{TRUE,TRUE,-2.75,-17,484.5,255.75,FALSE,TRUE,TRUE,TRUE,0,1,18,272,#N/A,4,26.0909090909091,2,TRUE,FALSE,3,TRUE,1,TRUE,50,"Swvu.uctad.","ACwvu.uctad.",#N/A,FALSE,FALSE,0.47,0.54,0.25,0.25,2,"","",FALSE,FALSE,FALSE,FALSE,1,#N/A,1,1,"=R125C3:R166C23",FALSE,#N/A,#N/A,FALSE,FALSE,FALSE,1,600,600,FALSE,FALSE,TRUE,TRUE,TRUE}</definedName>
    <definedName name="wvu.uctad." localSheetId="8" hidden="1">{TRUE,TRUE,-2.75,-17,484.5,255.75,FALSE,TRUE,TRUE,TRUE,0,1,18,272,#N/A,4,26.0909090909091,2,TRUE,FALSE,3,TRUE,1,TRUE,50,"Swvu.uctad.","ACwvu.uctad.",#N/A,FALSE,FALSE,0.47,0.54,0.25,0.25,2,"","",FALSE,FALSE,FALSE,FALSE,1,#N/A,1,1,"=R125C3:R166C23",FALSE,#N/A,#N/A,FALSE,FALSE,FALSE,1,600,600,FALSE,FALSE,TRUE,TRUE,TRUE}</definedName>
    <definedName name="wvu.uctad." localSheetId="10" hidden="1">{TRUE,TRUE,-2.75,-17,484.5,255.75,FALSE,TRUE,TRUE,TRUE,0,1,18,272,#N/A,4,26.0909090909091,2,TRUE,FALSE,3,TRUE,1,TRUE,50,"Swvu.uctad.","ACwvu.uctad.",#N/A,FALSE,FALSE,0.47,0.54,0.25,0.25,2,"","",FALSE,FALSE,FALSE,FALSE,1,#N/A,1,1,"=R125C3:R166C23",FALSE,#N/A,#N/A,FALSE,FALSE,FALSE,1,600,600,FALSE,FALSE,TRUE,TRUE,TRUE}</definedName>
    <definedName name="wvu.uctad." localSheetId="11" hidden="1">{TRUE,TRUE,-2.75,-17,484.5,255.75,FALSE,TRUE,TRUE,TRUE,0,1,18,272,#N/A,4,26.0909090909091,2,TRUE,FALSE,3,TRUE,1,TRUE,50,"Swvu.uctad.","ACwvu.uctad.",#N/A,FALSE,FALSE,0.47,0.54,0.25,0.25,2,"","",FALSE,FALSE,FALSE,FALSE,1,#N/A,1,1,"=R125C3:R166C23",FALSE,#N/A,#N/A,FALSE,FALSE,FALSE,1,600,600,FALSE,FALSE,TRUE,TRUE,TRUE}</definedName>
    <definedName name="wvu.uctad." hidden="1">{TRUE,TRUE,-2.75,-17,484.5,255.75,FALSE,TRUE,TRUE,TRUE,0,1,18,272,#N/A,4,26.0909090909091,2,TRUE,FALSE,3,TRUE,1,TRUE,50,"Swvu.uctad.","ACwvu.uctad.",#N/A,FALSE,FALSE,0.47,0.54,0.25,0.25,2,"","",FALSE,FALSE,FALSE,FALSE,1,#N/A,1,1,"=R125C3:R166C23",FALSE,#N/A,#N/A,FALSE,FALSE,FALSE,1,600,600,FALSE,FALSE,TRUE,TRUE,TRUE}</definedName>
    <definedName name="yy" localSheetId="12" hidden="1">{TRUE,TRUE,-2.75,-17,484.5,255.75,FALSE,TRUE,TRUE,TRUE,0,1,18,272,#N/A,4,26.0909090909091,2,TRUE,FALSE,3,TRUE,1,TRUE,50,"Swvu.uctad.","ACwvu.uctad.",#N/A,FALSE,FALSE,0.47,0.54,0.25,0.25,2,"","",FALSE,FALSE,FALSE,FALSE,1,#N/A,1,1,"=R125C3:R166C23",FALSE,#N/A,#N/A,FALSE,FALSE,FALSE,1,600,600,FALSE,FALSE,TRUE,TRUE,TRUE}</definedName>
    <definedName name="yy" localSheetId="13" hidden="1">{TRUE,TRUE,-2.75,-17,484.5,255.75,FALSE,TRUE,TRUE,TRUE,0,1,18,272,#N/A,4,26.0909090909091,2,TRUE,FALSE,3,TRUE,1,TRUE,50,"Swvu.uctad.","ACwvu.uctad.",#N/A,FALSE,FALSE,0.47,0.54,0.25,0.25,2,"","",FALSE,FALSE,FALSE,FALSE,1,#N/A,1,1,"=R125C3:R166C23",FALSE,#N/A,#N/A,FALSE,FALSE,FALSE,1,600,600,FALSE,FALSE,TRUE,TRUE,TRUE}</definedName>
    <definedName name="yy" localSheetId="8" hidden="1">{TRUE,TRUE,-2.75,-17,484.5,255.75,FALSE,TRUE,TRUE,TRUE,0,1,18,272,#N/A,4,26.0909090909091,2,TRUE,FALSE,3,TRUE,1,TRUE,50,"Swvu.uctad.","ACwvu.uctad.",#N/A,FALSE,FALSE,0.47,0.54,0.25,0.25,2,"","",FALSE,FALSE,FALSE,FALSE,1,#N/A,1,1,"=R125C3:R166C23",FALSE,#N/A,#N/A,FALSE,FALSE,FALSE,1,600,600,FALSE,FALSE,TRUE,TRUE,TRUE}</definedName>
    <definedName name="yy" localSheetId="10" hidden="1">{TRUE,TRUE,-2.75,-17,484.5,255.75,FALSE,TRUE,TRUE,TRUE,0,1,18,272,#N/A,4,26.0909090909091,2,TRUE,FALSE,3,TRUE,1,TRUE,50,"Swvu.uctad.","ACwvu.uctad.",#N/A,FALSE,FALSE,0.47,0.54,0.25,0.25,2,"","",FALSE,FALSE,FALSE,FALSE,1,#N/A,1,1,"=R125C3:R166C23",FALSE,#N/A,#N/A,FALSE,FALSE,FALSE,1,600,600,FALSE,FALSE,TRUE,TRUE,TRUE}</definedName>
    <definedName name="yy" localSheetId="11" hidden="1">{TRUE,TRUE,-2.75,-17,484.5,255.75,FALSE,TRUE,TRUE,TRUE,0,1,18,272,#N/A,4,26.0909090909091,2,TRUE,FALSE,3,TRUE,1,TRUE,50,"Swvu.uctad.","ACwvu.uctad.",#N/A,FALSE,FALSE,0.47,0.54,0.25,0.25,2,"","",FALSE,FALSE,FALSE,FALSE,1,#N/A,1,1,"=R125C3:R166C23",FALSE,#N/A,#N/A,FALSE,FALSE,FALSE,1,600,600,FALSE,FALSE,TRUE,TRUE,TRUE}</definedName>
    <definedName name="yy" hidden="1">{TRUE,TRUE,-2.75,-17,484.5,255.75,FALSE,TRUE,TRUE,TRUE,0,1,18,272,#N/A,4,26.0909090909091,2,TRUE,FALSE,3,TRUE,1,TRUE,50,"Swvu.uctad.","ACwvu.uctad.",#N/A,FALSE,FALSE,0.47,0.54,0.25,0.25,2,"","",FALSE,FALSE,FALSE,FALSE,1,#N/A,1,1,"=R125C3:R166C23",FALSE,#N/A,#N/A,FALSE,FALSE,FALSE,1,600,600,FALSE,FALSE,TRUE,TRUE,TRUE}</definedName>
    <definedName name="Z_21701F18_ED23_11D2_883A_0080C7B7EDD9_.wvu.PrintTitles" localSheetId="12" hidden="1">'[3]1999 Volumes '!$A$1:$B$65536,'[3]1999 Volumes '!$A$1:$IV$7</definedName>
    <definedName name="Z_21701F18_ED23_11D2_883A_0080C7B7EDD9_.wvu.PrintTitles" localSheetId="13" hidden="1">'[3]1999 Volumes '!$A$1:$B$65536,'[3]1999 Volumes '!$A$1:$IV$7</definedName>
    <definedName name="Z_21701F18_ED23_11D2_883A_0080C7B7EDD9_.wvu.PrintTitles" localSheetId="10" hidden="1">'[3]1999 Volumes '!$A$1:$B$65536,'[3]1999 Volumes '!$A$1:$IV$7</definedName>
    <definedName name="Z_21701F18_ED23_11D2_883A_0080C7B7EDD9_.wvu.PrintTitles" localSheetId="11" hidden="1">'[3]1999 Volumes '!$A$1:$B$65536,'[3]1999 Volumes '!$A$1:$IV$7</definedName>
    <definedName name="Z_21701F18_ED23_11D2_883A_0080C7B7EDD9_.wvu.PrintTitles" hidden="1">#REF!,#REF!</definedName>
    <definedName name="Z_2593132C_E685_11D2_883A_0080C7B7EDD9_.wvu.PrintTitles" localSheetId="12" hidden="1">'[3]1999 Volumes '!$A$1:$B$65536,'[3]1999 Volumes '!$A$1:$IV$7</definedName>
    <definedName name="Z_2593132C_E685_11D2_883A_0080C7B7EDD9_.wvu.PrintTitles" localSheetId="13" hidden="1">'[3]1999 Volumes '!$A$1:$B$65536,'[3]1999 Volumes '!$A$1:$IV$7</definedName>
    <definedName name="Z_2593132C_E685_11D2_883A_0080C7B7EDD9_.wvu.PrintTitles" localSheetId="10" hidden="1">'[3]1999 Volumes '!$A$1:$B$65536,'[3]1999 Volumes '!$A$1:$IV$7</definedName>
    <definedName name="Z_2593132C_E685_11D2_883A_0080C7B7EDD9_.wvu.PrintTitles" localSheetId="11" hidden="1">'[3]1999 Volumes '!$A$1:$B$65536,'[3]1999 Volumes '!$A$1:$IV$7</definedName>
    <definedName name="Z_2593132C_E685_11D2_883A_0080C7B7EDD9_.wvu.PrintTitles" hidden="1">#REF!,#REF!</definedName>
    <definedName name="Z_25931379_E685_11D2_883A_0080C7B7EDD9_.wvu.PrintTitles" localSheetId="12" hidden="1">'[3]1999 Volumes '!$A$1:$B$65536,'[3]1999 Volumes '!$A$1:$IV$7</definedName>
    <definedName name="Z_25931379_E685_11D2_883A_0080C7B7EDD9_.wvu.PrintTitles" localSheetId="13" hidden="1">'[3]1999 Volumes '!$A$1:$B$65536,'[3]1999 Volumes '!$A$1:$IV$7</definedName>
    <definedName name="Z_25931379_E685_11D2_883A_0080C7B7EDD9_.wvu.PrintTitles" localSheetId="10" hidden="1">'[3]1999 Volumes '!$A$1:$B$65536,'[3]1999 Volumes '!$A$1:$IV$7</definedName>
    <definedName name="Z_25931379_E685_11D2_883A_0080C7B7EDD9_.wvu.PrintTitles" localSheetId="11" hidden="1">'[3]1999 Volumes '!$A$1:$B$65536,'[3]1999 Volumes '!$A$1:$IV$7</definedName>
    <definedName name="Z_25931379_E685_11D2_883A_0080C7B7EDD9_.wvu.PrintTitles" hidden="1">#REF!,#REF!</definedName>
    <definedName name="Z_640B8CB7_ED0A_11D2_883A_0080C7B7EDD9_.wvu.PrintTitles" localSheetId="12" hidden="1">'[3]1999 Volumes '!$A$1:$B$65536,'[3]1999 Volumes '!$A$1:$IV$7</definedName>
    <definedName name="Z_640B8CB7_ED0A_11D2_883A_0080C7B7EDD9_.wvu.PrintTitles" localSheetId="13" hidden="1">'[3]1999 Volumes '!$A$1:$B$65536,'[3]1999 Volumes '!$A$1:$IV$7</definedName>
    <definedName name="Z_640B8CB7_ED0A_11D2_883A_0080C7B7EDD9_.wvu.PrintTitles" localSheetId="10" hidden="1">'[3]1999 Volumes '!$A$1:$B$65536,'[3]1999 Volumes '!$A$1:$IV$7</definedName>
    <definedName name="Z_640B8CB7_ED0A_11D2_883A_0080C7B7EDD9_.wvu.PrintTitles" localSheetId="11" hidden="1">'[3]1999 Volumes '!$A$1:$B$65536,'[3]1999 Volumes '!$A$1:$IV$7</definedName>
    <definedName name="Z_640B8CB7_ED0A_11D2_883A_0080C7B7EDD9_.wvu.PrintTitles" hidden="1">#REF!,#REF!</definedName>
    <definedName name="Z_814B1636_EC31_11D2_883A_0080C7B7EDD9_.wvu.PrintTitles" localSheetId="12" hidden="1">'[3]1999 Volumes '!$A$1:$B$65536,'[3]1999 Volumes '!$A$1:$IV$7</definedName>
    <definedName name="Z_814B1636_EC31_11D2_883A_0080C7B7EDD9_.wvu.PrintTitles" localSheetId="13" hidden="1">'[3]1999 Volumes '!$A$1:$B$65536,'[3]1999 Volumes '!$A$1:$IV$7</definedName>
    <definedName name="Z_814B1636_EC31_11D2_883A_0080C7B7EDD9_.wvu.PrintTitles" localSheetId="10" hidden="1">'[3]1999 Volumes '!$A$1:$B$65536,'[3]1999 Volumes '!$A$1:$IV$7</definedName>
    <definedName name="Z_814B1636_EC31_11D2_883A_0080C7B7EDD9_.wvu.PrintTitles" localSheetId="11" hidden="1">'[3]1999 Volumes '!$A$1:$B$65536,'[3]1999 Volumes '!$A$1:$IV$7</definedName>
    <definedName name="Z_814B1636_EC31_11D2_883A_0080C7B7EDD9_.wvu.PrintTitles" hidden="1">#REF!,#REF!</definedName>
    <definedName name="Z_814B1688_EC31_11D2_883A_0080C7B7EDD9_.wvu.PrintTitles" localSheetId="12" hidden="1">'[3]1999 Volumes '!$A$1:$B$65536,'[3]1999 Volumes '!$A$1:$IV$7</definedName>
    <definedName name="Z_814B1688_EC31_11D2_883A_0080C7B7EDD9_.wvu.PrintTitles" localSheetId="13" hidden="1">'[3]1999 Volumes '!$A$1:$B$65536,'[3]1999 Volumes '!$A$1:$IV$7</definedName>
    <definedName name="Z_814B1688_EC31_11D2_883A_0080C7B7EDD9_.wvu.PrintTitles" localSheetId="10" hidden="1">'[3]1999 Volumes '!$A$1:$B$65536,'[3]1999 Volumes '!$A$1:$IV$7</definedName>
    <definedName name="Z_814B1688_EC31_11D2_883A_0080C7B7EDD9_.wvu.PrintTitles" localSheetId="11" hidden="1">'[3]1999 Volumes '!$A$1:$B$65536,'[3]1999 Volumes '!$A$1:$IV$7</definedName>
    <definedName name="Z_814B1688_EC31_11D2_883A_0080C7B7EDD9_.wvu.PrintTitles" hidden="1">#REF!,#REF!</definedName>
    <definedName name="Z_92640542_ECBC_11D2_883A_0080C7B7EDD9_.wvu.PrintTitles" localSheetId="12" hidden="1">'[3]1999 Volumes '!$A$1:$B$65536,'[3]1999 Volumes '!$A$1:$IV$7</definedName>
    <definedName name="Z_92640542_ECBC_11D2_883A_0080C7B7EDD9_.wvu.PrintTitles" localSheetId="13" hidden="1">'[3]1999 Volumes '!$A$1:$B$65536,'[3]1999 Volumes '!$A$1:$IV$7</definedName>
    <definedName name="Z_92640542_ECBC_11D2_883A_0080C7B7EDD9_.wvu.PrintTitles" localSheetId="10" hidden="1">'[3]1999 Volumes '!$A$1:$B$65536,'[3]1999 Volumes '!$A$1:$IV$7</definedName>
    <definedName name="Z_92640542_ECBC_11D2_883A_0080C7B7EDD9_.wvu.PrintTitles" localSheetId="11" hidden="1">'[3]1999 Volumes '!$A$1:$B$65536,'[3]1999 Volumes '!$A$1:$IV$7</definedName>
    <definedName name="Z_92640542_ECBC_11D2_883A_0080C7B7EDD9_.wvu.PrintTitles" hidden="1">#REF!,#REF!</definedName>
    <definedName name="Z_A4A34411_ECBA_11D2_9775_0080C7FCA63D_.wvu.PrintTitles" localSheetId="12" hidden="1">'[3]1999 Volumes '!$A$1:$B$65536,'[3]1999 Volumes '!$A$1:$IV$7</definedName>
    <definedName name="Z_A4A34411_ECBA_11D2_9775_0080C7FCA63D_.wvu.PrintTitles" localSheetId="13" hidden="1">'[3]1999 Volumes '!$A$1:$B$65536,'[3]1999 Volumes '!$A$1:$IV$7</definedName>
    <definedName name="Z_A4A34411_ECBA_11D2_9775_0080C7FCA63D_.wvu.PrintTitles" localSheetId="10" hidden="1">'[3]1999 Volumes '!$A$1:$B$65536,'[3]1999 Volumes '!$A$1:$IV$7</definedName>
    <definedName name="Z_A4A34411_ECBA_11D2_9775_0080C7FCA63D_.wvu.PrintTitles" localSheetId="11" hidden="1">'[3]1999 Volumes '!$A$1:$B$65536,'[3]1999 Volumes '!$A$1:$IV$7</definedName>
    <definedName name="Z_A4A34411_ECBA_11D2_9775_0080C7FCA63D_.wvu.PrintTitles" hidden="1">#REF!,#REF!</definedName>
    <definedName name="Z_B08A26B6_E741_11D2_883A_0080C7B7EDD9_.wvu.PrintTitles" localSheetId="12" hidden="1">'[3]1999 Volumes '!$A$1:$B$65536,'[3]1999 Volumes '!$A$1:$IV$7</definedName>
    <definedName name="Z_B08A26B6_E741_11D2_883A_0080C7B7EDD9_.wvu.PrintTitles" localSheetId="13" hidden="1">'[3]1999 Volumes '!$A$1:$B$65536,'[3]1999 Volumes '!$A$1:$IV$7</definedName>
    <definedName name="Z_B08A26B6_E741_11D2_883A_0080C7B7EDD9_.wvu.PrintTitles" localSheetId="10" hidden="1">'[3]1999 Volumes '!$A$1:$B$65536,'[3]1999 Volumes '!$A$1:$IV$7</definedName>
    <definedName name="Z_B08A26B6_E741_11D2_883A_0080C7B7EDD9_.wvu.PrintTitles" localSheetId="11" hidden="1">'[3]1999 Volumes '!$A$1:$B$65536,'[3]1999 Volumes '!$A$1:$IV$7</definedName>
    <definedName name="Z_B08A26B6_E741_11D2_883A_0080C7B7EDD9_.wvu.PrintTitles" hidden="1">#REF!,#REF!</definedName>
    <definedName name="Z_B9553477_EE57_11D2_9775_0080C7FCA63D_.wvu.PrintTitles" localSheetId="12" hidden="1">'[3]1999 Volumes '!$A$1:$B$65536,'[3]1999 Volumes '!$A$1:$IV$7</definedName>
    <definedName name="Z_B9553477_EE57_11D2_9775_0080C7FCA63D_.wvu.PrintTitles" localSheetId="13" hidden="1">'[3]1999 Volumes '!$A$1:$B$65536,'[3]1999 Volumes '!$A$1:$IV$7</definedName>
    <definedName name="Z_B9553477_EE57_11D2_9775_0080C7FCA63D_.wvu.PrintTitles" localSheetId="10" hidden="1">'[3]1999 Volumes '!$A$1:$B$65536,'[3]1999 Volumes '!$A$1:$IV$7</definedName>
    <definedName name="Z_B9553477_EE57_11D2_9775_0080C7FCA63D_.wvu.PrintTitles" localSheetId="11" hidden="1">'[3]1999 Volumes '!$A$1:$B$65536,'[3]1999 Volumes '!$A$1:$IV$7</definedName>
    <definedName name="Z_B9553477_EE57_11D2_9775_0080C7FCA63D_.wvu.PrintTitles" hidden="1">#REF!,#REF!</definedName>
    <definedName name="Z_C34C99F6_E6D7_11D2_883A_0080C7B7EDD9_.wvu.PrintTitles" localSheetId="12" hidden="1">'[3]1999 Volumes '!$A$1:$B$65536,'[3]1999 Volumes '!$A$1:$IV$7</definedName>
    <definedName name="Z_C34C99F6_E6D7_11D2_883A_0080C7B7EDD9_.wvu.PrintTitles" localSheetId="13" hidden="1">'[3]1999 Volumes '!$A$1:$B$65536,'[3]1999 Volumes '!$A$1:$IV$7</definedName>
    <definedName name="Z_C34C99F6_E6D7_11D2_883A_0080C7B7EDD9_.wvu.PrintTitles" localSheetId="10" hidden="1">'[3]1999 Volumes '!$A$1:$B$65536,'[3]1999 Volumes '!$A$1:$IV$7</definedName>
    <definedName name="Z_C34C99F6_E6D7_11D2_883A_0080C7B7EDD9_.wvu.PrintTitles" localSheetId="11" hidden="1">'[3]1999 Volumes '!$A$1:$B$65536,'[3]1999 Volumes '!$A$1:$IV$7</definedName>
    <definedName name="Z_C34C99F6_E6D7_11D2_883A_0080C7B7EDD9_.wvu.PrintTitles" hidden="1">#REF!,#REF!</definedName>
    <definedName name="Z_F08E6F97_ED87_11D2_9775_0080C7FCA63D_.wvu.PrintTitles" localSheetId="12" hidden="1">'[3]1999 Volumes '!$A$1:$B$65536,'[3]1999 Volumes '!$A$1:$IV$7</definedName>
    <definedName name="Z_F08E6F97_ED87_11D2_9775_0080C7FCA63D_.wvu.PrintTitles" localSheetId="13" hidden="1">'[3]1999 Volumes '!$A$1:$B$65536,'[3]1999 Volumes '!$A$1:$IV$7</definedName>
    <definedName name="Z_F08E6F97_ED87_11D2_9775_0080C7FCA63D_.wvu.PrintTitles" localSheetId="10" hidden="1">'[3]1999 Volumes '!$A$1:$B$65536,'[3]1999 Volumes '!$A$1:$IV$7</definedName>
    <definedName name="Z_F08E6F97_ED87_11D2_9775_0080C7FCA63D_.wvu.PrintTitles" localSheetId="11" hidden="1">'[3]1999 Volumes '!$A$1:$B$65536,'[3]1999 Volumes '!$A$1:$IV$7</definedName>
    <definedName name="Z_F08E6F97_ED87_11D2_9775_0080C7FCA63D_.wvu.PrintTitles" hidden="1">#REF!,#REF!</definedName>
    <definedName name="Z_F08E7DD9_ED87_11D2_9775_0080C7FCA63D_.wvu.PrintTitles" localSheetId="12" hidden="1">'[3]1999 Volumes '!$A$1:$B$65536,'[3]1999 Volumes '!$A$1:$IV$7</definedName>
    <definedName name="Z_F08E7DD9_ED87_11D2_9775_0080C7FCA63D_.wvu.PrintTitles" localSheetId="13" hidden="1">'[3]1999 Volumes '!$A$1:$B$65536,'[3]1999 Volumes '!$A$1:$IV$7</definedName>
    <definedName name="Z_F08E7DD9_ED87_11D2_9775_0080C7FCA63D_.wvu.PrintTitles" localSheetId="10" hidden="1">'[3]1999 Volumes '!$A$1:$B$65536,'[3]1999 Volumes '!$A$1:$IV$7</definedName>
    <definedName name="Z_F08E7DD9_ED87_11D2_9775_0080C7FCA63D_.wvu.PrintTitles" localSheetId="11" hidden="1">'[3]1999 Volumes '!$A$1:$B$65536,'[3]1999 Volumes '!$A$1:$IV$7</definedName>
    <definedName name="Z_F08E7DD9_ED87_11D2_9775_0080C7FCA63D_.wvu.PrintTitles" hidden="1">#REF!,#REF!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4" i="9" l="1"/>
  <c r="J76" i="9"/>
  <c r="K466" i="9"/>
  <c r="N4" i="30"/>
  <c r="E4" i="27"/>
  <c r="E121" i="27"/>
  <c r="C149" i="29"/>
  <c r="C150" i="29"/>
  <c r="F125" i="29" s="1"/>
  <c r="C151" i="29"/>
  <c r="G112" i="29" s="1"/>
  <c r="C152" i="29"/>
  <c r="H122" i="29" s="1"/>
  <c r="C153" i="29"/>
  <c r="I107" i="29" s="1"/>
  <c r="C154" i="29"/>
  <c r="J126" i="29" s="1"/>
  <c r="C155" i="29"/>
  <c r="C156" i="29"/>
  <c r="C157" i="29"/>
  <c r="K467" i="9"/>
  <c r="K468" i="9"/>
  <c r="K469" i="9"/>
  <c r="K470" i="9"/>
  <c r="K471" i="9"/>
  <c r="K472" i="9"/>
  <c r="K473" i="9"/>
  <c r="K474" i="9"/>
  <c r="K475" i="9"/>
  <c r="K476" i="9"/>
  <c r="K477" i="9"/>
  <c r="K478" i="9"/>
  <c r="K479" i="9"/>
  <c r="K480" i="9"/>
  <c r="K481" i="9"/>
  <c r="K482" i="9"/>
  <c r="K483" i="9"/>
  <c r="K484" i="9"/>
  <c r="K485" i="9"/>
  <c r="K486" i="9"/>
  <c r="K487" i="9"/>
  <c r="K488" i="9"/>
  <c r="K489" i="9"/>
  <c r="K490" i="9"/>
  <c r="K491" i="9"/>
  <c r="K492" i="9"/>
  <c r="K493" i="9"/>
  <c r="K494" i="9"/>
  <c r="K495" i="9"/>
  <c r="K496" i="9"/>
  <c r="K497" i="9"/>
  <c r="K498" i="9"/>
  <c r="K499" i="9"/>
  <c r="K500" i="9"/>
  <c r="K501" i="9"/>
  <c r="K502" i="9"/>
  <c r="K503" i="9"/>
  <c r="K504" i="9"/>
  <c r="K505" i="9"/>
  <c r="K506" i="9"/>
  <c r="K507" i="9"/>
  <c r="K508" i="9"/>
  <c r="K509" i="9"/>
  <c r="K510" i="9"/>
  <c r="K511" i="9"/>
  <c r="K512" i="9"/>
  <c r="K513" i="9"/>
  <c r="K514" i="9"/>
  <c r="K515" i="9"/>
  <c r="N126" i="30"/>
  <c r="N114" i="30"/>
  <c r="N102" i="30"/>
  <c r="N90" i="30"/>
  <c r="N10" i="30"/>
  <c r="N22" i="30"/>
  <c r="N34" i="30"/>
  <c r="N46" i="30"/>
  <c r="M133" i="30"/>
  <c r="L133" i="30"/>
  <c r="K133" i="30"/>
  <c r="J133" i="30"/>
  <c r="I133" i="30"/>
  <c r="H133" i="30"/>
  <c r="G133" i="30"/>
  <c r="F133" i="30"/>
  <c r="E133" i="30"/>
  <c r="N133" i="30" s="1"/>
  <c r="M132" i="30"/>
  <c r="L132" i="30"/>
  <c r="K132" i="30"/>
  <c r="J132" i="30"/>
  <c r="I132" i="30"/>
  <c r="H132" i="30"/>
  <c r="G132" i="30"/>
  <c r="F132" i="30"/>
  <c r="E132" i="30"/>
  <c r="N132" i="30" s="1"/>
  <c r="M131" i="30"/>
  <c r="L131" i="30"/>
  <c r="K131" i="30"/>
  <c r="J131" i="30"/>
  <c r="I131" i="30"/>
  <c r="H131" i="30"/>
  <c r="G131" i="30"/>
  <c r="F131" i="30"/>
  <c r="E131" i="30"/>
  <c r="N131" i="30" s="1"/>
  <c r="M130" i="30"/>
  <c r="L130" i="30"/>
  <c r="K130" i="30"/>
  <c r="J130" i="30"/>
  <c r="I130" i="30"/>
  <c r="H130" i="30"/>
  <c r="G130" i="30"/>
  <c r="F130" i="30"/>
  <c r="E130" i="30"/>
  <c r="N130" i="30" s="1"/>
  <c r="M129" i="30"/>
  <c r="L129" i="30"/>
  <c r="K129" i="30"/>
  <c r="N129" i="30" s="1"/>
  <c r="J129" i="30"/>
  <c r="I129" i="30"/>
  <c r="H129" i="30"/>
  <c r="G129" i="30"/>
  <c r="F129" i="30"/>
  <c r="E129" i="30"/>
  <c r="M128" i="30"/>
  <c r="L128" i="30"/>
  <c r="K128" i="30"/>
  <c r="J128" i="30"/>
  <c r="I128" i="30"/>
  <c r="H128" i="30"/>
  <c r="G128" i="30"/>
  <c r="F128" i="30"/>
  <c r="E128" i="30"/>
  <c r="N128" i="30" s="1"/>
  <c r="M127" i="30"/>
  <c r="L127" i="30"/>
  <c r="K127" i="30"/>
  <c r="J127" i="30"/>
  <c r="I127" i="30"/>
  <c r="H127" i="30"/>
  <c r="G127" i="30"/>
  <c r="F127" i="30"/>
  <c r="E127" i="30"/>
  <c r="N127" i="30" s="1"/>
  <c r="M126" i="30"/>
  <c r="L126" i="30"/>
  <c r="K126" i="30"/>
  <c r="J126" i="30"/>
  <c r="I126" i="30"/>
  <c r="H126" i="30"/>
  <c r="G126" i="30"/>
  <c r="F126" i="30"/>
  <c r="E126" i="30"/>
  <c r="M125" i="30"/>
  <c r="L125" i="30"/>
  <c r="K125" i="30"/>
  <c r="N125" i="30" s="1"/>
  <c r="J125" i="30"/>
  <c r="I125" i="30"/>
  <c r="H125" i="30"/>
  <c r="G125" i="30"/>
  <c r="F125" i="30"/>
  <c r="E125" i="30"/>
  <c r="M124" i="30"/>
  <c r="L124" i="30"/>
  <c r="K124" i="30"/>
  <c r="J124" i="30"/>
  <c r="I124" i="30"/>
  <c r="H124" i="30"/>
  <c r="G124" i="30"/>
  <c r="F124" i="30"/>
  <c r="E124" i="30"/>
  <c r="N124" i="30" s="1"/>
  <c r="M123" i="30"/>
  <c r="L123" i="30"/>
  <c r="K123" i="30"/>
  <c r="J123" i="30"/>
  <c r="I123" i="30"/>
  <c r="H123" i="30"/>
  <c r="G123" i="30"/>
  <c r="F123" i="30"/>
  <c r="E123" i="30"/>
  <c r="N123" i="30" s="1"/>
  <c r="M122" i="30"/>
  <c r="L122" i="30"/>
  <c r="K122" i="30"/>
  <c r="J122" i="30"/>
  <c r="I122" i="30"/>
  <c r="H122" i="30"/>
  <c r="G122" i="30"/>
  <c r="F122" i="30"/>
  <c r="E122" i="30"/>
  <c r="N122" i="30" s="1"/>
  <c r="M121" i="30"/>
  <c r="L121" i="30"/>
  <c r="K121" i="30"/>
  <c r="J121" i="30"/>
  <c r="I121" i="30"/>
  <c r="H121" i="30"/>
  <c r="G121" i="30"/>
  <c r="F121" i="30"/>
  <c r="E121" i="30"/>
  <c r="N121" i="30" s="1"/>
  <c r="M120" i="30"/>
  <c r="L120" i="30"/>
  <c r="K120" i="30"/>
  <c r="J120" i="30"/>
  <c r="I120" i="30"/>
  <c r="H120" i="30"/>
  <c r="G120" i="30"/>
  <c r="F120" i="30"/>
  <c r="E120" i="30"/>
  <c r="N120" i="30" s="1"/>
  <c r="M119" i="30"/>
  <c r="L119" i="30"/>
  <c r="K119" i="30"/>
  <c r="J119" i="30"/>
  <c r="I119" i="30"/>
  <c r="H119" i="30"/>
  <c r="G119" i="30"/>
  <c r="F119" i="30"/>
  <c r="E119" i="30"/>
  <c r="N119" i="30" s="1"/>
  <c r="M118" i="30"/>
  <c r="L118" i="30"/>
  <c r="K118" i="30"/>
  <c r="J118" i="30"/>
  <c r="I118" i="30"/>
  <c r="H118" i="30"/>
  <c r="G118" i="30"/>
  <c r="F118" i="30"/>
  <c r="E118" i="30"/>
  <c r="N118" i="30" s="1"/>
  <c r="M117" i="30"/>
  <c r="L117" i="30"/>
  <c r="K117" i="30"/>
  <c r="N117" i="30" s="1"/>
  <c r="J117" i="30"/>
  <c r="I117" i="30"/>
  <c r="H117" i="30"/>
  <c r="G117" i="30"/>
  <c r="F117" i="30"/>
  <c r="E117" i="30"/>
  <c r="M116" i="30"/>
  <c r="L116" i="30"/>
  <c r="K116" i="30"/>
  <c r="J116" i="30"/>
  <c r="I116" i="30"/>
  <c r="H116" i="30"/>
  <c r="G116" i="30"/>
  <c r="F116" i="30"/>
  <c r="E116" i="30"/>
  <c r="N116" i="30" s="1"/>
  <c r="M115" i="30"/>
  <c r="L115" i="30"/>
  <c r="K115" i="30"/>
  <c r="J115" i="30"/>
  <c r="I115" i="30"/>
  <c r="H115" i="30"/>
  <c r="G115" i="30"/>
  <c r="F115" i="30"/>
  <c r="E115" i="30"/>
  <c r="N115" i="30" s="1"/>
  <c r="M114" i="30"/>
  <c r="L114" i="30"/>
  <c r="K114" i="30"/>
  <c r="J114" i="30"/>
  <c r="I114" i="30"/>
  <c r="H114" i="30"/>
  <c r="G114" i="30"/>
  <c r="F114" i="30"/>
  <c r="E114" i="30"/>
  <c r="M113" i="30"/>
  <c r="L113" i="30"/>
  <c r="K113" i="30"/>
  <c r="N113" i="30" s="1"/>
  <c r="J113" i="30"/>
  <c r="I113" i="30"/>
  <c r="H113" i="30"/>
  <c r="G113" i="30"/>
  <c r="F113" i="30"/>
  <c r="E113" i="30"/>
  <c r="M112" i="30"/>
  <c r="L112" i="30"/>
  <c r="K112" i="30"/>
  <c r="J112" i="30"/>
  <c r="I112" i="30"/>
  <c r="H112" i="30"/>
  <c r="G112" i="30"/>
  <c r="F112" i="30"/>
  <c r="E112" i="30"/>
  <c r="N112" i="30" s="1"/>
  <c r="M111" i="30"/>
  <c r="L111" i="30"/>
  <c r="K111" i="30"/>
  <c r="J111" i="30"/>
  <c r="I111" i="30"/>
  <c r="H111" i="30"/>
  <c r="G111" i="30"/>
  <c r="F111" i="30"/>
  <c r="E111" i="30"/>
  <c r="N111" i="30" s="1"/>
  <c r="M110" i="30"/>
  <c r="L110" i="30"/>
  <c r="K110" i="30"/>
  <c r="J110" i="30"/>
  <c r="I110" i="30"/>
  <c r="H110" i="30"/>
  <c r="G110" i="30"/>
  <c r="F110" i="30"/>
  <c r="E110" i="30"/>
  <c r="N110" i="30" s="1"/>
  <c r="M109" i="30"/>
  <c r="L109" i="30"/>
  <c r="K109" i="30"/>
  <c r="J109" i="30"/>
  <c r="I109" i="30"/>
  <c r="H109" i="30"/>
  <c r="G109" i="30"/>
  <c r="F109" i="30"/>
  <c r="E109" i="30"/>
  <c r="N109" i="30" s="1"/>
  <c r="M108" i="30"/>
  <c r="L108" i="30"/>
  <c r="K108" i="30"/>
  <c r="J108" i="30"/>
  <c r="I108" i="30"/>
  <c r="H108" i="30"/>
  <c r="G108" i="30"/>
  <c r="F108" i="30"/>
  <c r="E108" i="30"/>
  <c r="N108" i="30" s="1"/>
  <c r="M107" i="30"/>
  <c r="L107" i="30"/>
  <c r="K107" i="30"/>
  <c r="J107" i="30"/>
  <c r="I107" i="30"/>
  <c r="H107" i="30"/>
  <c r="G107" i="30"/>
  <c r="F107" i="30"/>
  <c r="E107" i="30"/>
  <c r="N107" i="30" s="1"/>
  <c r="M106" i="30"/>
  <c r="L106" i="30"/>
  <c r="K106" i="30"/>
  <c r="J106" i="30"/>
  <c r="I106" i="30"/>
  <c r="H106" i="30"/>
  <c r="G106" i="30"/>
  <c r="F106" i="30"/>
  <c r="E106" i="30"/>
  <c r="N106" i="30" s="1"/>
  <c r="M105" i="30"/>
  <c r="L105" i="30"/>
  <c r="K105" i="30"/>
  <c r="N105" i="30" s="1"/>
  <c r="J105" i="30"/>
  <c r="I105" i="30"/>
  <c r="H105" i="30"/>
  <c r="G105" i="30"/>
  <c r="F105" i="30"/>
  <c r="E105" i="30"/>
  <c r="M104" i="30"/>
  <c r="L104" i="30"/>
  <c r="K104" i="30"/>
  <c r="J104" i="30"/>
  <c r="I104" i="30"/>
  <c r="H104" i="30"/>
  <c r="G104" i="30"/>
  <c r="F104" i="30"/>
  <c r="E104" i="30"/>
  <c r="N104" i="30" s="1"/>
  <c r="M103" i="30"/>
  <c r="L103" i="30"/>
  <c r="K103" i="30"/>
  <c r="J103" i="30"/>
  <c r="I103" i="30"/>
  <c r="H103" i="30"/>
  <c r="G103" i="30"/>
  <c r="F103" i="30"/>
  <c r="E103" i="30"/>
  <c r="N103" i="30" s="1"/>
  <c r="M102" i="30"/>
  <c r="L102" i="30"/>
  <c r="K102" i="30"/>
  <c r="J102" i="30"/>
  <c r="I102" i="30"/>
  <c r="H102" i="30"/>
  <c r="G102" i="30"/>
  <c r="F102" i="30"/>
  <c r="E102" i="30"/>
  <c r="M101" i="30"/>
  <c r="L101" i="30"/>
  <c r="K101" i="30"/>
  <c r="N101" i="30" s="1"/>
  <c r="J101" i="30"/>
  <c r="I101" i="30"/>
  <c r="H101" i="30"/>
  <c r="G101" i="30"/>
  <c r="F101" i="30"/>
  <c r="E101" i="30"/>
  <c r="M100" i="30"/>
  <c r="L100" i="30"/>
  <c r="K100" i="30"/>
  <c r="J100" i="30"/>
  <c r="I100" i="30"/>
  <c r="H100" i="30"/>
  <c r="G100" i="30"/>
  <c r="F100" i="30"/>
  <c r="E100" i="30"/>
  <c r="N100" i="30" s="1"/>
  <c r="M99" i="30"/>
  <c r="L99" i="30"/>
  <c r="K99" i="30"/>
  <c r="J99" i="30"/>
  <c r="I99" i="30"/>
  <c r="H99" i="30"/>
  <c r="G99" i="30"/>
  <c r="F99" i="30"/>
  <c r="E99" i="30"/>
  <c r="N99" i="30" s="1"/>
  <c r="M98" i="30"/>
  <c r="L98" i="30"/>
  <c r="K98" i="30"/>
  <c r="J98" i="30"/>
  <c r="I98" i="30"/>
  <c r="H98" i="30"/>
  <c r="G98" i="30"/>
  <c r="F98" i="30"/>
  <c r="E98" i="30"/>
  <c r="N98" i="30" s="1"/>
  <c r="M97" i="30"/>
  <c r="L97" i="30"/>
  <c r="K97" i="30"/>
  <c r="J97" i="30"/>
  <c r="I97" i="30"/>
  <c r="H97" i="30"/>
  <c r="G97" i="30"/>
  <c r="F97" i="30"/>
  <c r="E97" i="30"/>
  <c r="N97" i="30" s="1"/>
  <c r="M96" i="30"/>
  <c r="L96" i="30"/>
  <c r="K96" i="30"/>
  <c r="J96" i="30"/>
  <c r="I96" i="30"/>
  <c r="H96" i="30"/>
  <c r="G96" i="30"/>
  <c r="F96" i="30"/>
  <c r="E96" i="30"/>
  <c r="N96" i="30" s="1"/>
  <c r="M95" i="30"/>
  <c r="L95" i="30"/>
  <c r="K95" i="30"/>
  <c r="J95" i="30"/>
  <c r="I95" i="30"/>
  <c r="H95" i="30"/>
  <c r="G95" i="30"/>
  <c r="F95" i="30"/>
  <c r="E95" i="30"/>
  <c r="N95" i="30" s="1"/>
  <c r="M94" i="30"/>
  <c r="L94" i="30"/>
  <c r="K94" i="30"/>
  <c r="J94" i="30"/>
  <c r="I94" i="30"/>
  <c r="H94" i="30"/>
  <c r="G94" i="30"/>
  <c r="F94" i="30"/>
  <c r="E94" i="30"/>
  <c r="N94" i="30" s="1"/>
  <c r="M93" i="30"/>
  <c r="L93" i="30"/>
  <c r="K93" i="30"/>
  <c r="N93" i="30" s="1"/>
  <c r="J93" i="30"/>
  <c r="I93" i="30"/>
  <c r="H93" i="30"/>
  <c r="G93" i="30"/>
  <c r="F93" i="30"/>
  <c r="E93" i="30"/>
  <c r="M92" i="30"/>
  <c r="L92" i="30"/>
  <c r="K92" i="30"/>
  <c r="J92" i="30"/>
  <c r="I92" i="30"/>
  <c r="H92" i="30"/>
  <c r="G92" i="30"/>
  <c r="F92" i="30"/>
  <c r="E92" i="30"/>
  <c r="N92" i="30" s="1"/>
  <c r="M91" i="30"/>
  <c r="L91" i="30"/>
  <c r="K91" i="30"/>
  <c r="J91" i="30"/>
  <c r="I91" i="30"/>
  <c r="H91" i="30"/>
  <c r="G91" i="30"/>
  <c r="F91" i="30"/>
  <c r="E91" i="30"/>
  <c r="N91" i="30" s="1"/>
  <c r="M90" i="30"/>
  <c r="L90" i="30"/>
  <c r="K90" i="30"/>
  <c r="J90" i="30"/>
  <c r="I90" i="30"/>
  <c r="H90" i="30"/>
  <c r="G90" i="30"/>
  <c r="F90" i="30"/>
  <c r="E90" i="30"/>
  <c r="M89" i="30"/>
  <c r="L89" i="30"/>
  <c r="K89" i="30"/>
  <c r="N89" i="30" s="1"/>
  <c r="J89" i="30"/>
  <c r="I89" i="30"/>
  <c r="H89" i="30"/>
  <c r="G89" i="30"/>
  <c r="F89" i="30"/>
  <c r="E89" i="30"/>
  <c r="M88" i="30"/>
  <c r="L88" i="30"/>
  <c r="K88" i="30"/>
  <c r="J88" i="30"/>
  <c r="I88" i="30"/>
  <c r="H88" i="30"/>
  <c r="G88" i="30"/>
  <c r="F88" i="30"/>
  <c r="E88" i="30"/>
  <c r="N88" i="30" s="1"/>
  <c r="M87" i="30"/>
  <c r="L87" i="30"/>
  <c r="K87" i="30"/>
  <c r="J87" i="30"/>
  <c r="I87" i="30"/>
  <c r="H87" i="30"/>
  <c r="G87" i="30"/>
  <c r="F87" i="30"/>
  <c r="E87" i="30"/>
  <c r="N87" i="30" s="1"/>
  <c r="M86" i="30"/>
  <c r="L86" i="30"/>
  <c r="K86" i="30"/>
  <c r="J86" i="30"/>
  <c r="I86" i="30"/>
  <c r="H86" i="30"/>
  <c r="G86" i="30"/>
  <c r="F86" i="30"/>
  <c r="E86" i="30"/>
  <c r="N86" i="30" s="1"/>
  <c r="M85" i="30"/>
  <c r="L85" i="30"/>
  <c r="K85" i="30"/>
  <c r="J85" i="30"/>
  <c r="I85" i="30"/>
  <c r="H85" i="30"/>
  <c r="G85" i="30"/>
  <c r="F85" i="30"/>
  <c r="E85" i="30"/>
  <c r="N85" i="30" s="1"/>
  <c r="M84" i="30"/>
  <c r="L84" i="30"/>
  <c r="K84" i="30"/>
  <c r="J84" i="30"/>
  <c r="I84" i="30"/>
  <c r="H84" i="30"/>
  <c r="G84" i="30"/>
  <c r="F84" i="30"/>
  <c r="E84" i="30"/>
  <c r="N84" i="30" s="1"/>
  <c r="M83" i="30"/>
  <c r="L83" i="30"/>
  <c r="K83" i="30"/>
  <c r="J83" i="30"/>
  <c r="I83" i="30"/>
  <c r="H83" i="30"/>
  <c r="G83" i="30"/>
  <c r="F83" i="30"/>
  <c r="E83" i="30"/>
  <c r="N83" i="30" s="1"/>
  <c r="M54" i="30"/>
  <c r="L54" i="30"/>
  <c r="K54" i="30"/>
  <c r="J54" i="30"/>
  <c r="I54" i="30"/>
  <c r="H54" i="30"/>
  <c r="G54" i="30"/>
  <c r="F54" i="30"/>
  <c r="N54" i="30" s="1"/>
  <c r="E54" i="30"/>
  <c r="M53" i="30"/>
  <c r="L53" i="30"/>
  <c r="K53" i="30"/>
  <c r="J53" i="30"/>
  <c r="I53" i="30"/>
  <c r="H53" i="30"/>
  <c r="G53" i="30"/>
  <c r="F53" i="30"/>
  <c r="E53" i="30"/>
  <c r="N53" i="30" s="1"/>
  <c r="M52" i="30"/>
  <c r="L52" i="30"/>
  <c r="K52" i="30"/>
  <c r="J52" i="30"/>
  <c r="I52" i="30"/>
  <c r="H52" i="30"/>
  <c r="G52" i="30"/>
  <c r="F52" i="30"/>
  <c r="E52" i="30"/>
  <c r="N52" i="30" s="1"/>
  <c r="M51" i="30"/>
  <c r="L51" i="30"/>
  <c r="K51" i="30"/>
  <c r="J51" i="30"/>
  <c r="I51" i="30"/>
  <c r="H51" i="30"/>
  <c r="G51" i="30"/>
  <c r="F51" i="30"/>
  <c r="E51" i="30"/>
  <c r="N51" i="30" s="1"/>
  <c r="M50" i="30"/>
  <c r="L50" i="30"/>
  <c r="K50" i="30"/>
  <c r="J50" i="30"/>
  <c r="I50" i="30"/>
  <c r="H50" i="30"/>
  <c r="G50" i="30"/>
  <c r="F50" i="30"/>
  <c r="E50" i="30"/>
  <c r="N50" i="30" s="1"/>
  <c r="M49" i="30"/>
  <c r="L49" i="30"/>
  <c r="K49" i="30"/>
  <c r="J49" i="30"/>
  <c r="I49" i="30"/>
  <c r="H49" i="30"/>
  <c r="G49" i="30"/>
  <c r="F49" i="30"/>
  <c r="E49" i="30"/>
  <c r="N49" i="30" s="1"/>
  <c r="M48" i="30"/>
  <c r="L48" i="30"/>
  <c r="K48" i="30"/>
  <c r="J48" i="30"/>
  <c r="I48" i="30"/>
  <c r="H48" i="30"/>
  <c r="G48" i="30"/>
  <c r="F48" i="30"/>
  <c r="E48" i="30"/>
  <c r="N48" i="30" s="1"/>
  <c r="M47" i="30"/>
  <c r="L47" i="30"/>
  <c r="K47" i="30"/>
  <c r="J47" i="30"/>
  <c r="I47" i="30"/>
  <c r="H47" i="30"/>
  <c r="G47" i="30"/>
  <c r="F47" i="30"/>
  <c r="E47" i="30"/>
  <c r="N47" i="30" s="1"/>
  <c r="M46" i="30"/>
  <c r="L46" i="30"/>
  <c r="K46" i="30"/>
  <c r="J46" i="30"/>
  <c r="I46" i="30"/>
  <c r="H46" i="30"/>
  <c r="G46" i="30"/>
  <c r="F46" i="30"/>
  <c r="E46" i="30"/>
  <c r="M45" i="30"/>
  <c r="L45" i="30"/>
  <c r="K45" i="30"/>
  <c r="N45" i="30" s="1"/>
  <c r="J45" i="30"/>
  <c r="I45" i="30"/>
  <c r="H45" i="30"/>
  <c r="G45" i="30"/>
  <c r="F45" i="30"/>
  <c r="E45" i="30"/>
  <c r="M44" i="30"/>
  <c r="L44" i="30"/>
  <c r="K44" i="30"/>
  <c r="J44" i="30"/>
  <c r="I44" i="30"/>
  <c r="H44" i="30"/>
  <c r="N44" i="30" s="1"/>
  <c r="G44" i="30"/>
  <c r="F44" i="30"/>
  <c r="E44" i="30"/>
  <c r="M43" i="30"/>
  <c r="L43" i="30"/>
  <c r="K43" i="30"/>
  <c r="J43" i="30"/>
  <c r="I43" i="30"/>
  <c r="H43" i="30"/>
  <c r="G43" i="30"/>
  <c r="F43" i="30"/>
  <c r="E43" i="30"/>
  <c r="N43" i="30" s="1"/>
  <c r="M42" i="30"/>
  <c r="L42" i="30"/>
  <c r="K42" i="30"/>
  <c r="J42" i="30"/>
  <c r="I42" i="30"/>
  <c r="H42" i="30"/>
  <c r="G42" i="30"/>
  <c r="F42" i="30"/>
  <c r="N42" i="30" s="1"/>
  <c r="E42" i="30"/>
  <c r="M41" i="30"/>
  <c r="L41" i="30"/>
  <c r="K41" i="30"/>
  <c r="J41" i="30"/>
  <c r="I41" i="30"/>
  <c r="H41" i="30"/>
  <c r="G41" i="30"/>
  <c r="F41" i="30"/>
  <c r="E41" i="30"/>
  <c r="N41" i="30" s="1"/>
  <c r="M40" i="30"/>
  <c r="L40" i="30"/>
  <c r="K40" i="30"/>
  <c r="J40" i="30"/>
  <c r="I40" i="30"/>
  <c r="H40" i="30"/>
  <c r="G40" i="30"/>
  <c r="F40" i="30"/>
  <c r="E40" i="30"/>
  <c r="N40" i="30" s="1"/>
  <c r="M39" i="30"/>
  <c r="L39" i="30"/>
  <c r="K39" i="30"/>
  <c r="J39" i="30"/>
  <c r="I39" i="30"/>
  <c r="H39" i="30"/>
  <c r="G39" i="30"/>
  <c r="F39" i="30"/>
  <c r="E39" i="30"/>
  <c r="N39" i="30" s="1"/>
  <c r="M38" i="30"/>
  <c r="L38" i="30"/>
  <c r="K38" i="30"/>
  <c r="J38" i="30"/>
  <c r="I38" i="30"/>
  <c r="H38" i="30"/>
  <c r="G38" i="30"/>
  <c r="F38" i="30"/>
  <c r="E38" i="30"/>
  <c r="N38" i="30" s="1"/>
  <c r="M37" i="30"/>
  <c r="L37" i="30"/>
  <c r="K37" i="30"/>
  <c r="J37" i="30"/>
  <c r="I37" i="30"/>
  <c r="H37" i="30"/>
  <c r="G37" i="30"/>
  <c r="F37" i="30"/>
  <c r="E37" i="30"/>
  <c r="N37" i="30" s="1"/>
  <c r="M36" i="30"/>
  <c r="L36" i="30"/>
  <c r="K36" i="30"/>
  <c r="J36" i="30"/>
  <c r="I36" i="30"/>
  <c r="H36" i="30"/>
  <c r="G36" i="30"/>
  <c r="F36" i="30"/>
  <c r="E36" i="30"/>
  <c r="N36" i="30" s="1"/>
  <c r="M35" i="30"/>
  <c r="L35" i="30"/>
  <c r="K35" i="30"/>
  <c r="J35" i="30"/>
  <c r="I35" i="30"/>
  <c r="H35" i="30"/>
  <c r="G35" i="30"/>
  <c r="F35" i="30"/>
  <c r="E35" i="30"/>
  <c r="N35" i="30" s="1"/>
  <c r="M34" i="30"/>
  <c r="L34" i="30"/>
  <c r="K34" i="30"/>
  <c r="J34" i="30"/>
  <c r="I34" i="30"/>
  <c r="H34" i="30"/>
  <c r="G34" i="30"/>
  <c r="F34" i="30"/>
  <c r="E34" i="30"/>
  <c r="M33" i="30"/>
  <c r="L33" i="30"/>
  <c r="K33" i="30"/>
  <c r="N33" i="30" s="1"/>
  <c r="J33" i="30"/>
  <c r="I33" i="30"/>
  <c r="H33" i="30"/>
  <c r="G33" i="30"/>
  <c r="F33" i="30"/>
  <c r="E33" i="30"/>
  <c r="M32" i="30"/>
  <c r="L32" i="30"/>
  <c r="K32" i="30"/>
  <c r="J32" i="30"/>
  <c r="I32" i="30"/>
  <c r="H32" i="30"/>
  <c r="N32" i="30" s="1"/>
  <c r="G32" i="30"/>
  <c r="F32" i="30"/>
  <c r="E32" i="30"/>
  <c r="M31" i="30"/>
  <c r="L31" i="30"/>
  <c r="K31" i="30"/>
  <c r="J31" i="30"/>
  <c r="I31" i="30"/>
  <c r="H31" i="30"/>
  <c r="G31" i="30"/>
  <c r="F31" i="30"/>
  <c r="E31" i="30"/>
  <c r="N31" i="30" s="1"/>
  <c r="M30" i="30"/>
  <c r="L30" i="30"/>
  <c r="K30" i="30"/>
  <c r="J30" i="30"/>
  <c r="I30" i="30"/>
  <c r="H30" i="30"/>
  <c r="G30" i="30"/>
  <c r="F30" i="30"/>
  <c r="N30" i="30" s="1"/>
  <c r="E30" i="30"/>
  <c r="M29" i="30"/>
  <c r="L29" i="30"/>
  <c r="K29" i="30"/>
  <c r="J29" i="30"/>
  <c r="I29" i="30"/>
  <c r="H29" i="30"/>
  <c r="G29" i="30"/>
  <c r="F29" i="30"/>
  <c r="E29" i="30"/>
  <c r="N29" i="30" s="1"/>
  <c r="M28" i="30"/>
  <c r="L28" i="30"/>
  <c r="K28" i="30"/>
  <c r="J28" i="30"/>
  <c r="I28" i="30"/>
  <c r="H28" i="30"/>
  <c r="G28" i="30"/>
  <c r="F28" i="30"/>
  <c r="E28" i="30"/>
  <c r="N28" i="30" s="1"/>
  <c r="M27" i="30"/>
  <c r="L27" i="30"/>
  <c r="K27" i="30"/>
  <c r="J27" i="30"/>
  <c r="I27" i="30"/>
  <c r="H27" i="30"/>
  <c r="G27" i="30"/>
  <c r="F27" i="30"/>
  <c r="E27" i="30"/>
  <c r="N27" i="30" s="1"/>
  <c r="M26" i="30"/>
  <c r="L26" i="30"/>
  <c r="K26" i="30"/>
  <c r="J26" i="30"/>
  <c r="I26" i="30"/>
  <c r="H26" i="30"/>
  <c r="G26" i="30"/>
  <c r="F26" i="30"/>
  <c r="E26" i="30"/>
  <c r="N26" i="30" s="1"/>
  <c r="M25" i="30"/>
  <c r="L25" i="30"/>
  <c r="K25" i="30"/>
  <c r="J25" i="30"/>
  <c r="I25" i="30"/>
  <c r="H25" i="30"/>
  <c r="G25" i="30"/>
  <c r="F25" i="30"/>
  <c r="E25" i="30"/>
  <c r="N25" i="30" s="1"/>
  <c r="M24" i="30"/>
  <c r="L24" i="30"/>
  <c r="K24" i="30"/>
  <c r="J24" i="30"/>
  <c r="I24" i="30"/>
  <c r="H24" i="30"/>
  <c r="G24" i="30"/>
  <c r="F24" i="30"/>
  <c r="E24" i="30"/>
  <c r="N24" i="30" s="1"/>
  <c r="M23" i="30"/>
  <c r="L23" i="30"/>
  <c r="K23" i="30"/>
  <c r="J23" i="30"/>
  <c r="I23" i="30"/>
  <c r="H23" i="30"/>
  <c r="G23" i="30"/>
  <c r="F23" i="30"/>
  <c r="E23" i="30"/>
  <c r="N23" i="30" s="1"/>
  <c r="M22" i="30"/>
  <c r="L22" i="30"/>
  <c r="K22" i="30"/>
  <c r="J22" i="30"/>
  <c r="I22" i="30"/>
  <c r="H22" i="30"/>
  <c r="G22" i="30"/>
  <c r="F22" i="30"/>
  <c r="E22" i="30"/>
  <c r="M21" i="30"/>
  <c r="L21" i="30"/>
  <c r="K21" i="30"/>
  <c r="N21" i="30" s="1"/>
  <c r="J21" i="30"/>
  <c r="I21" i="30"/>
  <c r="H21" i="30"/>
  <c r="G21" i="30"/>
  <c r="F21" i="30"/>
  <c r="E21" i="30"/>
  <c r="M20" i="30"/>
  <c r="L20" i="30"/>
  <c r="K20" i="30"/>
  <c r="J20" i="30"/>
  <c r="I20" i="30"/>
  <c r="H20" i="30"/>
  <c r="N20" i="30" s="1"/>
  <c r="G20" i="30"/>
  <c r="F20" i="30"/>
  <c r="E20" i="30"/>
  <c r="M19" i="30"/>
  <c r="L19" i="30"/>
  <c r="K19" i="30"/>
  <c r="J19" i="30"/>
  <c r="I19" i="30"/>
  <c r="H19" i="30"/>
  <c r="G19" i="30"/>
  <c r="F19" i="30"/>
  <c r="E19" i="30"/>
  <c r="N19" i="30" s="1"/>
  <c r="M18" i="30"/>
  <c r="L18" i="30"/>
  <c r="K18" i="30"/>
  <c r="J18" i="30"/>
  <c r="I18" i="30"/>
  <c r="H18" i="30"/>
  <c r="G18" i="30"/>
  <c r="F18" i="30"/>
  <c r="N18" i="30" s="1"/>
  <c r="E18" i="30"/>
  <c r="M17" i="30"/>
  <c r="L17" i="30"/>
  <c r="K17" i="30"/>
  <c r="J17" i="30"/>
  <c r="I17" i="30"/>
  <c r="H17" i="30"/>
  <c r="G17" i="30"/>
  <c r="F17" i="30"/>
  <c r="E17" i="30"/>
  <c r="N17" i="30" s="1"/>
  <c r="M16" i="30"/>
  <c r="L16" i="30"/>
  <c r="K16" i="30"/>
  <c r="J16" i="30"/>
  <c r="I16" i="30"/>
  <c r="H16" i="30"/>
  <c r="G16" i="30"/>
  <c r="F16" i="30"/>
  <c r="E16" i="30"/>
  <c r="N16" i="30" s="1"/>
  <c r="M15" i="30"/>
  <c r="L15" i="30"/>
  <c r="K15" i="30"/>
  <c r="J15" i="30"/>
  <c r="I15" i="30"/>
  <c r="H15" i="30"/>
  <c r="G15" i="30"/>
  <c r="F15" i="30"/>
  <c r="E15" i="30"/>
  <c r="N15" i="30" s="1"/>
  <c r="M14" i="30"/>
  <c r="L14" i="30"/>
  <c r="K14" i="30"/>
  <c r="J14" i="30"/>
  <c r="I14" i="30"/>
  <c r="H14" i="30"/>
  <c r="G14" i="30"/>
  <c r="F14" i="30"/>
  <c r="E14" i="30"/>
  <c r="N14" i="30" s="1"/>
  <c r="M13" i="30"/>
  <c r="L13" i="30"/>
  <c r="K13" i="30"/>
  <c r="J13" i="30"/>
  <c r="I13" i="30"/>
  <c r="H13" i="30"/>
  <c r="G13" i="30"/>
  <c r="F13" i="30"/>
  <c r="E13" i="30"/>
  <c r="N13" i="30" s="1"/>
  <c r="M12" i="30"/>
  <c r="L12" i="30"/>
  <c r="K12" i="30"/>
  <c r="J12" i="30"/>
  <c r="I12" i="30"/>
  <c r="H12" i="30"/>
  <c r="G12" i="30"/>
  <c r="F12" i="30"/>
  <c r="E12" i="30"/>
  <c r="N12" i="30" s="1"/>
  <c r="M11" i="30"/>
  <c r="L11" i="30"/>
  <c r="K11" i="30"/>
  <c r="J11" i="30"/>
  <c r="I11" i="30"/>
  <c r="H11" i="30"/>
  <c r="G11" i="30"/>
  <c r="F11" i="30"/>
  <c r="E11" i="30"/>
  <c r="N11" i="30" s="1"/>
  <c r="M10" i="30"/>
  <c r="L10" i="30"/>
  <c r="K10" i="30"/>
  <c r="J10" i="30"/>
  <c r="I10" i="30"/>
  <c r="H10" i="30"/>
  <c r="G10" i="30"/>
  <c r="F10" i="30"/>
  <c r="E10" i="30"/>
  <c r="M9" i="30"/>
  <c r="L9" i="30"/>
  <c r="K9" i="30"/>
  <c r="N9" i="30" s="1"/>
  <c r="J9" i="30"/>
  <c r="I9" i="30"/>
  <c r="H9" i="30"/>
  <c r="G9" i="30"/>
  <c r="F9" i="30"/>
  <c r="E9" i="30"/>
  <c r="M8" i="30"/>
  <c r="L8" i="30"/>
  <c r="K8" i="30"/>
  <c r="J8" i="30"/>
  <c r="I8" i="30"/>
  <c r="H8" i="30"/>
  <c r="N8" i="30" s="1"/>
  <c r="G8" i="30"/>
  <c r="F8" i="30"/>
  <c r="E8" i="30"/>
  <c r="M7" i="30"/>
  <c r="L7" i="30"/>
  <c r="K7" i="30"/>
  <c r="J7" i="30"/>
  <c r="I7" i="30"/>
  <c r="H7" i="30"/>
  <c r="G7" i="30"/>
  <c r="F7" i="30"/>
  <c r="E7" i="30"/>
  <c r="N7" i="30" s="1"/>
  <c r="M6" i="30"/>
  <c r="L6" i="30"/>
  <c r="K6" i="30"/>
  <c r="J6" i="30"/>
  <c r="I6" i="30"/>
  <c r="H6" i="30"/>
  <c r="G6" i="30"/>
  <c r="F6" i="30"/>
  <c r="N6" i="30" s="1"/>
  <c r="E6" i="30"/>
  <c r="M5" i="30"/>
  <c r="L5" i="30"/>
  <c r="K5" i="30"/>
  <c r="J5" i="30"/>
  <c r="I5" i="30"/>
  <c r="H5" i="30"/>
  <c r="G5" i="30"/>
  <c r="F5" i="30"/>
  <c r="E5" i="30"/>
  <c r="N5" i="30" s="1"/>
  <c r="M4" i="30"/>
  <c r="L4" i="30"/>
  <c r="K4" i="30"/>
  <c r="J4" i="30"/>
  <c r="I4" i="30"/>
  <c r="H4" i="30"/>
  <c r="G4" i="30"/>
  <c r="F4" i="30"/>
  <c r="E4" i="30"/>
  <c r="J133" i="29"/>
  <c r="I133" i="29"/>
  <c r="J132" i="29"/>
  <c r="J131" i="29"/>
  <c r="I131" i="29"/>
  <c r="J130" i="29"/>
  <c r="I130" i="29"/>
  <c r="J129" i="29"/>
  <c r="I129" i="29"/>
  <c r="J128" i="29"/>
  <c r="I128" i="29"/>
  <c r="I125" i="29"/>
  <c r="J124" i="29"/>
  <c r="I124" i="29"/>
  <c r="J122" i="29"/>
  <c r="J121" i="29"/>
  <c r="I121" i="29"/>
  <c r="J118" i="29"/>
  <c r="I118" i="29"/>
  <c r="J117" i="29"/>
  <c r="I117" i="29"/>
  <c r="J116" i="29"/>
  <c r="I116" i="29"/>
  <c r="J114" i="29"/>
  <c r="J113" i="29"/>
  <c r="I113" i="29"/>
  <c r="J105" i="29"/>
  <c r="I105" i="29"/>
  <c r="J104" i="29"/>
  <c r="I104" i="29"/>
  <c r="J102" i="29"/>
  <c r="J101" i="29"/>
  <c r="I101" i="29"/>
  <c r="J100" i="29"/>
  <c r="I100" i="29"/>
  <c r="J95" i="29"/>
  <c r="I95" i="29"/>
  <c r="I94" i="29"/>
  <c r="J92" i="29"/>
  <c r="I92" i="29"/>
  <c r="J91" i="29"/>
  <c r="I91" i="29"/>
  <c r="J90" i="29"/>
  <c r="I90" i="29"/>
  <c r="J88" i="29"/>
  <c r="I88" i="29"/>
  <c r="J86" i="29"/>
  <c r="J84" i="29"/>
  <c r="J83" i="29"/>
  <c r="E136" i="29"/>
  <c r="F122" i="29" s="1"/>
  <c r="E137" i="29"/>
  <c r="E138" i="29"/>
  <c r="H92" i="29" s="1"/>
  <c r="E142" i="29"/>
  <c r="E143" i="29"/>
  <c r="M120" i="29" s="1"/>
  <c r="E135" i="29"/>
  <c r="M442" i="9"/>
  <c r="M392" i="9"/>
  <c r="M342" i="9"/>
  <c r="M292" i="9"/>
  <c r="M242" i="9"/>
  <c r="M192" i="9"/>
  <c r="M142" i="9"/>
  <c r="M92" i="9"/>
  <c r="M42" i="9"/>
  <c r="C157" i="30"/>
  <c r="C156" i="30"/>
  <c r="C155" i="30"/>
  <c r="C154" i="30"/>
  <c r="C153" i="30"/>
  <c r="C152" i="30"/>
  <c r="C151" i="30"/>
  <c r="C150" i="30"/>
  <c r="C149" i="30"/>
  <c r="E140" i="30"/>
  <c r="C77" i="30"/>
  <c r="C74" i="30"/>
  <c r="C71" i="30"/>
  <c r="C70" i="30"/>
  <c r="E64" i="30"/>
  <c r="C78" i="30" s="1"/>
  <c r="E63" i="30"/>
  <c r="E62" i="30"/>
  <c r="C76" i="30" s="1"/>
  <c r="E61" i="30"/>
  <c r="C75" i="30" s="1"/>
  <c r="C61" i="30"/>
  <c r="E60" i="30"/>
  <c r="E59" i="30"/>
  <c r="C73" i="30" s="1"/>
  <c r="E58" i="30"/>
  <c r="C72" i="30" s="1"/>
  <c r="E57" i="30"/>
  <c r="E56" i="30"/>
  <c r="E136" i="27"/>
  <c r="E137" i="27"/>
  <c r="E138" i="27"/>
  <c r="E139" i="27"/>
  <c r="E140" i="27"/>
  <c r="E141" i="27"/>
  <c r="E142" i="27"/>
  <c r="E143" i="27"/>
  <c r="E135" i="27"/>
  <c r="C64" i="29"/>
  <c r="M26" i="29" s="1"/>
  <c r="C63" i="29"/>
  <c r="L9" i="29" s="1"/>
  <c r="C62" i="29"/>
  <c r="C60" i="29"/>
  <c r="I40" i="29" s="1"/>
  <c r="C59" i="29"/>
  <c r="H13" i="29" s="1"/>
  <c r="C58" i="29"/>
  <c r="G25" i="29" s="1"/>
  <c r="C57" i="29"/>
  <c r="F54" i="29" s="1"/>
  <c r="C56" i="29"/>
  <c r="C61" i="29" s="1"/>
  <c r="J39" i="29" s="1"/>
  <c r="C57" i="27"/>
  <c r="C58" i="27"/>
  <c r="C59" i="27"/>
  <c r="C60" i="27"/>
  <c r="C61" i="27"/>
  <c r="J4" i="27" s="1"/>
  <c r="C62" i="27"/>
  <c r="C63" i="27"/>
  <c r="C64" i="27"/>
  <c r="C56" i="27"/>
  <c r="L115" i="29"/>
  <c r="H85" i="29"/>
  <c r="E132" i="29"/>
  <c r="L133" i="29"/>
  <c r="G133" i="29"/>
  <c r="E133" i="29"/>
  <c r="G132" i="29"/>
  <c r="L130" i="29"/>
  <c r="G130" i="29"/>
  <c r="E130" i="29"/>
  <c r="L129" i="29"/>
  <c r="G129" i="29"/>
  <c r="E129" i="29"/>
  <c r="L128" i="29"/>
  <c r="H128" i="29"/>
  <c r="G128" i="29"/>
  <c r="E128" i="29"/>
  <c r="L127" i="29"/>
  <c r="M124" i="29"/>
  <c r="L124" i="29"/>
  <c r="H124" i="29"/>
  <c r="G124" i="29"/>
  <c r="E124" i="29"/>
  <c r="G123" i="29"/>
  <c r="E123" i="29"/>
  <c r="L121" i="29"/>
  <c r="G121" i="29"/>
  <c r="E121" i="29"/>
  <c r="E120" i="29"/>
  <c r="G119" i="29"/>
  <c r="L118" i="29"/>
  <c r="G118" i="29"/>
  <c r="E118" i="29"/>
  <c r="L117" i="29"/>
  <c r="G117" i="29"/>
  <c r="E117" i="29"/>
  <c r="M116" i="29"/>
  <c r="L116" i="29"/>
  <c r="H116" i="29"/>
  <c r="G116" i="29"/>
  <c r="E116" i="29"/>
  <c r="G115" i="29"/>
  <c r="G114" i="29"/>
  <c r="F114" i="29"/>
  <c r="M113" i="29"/>
  <c r="L113" i="29"/>
  <c r="G113" i="29"/>
  <c r="F113" i="29"/>
  <c r="E113" i="29"/>
  <c r="E112" i="29"/>
  <c r="G111" i="29"/>
  <c r="M110" i="29"/>
  <c r="G110" i="29"/>
  <c r="H109" i="29"/>
  <c r="G109" i="29"/>
  <c r="M107" i="29"/>
  <c r="L106" i="29"/>
  <c r="G106" i="29"/>
  <c r="F106" i="29"/>
  <c r="L105" i="29"/>
  <c r="G105" i="29"/>
  <c r="E105" i="29"/>
  <c r="L104" i="29"/>
  <c r="G104" i="29"/>
  <c r="E104" i="29"/>
  <c r="E102" i="29"/>
  <c r="L101" i="29"/>
  <c r="G101" i="29"/>
  <c r="E101" i="29"/>
  <c r="M100" i="29"/>
  <c r="L100" i="29"/>
  <c r="G100" i="29"/>
  <c r="E100" i="29"/>
  <c r="F99" i="29"/>
  <c r="L96" i="29"/>
  <c r="G96" i="29"/>
  <c r="F96" i="29"/>
  <c r="H95" i="29"/>
  <c r="G95" i="29"/>
  <c r="M94" i="29"/>
  <c r="E94" i="29"/>
  <c r="L92" i="29"/>
  <c r="G92" i="29"/>
  <c r="E92" i="29"/>
  <c r="L91" i="29"/>
  <c r="H91" i="29"/>
  <c r="G91" i="29"/>
  <c r="E91" i="29"/>
  <c r="L90" i="29"/>
  <c r="G90" i="29"/>
  <c r="E90" i="29"/>
  <c r="F89" i="29"/>
  <c r="L88" i="29"/>
  <c r="H88" i="29"/>
  <c r="G88" i="29"/>
  <c r="E88" i="29"/>
  <c r="G87" i="29"/>
  <c r="E87" i="29"/>
  <c r="G86" i="29"/>
  <c r="M85" i="29"/>
  <c r="C75" i="29"/>
  <c r="C73" i="29"/>
  <c r="H15" i="29" s="1"/>
  <c r="E64" i="29"/>
  <c r="C78" i="29" s="1"/>
  <c r="E63" i="29"/>
  <c r="C77" i="29" s="1"/>
  <c r="E62" i="29"/>
  <c r="C76" i="29" s="1"/>
  <c r="E61" i="29"/>
  <c r="E60" i="29"/>
  <c r="C74" i="29" s="1"/>
  <c r="E59" i="29"/>
  <c r="E58" i="29"/>
  <c r="C72" i="29" s="1"/>
  <c r="E57" i="29"/>
  <c r="C71" i="29" s="1"/>
  <c r="E56" i="29"/>
  <c r="C70" i="29" s="1"/>
  <c r="K54" i="29"/>
  <c r="E54" i="29"/>
  <c r="L51" i="29"/>
  <c r="K51" i="29"/>
  <c r="F51" i="29"/>
  <c r="E51" i="29"/>
  <c r="K50" i="29"/>
  <c r="E50" i="29"/>
  <c r="L49" i="29"/>
  <c r="K49" i="29"/>
  <c r="F49" i="29"/>
  <c r="E49" i="29"/>
  <c r="M45" i="29"/>
  <c r="L45" i="29"/>
  <c r="K45" i="29"/>
  <c r="I45" i="29"/>
  <c r="H45" i="29"/>
  <c r="G45" i="29"/>
  <c r="F45" i="29"/>
  <c r="E45" i="29"/>
  <c r="K42" i="29"/>
  <c r="H42" i="29"/>
  <c r="E42" i="29"/>
  <c r="K39" i="29"/>
  <c r="E39" i="29"/>
  <c r="L38" i="29"/>
  <c r="K38" i="29"/>
  <c r="F38" i="29"/>
  <c r="E38" i="29"/>
  <c r="K37" i="29"/>
  <c r="E37" i="29"/>
  <c r="K34" i="29"/>
  <c r="E34" i="29"/>
  <c r="H31" i="29"/>
  <c r="K26" i="29"/>
  <c r="I26" i="29"/>
  <c r="E26" i="29"/>
  <c r="M25" i="29"/>
  <c r="K25" i="29"/>
  <c r="H25" i="29"/>
  <c r="F25" i="29"/>
  <c r="E25" i="29"/>
  <c r="M22" i="29"/>
  <c r="K22" i="29"/>
  <c r="F22" i="29"/>
  <c r="E22" i="29"/>
  <c r="M21" i="29"/>
  <c r="L21" i="29"/>
  <c r="K21" i="29"/>
  <c r="H21" i="29"/>
  <c r="E21" i="29"/>
  <c r="M13" i="29"/>
  <c r="K13" i="29"/>
  <c r="I13" i="29"/>
  <c r="E13" i="29"/>
  <c r="M12" i="29"/>
  <c r="K12" i="29"/>
  <c r="E12" i="29"/>
  <c r="M11" i="29"/>
  <c r="K11" i="29"/>
  <c r="I11" i="29"/>
  <c r="H11" i="29"/>
  <c r="F11" i="29"/>
  <c r="E11" i="29"/>
  <c r="M9" i="29"/>
  <c r="K9" i="29"/>
  <c r="H9" i="29"/>
  <c r="E9" i="29"/>
  <c r="J40" i="27"/>
  <c r="K16" i="9"/>
  <c r="J127" i="29" l="1"/>
  <c r="I89" i="29"/>
  <c r="J107" i="29"/>
  <c r="H84" i="29"/>
  <c r="G89" i="29"/>
  <c r="G93" i="29"/>
  <c r="G99" i="29"/>
  <c r="G103" i="29"/>
  <c r="G126" i="29"/>
  <c r="J89" i="29"/>
  <c r="J108" i="29"/>
  <c r="I119" i="29"/>
  <c r="J125" i="29"/>
  <c r="G84" i="29"/>
  <c r="H112" i="29"/>
  <c r="J98" i="29"/>
  <c r="F85" i="29"/>
  <c r="H89" i="29"/>
  <c r="H99" i="29"/>
  <c r="G108" i="29"/>
  <c r="G122" i="29"/>
  <c r="H126" i="29"/>
  <c r="J110" i="29"/>
  <c r="J119" i="29"/>
  <c r="G83" i="29"/>
  <c r="G120" i="29"/>
  <c r="H102" i="29"/>
  <c r="G85" i="29"/>
  <c r="G94" i="29"/>
  <c r="H108" i="29"/>
  <c r="F127" i="29"/>
  <c r="I112" i="29"/>
  <c r="J120" i="29"/>
  <c r="G97" i="29"/>
  <c r="G107" i="29"/>
  <c r="G125" i="29"/>
  <c r="F109" i="29"/>
  <c r="G127" i="29"/>
  <c r="G131" i="29"/>
  <c r="I106" i="29"/>
  <c r="F84" i="29"/>
  <c r="G98" i="29"/>
  <c r="G102" i="29"/>
  <c r="F107" i="29"/>
  <c r="I83" i="29"/>
  <c r="J96" i="29"/>
  <c r="I53" i="29"/>
  <c r="I33" i="29"/>
  <c r="I23" i="29"/>
  <c r="I19" i="29"/>
  <c r="I35" i="29"/>
  <c r="I18" i="29"/>
  <c r="I8" i="29"/>
  <c r="I52" i="29"/>
  <c r="I29" i="29"/>
  <c r="I6" i="29"/>
  <c r="I41" i="29"/>
  <c r="I27" i="29"/>
  <c r="I15" i="29"/>
  <c r="I4" i="29"/>
  <c r="I5" i="29"/>
  <c r="I10" i="29"/>
  <c r="L12" i="29"/>
  <c r="I16" i="29"/>
  <c r="H28" i="29"/>
  <c r="L34" i="29"/>
  <c r="I38" i="29"/>
  <c r="I49" i="29"/>
  <c r="I51" i="29"/>
  <c r="L83" i="29"/>
  <c r="E86" i="29"/>
  <c r="F91" i="29"/>
  <c r="L93" i="29"/>
  <c r="L95" i="29"/>
  <c r="L98" i="29"/>
  <c r="L103" i="29"/>
  <c r="L108" i="29"/>
  <c r="E111" i="29"/>
  <c r="F116" i="29"/>
  <c r="E122" i="29"/>
  <c r="L126" i="29"/>
  <c r="L132" i="29"/>
  <c r="E141" i="29"/>
  <c r="I87" i="29"/>
  <c r="I93" i="29"/>
  <c r="I99" i="29"/>
  <c r="I111" i="29"/>
  <c r="I123" i="29"/>
  <c r="H6" i="29"/>
  <c r="I17" i="29"/>
  <c r="I25" i="29"/>
  <c r="I28" i="29"/>
  <c r="M34" i="29"/>
  <c r="F42" i="29"/>
  <c r="E84" i="29"/>
  <c r="F86" i="29"/>
  <c r="E89" i="29"/>
  <c r="M93" i="29"/>
  <c r="E96" i="29"/>
  <c r="E99" i="29"/>
  <c r="F101" i="29"/>
  <c r="M103" i="29"/>
  <c r="H106" i="29"/>
  <c r="E109" i="29"/>
  <c r="F111" i="29"/>
  <c r="E119" i="29"/>
  <c r="E127" i="29"/>
  <c r="J87" i="29"/>
  <c r="J93" i="29"/>
  <c r="J99" i="29"/>
  <c r="J111" i="29"/>
  <c r="J123" i="29"/>
  <c r="E83" i="29"/>
  <c r="I7" i="29"/>
  <c r="F13" i="29"/>
  <c r="H19" i="29"/>
  <c r="I22" i="29"/>
  <c r="L25" i="29"/>
  <c r="I30" i="29"/>
  <c r="I36" i="29"/>
  <c r="M38" i="29"/>
  <c r="I42" i="29"/>
  <c r="M49" i="29"/>
  <c r="M51" i="29"/>
  <c r="L86" i="29"/>
  <c r="F94" i="29"/>
  <c r="F104" i="29"/>
  <c r="E107" i="29"/>
  <c r="L111" i="29"/>
  <c r="E114" i="29"/>
  <c r="L119" i="29"/>
  <c r="L122" i="29"/>
  <c r="E125" i="29"/>
  <c r="J94" i="29"/>
  <c r="J106" i="29"/>
  <c r="J112" i="29"/>
  <c r="I20" i="29"/>
  <c r="L22" i="29"/>
  <c r="I31" i="29"/>
  <c r="F37" i="29"/>
  <c r="F39" i="29"/>
  <c r="L42" i="29"/>
  <c r="F50" i="29"/>
  <c r="L84" i="29"/>
  <c r="F87" i="29"/>
  <c r="F92" i="29"/>
  <c r="L99" i="29"/>
  <c r="L109" i="29"/>
  <c r="F112" i="29"/>
  <c r="F120" i="29"/>
  <c r="F123" i="29"/>
  <c r="M127" i="29"/>
  <c r="M130" i="29"/>
  <c r="F132" i="29"/>
  <c r="L89" i="29"/>
  <c r="H94" i="29"/>
  <c r="E97" i="29"/>
  <c r="F102" i="29"/>
  <c r="F9" i="29"/>
  <c r="L11" i="29"/>
  <c r="L13" i="29"/>
  <c r="F26" i="29"/>
  <c r="I32" i="29"/>
  <c r="I37" i="29"/>
  <c r="I39" i="29"/>
  <c r="M42" i="29"/>
  <c r="H46" i="29"/>
  <c r="I50" i="29"/>
  <c r="I54" i="29"/>
  <c r="E85" i="29"/>
  <c r="M89" i="29"/>
  <c r="L94" i="29"/>
  <c r="F97" i="29"/>
  <c r="M99" i="29"/>
  <c r="L107" i="29"/>
  <c r="M109" i="29"/>
  <c r="L114" i="29"/>
  <c r="F117" i="29"/>
  <c r="H125" i="29"/>
  <c r="E131" i="29"/>
  <c r="I84" i="29"/>
  <c r="I96" i="29"/>
  <c r="I102" i="29"/>
  <c r="I108" i="29"/>
  <c r="I114" i="29"/>
  <c r="I120" i="29"/>
  <c r="I126" i="29"/>
  <c r="I132" i="29"/>
  <c r="F21" i="29"/>
  <c r="I46" i="29"/>
  <c r="L87" i="29"/>
  <c r="L123" i="29"/>
  <c r="I9" i="29"/>
  <c r="H14" i="29"/>
  <c r="H24" i="29"/>
  <c r="L37" i="29"/>
  <c r="L39" i="29"/>
  <c r="H44" i="29"/>
  <c r="I47" i="29"/>
  <c r="L50" i="29"/>
  <c r="L54" i="29"/>
  <c r="F90" i="29"/>
  <c r="M92" i="29"/>
  <c r="E95" i="29"/>
  <c r="L97" i="29"/>
  <c r="F100" i="29"/>
  <c r="L102" i="29"/>
  <c r="E108" i="29"/>
  <c r="F110" i="29"/>
  <c r="L112" i="29"/>
  <c r="F115" i="29"/>
  <c r="M123" i="29"/>
  <c r="E126" i="29"/>
  <c r="I85" i="29"/>
  <c r="I97" i="29"/>
  <c r="I103" i="29"/>
  <c r="I109" i="29"/>
  <c r="I115" i="29"/>
  <c r="I127" i="29"/>
  <c r="E110" i="29"/>
  <c r="F128" i="29"/>
  <c r="F12" i="29"/>
  <c r="I14" i="29"/>
  <c r="I21" i="29"/>
  <c r="I24" i="29"/>
  <c r="L26" i="29"/>
  <c r="F34" i="29"/>
  <c r="M37" i="29"/>
  <c r="M39" i="29"/>
  <c r="I44" i="29"/>
  <c r="I48" i="29"/>
  <c r="M50" i="29"/>
  <c r="M54" i="29"/>
  <c r="F88" i="29"/>
  <c r="E93" i="29"/>
  <c r="F95" i="29"/>
  <c r="E98" i="29"/>
  <c r="E103" i="29"/>
  <c r="F108" i="29"/>
  <c r="M112" i="29"/>
  <c r="F121" i="29"/>
  <c r="F126" i="29"/>
  <c r="L131" i="29"/>
  <c r="J85" i="29"/>
  <c r="J97" i="29"/>
  <c r="J103" i="29"/>
  <c r="J109" i="29"/>
  <c r="J115" i="29"/>
  <c r="I43" i="29"/>
  <c r="F105" i="29"/>
  <c r="E115" i="29"/>
  <c r="L120" i="29"/>
  <c r="L125" i="29"/>
  <c r="F131" i="29"/>
  <c r="I12" i="29"/>
  <c r="I34" i="29"/>
  <c r="F83" i="29"/>
  <c r="L85" i="29"/>
  <c r="F93" i="29"/>
  <c r="F98" i="29"/>
  <c r="F103" i="29"/>
  <c r="E106" i="29"/>
  <c r="L110" i="29"/>
  <c r="F118" i="29"/>
  <c r="F124" i="29"/>
  <c r="I86" i="29"/>
  <c r="I98" i="29"/>
  <c r="I110" i="29"/>
  <c r="I122" i="29"/>
  <c r="K121" i="29"/>
  <c r="K86" i="29"/>
  <c r="K128" i="29"/>
  <c r="K117" i="29"/>
  <c r="K87" i="29"/>
  <c r="K133" i="29"/>
  <c r="K94" i="29"/>
  <c r="K103" i="29"/>
  <c r="K125" i="29"/>
  <c r="K89" i="29"/>
  <c r="K105" i="29"/>
  <c r="K127" i="29"/>
  <c r="K101" i="29"/>
  <c r="K110" i="29"/>
  <c r="K96" i="29"/>
  <c r="K98" i="29"/>
  <c r="K107" i="29"/>
  <c r="K114" i="29"/>
  <c r="K122" i="29"/>
  <c r="K129" i="29"/>
  <c r="K131" i="29"/>
  <c r="K84" i="29"/>
  <c r="K91" i="29"/>
  <c r="K116" i="29"/>
  <c r="K93" i="29"/>
  <c r="K100" i="29"/>
  <c r="K109" i="29"/>
  <c r="K118" i="29"/>
  <c r="K124" i="29"/>
  <c r="K88" i="29"/>
  <c r="K102" i="29"/>
  <c r="K111" i="29"/>
  <c r="K104" i="29"/>
  <c r="K113" i="29"/>
  <c r="K126" i="29"/>
  <c r="K130" i="29"/>
  <c r="K132" i="29"/>
  <c r="K90" i="29"/>
  <c r="K95" i="29"/>
  <c r="K97" i="29"/>
  <c r="K106" i="29"/>
  <c r="K115" i="29"/>
  <c r="K123" i="29"/>
  <c r="K92" i="29"/>
  <c r="K99" i="29"/>
  <c r="K119" i="29"/>
  <c r="M126" i="29"/>
  <c r="H131" i="29"/>
  <c r="H83" i="29"/>
  <c r="H87" i="29"/>
  <c r="M96" i="29"/>
  <c r="H98" i="29"/>
  <c r="H105" i="29"/>
  <c r="H118" i="29"/>
  <c r="M119" i="29"/>
  <c r="H121" i="29"/>
  <c r="M129" i="29"/>
  <c r="F133" i="29"/>
  <c r="M84" i="29"/>
  <c r="M88" i="29"/>
  <c r="H90" i="29"/>
  <c r="H101" i="29"/>
  <c r="M106" i="29"/>
  <c r="H114" i="29"/>
  <c r="M115" i="29"/>
  <c r="M122" i="29"/>
  <c r="M125" i="29"/>
  <c r="F130" i="29"/>
  <c r="H133" i="29"/>
  <c r="H86" i="29"/>
  <c r="M95" i="29"/>
  <c r="H104" i="29"/>
  <c r="H117" i="29"/>
  <c r="M128" i="29"/>
  <c r="M91" i="29"/>
  <c r="H97" i="29"/>
  <c r="M102" i="29"/>
  <c r="H120" i="29"/>
  <c r="H130" i="29"/>
  <c r="M131" i="29"/>
  <c r="M132" i="29"/>
  <c r="M83" i="29"/>
  <c r="M87" i="29"/>
  <c r="H93" i="29"/>
  <c r="M98" i="29"/>
  <c r="H100" i="29"/>
  <c r="M105" i="29"/>
  <c r="M108" i="29"/>
  <c r="H110" i="29"/>
  <c r="M111" i="29"/>
  <c r="H113" i="29"/>
  <c r="M118" i="29"/>
  <c r="M121" i="29"/>
  <c r="F129" i="29"/>
  <c r="M90" i="29"/>
  <c r="H96" i="29"/>
  <c r="M101" i="29"/>
  <c r="M114" i="29"/>
  <c r="F119" i="29"/>
  <c r="H129" i="29"/>
  <c r="H132" i="29"/>
  <c r="M133" i="29"/>
  <c r="M86" i="29"/>
  <c r="M97" i="29"/>
  <c r="M104" i="29"/>
  <c r="M117" i="29"/>
  <c r="J13" i="29"/>
  <c r="J52" i="29"/>
  <c r="J16" i="29"/>
  <c r="J8" i="29"/>
  <c r="J40" i="29"/>
  <c r="J48" i="29"/>
  <c r="J22" i="29"/>
  <c r="J36" i="29"/>
  <c r="J54" i="29"/>
  <c r="J34" i="29"/>
  <c r="J45" i="29"/>
  <c r="N45" i="29" s="1"/>
  <c r="J6" i="29"/>
  <c r="J10" i="29"/>
  <c r="J37" i="29"/>
  <c r="J51" i="29"/>
  <c r="J49" i="29"/>
  <c r="N49" i="29" s="1"/>
  <c r="J24" i="29"/>
  <c r="H4" i="29"/>
  <c r="H12" i="29"/>
  <c r="H18" i="29"/>
  <c r="J25" i="29"/>
  <c r="H32" i="29"/>
  <c r="J44" i="29"/>
  <c r="J46" i="29"/>
  <c r="J21" i="29"/>
  <c r="H27" i="29"/>
  <c r="G39" i="29"/>
  <c r="G51" i="29"/>
  <c r="G54" i="29"/>
  <c r="G21" i="29"/>
  <c r="G12" i="29"/>
  <c r="J4" i="29"/>
  <c r="G9" i="29"/>
  <c r="G11" i="29"/>
  <c r="J12" i="29"/>
  <c r="J18" i="29"/>
  <c r="H23" i="29"/>
  <c r="J32" i="29"/>
  <c r="H36" i="29"/>
  <c r="H39" i="29"/>
  <c r="G42" i="29"/>
  <c r="H48" i="29"/>
  <c r="H51" i="29"/>
  <c r="H54" i="29"/>
  <c r="G50" i="29"/>
  <c r="J9" i="29"/>
  <c r="N9" i="29" s="1"/>
  <c r="J11" i="29"/>
  <c r="N11" i="29" s="1"/>
  <c r="J14" i="29"/>
  <c r="H20" i="29"/>
  <c r="J28" i="29"/>
  <c r="H38" i="29"/>
  <c r="J42" i="29"/>
  <c r="N42" i="29" s="1"/>
  <c r="H50" i="29"/>
  <c r="H47" i="29"/>
  <c r="G38" i="29"/>
  <c r="G26" i="29"/>
  <c r="H7" i="29"/>
  <c r="J20" i="29"/>
  <c r="G22" i="29"/>
  <c r="H26" i="29"/>
  <c r="H30" i="29"/>
  <c r="H34" i="29"/>
  <c r="G37" i="29"/>
  <c r="J38" i="29"/>
  <c r="N38" i="29" s="1"/>
  <c r="G49" i="29"/>
  <c r="J50" i="29"/>
  <c r="J47" i="29"/>
  <c r="G34" i="29"/>
  <c r="G13" i="29"/>
  <c r="H16" i="29"/>
  <c r="H22" i="29"/>
  <c r="H37" i="29"/>
  <c r="H40" i="29"/>
  <c r="H49" i="29"/>
  <c r="H52" i="29"/>
  <c r="H8" i="29"/>
  <c r="H10" i="29"/>
  <c r="J26" i="29"/>
  <c r="J30" i="29"/>
  <c r="K36" i="29"/>
  <c r="K20" i="29"/>
  <c r="K16" i="29"/>
  <c r="K8" i="29"/>
  <c r="K4" i="29"/>
  <c r="K23" i="29"/>
  <c r="K52" i="29"/>
  <c r="K48" i="29"/>
  <c r="K44" i="29"/>
  <c r="K40" i="29"/>
  <c r="K32" i="29"/>
  <c r="K28" i="29"/>
  <c r="K24" i="29"/>
  <c r="K7" i="29"/>
  <c r="K41" i="29"/>
  <c r="K33" i="29"/>
  <c r="K17" i="29"/>
  <c r="K53" i="29"/>
  <c r="K29" i="29"/>
  <c r="K5" i="29"/>
  <c r="K43" i="29"/>
  <c r="K31" i="29"/>
  <c r="K15" i="29"/>
  <c r="K47" i="29"/>
  <c r="K19" i="29"/>
  <c r="K35" i="29"/>
  <c r="K27" i="29"/>
  <c r="K46" i="29"/>
  <c r="K30" i="29"/>
  <c r="K18" i="29"/>
  <c r="K14" i="29"/>
  <c r="K10" i="29"/>
  <c r="K6" i="29"/>
  <c r="M52" i="29"/>
  <c r="M48" i="29"/>
  <c r="M44" i="29"/>
  <c r="M40" i="29"/>
  <c r="M36" i="29"/>
  <c r="M32" i="29"/>
  <c r="M28" i="29"/>
  <c r="M24" i="29"/>
  <c r="M20" i="29"/>
  <c r="M16" i="29"/>
  <c r="M8" i="29"/>
  <c r="M4" i="29"/>
  <c r="M41" i="29"/>
  <c r="M17" i="29"/>
  <c r="M5" i="29"/>
  <c r="M7" i="29"/>
  <c r="M29" i="29"/>
  <c r="M27" i="29"/>
  <c r="M53" i="29"/>
  <c r="M33" i="29"/>
  <c r="M23" i="29"/>
  <c r="M46" i="29"/>
  <c r="M30" i="29"/>
  <c r="M18" i="29"/>
  <c r="M14" i="29"/>
  <c r="M10" i="29"/>
  <c r="M6" i="29"/>
  <c r="M47" i="29"/>
  <c r="M19" i="29"/>
  <c r="M35" i="29"/>
  <c r="M31" i="29"/>
  <c r="M15" i="29"/>
  <c r="M43" i="29"/>
  <c r="E30" i="29"/>
  <c r="E10" i="29"/>
  <c r="E6" i="29"/>
  <c r="E17" i="29"/>
  <c r="E18" i="29"/>
  <c r="E14" i="29"/>
  <c r="E15" i="29"/>
  <c r="E41" i="29"/>
  <c r="E46" i="29"/>
  <c r="E7" i="29"/>
  <c r="E33" i="29"/>
  <c r="E47" i="29"/>
  <c r="E35" i="29"/>
  <c r="E31" i="29"/>
  <c r="E23" i="29"/>
  <c r="E53" i="29"/>
  <c r="E43" i="29"/>
  <c r="E27" i="29"/>
  <c r="E19" i="29"/>
  <c r="E4" i="29"/>
  <c r="E29" i="29"/>
  <c r="E5" i="29"/>
  <c r="E52" i="29"/>
  <c r="E48" i="29"/>
  <c r="E44" i="29"/>
  <c r="E40" i="29"/>
  <c r="E36" i="29"/>
  <c r="E32" i="29"/>
  <c r="E28" i="29"/>
  <c r="E24" i="29"/>
  <c r="E20" i="29"/>
  <c r="E16" i="29"/>
  <c r="E8" i="29"/>
  <c r="F41" i="29"/>
  <c r="F33" i="29"/>
  <c r="F46" i="29"/>
  <c r="F30" i="29"/>
  <c r="F18" i="29"/>
  <c r="F14" i="29"/>
  <c r="F10" i="29"/>
  <c r="F6" i="29"/>
  <c r="F29" i="29"/>
  <c r="F47" i="29"/>
  <c r="F43" i="29"/>
  <c r="F35" i="29"/>
  <c r="F31" i="29"/>
  <c r="F27" i="29"/>
  <c r="F23" i="29"/>
  <c r="F19" i="29"/>
  <c r="F15" i="29"/>
  <c r="F7" i="29"/>
  <c r="F53" i="29"/>
  <c r="F5" i="29"/>
  <c r="F52" i="29"/>
  <c r="F48" i="29"/>
  <c r="F44" i="29"/>
  <c r="F40" i="29"/>
  <c r="F36" i="29"/>
  <c r="F32" i="29"/>
  <c r="F28" i="29"/>
  <c r="F24" i="29"/>
  <c r="F20" i="29"/>
  <c r="F16" i="29"/>
  <c r="F8" i="29"/>
  <c r="F4" i="29"/>
  <c r="F17" i="29"/>
  <c r="L52" i="29"/>
  <c r="L48" i="29"/>
  <c r="L44" i="29"/>
  <c r="L40" i="29"/>
  <c r="L36" i="29"/>
  <c r="L32" i="29"/>
  <c r="L28" i="29"/>
  <c r="L24" i="29"/>
  <c r="L20" i="29"/>
  <c r="L16" i="29"/>
  <c r="L8" i="29"/>
  <c r="L4" i="29"/>
  <c r="L47" i="29"/>
  <c r="L19" i="29"/>
  <c r="L35" i="29"/>
  <c r="L15" i="29"/>
  <c r="L53" i="29"/>
  <c r="L41" i="29"/>
  <c r="L33" i="29"/>
  <c r="L29" i="29"/>
  <c r="L17" i="29"/>
  <c r="L5" i="29"/>
  <c r="L43" i="29"/>
  <c r="L27" i="29"/>
  <c r="L46" i="29"/>
  <c r="L30" i="29"/>
  <c r="L18" i="29"/>
  <c r="L14" i="29"/>
  <c r="L10" i="29"/>
  <c r="L6" i="29"/>
  <c r="L31" i="29"/>
  <c r="L23" i="29"/>
  <c r="L7" i="29"/>
  <c r="G46" i="29"/>
  <c r="G30" i="29"/>
  <c r="G18" i="29"/>
  <c r="G14" i="29"/>
  <c r="G10" i="29"/>
  <c r="G6" i="29"/>
  <c r="G31" i="29"/>
  <c r="G19" i="29"/>
  <c r="G15" i="29"/>
  <c r="G23" i="29"/>
  <c r="G35" i="29"/>
  <c r="G7" i="29"/>
  <c r="G47" i="29"/>
  <c r="G43" i="29"/>
  <c r="G27" i="29"/>
  <c r="G17" i="29"/>
  <c r="G52" i="29"/>
  <c r="G48" i="29"/>
  <c r="G44" i="29"/>
  <c r="G40" i="29"/>
  <c r="G36" i="29"/>
  <c r="G32" i="29"/>
  <c r="G28" i="29"/>
  <c r="G24" i="29"/>
  <c r="G20" i="29"/>
  <c r="G16" i="29"/>
  <c r="G8" i="29"/>
  <c r="G4" i="29"/>
  <c r="G41" i="29"/>
  <c r="G33" i="29"/>
  <c r="G29" i="29"/>
  <c r="G5" i="29"/>
  <c r="G53" i="29"/>
  <c r="H17" i="29"/>
  <c r="H29" i="29"/>
  <c r="H33" i="29"/>
  <c r="H41" i="29"/>
  <c r="H53" i="29"/>
  <c r="H103" i="29"/>
  <c r="H107" i="29"/>
  <c r="K108" i="29"/>
  <c r="H111" i="29"/>
  <c r="K112" i="29"/>
  <c r="H115" i="29"/>
  <c r="H119" i="29"/>
  <c r="K120" i="29"/>
  <c r="H123" i="29"/>
  <c r="H127" i="29"/>
  <c r="H5" i="29"/>
  <c r="J5" i="29"/>
  <c r="J17" i="29"/>
  <c r="J29" i="29"/>
  <c r="J33" i="29"/>
  <c r="J41" i="29"/>
  <c r="J53" i="29"/>
  <c r="H35" i="29"/>
  <c r="H43" i="29"/>
  <c r="J7" i="29"/>
  <c r="J15" i="29"/>
  <c r="J19" i="29"/>
  <c r="N19" i="29" s="1"/>
  <c r="J23" i="29"/>
  <c r="J27" i="29"/>
  <c r="J31" i="29"/>
  <c r="J35" i="29"/>
  <c r="J43" i="29"/>
  <c r="N90" i="29" l="1"/>
  <c r="N474" i="9" s="1"/>
  <c r="N117" i="29"/>
  <c r="N501" i="9" s="1"/>
  <c r="N104" i="29"/>
  <c r="N489" i="9" s="1"/>
  <c r="N116" i="29"/>
  <c r="N500" i="9" s="1"/>
  <c r="N132" i="29"/>
  <c r="N514" i="9" s="1"/>
  <c r="N88" i="29"/>
  <c r="N472" i="9" s="1"/>
  <c r="N120" i="29"/>
  <c r="N503" i="9" s="1"/>
  <c r="N94" i="29"/>
  <c r="N478" i="9" s="1"/>
  <c r="N111" i="29"/>
  <c r="N496" i="9" s="1"/>
  <c r="N128" i="29"/>
  <c r="N510" i="9" s="1"/>
  <c r="N112" i="29"/>
  <c r="N497" i="9" s="1"/>
  <c r="N101" i="29"/>
  <c r="N485" i="9" s="1"/>
  <c r="N105" i="29"/>
  <c r="N490" i="9" s="1"/>
  <c r="N129" i="29"/>
  <c r="N511" i="9" s="1"/>
  <c r="N133" i="29"/>
  <c r="N515" i="9" s="1"/>
  <c r="N102" i="29"/>
  <c r="N486" i="9" s="1"/>
  <c r="N92" i="29"/>
  <c r="N476" i="9" s="1"/>
  <c r="N130" i="29"/>
  <c r="N512" i="9" s="1"/>
  <c r="N124" i="29"/>
  <c r="N507" i="9" s="1"/>
  <c r="N121" i="29"/>
  <c r="N504" i="9" s="1"/>
  <c r="N89" i="29"/>
  <c r="N473" i="9" s="1"/>
  <c r="N91" i="29"/>
  <c r="N475" i="9" s="1"/>
  <c r="N118" i="29"/>
  <c r="N502" i="9" s="1"/>
  <c r="N113" i="29"/>
  <c r="N487" i="9" s="1"/>
  <c r="N87" i="29"/>
  <c r="N471" i="9" s="1"/>
  <c r="N115" i="29"/>
  <c r="N499" i="9" s="1"/>
  <c r="N127" i="29"/>
  <c r="N84" i="29"/>
  <c r="N468" i="9" s="1"/>
  <c r="N86" i="29"/>
  <c r="N470" i="9" s="1"/>
  <c r="N106" i="29"/>
  <c r="N491" i="9" s="1"/>
  <c r="N103" i="29"/>
  <c r="N488" i="9" s="1"/>
  <c r="N114" i="29"/>
  <c r="N498" i="9" s="1"/>
  <c r="N119" i="29"/>
  <c r="N467" i="9" s="1"/>
  <c r="N125" i="29"/>
  <c r="N508" i="9" s="1"/>
  <c r="N131" i="29"/>
  <c r="N513" i="9" s="1"/>
  <c r="N98" i="29"/>
  <c r="N482" i="9" s="1"/>
  <c r="N126" i="29"/>
  <c r="N509" i="9" s="1"/>
  <c r="N39" i="29"/>
  <c r="N100" i="29"/>
  <c r="N484" i="9" s="1"/>
  <c r="N97" i="29"/>
  <c r="N481" i="9" s="1"/>
  <c r="N95" i="29"/>
  <c r="N479" i="9" s="1"/>
  <c r="N107" i="29"/>
  <c r="N492" i="9" s="1"/>
  <c r="N109" i="29"/>
  <c r="N494" i="9" s="1"/>
  <c r="N122" i="29"/>
  <c r="N505" i="9" s="1"/>
  <c r="N93" i="29"/>
  <c r="N477" i="9" s="1"/>
  <c r="N123" i="29"/>
  <c r="N506" i="9" s="1"/>
  <c r="N15" i="29"/>
  <c r="N110" i="29"/>
  <c r="N495" i="9" s="1"/>
  <c r="N108" i="29"/>
  <c r="N493" i="9" s="1"/>
  <c r="N99" i="29"/>
  <c r="N483" i="9" s="1"/>
  <c r="N96" i="29"/>
  <c r="N480" i="9" s="1"/>
  <c r="N8" i="29"/>
  <c r="N16" i="29"/>
  <c r="N32" i="29"/>
  <c r="N21" i="29"/>
  <c r="N14" i="29"/>
  <c r="N18" i="29"/>
  <c r="N46" i="29"/>
  <c r="N6" i="29"/>
  <c r="N52" i="29"/>
  <c r="N13" i="29"/>
  <c r="N44" i="29"/>
  <c r="N20" i="29"/>
  <c r="N34" i="29"/>
  <c r="N33" i="29"/>
  <c r="N54" i="29"/>
  <c r="N51" i="29"/>
  <c r="N7" i="29"/>
  <c r="N28" i="29"/>
  <c r="N43" i="29"/>
  <c r="N25" i="29"/>
  <c r="N35" i="29"/>
  <c r="N29" i="29"/>
  <c r="N4" i="29"/>
  <c r="N36" i="29"/>
  <c r="N31" i="29"/>
  <c r="N17" i="29"/>
  <c r="N30" i="29"/>
  <c r="N47" i="29"/>
  <c r="N22" i="29"/>
  <c r="N27" i="29"/>
  <c r="N5" i="29"/>
  <c r="N26" i="29"/>
  <c r="N50" i="29"/>
  <c r="N48" i="29"/>
  <c r="K85" i="29"/>
  <c r="N85" i="29" s="1"/>
  <c r="N469" i="9" s="1"/>
  <c r="K83" i="29"/>
  <c r="N83" i="29" s="1"/>
  <c r="N466" i="9" s="1"/>
  <c r="N37" i="29"/>
  <c r="N10" i="29"/>
  <c r="N53" i="29"/>
  <c r="N12" i="29"/>
  <c r="N41" i="29"/>
  <c r="N23" i="29"/>
  <c r="N24" i="29"/>
  <c r="N40" i="29"/>
  <c r="L15" i="2" l="1"/>
  <c r="I23" i="2"/>
  <c r="I22" i="2"/>
  <c r="I21" i="2"/>
  <c r="I15" i="2"/>
  <c r="I16" i="2"/>
  <c r="I17" i="2"/>
  <c r="I18" i="2"/>
  <c r="I19" i="2"/>
  <c r="F59" i="9" l="1"/>
  <c r="M59" i="9" s="1"/>
  <c r="F109" i="9"/>
  <c r="M109" i="9" s="1"/>
  <c r="F159" i="9"/>
  <c r="M159" i="9" s="1"/>
  <c r="F209" i="9"/>
  <c r="M209" i="9" s="1"/>
  <c r="F259" i="9"/>
  <c r="M259" i="9" s="1"/>
  <c r="F359" i="9"/>
  <c r="M359" i="9" s="1"/>
  <c r="F409" i="9"/>
  <c r="M409" i="9" s="1"/>
  <c r="F459" i="9"/>
  <c r="M459" i="9" s="1"/>
  <c r="M133" i="27" l="1"/>
  <c r="N465" i="9" s="1"/>
  <c r="L133" i="27"/>
  <c r="K133" i="27"/>
  <c r="J133" i="27"/>
  <c r="I133" i="27"/>
  <c r="H133" i="27"/>
  <c r="G133" i="27"/>
  <c r="F133" i="27"/>
  <c r="E133" i="27"/>
  <c r="M132" i="27"/>
  <c r="L132" i="27"/>
  <c r="K132" i="27"/>
  <c r="J132" i="27"/>
  <c r="I132" i="27"/>
  <c r="H132" i="27"/>
  <c r="G132" i="27"/>
  <c r="F132" i="27"/>
  <c r="E132" i="27"/>
  <c r="M131" i="27"/>
  <c r="L131" i="27"/>
  <c r="K131" i="27"/>
  <c r="J131" i="27"/>
  <c r="I131" i="27"/>
  <c r="H131" i="27"/>
  <c r="G131" i="27"/>
  <c r="F131" i="27"/>
  <c r="E131" i="27"/>
  <c r="M130" i="27"/>
  <c r="L130" i="27"/>
  <c r="K130" i="27"/>
  <c r="J130" i="27"/>
  <c r="I130" i="27"/>
  <c r="H130" i="27"/>
  <c r="G130" i="27"/>
  <c r="F130" i="27"/>
  <c r="E130" i="27"/>
  <c r="M129" i="27"/>
  <c r="L129" i="27"/>
  <c r="K129" i="27"/>
  <c r="J129" i="27"/>
  <c r="I129" i="27"/>
  <c r="H129" i="27"/>
  <c r="G129" i="27"/>
  <c r="F129" i="27"/>
  <c r="E129" i="27"/>
  <c r="M128" i="27"/>
  <c r="L128" i="27"/>
  <c r="K128" i="27"/>
  <c r="J128" i="27"/>
  <c r="I128" i="27"/>
  <c r="H128" i="27"/>
  <c r="G128" i="27"/>
  <c r="F128" i="27"/>
  <c r="E128" i="27"/>
  <c r="M127" i="27"/>
  <c r="L127" i="27"/>
  <c r="K127" i="27"/>
  <c r="J127" i="27"/>
  <c r="I127" i="27"/>
  <c r="H127" i="27"/>
  <c r="G127" i="27"/>
  <c r="F127" i="27"/>
  <c r="E127" i="27"/>
  <c r="M126" i="27"/>
  <c r="L126" i="27"/>
  <c r="K126" i="27"/>
  <c r="J126" i="27"/>
  <c r="I126" i="27"/>
  <c r="H126" i="27"/>
  <c r="G126" i="27"/>
  <c r="F126" i="27"/>
  <c r="E126" i="27"/>
  <c r="M125" i="27"/>
  <c r="L125" i="27"/>
  <c r="K125" i="27"/>
  <c r="J125" i="27"/>
  <c r="I125" i="27"/>
  <c r="H125" i="27"/>
  <c r="G125" i="27"/>
  <c r="F125" i="27"/>
  <c r="E125" i="27"/>
  <c r="M124" i="27"/>
  <c r="L124" i="27"/>
  <c r="K124" i="27"/>
  <c r="J124" i="27"/>
  <c r="I124" i="27"/>
  <c r="H124" i="27"/>
  <c r="G124" i="27"/>
  <c r="F124" i="27"/>
  <c r="E124" i="27"/>
  <c r="M123" i="27"/>
  <c r="L123" i="27"/>
  <c r="K123" i="27"/>
  <c r="J123" i="27"/>
  <c r="I123" i="27"/>
  <c r="H123" i="27"/>
  <c r="G123" i="27"/>
  <c r="F123" i="27"/>
  <c r="E123" i="27"/>
  <c r="M122" i="27"/>
  <c r="L122" i="27"/>
  <c r="K122" i="27"/>
  <c r="J122" i="27"/>
  <c r="I122" i="27"/>
  <c r="H122" i="27"/>
  <c r="G122" i="27"/>
  <c r="F122" i="27"/>
  <c r="E122" i="27"/>
  <c r="M121" i="27"/>
  <c r="L121" i="27"/>
  <c r="K121" i="27"/>
  <c r="J121" i="27"/>
  <c r="I121" i="27"/>
  <c r="H121" i="27"/>
  <c r="G121" i="27"/>
  <c r="F121" i="27"/>
  <c r="M120" i="27"/>
  <c r="L120" i="27"/>
  <c r="K120" i="27"/>
  <c r="J120" i="27"/>
  <c r="I120" i="27"/>
  <c r="H120" i="27"/>
  <c r="G120" i="27"/>
  <c r="F120" i="27"/>
  <c r="E120" i="27"/>
  <c r="M119" i="27"/>
  <c r="L119" i="27"/>
  <c r="K119" i="27"/>
  <c r="J119" i="27"/>
  <c r="I119" i="27"/>
  <c r="H119" i="27"/>
  <c r="G119" i="27"/>
  <c r="F119" i="27"/>
  <c r="E119" i="27"/>
  <c r="M118" i="27"/>
  <c r="L118" i="27"/>
  <c r="K118" i="27"/>
  <c r="J118" i="27"/>
  <c r="I118" i="27"/>
  <c r="H118" i="27"/>
  <c r="G118" i="27"/>
  <c r="F118" i="27"/>
  <c r="E118" i="27"/>
  <c r="M117" i="27"/>
  <c r="L117" i="27"/>
  <c r="K117" i="27"/>
  <c r="J117" i="27"/>
  <c r="I117" i="27"/>
  <c r="H117" i="27"/>
  <c r="G117" i="27"/>
  <c r="F117" i="27"/>
  <c r="E117" i="27"/>
  <c r="M116" i="27"/>
  <c r="L116" i="27"/>
  <c r="K116" i="27"/>
  <c r="J116" i="27"/>
  <c r="I116" i="27"/>
  <c r="H116" i="27"/>
  <c r="G116" i="27"/>
  <c r="F116" i="27"/>
  <c r="E116" i="27"/>
  <c r="M115" i="27"/>
  <c r="L115" i="27"/>
  <c r="K115" i="27"/>
  <c r="J115" i="27"/>
  <c r="I115" i="27"/>
  <c r="H115" i="27"/>
  <c r="G115" i="27"/>
  <c r="F115" i="27"/>
  <c r="E115" i="27"/>
  <c r="M114" i="27"/>
  <c r="L114" i="27"/>
  <c r="K114" i="27"/>
  <c r="J114" i="27"/>
  <c r="I114" i="27"/>
  <c r="H114" i="27"/>
  <c r="G114" i="27"/>
  <c r="F114" i="27"/>
  <c r="E114" i="27"/>
  <c r="M113" i="27"/>
  <c r="L113" i="27"/>
  <c r="K113" i="27"/>
  <c r="J113" i="27"/>
  <c r="I113" i="27"/>
  <c r="H113" i="27"/>
  <c r="G113" i="27"/>
  <c r="F113" i="27"/>
  <c r="E113" i="27"/>
  <c r="M112" i="27"/>
  <c r="L112" i="27"/>
  <c r="K112" i="27"/>
  <c r="J112" i="27"/>
  <c r="I112" i="27"/>
  <c r="H112" i="27"/>
  <c r="G112" i="27"/>
  <c r="F112" i="27"/>
  <c r="E112" i="27"/>
  <c r="M111" i="27"/>
  <c r="L111" i="27"/>
  <c r="K111" i="27"/>
  <c r="J111" i="27"/>
  <c r="I111" i="27"/>
  <c r="H111" i="27"/>
  <c r="G111" i="27"/>
  <c r="F111" i="27"/>
  <c r="E111" i="27"/>
  <c r="M110" i="27"/>
  <c r="L110" i="27"/>
  <c r="K110" i="27"/>
  <c r="J110" i="27"/>
  <c r="I110" i="27"/>
  <c r="H110" i="27"/>
  <c r="G110" i="27"/>
  <c r="F110" i="27"/>
  <c r="E110" i="27"/>
  <c r="M109" i="27"/>
  <c r="L109" i="27"/>
  <c r="K109" i="27"/>
  <c r="J109" i="27"/>
  <c r="I109" i="27"/>
  <c r="H109" i="27"/>
  <c r="G109" i="27"/>
  <c r="F109" i="27"/>
  <c r="E109" i="27"/>
  <c r="M108" i="27"/>
  <c r="L108" i="27"/>
  <c r="K108" i="27"/>
  <c r="J108" i="27"/>
  <c r="I108" i="27"/>
  <c r="H108" i="27"/>
  <c r="G108" i="27"/>
  <c r="F108" i="27"/>
  <c r="E108" i="27"/>
  <c r="M107" i="27"/>
  <c r="L107" i="27"/>
  <c r="K107" i="27"/>
  <c r="J107" i="27"/>
  <c r="I107" i="27"/>
  <c r="H107" i="27"/>
  <c r="G107" i="27"/>
  <c r="F107" i="27"/>
  <c r="E107" i="27"/>
  <c r="M106" i="27"/>
  <c r="L106" i="27"/>
  <c r="K106" i="27"/>
  <c r="J106" i="27"/>
  <c r="I106" i="27"/>
  <c r="H106" i="27"/>
  <c r="G106" i="27"/>
  <c r="F106" i="27"/>
  <c r="E106" i="27"/>
  <c r="M105" i="27"/>
  <c r="L105" i="27"/>
  <c r="K105" i="27"/>
  <c r="J105" i="27"/>
  <c r="I105" i="27"/>
  <c r="H105" i="27"/>
  <c r="G105" i="27"/>
  <c r="F105" i="27"/>
  <c r="E105" i="27"/>
  <c r="M104" i="27"/>
  <c r="L104" i="27"/>
  <c r="K104" i="27"/>
  <c r="J104" i="27"/>
  <c r="I104" i="27"/>
  <c r="H104" i="27"/>
  <c r="G104" i="27"/>
  <c r="F104" i="27"/>
  <c r="E104" i="27"/>
  <c r="M103" i="27"/>
  <c r="L103" i="27"/>
  <c r="K103" i="27"/>
  <c r="J103" i="27"/>
  <c r="I103" i="27"/>
  <c r="H103" i="27"/>
  <c r="G103" i="27"/>
  <c r="F103" i="27"/>
  <c r="E103" i="27"/>
  <c r="M102" i="27"/>
  <c r="L102" i="27"/>
  <c r="K102" i="27"/>
  <c r="J102" i="27"/>
  <c r="I102" i="27"/>
  <c r="H102" i="27"/>
  <c r="G102" i="27"/>
  <c r="F102" i="27"/>
  <c r="E102" i="27"/>
  <c r="M101" i="27"/>
  <c r="L101" i="27"/>
  <c r="K101" i="27"/>
  <c r="J101" i="27"/>
  <c r="I101" i="27"/>
  <c r="H101" i="27"/>
  <c r="G101" i="27"/>
  <c r="F101" i="27"/>
  <c r="E101" i="27"/>
  <c r="M100" i="27"/>
  <c r="L100" i="27"/>
  <c r="K100" i="27"/>
  <c r="J100" i="27"/>
  <c r="I100" i="27"/>
  <c r="H100" i="27"/>
  <c r="G100" i="27"/>
  <c r="F100" i="27"/>
  <c r="E100" i="27"/>
  <c r="M99" i="27"/>
  <c r="L99" i="27"/>
  <c r="K99" i="27"/>
  <c r="J99" i="27"/>
  <c r="I99" i="27"/>
  <c r="H99" i="27"/>
  <c r="G99" i="27"/>
  <c r="F99" i="27"/>
  <c r="E99" i="27"/>
  <c r="M98" i="27"/>
  <c r="L98" i="27"/>
  <c r="K98" i="27"/>
  <c r="J98" i="27"/>
  <c r="I98" i="27"/>
  <c r="H98" i="27"/>
  <c r="G98" i="27"/>
  <c r="F98" i="27"/>
  <c r="E98" i="27"/>
  <c r="M97" i="27"/>
  <c r="L97" i="27"/>
  <c r="K97" i="27"/>
  <c r="J97" i="27"/>
  <c r="I97" i="27"/>
  <c r="H97" i="27"/>
  <c r="G97" i="27"/>
  <c r="F97" i="27"/>
  <c r="E97" i="27"/>
  <c r="M96" i="27"/>
  <c r="L96" i="27"/>
  <c r="K96" i="27"/>
  <c r="J96" i="27"/>
  <c r="I96" i="27"/>
  <c r="H96" i="27"/>
  <c r="G96" i="27"/>
  <c r="F96" i="27"/>
  <c r="E96" i="27"/>
  <c r="M95" i="27"/>
  <c r="L95" i="27"/>
  <c r="K95" i="27"/>
  <c r="J95" i="27"/>
  <c r="I95" i="27"/>
  <c r="H95" i="27"/>
  <c r="G95" i="27"/>
  <c r="F95" i="27"/>
  <c r="E95" i="27"/>
  <c r="M94" i="27"/>
  <c r="L94" i="27"/>
  <c r="K94" i="27"/>
  <c r="J94" i="27"/>
  <c r="I94" i="27"/>
  <c r="H94" i="27"/>
  <c r="G94" i="27"/>
  <c r="F94" i="27"/>
  <c r="E94" i="27"/>
  <c r="M93" i="27"/>
  <c r="L93" i="27"/>
  <c r="K93" i="27"/>
  <c r="J93" i="27"/>
  <c r="I93" i="27"/>
  <c r="H93" i="27"/>
  <c r="G93" i="27"/>
  <c r="F93" i="27"/>
  <c r="E93" i="27"/>
  <c r="M92" i="27"/>
  <c r="L92" i="27"/>
  <c r="K92" i="27"/>
  <c r="J92" i="27"/>
  <c r="I92" i="27"/>
  <c r="H92" i="27"/>
  <c r="G92" i="27"/>
  <c r="F92" i="27"/>
  <c r="E92" i="27"/>
  <c r="M91" i="27"/>
  <c r="L91" i="27"/>
  <c r="K91" i="27"/>
  <c r="J91" i="27"/>
  <c r="I91" i="27"/>
  <c r="H91" i="27"/>
  <c r="G91" i="27"/>
  <c r="F91" i="27"/>
  <c r="E91" i="27"/>
  <c r="M90" i="27"/>
  <c r="L90" i="27"/>
  <c r="K90" i="27"/>
  <c r="J90" i="27"/>
  <c r="I90" i="27"/>
  <c r="H90" i="27"/>
  <c r="G90" i="27"/>
  <c r="F90" i="27"/>
  <c r="E90" i="27"/>
  <c r="M89" i="27"/>
  <c r="L89" i="27"/>
  <c r="K89" i="27"/>
  <c r="J89" i="27"/>
  <c r="I89" i="27"/>
  <c r="H89" i="27"/>
  <c r="G89" i="27"/>
  <c r="F89" i="27"/>
  <c r="E89" i="27"/>
  <c r="M88" i="27"/>
  <c r="L88" i="27"/>
  <c r="K88" i="27"/>
  <c r="J88" i="27"/>
  <c r="I88" i="27"/>
  <c r="H88" i="27"/>
  <c r="G88" i="27"/>
  <c r="F88" i="27"/>
  <c r="E88" i="27"/>
  <c r="M87" i="27"/>
  <c r="L87" i="27"/>
  <c r="K87" i="27"/>
  <c r="J87" i="27"/>
  <c r="I87" i="27"/>
  <c r="H87" i="27"/>
  <c r="G87" i="27"/>
  <c r="F87" i="27"/>
  <c r="E87" i="27"/>
  <c r="M86" i="27"/>
  <c r="L86" i="27"/>
  <c r="K86" i="27"/>
  <c r="J86" i="27"/>
  <c r="I86" i="27"/>
  <c r="H86" i="27"/>
  <c r="G86" i="27"/>
  <c r="F86" i="27"/>
  <c r="E86" i="27"/>
  <c r="N20" i="9" s="1"/>
  <c r="M85" i="27"/>
  <c r="L85" i="27"/>
  <c r="K85" i="27"/>
  <c r="J85" i="27"/>
  <c r="I85" i="27"/>
  <c r="H85" i="27"/>
  <c r="G85" i="27"/>
  <c r="F85" i="27"/>
  <c r="E85" i="27"/>
  <c r="M84" i="27"/>
  <c r="L84" i="27"/>
  <c r="K84" i="27"/>
  <c r="J84" i="27"/>
  <c r="I84" i="27"/>
  <c r="H84" i="27"/>
  <c r="G84" i="27"/>
  <c r="F84" i="27"/>
  <c r="E84" i="27"/>
  <c r="M83" i="27"/>
  <c r="L83" i="27"/>
  <c r="K83" i="27"/>
  <c r="J83" i="27"/>
  <c r="I83" i="27"/>
  <c r="N216" i="9" s="1"/>
  <c r="H83" i="27"/>
  <c r="G83" i="27"/>
  <c r="F83" i="27"/>
  <c r="E83" i="27"/>
  <c r="N16" i="9" s="1"/>
  <c r="M54" i="27"/>
  <c r="L54" i="27"/>
  <c r="K54" i="27"/>
  <c r="J54" i="27"/>
  <c r="I54" i="27"/>
  <c r="H54" i="27"/>
  <c r="G54" i="27"/>
  <c r="F54" i="27"/>
  <c r="E54" i="27"/>
  <c r="M53" i="27"/>
  <c r="L53" i="27"/>
  <c r="K53" i="27"/>
  <c r="J53" i="27"/>
  <c r="I53" i="27"/>
  <c r="H53" i="27"/>
  <c r="G53" i="27"/>
  <c r="F53" i="27"/>
  <c r="E53" i="27"/>
  <c r="M52" i="27"/>
  <c r="L52" i="27"/>
  <c r="K52" i="27"/>
  <c r="J52" i="27"/>
  <c r="I52" i="27"/>
  <c r="H52" i="27"/>
  <c r="G52" i="27"/>
  <c r="F52" i="27"/>
  <c r="E52" i="27"/>
  <c r="M51" i="27"/>
  <c r="L51" i="27"/>
  <c r="K51" i="27"/>
  <c r="J51" i="27"/>
  <c r="I51" i="27"/>
  <c r="H51" i="27"/>
  <c r="G51" i="27"/>
  <c r="F51" i="27"/>
  <c r="E51" i="27"/>
  <c r="M50" i="27"/>
  <c r="L50" i="27"/>
  <c r="K50" i="27"/>
  <c r="J50" i="27"/>
  <c r="I50" i="27"/>
  <c r="H50" i="27"/>
  <c r="G50" i="27"/>
  <c r="F50" i="27"/>
  <c r="E50" i="27"/>
  <c r="M49" i="27"/>
  <c r="L49" i="27"/>
  <c r="K49" i="27"/>
  <c r="J49" i="27"/>
  <c r="I49" i="27"/>
  <c r="H49" i="27"/>
  <c r="G49" i="27"/>
  <c r="F49" i="27"/>
  <c r="E49" i="27"/>
  <c r="M48" i="27"/>
  <c r="L48" i="27"/>
  <c r="K48" i="27"/>
  <c r="J48" i="27"/>
  <c r="I48" i="27"/>
  <c r="H48" i="27"/>
  <c r="G48" i="27"/>
  <c r="F48" i="27"/>
  <c r="E48" i="27"/>
  <c r="M47" i="27"/>
  <c r="L47" i="27"/>
  <c r="K47" i="27"/>
  <c r="J47" i="27"/>
  <c r="I47" i="27"/>
  <c r="H47" i="27"/>
  <c r="G47" i="27"/>
  <c r="F47" i="27"/>
  <c r="E47" i="27"/>
  <c r="M46" i="27"/>
  <c r="L46" i="27"/>
  <c r="K46" i="27"/>
  <c r="J46" i="27"/>
  <c r="I46" i="27"/>
  <c r="H46" i="27"/>
  <c r="G46" i="27"/>
  <c r="F46" i="27"/>
  <c r="E46" i="27"/>
  <c r="M45" i="27"/>
  <c r="L45" i="27"/>
  <c r="K45" i="27"/>
  <c r="J45" i="27"/>
  <c r="I45" i="27"/>
  <c r="H45" i="27"/>
  <c r="G45" i="27"/>
  <c r="F45" i="27"/>
  <c r="E45" i="27"/>
  <c r="M44" i="27"/>
  <c r="L44" i="27"/>
  <c r="K44" i="27"/>
  <c r="J44" i="27"/>
  <c r="I44" i="27"/>
  <c r="H44" i="27"/>
  <c r="G44" i="27"/>
  <c r="F44" i="27"/>
  <c r="E44" i="27"/>
  <c r="M43" i="27"/>
  <c r="L43" i="27"/>
  <c r="K43" i="27"/>
  <c r="J43" i="27"/>
  <c r="I43" i="27"/>
  <c r="H43" i="27"/>
  <c r="G43" i="27"/>
  <c r="F43" i="27"/>
  <c r="E43" i="27"/>
  <c r="M42" i="27"/>
  <c r="L42" i="27"/>
  <c r="K42" i="27"/>
  <c r="J42" i="27"/>
  <c r="I42" i="27"/>
  <c r="H42" i="27"/>
  <c r="G42" i="27"/>
  <c r="F42" i="27"/>
  <c r="E42" i="27"/>
  <c r="M41" i="27"/>
  <c r="L41" i="27"/>
  <c r="K41" i="27"/>
  <c r="J41" i="27"/>
  <c r="I41" i="27"/>
  <c r="H41" i="27"/>
  <c r="G41" i="27"/>
  <c r="F41" i="27"/>
  <c r="E41" i="27"/>
  <c r="M40" i="27"/>
  <c r="L40" i="27"/>
  <c r="K40" i="27"/>
  <c r="I40" i="27"/>
  <c r="H40" i="27"/>
  <c r="G40" i="27"/>
  <c r="F40" i="27"/>
  <c r="E40" i="27"/>
  <c r="M39" i="27"/>
  <c r="L39" i="27"/>
  <c r="K39" i="27"/>
  <c r="J39" i="27"/>
  <c r="I39" i="27"/>
  <c r="H39" i="27"/>
  <c r="G39" i="27"/>
  <c r="F39" i="27"/>
  <c r="E39" i="27"/>
  <c r="M38" i="27"/>
  <c r="L38" i="27"/>
  <c r="K38" i="27"/>
  <c r="J38" i="27"/>
  <c r="I38" i="27"/>
  <c r="H38" i="27"/>
  <c r="G38" i="27"/>
  <c r="F38" i="27"/>
  <c r="E38" i="27"/>
  <c r="M37" i="27"/>
  <c r="L37" i="27"/>
  <c r="K37" i="27"/>
  <c r="J37" i="27"/>
  <c r="I37" i="27"/>
  <c r="H37" i="27"/>
  <c r="G37" i="27"/>
  <c r="F37" i="27"/>
  <c r="E37" i="27"/>
  <c r="M36" i="27"/>
  <c r="L36" i="27"/>
  <c r="K36" i="27"/>
  <c r="J36" i="27"/>
  <c r="I36" i="27"/>
  <c r="H36" i="27"/>
  <c r="G36" i="27"/>
  <c r="F36" i="27"/>
  <c r="E36" i="27"/>
  <c r="M35" i="27"/>
  <c r="L35" i="27"/>
  <c r="K35" i="27"/>
  <c r="J35" i="27"/>
  <c r="I35" i="27"/>
  <c r="H35" i="27"/>
  <c r="G35" i="27"/>
  <c r="F35" i="27"/>
  <c r="E35" i="27"/>
  <c r="M34" i="27"/>
  <c r="L34" i="27"/>
  <c r="K34" i="27"/>
  <c r="J34" i="27"/>
  <c r="I34" i="27"/>
  <c r="H34" i="27"/>
  <c r="G34" i="27"/>
  <c r="F34" i="27"/>
  <c r="E34" i="27"/>
  <c r="M33" i="27"/>
  <c r="L33" i="27"/>
  <c r="K33" i="27"/>
  <c r="J33" i="27"/>
  <c r="I33" i="27"/>
  <c r="H33" i="27"/>
  <c r="G33" i="27"/>
  <c r="F33" i="27"/>
  <c r="E33" i="27"/>
  <c r="M32" i="27"/>
  <c r="L32" i="27"/>
  <c r="K32" i="27"/>
  <c r="J32" i="27"/>
  <c r="I32" i="27"/>
  <c r="H32" i="27"/>
  <c r="G32" i="27"/>
  <c r="F32" i="27"/>
  <c r="E32" i="27"/>
  <c r="M31" i="27"/>
  <c r="L31" i="27"/>
  <c r="K31" i="27"/>
  <c r="J31" i="27"/>
  <c r="I31" i="27"/>
  <c r="H31" i="27"/>
  <c r="G31" i="27"/>
  <c r="F31" i="27"/>
  <c r="E31" i="27"/>
  <c r="M30" i="27"/>
  <c r="L30" i="27"/>
  <c r="K30" i="27"/>
  <c r="J30" i="27"/>
  <c r="I30" i="27"/>
  <c r="H30" i="27"/>
  <c r="G30" i="27"/>
  <c r="F30" i="27"/>
  <c r="E30" i="27"/>
  <c r="M29" i="27"/>
  <c r="L29" i="27"/>
  <c r="K29" i="27"/>
  <c r="J29" i="27"/>
  <c r="I29" i="27"/>
  <c r="H29" i="27"/>
  <c r="G29" i="27"/>
  <c r="F29" i="27"/>
  <c r="E29" i="27"/>
  <c r="M28" i="27"/>
  <c r="L28" i="27"/>
  <c r="K28" i="27"/>
  <c r="J28" i="27"/>
  <c r="I28" i="27"/>
  <c r="H28" i="27"/>
  <c r="G28" i="27"/>
  <c r="F28" i="27"/>
  <c r="E28" i="27"/>
  <c r="M27" i="27"/>
  <c r="L27" i="27"/>
  <c r="K27" i="27"/>
  <c r="J27" i="27"/>
  <c r="I27" i="27"/>
  <c r="H27" i="27"/>
  <c r="G27" i="27"/>
  <c r="F27" i="27"/>
  <c r="E27" i="27"/>
  <c r="M26" i="27"/>
  <c r="L26" i="27"/>
  <c r="K26" i="27"/>
  <c r="J26" i="27"/>
  <c r="I26" i="27"/>
  <c r="H26" i="27"/>
  <c r="G26" i="27"/>
  <c r="F26" i="27"/>
  <c r="E26" i="27"/>
  <c r="M25" i="27"/>
  <c r="L25" i="27"/>
  <c r="K25" i="27"/>
  <c r="J25" i="27"/>
  <c r="I25" i="27"/>
  <c r="H25" i="27"/>
  <c r="G25" i="27"/>
  <c r="F25" i="27"/>
  <c r="E25" i="27"/>
  <c r="M24" i="27"/>
  <c r="L24" i="27"/>
  <c r="K24" i="27"/>
  <c r="J24" i="27"/>
  <c r="I24" i="27"/>
  <c r="H24" i="27"/>
  <c r="G24" i="27"/>
  <c r="F24" i="27"/>
  <c r="E24" i="27"/>
  <c r="M23" i="27"/>
  <c r="L23" i="27"/>
  <c r="K23" i="27"/>
  <c r="J23" i="27"/>
  <c r="I23" i="27"/>
  <c r="H23" i="27"/>
  <c r="G23" i="27"/>
  <c r="F23" i="27"/>
  <c r="E23" i="27"/>
  <c r="M22" i="27"/>
  <c r="L22" i="27"/>
  <c r="K22" i="27"/>
  <c r="J22" i="27"/>
  <c r="I22" i="27"/>
  <c r="H22" i="27"/>
  <c r="G22" i="27"/>
  <c r="F22" i="27"/>
  <c r="E22" i="27"/>
  <c r="M21" i="27"/>
  <c r="L21" i="27"/>
  <c r="K21" i="27"/>
  <c r="J21" i="27"/>
  <c r="I21" i="27"/>
  <c r="H21" i="27"/>
  <c r="G21" i="27"/>
  <c r="F21" i="27"/>
  <c r="E21" i="27"/>
  <c r="M20" i="27"/>
  <c r="L20" i="27"/>
  <c r="K20" i="27"/>
  <c r="J20" i="27"/>
  <c r="I20" i="27"/>
  <c r="H20" i="27"/>
  <c r="G20" i="27"/>
  <c r="F20" i="27"/>
  <c r="E20" i="27"/>
  <c r="M19" i="27"/>
  <c r="L19" i="27"/>
  <c r="K19" i="27"/>
  <c r="J19" i="27"/>
  <c r="I19" i="27"/>
  <c r="H19" i="27"/>
  <c r="G19" i="27"/>
  <c r="F19" i="27"/>
  <c r="E19" i="27"/>
  <c r="M18" i="27"/>
  <c r="L18" i="27"/>
  <c r="K18" i="27"/>
  <c r="J18" i="27"/>
  <c r="I18" i="27"/>
  <c r="H18" i="27"/>
  <c r="G18" i="27"/>
  <c r="F18" i="27"/>
  <c r="E18" i="27"/>
  <c r="M17" i="27"/>
  <c r="L17" i="27"/>
  <c r="K17" i="27"/>
  <c r="J17" i="27"/>
  <c r="I17" i="27"/>
  <c r="H17" i="27"/>
  <c r="G17" i="27"/>
  <c r="F17" i="27"/>
  <c r="E17" i="27"/>
  <c r="M16" i="27"/>
  <c r="L16" i="27"/>
  <c r="K16" i="27"/>
  <c r="J16" i="27"/>
  <c r="I16" i="27"/>
  <c r="H16" i="27"/>
  <c r="G16" i="27"/>
  <c r="F16" i="27"/>
  <c r="E16" i="27"/>
  <c r="M15" i="27"/>
  <c r="L15" i="27"/>
  <c r="K15" i="27"/>
  <c r="J15" i="27"/>
  <c r="I15" i="27"/>
  <c r="H15" i="27"/>
  <c r="G15" i="27"/>
  <c r="F15" i="27"/>
  <c r="E15" i="27"/>
  <c r="M14" i="27"/>
  <c r="L14" i="27"/>
  <c r="K14" i="27"/>
  <c r="J14" i="27"/>
  <c r="I14" i="27"/>
  <c r="H14" i="27"/>
  <c r="G14" i="27"/>
  <c r="F14" i="27"/>
  <c r="E14" i="27"/>
  <c r="M13" i="27"/>
  <c r="L13" i="27"/>
  <c r="K13" i="27"/>
  <c r="J13" i="27"/>
  <c r="I13" i="27"/>
  <c r="H13" i="27"/>
  <c r="G13" i="27"/>
  <c r="F13" i="27"/>
  <c r="E13" i="27"/>
  <c r="M12" i="27"/>
  <c r="L12" i="27"/>
  <c r="K12" i="27"/>
  <c r="J12" i="27"/>
  <c r="I12" i="27"/>
  <c r="H12" i="27"/>
  <c r="G12" i="27"/>
  <c r="F12" i="27"/>
  <c r="E12" i="27"/>
  <c r="M11" i="27"/>
  <c r="L11" i="27"/>
  <c r="K11" i="27"/>
  <c r="J11" i="27"/>
  <c r="I11" i="27"/>
  <c r="H11" i="27"/>
  <c r="G11" i="27"/>
  <c r="F11" i="27"/>
  <c r="E11" i="27"/>
  <c r="M10" i="27"/>
  <c r="L10" i="27"/>
  <c r="K10" i="27"/>
  <c r="J10" i="27"/>
  <c r="I10" i="27"/>
  <c r="H10" i="27"/>
  <c r="G10" i="27"/>
  <c r="F10" i="27"/>
  <c r="E10" i="27"/>
  <c r="M9" i="27"/>
  <c r="L9" i="27"/>
  <c r="K9" i="27"/>
  <c r="J9" i="27"/>
  <c r="I9" i="27"/>
  <c r="H9" i="27"/>
  <c r="G9" i="27"/>
  <c r="F9" i="27"/>
  <c r="E9" i="27"/>
  <c r="M8" i="27"/>
  <c r="L8" i="27"/>
  <c r="K8" i="27"/>
  <c r="J8" i="27"/>
  <c r="I8" i="27"/>
  <c r="H8" i="27"/>
  <c r="G8" i="27"/>
  <c r="F8" i="27"/>
  <c r="E8" i="27"/>
  <c r="M7" i="27"/>
  <c r="L7" i="27"/>
  <c r="K7" i="27"/>
  <c r="J7" i="27"/>
  <c r="I7" i="27"/>
  <c r="H7" i="27"/>
  <c r="G7" i="27"/>
  <c r="F7" i="27"/>
  <c r="E7" i="27"/>
  <c r="M6" i="27"/>
  <c r="L6" i="27"/>
  <c r="K6" i="27"/>
  <c r="J6" i="27"/>
  <c r="I6" i="27"/>
  <c r="H6" i="27"/>
  <c r="G6" i="27"/>
  <c r="F6" i="27"/>
  <c r="E6" i="27"/>
  <c r="M5" i="27"/>
  <c r="L5" i="27"/>
  <c r="K5" i="27"/>
  <c r="J5" i="27"/>
  <c r="I5" i="27"/>
  <c r="H5" i="27"/>
  <c r="G5" i="27"/>
  <c r="F5" i="27"/>
  <c r="E5" i="27"/>
  <c r="M4" i="27"/>
  <c r="L4" i="27"/>
  <c r="K4" i="27"/>
  <c r="I4" i="27"/>
  <c r="H4" i="27"/>
  <c r="G4" i="27"/>
  <c r="F4" i="27"/>
  <c r="C150" i="27" l="1"/>
  <c r="C151" i="27"/>
  <c r="C152" i="27"/>
  <c r="C153" i="27"/>
  <c r="C154" i="27"/>
  <c r="C155" i="27"/>
  <c r="C156" i="27"/>
  <c r="C157" i="27"/>
  <c r="C149" i="27"/>
  <c r="C71" i="27"/>
  <c r="C72" i="27"/>
  <c r="C73" i="27"/>
  <c r="C74" i="27"/>
  <c r="C75" i="27"/>
  <c r="C76" i="27"/>
  <c r="C77" i="27"/>
  <c r="C78" i="27"/>
  <c r="C70" i="27"/>
  <c r="E57" i="27"/>
  <c r="E58" i="27"/>
  <c r="E59" i="27"/>
  <c r="E60" i="27"/>
  <c r="E61" i="27"/>
  <c r="E62" i="27"/>
  <c r="E63" i="27"/>
  <c r="E64" i="27"/>
  <c r="E56" i="27"/>
  <c r="I20" i="2"/>
  <c r="J59" i="9"/>
  <c r="N316" i="9"/>
  <c r="N317" i="9"/>
  <c r="N318" i="9"/>
  <c r="N319" i="9"/>
  <c r="N320" i="9"/>
  <c r="N321" i="9"/>
  <c r="N322" i="9"/>
  <c r="N323" i="9"/>
  <c r="N324" i="9"/>
  <c r="N325" i="9"/>
  <c r="N326" i="9"/>
  <c r="N327" i="9"/>
  <c r="N328" i="9"/>
  <c r="N329" i="9"/>
  <c r="N330" i="9"/>
  <c r="N331" i="9"/>
  <c r="N332" i="9"/>
  <c r="N333" i="9"/>
  <c r="N334" i="9"/>
  <c r="N335" i="9"/>
  <c r="N336" i="9"/>
  <c r="N337" i="9"/>
  <c r="N338" i="9"/>
  <c r="N339" i="9"/>
  <c r="N340" i="9"/>
  <c r="N341" i="9"/>
  <c r="N342" i="9"/>
  <c r="N343" i="9"/>
  <c r="N344" i="9"/>
  <c r="N345" i="9"/>
  <c r="N346" i="9"/>
  <c r="N347" i="9"/>
  <c r="N348" i="9"/>
  <c r="N349" i="9"/>
  <c r="N350" i="9"/>
  <c r="N351" i="9"/>
  <c r="N352" i="9"/>
  <c r="N353" i="9"/>
  <c r="N354" i="9"/>
  <c r="N355" i="9"/>
  <c r="N356" i="9"/>
  <c r="N357" i="9"/>
  <c r="N358" i="9"/>
  <c r="N359" i="9"/>
  <c r="N360" i="9"/>
  <c r="N361" i="9"/>
  <c r="N362" i="9"/>
  <c r="N363" i="9"/>
  <c r="N364" i="9"/>
  <c r="N365" i="9"/>
  <c r="N366" i="9"/>
  <c r="N367" i="9"/>
  <c r="N368" i="9"/>
  <c r="N369" i="9"/>
  <c r="N370" i="9"/>
  <c r="N371" i="9"/>
  <c r="N372" i="9"/>
  <c r="N373" i="9"/>
  <c r="N374" i="9"/>
  <c r="N375" i="9"/>
  <c r="N376" i="9"/>
  <c r="N377" i="9"/>
  <c r="N378" i="9"/>
  <c r="N379" i="9"/>
  <c r="N380" i="9"/>
  <c r="N381" i="9"/>
  <c r="N382" i="9"/>
  <c r="N383" i="9"/>
  <c r="N384" i="9"/>
  <c r="N385" i="9"/>
  <c r="N386" i="9"/>
  <c r="N387" i="9"/>
  <c r="N388" i="9"/>
  <c r="N389" i="9"/>
  <c r="N390" i="9"/>
  <c r="N391" i="9"/>
  <c r="N392" i="9"/>
  <c r="N393" i="9"/>
  <c r="N394" i="9"/>
  <c r="N395" i="9"/>
  <c r="N396" i="9"/>
  <c r="N397" i="9"/>
  <c r="N398" i="9"/>
  <c r="N399" i="9"/>
  <c r="N400" i="9"/>
  <c r="N401" i="9"/>
  <c r="N402" i="9"/>
  <c r="N403" i="9"/>
  <c r="N404" i="9"/>
  <c r="N405" i="9"/>
  <c r="N406" i="9"/>
  <c r="N407" i="9"/>
  <c r="N408" i="9"/>
  <c r="N409" i="9"/>
  <c r="N410" i="9"/>
  <c r="N411" i="9"/>
  <c r="N412" i="9"/>
  <c r="N413" i="9"/>
  <c r="N414" i="9"/>
  <c r="N415" i="9"/>
  <c r="N416" i="9"/>
  <c r="N417" i="9"/>
  <c r="N418" i="9"/>
  <c r="N419" i="9"/>
  <c r="N420" i="9"/>
  <c r="N421" i="9"/>
  <c r="N422" i="9"/>
  <c r="N423" i="9"/>
  <c r="N424" i="9"/>
  <c r="N425" i="9"/>
  <c r="N426" i="9"/>
  <c r="N427" i="9"/>
  <c r="N428" i="9"/>
  <c r="N429" i="9"/>
  <c r="N430" i="9"/>
  <c r="N431" i="9"/>
  <c r="N432" i="9"/>
  <c r="N433" i="9"/>
  <c r="N434" i="9"/>
  <c r="N435" i="9"/>
  <c r="N436" i="9"/>
  <c r="N437" i="9"/>
  <c r="N438" i="9"/>
  <c r="N439" i="9"/>
  <c r="N440" i="9"/>
  <c r="N441" i="9"/>
  <c r="N442" i="9"/>
  <c r="N443" i="9"/>
  <c r="N444" i="9"/>
  <c r="N445" i="9"/>
  <c r="N446" i="9"/>
  <c r="N447" i="9"/>
  <c r="N448" i="9"/>
  <c r="N449" i="9"/>
  <c r="N450" i="9"/>
  <c r="N451" i="9"/>
  <c r="N452" i="9"/>
  <c r="N453" i="9"/>
  <c r="N454" i="9"/>
  <c r="N455" i="9"/>
  <c r="N456" i="9"/>
  <c r="N457" i="9"/>
  <c r="N458" i="9"/>
  <c r="N459" i="9"/>
  <c r="N460" i="9"/>
  <c r="N461" i="9"/>
  <c r="N462" i="9"/>
  <c r="N463" i="9"/>
  <c r="N464" i="9"/>
  <c r="N17" i="9"/>
  <c r="N18" i="9"/>
  <c r="N19"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183" i="9"/>
  <c r="N184" i="9"/>
  <c r="N185" i="9"/>
  <c r="N186" i="9"/>
  <c r="N187" i="9"/>
  <c r="N188" i="9"/>
  <c r="N189" i="9"/>
  <c r="N190" i="9"/>
  <c r="N191" i="9"/>
  <c r="N192" i="9"/>
  <c r="N193" i="9"/>
  <c r="N194" i="9"/>
  <c r="N195" i="9"/>
  <c r="N196" i="9"/>
  <c r="N197" i="9"/>
  <c r="N198" i="9"/>
  <c r="N199" i="9"/>
  <c r="N200" i="9"/>
  <c r="N201" i="9"/>
  <c r="N202" i="9"/>
  <c r="N203" i="9"/>
  <c r="N204" i="9"/>
  <c r="N205" i="9"/>
  <c r="N206" i="9"/>
  <c r="N207" i="9"/>
  <c r="N208" i="9"/>
  <c r="N209" i="9"/>
  <c r="N210" i="9"/>
  <c r="N211" i="9"/>
  <c r="N212" i="9"/>
  <c r="N213" i="9"/>
  <c r="N214" i="9"/>
  <c r="N215" i="9"/>
  <c r="N217" i="9"/>
  <c r="N218" i="9"/>
  <c r="N219" i="9"/>
  <c r="N220" i="9"/>
  <c r="N221" i="9"/>
  <c r="N222" i="9"/>
  <c r="N223" i="9"/>
  <c r="N224" i="9"/>
  <c r="N225" i="9"/>
  <c r="N226" i="9"/>
  <c r="N227" i="9"/>
  <c r="N228" i="9"/>
  <c r="N229" i="9"/>
  <c r="N230" i="9"/>
  <c r="N231" i="9"/>
  <c r="N232" i="9"/>
  <c r="N233" i="9"/>
  <c r="N234" i="9"/>
  <c r="N235" i="9"/>
  <c r="N236" i="9"/>
  <c r="N237" i="9"/>
  <c r="N238" i="9"/>
  <c r="N239" i="9"/>
  <c r="N240" i="9"/>
  <c r="N241" i="9"/>
  <c r="N242" i="9"/>
  <c r="N243" i="9"/>
  <c r="N244" i="9"/>
  <c r="N245" i="9"/>
  <c r="N246" i="9"/>
  <c r="N247" i="9"/>
  <c r="N248" i="9"/>
  <c r="N249" i="9"/>
  <c r="N250" i="9"/>
  <c r="N251" i="9"/>
  <c r="N252" i="9"/>
  <c r="N253" i="9"/>
  <c r="N254" i="9"/>
  <c r="N255" i="9"/>
  <c r="N256" i="9"/>
  <c r="N257" i="9"/>
  <c r="N258" i="9"/>
  <c r="N259" i="9"/>
  <c r="N260" i="9"/>
  <c r="N261" i="9"/>
  <c r="N262" i="9"/>
  <c r="N263" i="9"/>
  <c r="N264" i="9"/>
  <c r="N265" i="9"/>
  <c r="N266" i="9"/>
  <c r="N267" i="9"/>
  <c r="N268" i="9"/>
  <c r="N269" i="9"/>
  <c r="N270" i="9"/>
  <c r="N271" i="9"/>
  <c r="N272" i="9"/>
  <c r="N273" i="9"/>
  <c r="N274" i="9"/>
  <c r="N275" i="9"/>
  <c r="N276" i="9"/>
  <c r="N277" i="9"/>
  <c r="N278" i="9"/>
  <c r="N279" i="9"/>
  <c r="N280" i="9"/>
  <c r="N281" i="9"/>
  <c r="N282" i="9"/>
  <c r="N283" i="9"/>
  <c r="N284" i="9"/>
  <c r="N285" i="9"/>
  <c r="N286" i="9"/>
  <c r="N287" i="9"/>
  <c r="N288" i="9"/>
  <c r="N289" i="9"/>
  <c r="N290" i="9"/>
  <c r="N291" i="9"/>
  <c r="N292" i="9"/>
  <c r="N293" i="9"/>
  <c r="N294" i="9"/>
  <c r="N295" i="9"/>
  <c r="N296" i="9"/>
  <c r="N297" i="9"/>
  <c r="N298" i="9"/>
  <c r="N299" i="9"/>
  <c r="N300" i="9"/>
  <c r="N301" i="9"/>
  <c r="N302" i="9"/>
  <c r="N303" i="9"/>
  <c r="N304" i="9"/>
  <c r="N305" i="9"/>
  <c r="N306" i="9"/>
  <c r="N307" i="9"/>
  <c r="N308" i="9"/>
  <c r="N309" i="9"/>
  <c r="N310" i="9"/>
  <c r="N311" i="9"/>
  <c r="N312" i="9"/>
  <c r="N313" i="9"/>
  <c r="N314" i="9"/>
  <c r="N315" i="9"/>
  <c r="M492" i="9"/>
  <c r="K266" i="9" l="1"/>
  <c r="K17" i="9" l="1"/>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K154" i="9"/>
  <c r="K155" i="9"/>
  <c r="K156" i="9"/>
  <c r="K157" i="9"/>
  <c r="K158" i="9"/>
  <c r="K159" i="9"/>
  <c r="K160" i="9"/>
  <c r="K161" i="9"/>
  <c r="K162" i="9"/>
  <c r="K163" i="9"/>
  <c r="K164" i="9"/>
  <c r="K165" i="9"/>
  <c r="K166" i="9"/>
  <c r="K167" i="9"/>
  <c r="K168" i="9"/>
  <c r="K169" i="9"/>
  <c r="K170" i="9"/>
  <c r="K171" i="9"/>
  <c r="K172" i="9"/>
  <c r="K173" i="9"/>
  <c r="K174" i="9"/>
  <c r="K175" i="9"/>
  <c r="K176" i="9"/>
  <c r="K177" i="9"/>
  <c r="K178" i="9"/>
  <c r="K179" i="9"/>
  <c r="K180" i="9"/>
  <c r="K181" i="9"/>
  <c r="K182" i="9"/>
  <c r="K183" i="9"/>
  <c r="K184" i="9"/>
  <c r="K185" i="9"/>
  <c r="K186" i="9"/>
  <c r="K187" i="9"/>
  <c r="K188" i="9"/>
  <c r="K189" i="9"/>
  <c r="K190" i="9"/>
  <c r="K191" i="9"/>
  <c r="K192" i="9"/>
  <c r="K193" i="9"/>
  <c r="K194" i="9"/>
  <c r="K195" i="9"/>
  <c r="K196" i="9"/>
  <c r="K197" i="9"/>
  <c r="K198" i="9"/>
  <c r="K199" i="9"/>
  <c r="K200" i="9"/>
  <c r="K201" i="9"/>
  <c r="K202" i="9"/>
  <c r="K203" i="9"/>
  <c r="K204" i="9"/>
  <c r="K205" i="9"/>
  <c r="K206" i="9"/>
  <c r="K207" i="9"/>
  <c r="K208" i="9"/>
  <c r="K209" i="9"/>
  <c r="K210" i="9"/>
  <c r="K211" i="9"/>
  <c r="K212" i="9"/>
  <c r="K213" i="9"/>
  <c r="K214" i="9"/>
  <c r="K215" i="9"/>
  <c r="K216" i="9"/>
  <c r="K217" i="9"/>
  <c r="K218" i="9"/>
  <c r="K219" i="9"/>
  <c r="K220" i="9"/>
  <c r="K221" i="9"/>
  <c r="K222" i="9"/>
  <c r="K223" i="9"/>
  <c r="K224" i="9"/>
  <c r="K225" i="9"/>
  <c r="K226" i="9"/>
  <c r="K227" i="9"/>
  <c r="K228" i="9"/>
  <c r="K229" i="9"/>
  <c r="K230" i="9"/>
  <c r="K231" i="9"/>
  <c r="K232" i="9"/>
  <c r="K233" i="9"/>
  <c r="K234" i="9"/>
  <c r="K235" i="9"/>
  <c r="K236" i="9"/>
  <c r="K237" i="9"/>
  <c r="K238" i="9"/>
  <c r="K239" i="9"/>
  <c r="K240" i="9"/>
  <c r="K241" i="9"/>
  <c r="K242" i="9"/>
  <c r="K243" i="9"/>
  <c r="K244" i="9"/>
  <c r="K245" i="9"/>
  <c r="K246" i="9"/>
  <c r="K247" i="9"/>
  <c r="K248" i="9"/>
  <c r="K249" i="9"/>
  <c r="K250" i="9"/>
  <c r="K251" i="9"/>
  <c r="K252" i="9"/>
  <c r="K253" i="9"/>
  <c r="K254" i="9"/>
  <c r="K255" i="9"/>
  <c r="K256" i="9"/>
  <c r="K257" i="9"/>
  <c r="K258" i="9"/>
  <c r="K259" i="9"/>
  <c r="K260" i="9"/>
  <c r="K261" i="9"/>
  <c r="K262" i="9"/>
  <c r="K263" i="9"/>
  <c r="K264" i="9"/>
  <c r="K265" i="9"/>
  <c r="K267" i="9"/>
  <c r="K268" i="9"/>
  <c r="K269" i="9"/>
  <c r="K270" i="9"/>
  <c r="K271" i="9"/>
  <c r="K272" i="9"/>
  <c r="K273" i="9"/>
  <c r="K274" i="9"/>
  <c r="K275" i="9"/>
  <c r="K276" i="9"/>
  <c r="K277" i="9"/>
  <c r="K278" i="9"/>
  <c r="K279" i="9"/>
  <c r="K280" i="9"/>
  <c r="K281" i="9"/>
  <c r="K282" i="9"/>
  <c r="K283" i="9"/>
  <c r="K284" i="9"/>
  <c r="K285" i="9"/>
  <c r="K286" i="9"/>
  <c r="K287" i="9"/>
  <c r="K288" i="9"/>
  <c r="K289" i="9"/>
  <c r="K290" i="9"/>
  <c r="K291" i="9"/>
  <c r="K292" i="9"/>
  <c r="K293" i="9"/>
  <c r="K294" i="9"/>
  <c r="K295" i="9"/>
  <c r="K296" i="9"/>
  <c r="K297" i="9"/>
  <c r="K298" i="9"/>
  <c r="K299" i="9"/>
  <c r="K300" i="9"/>
  <c r="K301" i="9"/>
  <c r="K302" i="9"/>
  <c r="K303" i="9"/>
  <c r="K304" i="9"/>
  <c r="K305" i="9"/>
  <c r="K306" i="9"/>
  <c r="K307" i="9"/>
  <c r="K308" i="9"/>
  <c r="K309" i="9"/>
  <c r="K310" i="9"/>
  <c r="K311" i="9"/>
  <c r="K312" i="9"/>
  <c r="K313" i="9"/>
  <c r="K314" i="9"/>
  <c r="K315" i="9"/>
  <c r="K316" i="9"/>
  <c r="K317" i="9"/>
  <c r="K318" i="9"/>
  <c r="K319" i="9"/>
  <c r="K320" i="9"/>
  <c r="K321" i="9"/>
  <c r="K322" i="9"/>
  <c r="K323" i="9"/>
  <c r="K324" i="9"/>
  <c r="K325" i="9"/>
  <c r="K326" i="9"/>
  <c r="K327" i="9"/>
  <c r="K328" i="9"/>
  <c r="K329" i="9"/>
  <c r="K330" i="9"/>
  <c r="K331" i="9"/>
  <c r="K332" i="9"/>
  <c r="K333" i="9"/>
  <c r="K334" i="9"/>
  <c r="K335" i="9"/>
  <c r="K336" i="9"/>
  <c r="K337" i="9"/>
  <c r="K338" i="9"/>
  <c r="K339" i="9"/>
  <c r="K340" i="9"/>
  <c r="K341" i="9"/>
  <c r="K342" i="9"/>
  <c r="K343" i="9"/>
  <c r="K344" i="9"/>
  <c r="K345" i="9"/>
  <c r="K346" i="9"/>
  <c r="K347" i="9"/>
  <c r="K348" i="9"/>
  <c r="K349" i="9"/>
  <c r="K350" i="9"/>
  <c r="K351" i="9"/>
  <c r="K352" i="9"/>
  <c r="K353" i="9"/>
  <c r="K354" i="9"/>
  <c r="K355" i="9"/>
  <c r="K356" i="9"/>
  <c r="K357" i="9"/>
  <c r="K358" i="9"/>
  <c r="K359" i="9"/>
  <c r="K360" i="9"/>
  <c r="K361" i="9"/>
  <c r="K362" i="9"/>
  <c r="K363" i="9"/>
  <c r="K364" i="9"/>
  <c r="K365" i="9"/>
  <c r="K366" i="9"/>
  <c r="K367" i="9"/>
  <c r="K368" i="9"/>
  <c r="K369" i="9"/>
  <c r="K370" i="9"/>
  <c r="K371" i="9"/>
  <c r="K372" i="9"/>
  <c r="K373" i="9"/>
  <c r="K374" i="9"/>
  <c r="K375" i="9"/>
  <c r="K376" i="9"/>
  <c r="K377" i="9"/>
  <c r="K378" i="9"/>
  <c r="K379" i="9"/>
  <c r="K380" i="9"/>
  <c r="K381" i="9"/>
  <c r="K382" i="9"/>
  <c r="K383" i="9"/>
  <c r="K384" i="9"/>
  <c r="K385" i="9"/>
  <c r="K386" i="9"/>
  <c r="K387" i="9"/>
  <c r="K388" i="9"/>
  <c r="K389" i="9"/>
  <c r="K390" i="9"/>
  <c r="K391" i="9"/>
  <c r="K392" i="9"/>
  <c r="K393" i="9"/>
  <c r="K394" i="9"/>
  <c r="K395" i="9"/>
  <c r="K396" i="9"/>
  <c r="K397" i="9"/>
  <c r="K398" i="9"/>
  <c r="K399" i="9"/>
  <c r="K400" i="9"/>
  <c r="K401" i="9"/>
  <c r="K402" i="9"/>
  <c r="K403" i="9"/>
  <c r="K404" i="9"/>
  <c r="K405" i="9"/>
  <c r="K406" i="9"/>
  <c r="K407" i="9"/>
  <c r="K408" i="9"/>
  <c r="K409" i="9"/>
  <c r="K410" i="9"/>
  <c r="K411" i="9"/>
  <c r="K412" i="9"/>
  <c r="K413" i="9"/>
  <c r="K414" i="9"/>
  <c r="K415" i="9"/>
  <c r="K416" i="9"/>
  <c r="K417" i="9"/>
  <c r="K418" i="9"/>
  <c r="K419" i="9"/>
  <c r="K420" i="9"/>
  <c r="K421" i="9"/>
  <c r="K422" i="9"/>
  <c r="K423" i="9"/>
  <c r="K424" i="9"/>
  <c r="K425" i="9"/>
  <c r="K426" i="9"/>
  <c r="K427" i="9"/>
  <c r="K428" i="9"/>
  <c r="K429" i="9"/>
  <c r="K430" i="9"/>
  <c r="K431" i="9"/>
  <c r="K432" i="9"/>
  <c r="K433" i="9"/>
  <c r="K434" i="9"/>
  <c r="K435" i="9"/>
  <c r="K436" i="9"/>
  <c r="K437" i="9"/>
  <c r="K438" i="9"/>
  <c r="K439" i="9"/>
  <c r="K440" i="9"/>
  <c r="K441" i="9"/>
  <c r="K442" i="9"/>
  <c r="K443" i="9"/>
  <c r="K444" i="9"/>
  <c r="K445" i="9"/>
  <c r="K446" i="9"/>
  <c r="K447" i="9"/>
  <c r="K448" i="9"/>
  <c r="K449" i="9"/>
  <c r="K450" i="9"/>
  <c r="K451" i="9"/>
  <c r="K452" i="9"/>
  <c r="K453" i="9"/>
  <c r="K454" i="9"/>
  <c r="K455" i="9"/>
  <c r="K456" i="9"/>
  <c r="K457" i="9"/>
  <c r="K458" i="9"/>
  <c r="K459" i="9"/>
  <c r="K460" i="9"/>
  <c r="K461" i="9"/>
  <c r="K462" i="9"/>
  <c r="K463" i="9"/>
  <c r="K464" i="9"/>
  <c r="K465" i="9"/>
  <c r="M16" i="2" l="1"/>
  <c r="M17" i="2"/>
  <c r="M18" i="2"/>
  <c r="M19" i="2"/>
  <c r="M20" i="2"/>
  <c r="M21" i="2"/>
  <c r="M22" i="2"/>
  <c r="M23" i="2"/>
  <c r="M24" i="2"/>
  <c r="L16" i="2"/>
  <c r="L17" i="2"/>
  <c r="L18" i="2"/>
  <c r="L19" i="2"/>
  <c r="L20" i="2"/>
  <c r="L21" i="2"/>
  <c r="L22" i="2"/>
  <c r="L23" i="2"/>
  <c r="M15" i="2"/>
  <c r="J7" i="19" l="1"/>
  <c r="K19" i="2" l="1"/>
  <c r="K18" i="2"/>
  <c r="K21" i="2"/>
  <c r="K20" i="2"/>
  <c r="K15" i="2"/>
  <c r="K17" i="2"/>
  <c r="K16" i="2"/>
  <c r="K13" i="19"/>
  <c r="L13" i="19"/>
  <c r="L7" i="19"/>
  <c r="M7" i="19"/>
  <c r="N7" i="19"/>
  <c r="K7" i="19"/>
  <c r="J15" i="19"/>
  <c r="K15" i="19" s="1"/>
  <c r="J14" i="19"/>
  <c r="N14" i="19" s="1"/>
  <c r="J13" i="19"/>
  <c r="M13" i="19" s="1"/>
  <c r="J12" i="19"/>
  <c r="K12" i="19" s="1"/>
  <c r="J11" i="19"/>
  <c r="N11" i="19" s="1"/>
  <c r="J10" i="19"/>
  <c r="M10" i="19" s="1"/>
  <c r="J9" i="19"/>
  <c r="K9" i="19" s="1"/>
  <c r="J8" i="19"/>
  <c r="N8" i="19" s="1"/>
  <c r="K24" i="2" l="1"/>
  <c r="L10" i="19"/>
  <c r="K10" i="19"/>
  <c r="K11" i="19"/>
  <c r="M8" i="19"/>
  <c r="N10" i="19"/>
  <c r="L8" i="19"/>
  <c r="M11" i="19"/>
  <c r="L11" i="19"/>
  <c r="J17" i="19"/>
  <c r="I24" i="2" s="1"/>
  <c r="N13" i="19"/>
  <c r="K8" i="19"/>
  <c r="M14" i="19"/>
  <c r="L14" i="19"/>
  <c r="K14" i="19"/>
  <c r="N15" i="19"/>
  <c r="N12" i="19"/>
  <c r="N9" i="19"/>
  <c r="M15" i="19"/>
  <c r="M12" i="19"/>
  <c r="M9" i="19"/>
  <c r="L15" i="19"/>
  <c r="L12" i="19"/>
  <c r="L9" i="19"/>
  <c r="J15" i="2" l="1"/>
  <c r="J19" i="2"/>
  <c r="J24" i="2"/>
  <c r="J23" i="2"/>
  <c r="J22" i="2"/>
  <c r="J21" i="2"/>
  <c r="J20" i="2"/>
  <c r="J17" i="2"/>
  <c r="J16" i="2"/>
  <c r="K17" i="19"/>
  <c r="N17" i="19"/>
  <c r="L17" i="19"/>
  <c r="M17" i="19"/>
  <c r="C515" i="9"/>
  <c r="C514" i="9"/>
  <c r="C513" i="9"/>
  <c r="C512" i="9"/>
  <c r="C511" i="9"/>
  <c r="C510" i="9"/>
  <c r="C509" i="9"/>
  <c r="C508" i="9"/>
  <c r="C507" i="9"/>
  <c r="C506" i="9"/>
  <c r="C505" i="9"/>
  <c r="C504" i="9"/>
  <c r="C503" i="9"/>
  <c r="C502" i="9"/>
  <c r="C501" i="9"/>
  <c r="C500" i="9"/>
  <c r="C499" i="9"/>
  <c r="C498" i="9"/>
  <c r="C497" i="9"/>
  <c r="C496" i="9"/>
  <c r="C495" i="9"/>
  <c r="C494" i="9"/>
  <c r="C493" i="9"/>
  <c r="C492" i="9"/>
  <c r="C491" i="9"/>
  <c r="C490" i="9"/>
  <c r="C489" i="9"/>
  <c r="C488" i="9"/>
  <c r="C487" i="9"/>
  <c r="C486" i="9"/>
  <c r="C485" i="9"/>
  <c r="C484" i="9"/>
  <c r="C483" i="9"/>
  <c r="C482" i="9"/>
  <c r="C481" i="9"/>
  <c r="C480" i="9"/>
  <c r="C479" i="9"/>
  <c r="C478" i="9"/>
  <c r="C477" i="9"/>
  <c r="C476" i="9"/>
  <c r="C475" i="9"/>
  <c r="C474" i="9"/>
  <c r="C473" i="9"/>
  <c r="C472" i="9"/>
  <c r="C471" i="9"/>
  <c r="C470" i="9"/>
  <c r="C469" i="9"/>
  <c r="C468" i="9"/>
  <c r="C467" i="9"/>
  <c r="C466" i="9"/>
  <c r="A436" i="9"/>
  <c r="A437" i="9"/>
  <c r="A438" i="9"/>
  <c r="F438" i="9" s="1"/>
  <c r="M438" i="9" s="1"/>
  <c r="A439" i="9"/>
  <c r="A440" i="9"/>
  <c r="A441" i="9"/>
  <c r="A442" i="9"/>
  <c r="A443" i="9"/>
  <c r="A444" i="9"/>
  <c r="A445" i="9"/>
  <c r="A446" i="9"/>
  <c r="A447" i="9"/>
  <c r="A448" i="9"/>
  <c r="A449" i="9"/>
  <c r="A450" i="9"/>
  <c r="A451" i="9"/>
  <c r="A452" i="9"/>
  <c r="A453" i="9"/>
  <c r="A454" i="9"/>
  <c r="A455" i="9"/>
  <c r="A456" i="9"/>
  <c r="F456" i="9" s="1"/>
  <c r="M456" i="9" s="1"/>
  <c r="A457" i="9"/>
  <c r="F457" i="9" s="1"/>
  <c r="M457" i="9" s="1"/>
  <c r="A458" i="9"/>
  <c r="F458" i="9" s="1"/>
  <c r="M458" i="9" s="1"/>
  <c r="A459" i="9"/>
  <c r="A460" i="9"/>
  <c r="F460" i="9" s="1"/>
  <c r="M460" i="9" s="1"/>
  <c r="A461" i="9"/>
  <c r="F461" i="9" s="1"/>
  <c r="M461" i="9" s="1"/>
  <c r="A462" i="9"/>
  <c r="F462" i="9" s="1"/>
  <c r="M462" i="9" s="1"/>
  <c r="A463" i="9"/>
  <c r="A464" i="9"/>
  <c r="A465" i="9"/>
  <c r="A417" i="9"/>
  <c r="A418" i="9"/>
  <c r="A419" i="9"/>
  <c r="A420" i="9"/>
  <c r="A421" i="9"/>
  <c r="A422" i="9"/>
  <c r="A423" i="9"/>
  <c r="A424" i="9"/>
  <c r="A425" i="9"/>
  <c r="A426" i="9"/>
  <c r="F426" i="9" s="1"/>
  <c r="M426" i="9" s="1"/>
  <c r="A427" i="9"/>
  <c r="A428" i="9"/>
  <c r="A429" i="9"/>
  <c r="A430" i="9"/>
  <c r="A431" i="9"/>
  <c r="A432" i="9"/>
  <c r="A433" i="9"/>
  <c r="A434" i="9"/>
  <c r="A435" i="9"/>
  <c r="A416" i="9"/>
  <c r="A379" i="9"/>
  <c r="F379" i="9" s="1"/>
  <c r="M379" i="9" s="1"/>
  <c r="A380" i="9"/>
  <c r="F380" i="9" s="1"/>
  <c r="M380" i="9" s="1"/>
  <c r="A381" i="9"/>
  <c r="F381" i="9" s="1"/>
  <c r="M381" i="9" s="1"/>
  <c r="A382" i="9"/>
  <c r="F382" i="9" s="1"/>
  <c r="M382" i="9" s="1"/>
  <c r="A383" i="9"/>
  <c r="F383" i="9" s="1"/>
  <c r="M383" i="9" s="1"/>
  <c r="A384" i="9"/>
  <c r="F384" i="9" s="1"/>
  <c r="M384" i="9" s="1"/>
  <c r="A385" i="9"/>
  <c r="A386" i="9"/>
  <c r="A387" i="9"/>
  <c r="A388" i="9"/>
  <c r="A389" i="9"/>
  <c r="F389" i="9" s="1"/>
  <c r="M389" i="9" s="1"/>
  <c r="A390" i="9"/>
  <c r="F390" i="9" s="1"/>
  <c r="M390" i="9" s="1"/>
  <c r="A391" i="9"/>
  <c r="F391" i="9" s="1"/>
  <c r="M391" i="9" s="1"/>
  <c r="A392" i="9"/>
  <c r="A393" i="9"/>
  <c r="F393" i="9" s="1"/>
  <c r="M393" i="9" s="1"/>
  <c r="A394" i="9"/>
  <c r="F394" i="9" s="1"/>
  <c r="M394" i="9" s="1"/>
  <c r="A395" i="9"/>
  <c r="F395" i="9" s="1"/>
  <c r="M395" i="9" s="1"/>
  <c r="A396" i="9"/>
  <c r="F396" i="9" s="1"/>
  <c r="M396" i="9" s="1"/>
  <c r="A397" i="9"/>
  <c r="F397" i="9" s="1"/>
  <c r="M397" i="9" s="1"/>
  <c r="A398" i="9"/>
  <c r="F398" i="9" s="1"/>
  <c r="M398" i="9" s="1"/>
  <c r="A399" i="9"/>
  <c r="A400" i="9"/>
  <c r="A401" i="9"/>
  <c r="A402" i="9"/>
  <c r="F402" i="9" s="1"/>
  <c r="M402" i="9" s="1"/>
  <c r="A403" i="9"/>
  <c r="F403" i="9" s="1"/>
  <c r="M403" i="9" s="1"/>
  <c r="A404" i="9"/>
  <c r="F404" i="9" s="1"/>
  <c r="M404" i="9" s="1"/>
  <c r="A405" i="9"/>
  <c r="F405" i="9" s="1"/>
  <c r="M405" i="9" s="1"/>
  <c r="A406" i="9"/>
  <c r="F406" i="9" s="1"/>
  <c r="M406" i="9" s="1"/>
  <c r="A407" i="9"/>
  <c r="F407" i="9" s="1"/>
  <c r="M407" i="9" s="1"/>
  <c r="A408" i="9"/>
  <c r="F408" i="9" s="1"/>
  <c r="M408" i="9" s="1"/>
  <c r="A409" i="9"/>
  <c r="A410" i="9"/>
  <c r="F410" i="9" s="1"/>
  <c r="M410" i="9" s="1"/>
  <c r="A411" i="9"/>
  <c r="A412" i="9"/>
  <c r="A413" i="9"/>
  <c r="A414" i="9"/>
  <c r="A415" i="9"/>
  <c r="F415" i="9" s="1"/>
  <c r="M415" i="9" s="1"/>
  <c r="A367" i="9"/>
  <c r="F367" i="9" s="1"/>
  <c r="M367" i="9" s="1"/>
  <c r="A368" i="9"/>
  <c r="F368" i="9" s="1"/>
  <c r="M368" i="9" s="1"/>
  <c r="A369" i="9"/>
  <c r="F369" i="9" s="1"/>
  <c r="M369" i="9" s="1"/>
  <c r="A370" i="9"/>
  <c r="F370" i="9" s="1"/>
  <c r="M370" i="9" s="1"/>
  <c r="A371" i="9"/>
  <c r="F371" i="9" s="1"/>
  <c r="M371" i="9" s="1"/>
  <c r="A372" i="9"/>
  <c r="F372" i="9" s="1"/>
  <c r="M372" i="9" s="1"/>
  <c r="A373" i="9"/>
  <c r="A374" i="9"/>
  <c r="A375" i="9"/>
  <c r="A376" i="9"/>
  <c r="A377" i="9"/>
  <c r="F377" i="9" s="1"/>
  <c r="M377" i="9" s="1"/>
  <c r="A378" i="9"/>
  <c r="F378" i="9" s="1"/>
  <c r="M378" i="9" s="1"/>
  <c r="A366" i="9"/>
  <c r="C465" i="9"/>
  <c r="C464" i="9"/>
  <c r="C463" i="9"/>
  <c r="C462" i="9"/>
  <c r="C461" i="9"/>
  <c r="C460" i="9"/>
  <c r="C459" i="9"/>
  <c r="C458" i="9"/>
  <c r="C457" i="9"/>
  <c r="C456" i="9"/>
  <c r="C455" i="9"/>
  <c r="C454" i="9"/>
  <c r="C453" i="9"/>
  <c r="C452" i="9"/>
  <c r="C451" i="9"/>
  <c r="C450" i="9"/>
  <c r="C449" i="9"/>
  <c r="C448" i="9"/>
  <c r="C447" i="9"/>
  <c r="C446" i="9"/>
  <c r="C445" i="9"/>
  <c r="C444" i="9"/>
  <c r="C443" i="9"/>
  <c r="C442" i="9"/>
  <c r="C441" i="9"/>
  <c r="C440" i="9"/>
  <c r="C439" i="9"/>
  <c r="C438" i="9"/>
  <c r="C437" i="9"/>
  <c r="C436" i="9"/>
  <c r="C435" i="9"/>
  <c r="C434" i="9"/>
  <c r="C433" i="9"/>
  <c r="C432" i="9"/>
  <c r="C431" i="9"/>
  <c r="C430" i="9"/>
  <c r="C429" i="9"/>
  <c r="C428" i="9"/>
  <c r="C427" i="9"/>
  <c r="C426" i="9"/>
  <c r="C425" i="9"/>
  <c r="C424" i="9"/>
  <c r="C423" i="9"/>
  <c r="C422" i="9"/>
  <c r="C421" i="9"/>
  <c r="C420" i="9"/>
  <c r="C419" i="9"/>
  <c r="C418" i="9"/>
  <c r="C417" i="9"/>
  <c r="C416" i="9"/>
  <c r="C415" i="9"/>
  <c r="C414" i="9"/>
  <c r="C413" i="9"/>
  <c r="C412" i="9"/>
  <c r="C411" i="9"/>
  <c r="C410" i="9"/>
  <c r="C409" i="9"/>
  <c r="C408" i="9"/>
  <c r="C407" i="9"/>
  <c r="C406" i="9"/>
  <c r="C405" i="9"/>
  <c r="C404" i="9"/>
  <c r="C403" i="9"/>
  <c r="C402" i="9"/>
  <c r="C401" i="9"/>
  <c r="C400" i="9"/>
  <c r="C399" i="9"/>
  <c r="C398" i="9"/>
  <c r="C397" i="9"/>
  <c r="C396" i="9"/>
  <c r="C395" i="9"/>
  <c r="C394" i="9"/>
  <c r="C393" i="9"/>
  <c r="C392" i="9"/>
  <c r="C391" i="9"/>
  <c r="C390" i="9"/>
  <c r="C389" i="9"/>
  <c r="C388" i="9"/>
  <c r="C387" i="9"/>
  <c r="C386" i="9"/>
  <c r="C385" i="9"/>
  <c r="C384" i="9"/>
  <c r="C383" i="9"/>
  <c r="C382" i="9"/>
  <c r="C381" i="9"/>
  <c r="C380" i="9"/>
  <c r="C379" i="9"/>
  <c r="C378" i="9"/>
  <c r="C377" i="9"/>
  <c r="C376" i="9"/>
  <c r="C375" i="9"/>
  <c r="C374" i="9"/>
  <c r="C373" i="9"/>
  <c r="C372" i="9"/>
  <c r="C371" i="9"/>
  <c r="C370" i="9"/>
  <c r="C369" i="9"/>
  <c r="C368" i="9"/>
  <c r="C367" i="9"/>
  <c r="C366" i="9"/>
  <c r="C365" i="9"/>
  <c r="C364" i="9"/>
  <c r="C363" i="9"/>
  <c r="C362" i="9"/>
  <c r="C361" i="9"/>
  <c r="C360" i="9"/>
  <c r="C359" i="9"/>
  <c r="C358" i="9"/>
  <c r="C357" i="9"/>
  <c r="C356" i="9"/>
  <c r="C355" i="9"/>
  <c r="C354" i="9"/>
  <c r="C353" i="9"/>
  <c r="C352" i="9"/>
  <c r="C351" i="9"/>
  <c r="C350" i="9"/>
  <c r="C349" i="9"/>
  <c r="C348" i="9"/>
  <c r="C347" i="9"/>
  <c r="C346" i="9"/>
  <c r="C345" i="9"/>
  <c r="C344" i="9"/>
  <c r="C343" i="9"/>
  <c r="C342" i="9"/>
  <c r="C341" i="9"/>
  <c r="C340" i="9"/>
  <c r="C339" i="9"/>
  <c r="C338" i="9"/>
  <c r="C337" i="9"/>
  <c r="C336" i="9"/>
  <c r="C335" i="9"/>
  <c r="C334" i="9"/>
  <c r="C333" i="9"/>
  <c r="C332" i="9"/>
  <c r="C331" i="9"/>
  <c r="C330" i="9"/>
  <c r="C329" i="9"/>
  <c r="C328" i="9"/>
  <c r="C327" i="9"/>
  <c r="C326" i="9"/>
  <c r="C325" i="9"/>
  <c r="C324" i="9"/>
  <c r="C323" i="9"/>
  <c r="C322" i="9"/>
  <c r="C321" i="9"/>
  <c r="C320" i="9"/>
  <c r="C319" i="9"/>
  <c r="C318" i="9"/>
  <c r="C317" i="9"/>
  <c r="C316" i="9"/>
  <c r="C315" i="9"/>
  <c r="C314" i="9"/>
  <c r="C313" i="9"/>
  <c r="C312" i="9"/>
  <c r="C311" i="9"/>
  <c r="C310" i="9"/>
  <c r="C309" i="9"/>
  <c r="C308" i="9"/>
  <c r="C307" i="9"/>
  <c r="C306" i="9"/>
  <c r="C305" i="9"/>
  <c r="C304" i="9"/>
  <c r="C303" i="9"/>
  <c r="C302" i="9"/>
  <c r="C301" i="9"/>
  <c r="C300" i="9"/>
  <c r="C299" i="9"/>
  <c r="C298" i="9"/>
  <c r="C297" i="9"/>
  <c r="C296" i="9"/>
  <c r="C295" i="9"/>
  <c r="C294" i="9"/>
  <c r="C293" i="9"/>
  <c r="C292" i="9"/>
  <c r="C291" i="9"/>
  <c r="C290" i="9"/>
  <c r="C289" i="9"/>
  <c r="C288" i="9"/>
  <c r="C287" i="9"/>
  <c r="C286" i="9"/>
  <c r="C285" i="9"/>
  <c r="C284" i="9"/>
  <c r="C283" i="9"/>
  <c r="C282" i="9"/>
  <c r="C281" i="9"/>
  <c r="C280" i="9"/>
  <c r="C279" i="9"/>
  <c r="C278" i="9"/>
  <c r="C277" i="9"/>
  <c r="C276" i="9"/>
  <c r="C275" i="9"/>
  <c r="C274" i="9"/>
  <c r="C273" i="9"/>
  <c r="C272" i="9"/>
  <c r="C271" i="9"/>
  <c r="C270" i="9"/>
  <c r="C269" i="9"/>
  <c r="C268" i="9"/>
  <c r="C267" i="9"/>
  <c r="C266" i="9"/>
  <c r="C265" i="9"/>
  <c r="C264" i="9"/>
  <c r="C263" i="9"/>
  <c r="C262" i="9"/>
  <c r="C261" i="9"/>
  <c r="C260" i="9"/>
  <c r="C259" i="9"/>
  <c r="C258" i="9"/>
  <c r="C257" i="9"/>
  <c r="C256" i="9"/>
  <c r="C255" i="9"/>
  <c r="C254" i="9"/>
  <c r="C253" i="9"/>
  <c r="C252" i="9"/>
  <c r="C251" i="9"/>
  <c r="C250" i="9"/>
  <c r="C249" i="9"/>
  <c r="C248" i="9"/>
  <c r="C247" i="9"/>
  <c r="C246" i="9"/>
  <c r="C245" i="9"/>
  <c r="C244" i="9"/>
  <c r="C243" i="9"/>
  <c r="C242" i="9"/>
  <c r="C241" i="9"/>
  <c r="C240" i="9"/>
  <c r="C239" i="9"/>
  <c r="C238" i="9"/>
  <c r="C237" i="9"/>
  <c r="C236" i="9"/>
  <c r="C235" i="9"/>
  <c r="C234" i="9"/>
  <c r="C233" i="9"/>
  <c r="C232" i="9"/>
  <c r="C231" i="9"/>
  <c r="C230" i="9"/>
  <c r="C229" i="9"/>
  <c r="C228" i="9"/>
  <c r="C227" i="9"/>
  <c r="C226" i="9"/>
  <c r="C225" i="9"/>
  <c r="C224" i="9"/>
  <c r="C223" i="9"/>
  <c r="C222" i="9"/>
  <c r="C221" i="9"/>
  <c r="C220" i="9"/>
  <c r="C219" i="9"/>
  <c r="C218" i="9"/>
  <c r="C217" i="9"/>
  <c r="C216" i="9"/>
  <c r="C215" i="9"/>
  <c r="C214" i="9"/>
  <c r="C213" i="9"/>
  <c r="C212" i="9"/>
  <c r="C211" i="9"/>
  <c r="C210" i="9"/>
  <c r="C209" i="9"/>
  <c r="C208" i="9"/>
  <c r="C207" i="9"/>
  <c r="C206" i="9"/>
  <c r="C205" i="9"/>
  <c r="C204" i="9"/>
  <c r="C203" i="9"/>
  <c r="C202" i="9"/>
  <c r="C201" i="9"/>
  <c r="C200" i="9"/>
  <c r="C199" i="9"/>
  <c r="C198" i="9"/>
  <c r="C197" i="9"/>
  <c r="C196" i="9"/>
  <c r="C195" i="9"/>
  <c r="C194" i="9"/>
  <c r="C193" i="9"/>
  <c r="C192" i="9"/>
  <c r="C191" i="9"/>
  <c r="C190" i="9"/>
  <c r="C189" i="9"/>
  <c r="C188" i="9"/>
  <c r="C187" i="9"/>
  <c r="C186" i="9"/>
  <c r="C185" i="9"/>
  <c r="C184" i="9"/>
  <c r="C183" i="9"/>
  <c r="C182" i="9"/>
  <c r="C181" i="9"/>
  <c r="C180" i="9"/>
  <c r="C179" i="9"/>
  <c r="C178" i="9"/>
  <c r="C177" i="9"/>
  <c r="C176" i="9"/>
  <c r="C175" i="9"/>
  <c r="C174" i="9"/>
  <c r="C173" i="9"/>
  <c r="C172" i="9"/>
  <c r="C171" i="9"/>
  <c r="C170" i="9"/>
  <c r="C169" i="9"/>
  <c r="C168" i="9"/>
  <c r="C167" i="9"/>
  <c r="C166" i="9"/>
  <c r="C165" i="9"/>
  <c r="C164" i="9"/>
  <c r="C163" i="9"/>
  <c r="C162" i="9"/>
  <c r="C161" i="9"/>
  <c r="C160" i="9"/>
  <c r="C159" i="9"/>
  <c r="C158" i="9"/>
  <c r="C157" i="9"/>
  <c r="C156" i="9"/>
  <c r="C155" i="9"/>
  <c r="C154" i="9"/>
  <c r="C153" i="9"/>
  <c r="C152" i="9"/>
  <c r="C151" i="9"/>
  <c r="C150" i="9"/>
  <c r="C149" i="9"/>
  <c r="C148" i="9"/>
  <c r="C147" i="9"/>
  <c r="C146" i="9"/>
  <c r="C145" i="9"/>
  <c r="C144" i="9"/>
  <c r="C143" i="9"/>
  <c r="C142" i="9"/>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57" i="9"/>
  <c r="C58" i="9"/>
  <c r="C59" i="9"/>
  <c r="C60" i="9"/>
  <c r="C61" i="9"/>
  <c r="C62" i="9"/>
  <c r="C63" i="9"/>
  <c r="C64" i="9"/>
  <c r="C65" i="9"/>
  <c r="C43" i="9"/>
  <c r="C44" i="9"/>
  <c r="C45" i="9"/>
  <c r="C46" i="9"/>
  <c r="C47" i="9"/>
  <c r="C48" i="9"/>
  <c r="C49" i="9"/>
  <c r="C50" i="9"/>
  <c r="C51" i="9"/>
  <c r="C52" i="9"/>
  <c r="C53" i="9"/>
  <c r="C54" i="9"/>
  <c r="C55" i="9"/>
  <c r="C56" i="9"/>
  <c r="C21" i="9"/>
  <c r="C22" i="9"/>
  <c r="C23" i="9"/>
  <c r="C24" i="9"/>
  <c r="C25" i="9"/>
  <c r="C26" i="9"/>
  <c r="C27" i="9"/>
  <c r="C28" i="9"/>
  <c r="C29" i="9"/>
  <c r="C30" i="9"/>
  <c r="C31" i="9"/>
  <c r="C32" i="9"/>
  <c r="C33" i="9"/>
  <c r="C34" i="9"/>
  <c r="C35" i="9"/>
  <c r="C36" i="9"/>
  <c r="C37" i="9"/>
  <c r="C38" i="9"/>
  <c r="C39" i="9"/>
  <c r="C40" i="9"/>
  <c r="C41" i="9"/>
  <c r="C42" i="9"/>
  <c r="I55" i="22"/>
  <c r="J18" i="2" l="1"/>
  <c r="J410" i="9"/>
  <c r="J398" i="9"/>
  <c r="J457" i="9"/>
  <c r="J409" i="9"/>
  <c r="J397" i="9"/>
  <c r="J456" i="9"/>
  <c r="J384" i="9"/>
  <c r="J370" i="9"/>
  <c r="J407" i="9"/>
  <c r="J395" i="9"/>
  <c r="J383" i="9"/>
  <c r="J372" i="9"/>
  <c r="J369" i="9"/>
  <c r="J406" i="9"/>
  <c r="J394" i="9"/>
  <c r="J382" i="9"/>
  <c r="J396" i="9"/>
  <c r="J368" i="9"/>
  <c r="J405" i="9"/>
  <c r="J393" i="9"/>
  <c r="J381" i="9"/>
  <c r="J408" i="9"/>
  <c r="J367" i="9"/>
  <c r="J404" i="9"/>
  <c r="J380" i="9"/>
  <c r="J426" i="9"/>
  <c r="J371" i="9"/>
  <c r="J403" i="9"/>
  <c r="J379" i="9"/>
  <c r="J462" i="9"/>
  <c r="J438" i="9"/>
  <c r="J377" i="9"/>
  <c r="J402" i="9"/>
  <c r="J390" i="9"/>
  <c r="J461" i="9"/>
  <c r="J378" i="9"/>
  <c r="J389" i="9"/>
  <c r="J460" i="9"/>
  <c r="J415" i="9"/>
  <c r="J459" i="9"/>
  <c r="J391" i="9"/>
  <c r="J458" i="9"/>
  <c r="O369" i="9"/>
  <c r="O406" i="9"/>
  <c r="O394" i="9"/>
  <c r="O382" i="9"/>
  <c r="O368" i="9"/>
  <c r="O405" i="9"/>
  <c r="O393" i="9"/>
  <c r="O381" i="9"/>
  <c r="O367" i="9"/>
  <c r="O404" i="9"/>
  <c r="O380" i="9"/>
  <c r="O426" i="9"/>
  <c r="O378" i="9"/>
  <c r="O415" i="9"/>
  <c r="O403" i="9"/>
  <c r="O391" i="9"/>
  <c r="O379" i="9"/>
  <c r="O462" i="9"/>
  <c r="O438" i="9"/>
  <c r="O377" i="9"/>
  <c r="O402" i="9"/>
  <c r="O390" i="9"/>
  <c r="O461" i="9"/>
  <c r="O389" i="9"/>
  <c r="O460" i="9"/>
  <c r="O459" i="9"/>
  <c r="O458" i="9"/>
  <c r="O410" i="9"/>
  <c r="O398" i="9"/>
  <c r="O457" i="9"/>
  <c r="O372" i="9"/>
  <c r="O409" i="9"/>
  <c r="O397" i="9"/>
  <c r="O456" i="9"/>
  <c r="O371" i="9"/>
  <c r="O408" i="9"/>
  <c r="O396" i="9"/>
  <c r="O384" i="9"/>
  <c r="O370" i="9"/>
  <c r="O407" i="9"/>
  <c r="O395" i="9"/>
  <c r="O383" i="9"/>
  <c r="G458" i="9"/>
  <c r="G410" i="9"/>
  <c r="G398" i="9"/>
  <c r="G457" i="9"/>
  <c r="G456" i="9"/>
  <c r="G371" i="9"/>
  <c r="G408" i="9"/>
  <c r="G396" i="9"/>
  <c r="G384" i="9"/>
  <c r="G370" i="9"/>
  <c r="G407" i="9"/>
  <c r="G395" i="9"/>
  <c r="G383" i="9"/>
  <c r="G409" i="9"/>
  <c r="G369" i="9"/>
  <c r="G406" i="9"/>
  <c r="G394" i="9"/>
  <c r="G382" i="9"/>
  <c r="G372" i="9"/>
  <c r="G368" i="9"/>
  <c r="G405" i="9"/>
  <c r="G393" i="9"/>
  <c r="G381" i="9"/>
  <c r="G367" i="9"/>
  <c r="G404" i="9"/>
  <c r="G380" i="9"/>
  <c r="G426" i="9"/>
  <c r="G415" i="9"/>
  <c r="G403" i="9"/>
  <c r="G391" i="9"/>
  <c r="G379" i="9"/>
  <c r="G462" i="9"/>
  <c r="G438" i="9"/>
  <c r="G378" i="9"/>
  <c r="G377" i="9"/>
  <c r="G402" i="9"/>
  <c r="G390" i="9"/>
  <c r="G461" i="9"/>
  <c r="G397" i="9"/>
  <c r="G389" i="9"/>
  <c r="G460" i="9"/>
  <c r="G459" i="9"/>
  <c r="J55" i="22"/>
  <c r="F142" i="9" s="1"/>
  <c r="P55" i="22"/>
  <c r="F442" i="9" s="1"/>
  <c r="F92" i="9"/>
  <c r="L55" i="22"/>
  <c r="F242" i="9" s="1"/>
  <c r="H55" i="22"/>
  <c r="F42" i="9" s="1"/>
  <c r="K55" i="22"/>
  <c r="F192" i="9" s="1"/>
  <c r="O55" i="22"/>
  <c r="F392" i="9" s="1"/>
  <c r="N55" i="22"/>
  <c r="F342" i="9" s="1"/>
  <c r="M55" i="22"/>
  <c r="F292" i="9" s="1"/>
  <c r="F366" i="9"/>
  <c r="M366" i="9" s="1"/>
  <c r="F376" i="9"/>
  <c r="M376" i="9" s="1"/>
  <c r="F401" i="9"/>
  <c r="M401" i="9" s="1"/>
  <c r="F388" i="9"/>
  <c r="M388" i="9" s="1"/>
  <c r="F414" i="9"/>
  <c r="M414" i="9" s="1"/>
  <c r="F450" i="9"/>
  <c r="M450" i="9" s="1"/>
  <c r="F437" i="9"/>
  <c r="M437" i="9" s="1"/>
  <c r="F425" i="9"/>
  <c r="M425" i="9" s="1"/>
  <c r="F455" i="9"/>
  <c r="M455" i="9" s="1"/>
  <c r="F375" i="9"/>
  <c r="M375" i="9" s="1"/>
  <c r="F400" i="9"/>
  <c r="M400" i="9" s="1"/>
  <c r="F387" i="9"/>
  <c r="M387" i="9" s="1"/>
  <c r="F413" i="9"/>
  <c r="M413" i="9" s="1"/>
  <c r="F449" i="9"/>
  <c r="M449" i="9" s="1"/>
  <c r="F436" i="9"/>
  <c r="M436" i="9" s="1"/>
  <c r="F424" i="9"/>
  <c r="M424" i="9" s="1"/>
  <c r="F454" i="9"/>
  <c r="M454" i="9" s="1"/>
  <c r="F374" i="9"/>
  <c r="M374" i="9" s="1"/>
  <c r="F399" i="9"/>
  <c r="M399" i="9" s="1"/>
  <c r="F386" i="9"/>
  <c r="M386" i="9" s="1"/>
  <c r="F412" i="9"/>
  <c r="M412" i="9" s="1"/>
  <c r="F448" i="9"/>
  <c r="M448" i="9" s="1"/>
  <c r="F435" i="9"/>
  <c r="M435" i="9" s="1"/>
  <c r="F465" i="9"/>
  <c r="M465" i="9" s="1"/>
  <c r="F453" i="9"/>
  <c r="M453" i="9" s="1"/>
  <c r="F385" i="9"/>
  <c r="M385" i="9" s="1"/>
  <c r="F373" i="9"/>
  <c r="M373" i="9" s="1"/>
  <c r="F423" i="9"/>
  <c r="M423" i="9" s="1"/>
  <c r="F411" i="9"/>
  <c r="M411" i="9" s="1"/>
  <c r="F447" i="9"/>
  <c r="M447" i="9" s="1"/>
  <c r="F434" i="9"/>
  <c r="M434" i="9" s="1"/>
  <c r="F464" i="9"/>
  <c r="M464" i="9" s="1"/>
  <c r="F452" i="9"/>
  <c r="M452" i="9" s="1"/>
  <c r="F422" i="9"/>
  <c r="M422" i="9" s="1"/>
  <c r="F446" i="9"/>
  <c r="M446" i="9" s="1"/>
  <c r="F433" i="9"/>
  <c r="M433" i="9" s="1"/>
  <c r="F463" i="9"/>
  <c r="M463" i="9" s="1"/>
  <c r="F451" i="9"/>
  <c r="M451" i="9" s="1"/>
  <c r="F421" i="9"/>
  <c r="M421" i="9" s="1"/>
  <c r="F445" i="9"/>
  <c r="M445" i="9" s="1"/>
  <c r="F432" i="9"/>
  <c r="M432" i="9" s="1"/>
  <c r="F420" i="9"/>
  <c r="M420" i="9" s="1"/>
  <c r="F444" i="9"/>
  <c r="M444" i="9" s="1"/>
  <c r="F431" i="9"/>
  <c r="M431" i="9" s="1"/>
  <c r="F419" i="9"/>
  <c r="M419" i="9" s="1"/>
  <c r="F443" i="9"/>
  <c r="M443" i="9" s="1"/>
  <c r="F430" i="9"/>
  <c r="M430" i="9" s="1"/>
  <c r="F418" i="9"/>
  <c r="M418" i="9" s="1"/>
  <c r="F441" i="9"/>
  <c r="M441" i="9" s="1"/>
  <c r="F429" i="9"/>
  <c r="M429" i="9" s="1"/>
  <c r="F417" i="9"/>
  <c r="M417" i="9" s="1"/>
  <c r="F440" i="9"/>
  <c r="M440" i="9" s="1"/>
  <c r="F428" i="9"/>
  <c r="M428" i="9" s="1"/>
  <c r="F416" i="9"/>
  <c r="M416" i="9" s="1"/>
  <c r="F439" i="9"/>
  <c r="M439" i="9" s="1"/>
  <c r="F427" i="9"/>
  <c r="M427" i="9" s="1"/>
  <c r="J442" i="9" l="1"/>
  <c r="J392" i="9"/>
  <c r="J449" i="9"/>
  <c r="J413" i="9"/>
  <c r="J417" i="9"/>
  <c r="J429" i="9"/>
  <c r="J433" i="9"/>
  <c r="J465" i="9"/>
  <c r="J387" i="9"/>
  <c r="J401" i="9"/>
  <c r="J441" i="9"/>
  <c r="J446" i="9"/>
  <c r="J435" i="9"/>
  <c r="J400" i="9"/>
  <c r="J463" i="9"/>
  <c r="J422" i="9"/>
  <c r="J375" i="9"/>
  <c r="J421" i="9"/>
  <c r="J385" i="9"/>
  <c r="J443" i="9"/>
  <c r="J455" i="9"/>
  <c r="J373" i="9"/>
  <c r="J376" i="9"/>
  <c r="J430" i="9"/>
  <c r="J386" i="9"/>
  <c r="J436" i="9"/>
  <c r="J453" i="9"/>
  <c r="J412" i="9"/>
  <c r="J431" i="9"/>
  <c r="J399" i="9"/>
  <c r="J437" i="9"/>
  <c r="J452" i="9"/>
  <c r="J427" i="9"/>
  <c r="J444" i="9"/>
  <c r="J447" i="9"/>
  <c r="J374" i="9"/>
  <c r="J450" i="9"/>
  <c r="J366" i="9"/>
  <c r="J418" i="9"/>
  <c r="J419" i="9"/>
  <c r="J425" i="9"/>
  <c r="J434" i="9"/>
  <c r="J428" i="9"/>
  <c r="J454" i="9"/>
  <c r="J451" i="9"/>
  <c r="J448" i="9"/>
  <c r="J464" i="9"/>
  <c r="J439" i="9"/>
  <c r="J416" i="9"/>
  <c r="J420" i="9"/>
  <c r="J432" i="9"/>
  <c r="J411" i="9"/>
  <c r="J414" i="9"/>
  <c r="J440" i="9"/>
  <c r="J445" i="9"/>
  <c r="J423" i="9"/>
  <c r="J424" i="9"/>
  <c r="J388" i="9"/>
  <c r="O419" i="9"/>
  <c r="O446" i="9"/>
  <c r="O423" i="9"/>
  <c r="O412" i="9"/>
  <c r="O449" i="9"/>
  <c r="O455" i="9"/>
  <c r="G392" i="9"/>
  <c r="O392" i="9"/>
  <c r="O386" i="9"/>
  <c r="O413" i="9"/>
  <c r="O425" i="9"/>
  <c r="O433" i="9"/>
  <c r="O422" i="9"/>
  <c r="O429" i="9"/>
  <c r="O445" i="9"/>
  <c r="O385" i="9"/>
  <c r="O399" i="9"/>
  <c r="O387" i="9"/>
  <c r="O437" i="9"/>
  <c r="O443" i="9"/>
  <c r="O374" i="9"/>
  <c r="O400" i="9"/>
  <c r="O450" i="9"/>
  <c r="O436" i="9"/>
  <c r="O441" i="9"/>
  <c r="O418" i="9"/>
  <c r="O375" i="9"/>
  <c r="O414" i="9"/>
  <c r="O411" i="9"/>
  <c r="O427" i="9"/>
  <c r="O431" i="9"/>
  <c r="O388" i="9"/>
  <c r="G442" i="9"/>
  <c r="O442" i="9"/>
  <c r="O432" i="9"/>
  <c r="O439" i="9"/>
  <c r="O444" i="9"/>
  <c r="O401" i="9"/>
  <c r="O421" i="9"/>
  <c r="O416" i="9"/>
  <c r="O420" i="9"/>
  <c r="O452" i="9"/>
  <c r="O376" i="9"/>
  <c r="O373" i="9"/>
  <c r="O428" i="9"/>
  <c r="O464" i="9"/>
  <c r="O453" i="9"/>
  <c r="O448" i="9"/>
  <c r="O440" i="9"/>
  <c r="O451" i="9"/>
  <c r="O434" i="9"/>
  <c r="O465" i="9"/>
  <c r="O454" i="9"/>
  <c r="O366" i="9"/>
  <c r="O417" i="9"/>
  <c r="O430" i="9"/>
  <c r="O463" i="9"/>
  <c r="O447" i="9"/>
  <c r="O435" i="9"/>
  <c r="O424" i="9"/>
  <c r="G444" i="9"/>
  <c r="G401" i="9"/>
  <c r="G439" i="9"/>
  <c r="G416" i="9"/>
  <c r="G420" i="9"/>
  <c r="G452" i="9"/>
  <c r="G376" i="9"/>
  <c r="G454" i="9"/>
  <c r="G417" i="9"/>
  <c r="G430" i="9"/>
  <c r="G463" i="9"/>
  <c r="G447" i="9"/>
  <c r="G435" i="9"/>
  <c r="G424" i="9"/>
  <c r="G366" i="9"/>
  <c r="G433" i="9"/>
  <c r="G448" i="9"/>
  <c r="G436" i="9"/>
  <c r="G465" i="9"/>
  <c r="G443" i="9"/>
  <c r="G411" i="9"/>
  <c r="G419" i="9"/>
  <c r="G446" i="9"/>
  <c r="G423" i="9"/>
  <c r="G412" i="9"/>
  <c r="G449" i="9"/>
  <c r="G455" i="9"/>
  <c r="G453" i="9"/>
  <c r="G432" i="9"/>
  <c r="G422" i="9"/>
  <c r="G373" i="9"/>
  <c r="G386" i="9"/>
  <c r="G413" i="9"/>
  <c r="G425" i="9"/>
  <c r="G428" i="9"/>
  <c r="G440" i="9"/>
  <c r="G445" i="9"/>
  <c r="G399" i="9"/>
  <c r="G387" i="9"/>
  <c r="G437" i="9"/>
  <c r="G429" i="9"/>
  <c r="G374" i="9"/>
  <c r="G400" i="9"/>
  <c r="G450" i="9"/>
  <c r="G434" i="9"/>
  <c r="G441" i="9"/>
  <c r="G418" i="9"/>
  <c r="G375" i="9"/>
  <c r="G414" i="9"/>
  <c r="G464" i="9"/>
  <c r="G451" i="9"/>
  <c r="G385" i="9"/>
  <c r="G421" i="9"/>
  <c r="G427" i="9"/>
  <c r="G431" i="9"/>
  <c r="G388" i="9"/>
  <c r="G342" i="9" l="1"/>
  <c r="L438" i="9" l="1"/>
  <c r="L460" i="9"/>
  <c r="L459" i="9"/>
  <c r="L458" i="9"/>
  <c r="L456" i="9"/>
  <c r="L461" i="9"/>
  <c r="L426" i="9"/>
  <c r="L462" i="9"/>
  <c r="L457" i="9"/>
  <c r="L419" i="9"/>
  <c r="L429" i="9"/>
  <c r="L430" i="9"/>
  <c r="L418" i="9"/>
  <c r="L421" i="9"/>
  <c r="L428" i="9"/>
  <c r="L447" i="9"/>
  <c r="L443" i="9"/>
  <c r="L434" i="9"/>
  <c r="L453" i="9"/>
  <c r="L446" i="9"/>
  <c r="L445" i="9"/>
  <c r="L463" i="9"/>
  <c r="L454" i="9"/>
  <c r="L416" i="9"/>
  <c r="L464" i="9"/>
  <c r="L465" i="9"/>
  <c r="L423" i="9"/>
  <c r="L435" i="9"/>
  <c r="L432" i="9"/>
  <c r="L420" i="9"/>
  <c r="L441" i="9"/>
  <c r="L431" i="9"/>
  <c r="L425" i="9"/>
  <c r="L451" i="9"/>
  <c r="L450" i="9"/>
  <c r="L439" i="9"/>
  <c r="L452" i="9"/>
  <c r="L448" i="9"/>
  <c r="L449" i="9"/>
  <c r="L433" i="9"/>
  <c r="L424" i="9"/>
  <c r="L436" i="9"/>
  <c r="L427" i="9"/>
  <c r="L444" i="9"/>
  <c r="L440" i="9"/>
  <c r="L442" i="9"/>
  <c r="L455" i="9"/>
  <c r="L422" i="9"/>
  <c r="L437" i="9"/>
  <c r="L417" i="9"/>
  <c r="L369" i="9"/>
  <c r="L393" i="9"/>
  <c r="L378" i="9"/>
  <c r="L372" i="9"/>
  <c r="L396" i="9"/>
  <c r="L406" i="9"/>
  <c r="L381" i="9"/>
  <c r="L415" i="9"/>
  <c r="L377" i="9"/>
  <c r="L409" i="9"/>
  <c r="L384" i="9"/>
  <c r="L394" i="9"/>
  <c r="L367" i="9"/>
  <c r="L403" i="9"/>
  <c r="L402" i="9"/>
  <c r="L397" i="9"/>
  <c r="L370" i="9"/>
  <c r="L382" i="9"/>
  <c r="L404" i="9"/>
  <c r="L391" i="9"/>
  <c r="L390" i="9"/>
  <c r="L410" i="9"/>
  <c r="L407" i="9"/>
  <c r="L368" i="9"/>
  <c r="L380" i="9"/>
  <c r="L379" i="9"/>
  <c r="L398" i="9"/>
  <c r="L371" i="9"/>
  <c r="L395" i="9"/>
  <c r="L405" i="9"/>
  <c r="L389" i="9"/>
  <c r="L408" i="9"/>
  <c r="L383" i="9"/>
  <c r="L392" i="9"/>
  <c r="L388" i="9"/>
  <c r="L386" i="9"/>
  <c r="L401" i="9"/>
  <c r="L374" i="9"/>
  <c r="L375" i="9"/>
  <c r="L366" i="9"/>
  <c r="L413" i="9"/>
  <c r="L385" i="9"/>
  <c r="L400" i="9"/>
  <c r="L414" i="9"/>
  <c r="L373" i="9"/>
  <c r="L412" i="9"/>
  <c r="L399" i="9"/>
  <c r="L411" i="9"/>
  <c r="L387" i="9"/>
  <c r="L376" i="9"/>
  <c r="G192" i="9"/>
  <c r="G142" i="9"/>
  <c r="G92" i="9"/>
  <c r="G292" i="9"/>
  <c r="G242" i="9" l="1"/>
  <c r="G42" i="9" l="1"/>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6" i="9"/>
  <c r="A347" i="9"/>
  <c r="A348" i="9"/>
  <c r="A349" i="9"/>
  <c r="A350" i="9"/>
  <c r="A351" i="9"/>
  <c r="A352" i="9"/>
  <c r="A353" i="9"/>
  <c r="A354" i="9"/>
  <c r="A355" i="9"/>
  <c r="A356" i="9"/>
  <c r="A357" i="9"/>
  <c r="A358" i="9"/>
  <c r="A359" i="9"/>
  <c r="A360" i="9"/>
  <c r="A361" i="9"/>
  <c r="A362" i="9"/>
  <c r="A363" i="9"/>
  <c r="A364" i="9"/>
  <c r="A365" i="9"/>
  <c r="A316" i="9"/>
  <c r="A267" i="9"/>
  <c r="A268" i="9"/>
  <c r="A269" i="9"/>
  <c r="A270" i="9"/>
  <c r="A271" i="9"/>
  <c r="A272" i="9"/>
  <c r="A273" i="9"/>
  <c r="A274" i="9"/>
  <c r="A275" i="9"/>
  <c r="A276" i="9"/>
  <c r="A277" i="9"/>
  <c r="A278" i="9"/>
  <c r="A279" i="9"/>
  <c r="A280" i="9"/>
  <c r="A281" i="9"/>
  <c r="A282" i="9"/>
  <c r="A283"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26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1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166" i="9"/>
  <c r="F166" i="9" s="1"/>
  <c r="M166" i="9" s="1"/>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66" i="9"/>
  <c r="A17" i="9"/>
  <c r="F17" i="9" s="1"/>
  <c r="M17" i="9" s="1"/>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16" i="9"/>
  <c r="F16" i="9" s="1"/>
  <c r="M16" i="9" s="1"/>
  <c r="J92" i="9" l="1"/>
  <c r="J166" i="9"/>
  <c r="J192" i="9"/>
  <c r="J142" i="9"/>
  <c r="J242" i="9"/>
  <c r="J292" i="9"/>
  <c r="J16" i="9"/>
  <c r="O16" i="9"/>
  <c r="J42" i="9"/>
  <c r="J342" i="9"/>
  <c r="J17" i="9"/>
  <c r="L192" i="9"/>
  <c r="O192" i="9"/>
  <c r="L242" i="9"/>
  <c r="O242" i="9"/>
  <c r="L292" i="9"/>
  <c r="O292" i="9"/>
  <c r="L342" i="9"/>
  <c r="O342" i="9"/>
  <c r="O92" i="9"/>
  <c r="O142" i="9"/>
  <c r="L142" i="9"/>
  <c r="L42" i="9"/>
  <c r="L92" i="9"/>
  <c r="F18" i="9"/>
  <c r="M18" i="9" s="1"/>
  <c r="F44" i="9"/>
  <c r="M44" i="9" s="1"/>
  <c r="F55" i="9"/>
  <c r="M55" i="9" s="1"/>
  <c r="F107" i="9"/>
  <c r="M107" i="9" s="1"/>
  <c r="F70" i="9"/>
  <c r="M70" i="9" s="1"/>
  <c r="F81" i="9"/>
  <c r="M81" i="9" s="1"/>
  <c r="F64" i="9"/>
  <c r="M64" i="9" s="1"/>
  <c r="F66" i="9"/>
  <c r="M66" i="9" s="1"/>
  <c r="F143" i="9"/>
  <c r="M143" i="9" s="1"/>
  <c r="F130" i="9"/>
  <c r="M130" i="9" s="1"/>
  <c r="F35" i="9"/>
  <c r="M35" i="9" s="1"/>
  <c r="F23" i="9"/>
  <c r="M23" i="9" s="1"/>
  <c r="F111" i="9"/>
  <c r="M111" i="9" s="1"/>
  <c r="F99" i="9"/>
  <c r="M99" i="9" s="1"/>
  <c r="F87" i="9"/>
  <c r="M87" i="9" s="1"/>
  <c r="F75" i="9"/>
  <c r="M75" i="9" s="1"/>
  <c r="F162" i="9"/>
  <c r="M162" i="9" s="1"/>
  <c r="F150" i="9"/>
  <c r="M150" i="9" s="1"/>
  <c r="F138" i="9"/>
  <c r="M138" i="9" s="1"/>
  <c r="F126" i="9"/>
  <c r="M126" i="9" s="1"/>
  <c r="F215" i="9"/>
  <c r="M215" i="9" s="1"/>
  <c r="F203" i="9"/>
  <c r="M203" i="9" s="1"/>
  <c r="F191" i="9"/>
  <c r="M191" i="9" s="1"/>
  <c r="F179" i="9"/>
  <c r="M179" i="9" s="1"/>
  <c r="F167" i="9"/>
  <c r="M167" i="9" s="1"/>
  <c r="F255" i="9"/>
  <c r="M255" i="9" s="1"/>
  <c r="F243" i="9"/>
  <c r="M243" i="9" s="1"/>
  <c r="F231" i="9"/>
  <c r="M231" i="9" s="1"/>
  <c r="F219" i="9"/>
  <c r="M219" i="9" s="1"/>
  <c r="F307" i="9"/>
  <c r="M307" i="9" s="1"/>
  <c r="F295" i="9"/>
  <c r="M295" i="9" s="1"/>
  <c r="F283" i="9"/>
  <c r="M283" i="9" s="1"/>
  <c r="F271" i="9"/>
  <c r="M271" i="9" s="1"/>
  <c r="F347" i="9"/>
  <c r="M347" i="9" s="1"/>
  <c r="F335" i="9"/>
  <c r="M335" i="9" s="1"/>
  <c r="F323" i="9"/>
  <c r="M323" i="9" s="1"/>
  <c r="F19" i="9"/>
  <c r="M19" i="9" s="1"/>
  <c r="F157" i="9"/>
  <c r="M157" i="9" s="1"/>
  <c r="F144" i="9"/>
  <c r="M144" i="9" s="1"/>
  <c r="F68" i="9"/>
  <c r="M68" i="9" s="1"/>
  <c r="F46" i="9"/>
  <c r="M46" i="9" s="1"/>
  <c r="F22" i="9"/>
  <c r="M22" i="9" s="1"/>
  <c r="F86" i="9"/>
  <c r="M86" i="9" s="1"/>
  <c r="F74" i="9"/>
  <c r="M74" i="9" s="1"/>
  <c r="F161" i="9"/>
  <c r="M161" i="9" s="1"/>
  <c r="F149" i="9"/>
  <c r="M149" i="9" s="1"/>
  <c r="F137" i="9"/>
  <c r="M137" i="9" s="1"/>
  <c r="F125" i="9"/>
  <c r="M125" i="9" s="1"/>
  <c r="F214" i="9"/>
  <c r="M214" i="9" s="1"/>
  <c r="F202" i="9"/>
  <c r="M202" i="9" s="1"/>
  <c r="F190" i="9"/>
  <c r="M190" i="9" s="1"/>
  <c r="F178" i="9"/>
  <c r="M178" i="9" s="1"/>
  <c r="F216" i="9"/>
  <c r="M216" i="9" s="1"/>
  <c r="F254" i="9"/>
  <c r="M254" i="9" s="1"/>
  <c r="F230" i="9"/>
  <c r="M230" i="9" s="1"/>
  <c r="F218" i="9"/>
  <c r="M218" i="9" s="1"/>
  <c r="F306" i="9"/>
  <c r="M306" i="9" s="1"/>
  <c r="F294" i="9"/>
  <c r="M294" i="9" s="1"/>
  <c r="F282" i="9"/>
  <c r="M282" i="9" s="1"/>
  <c r="F270" i="9"/>
  <c r="M270" i="9" s="1"/>
  <c r="F358" i="9"/>
  <c r="M358" i="9" s="1"/>
  <c r="F346" i="9"/>
  <c r="M346" i="9" s="1"/>
  <c r="F334" i="9"/>
  <c r="M334" i="9" s="1"/>
  <c r="F322" i="9"/>
  <c r="M322" i="9" s="1"/>
  <c r="F43" i="9"/>
  <c r="M43" i="9" s="1"/>
  <c r="F158" i="9"/>
  <c r="M158" i="9" s="1"/>
  <c r="F133" i="9"/>
  <c r="M133" i="9" s="1"/>
  <c r="F65" i="9"/>
  <c r="M65" i="9" s="1"/>
  <c r="F156" i="9"/>
  <c r="M156" i="9" s="1"/>
  <c r="F131" i="9"/>
  <c r="M131" i="9" s="1"/>
  <c r="F63" i="9"/>
  <c r="M63" i="9" s="1"/>
  <c r="F27" i="9"/>
  <c r="M27" i="9" s="1"/>
  <c r="F67" i="9"/>
  <c r="M67" i="9" s="1"/>
  <c r="F47" i="9"/>
  <c r="M47" i="9" s="1"/>
  <c r="F58" i="9"/>
  <c r="M58" i="9" s="1"/>
  <c r="F34" i="9"/>
  <c r="M34" i="9" s="1"/>
  <c r="F110" i="9"/>
  <c r="M110" i="9" s="1"/>
  <c r="F98" i="9"/>
  <c r="M98" i="9" s="1"/>
  <c r="F57" i="9"/>
  <c r="M57" i="9" s="1"/>
  <c r="F45" i="9"/>
  <c r="M45" i="9" s="1"/>
  <c r="F33" i="9"/>
  <c r="M33" i="9" s="1"/>
  <c r="F21" i="9"/>
  <c r="M21" i="9" s="1"/>
  <c r="F97" i="9"/>
  <c r="M97" i="9" s="1"/>
  <c r="F85" i="9"/>
  <c r="M85" i="9" s="1"/>
  <c r="F73" i="9"/>
  <c r="M73" i="9" s="1"/>
  <c r="F160" i="9"/>
  <c r="M160" i="9" s="1"/>
  <c r="F148" i="9"/>
  <c r="M148" i="9" s="1"/>
  <c r="F136" i="9"/>
  <c r="M136" i="9" s="1"/>
  <c r="F124" i="9"/>
  <c r="M124" i="9" s="1"/>
  <c r="F213" i="9"/>
  <c r="M213" i="9" s="1"/>
  <c r="F201" i="9"/>
  <c r="M201" i="9" s="1"/>
  <c r="F189" i="9"/>
  <c r="M189" i="9" s="1"/>
  <c r="F177" i="9"/>
  <c r="M177" i="9" s="1"/>
  <c r="F265" i="9"/>
  <c r="M265" i="9" s="1"/>
  <c r="F253" i="9"/>
  <c r="M253" i="9" s="1"/>
  <c r="F241" i="9"/>
  <c r="M241" i="9" s="1"/>
  <c r="F229" i="9"/>
  <c r="M229" i="9" s="1"/>
  <c r="F217" i="9"/>
  <c r="M217" i="9" s="1"/>
  <c r="F305" i="9"/>
  <c r="M305" i="9" s="1"/>
  <c r="F293" i="9"/>
  <c r="M293" i="9" s="1"/>
  <c r="F281" i="9"/>
  <c r="M281" i="9" s="1"/>
  <c r="F269" i="9"/>
  <c r="M269" i="9" s="1"/>
  <c r="F357" i="9"/>
  <c r="M357" i="9" s="1"/>
  <c r="F345" i="9"/>
  <c r="M345" i="9" s="1"/>
  <c r="F333" i="9"/>
  <c r="M333" i="9" s="1"/>
  <c r="F321" i="9"/>
  <c r="M321" i="9" s="1"/>
  <c r="F32" i="9"/>
  <c r="M32" i="9" s="1"/>
  <c r="F147" i="9"/>
  <c r="M147" i="9" s="1"/>
  <c r="F135" i="9"/>
  <c r="M135" i="9" s="1"/>
  <c r="F123" i="9"/>
  <c r="M123" i="9" s="1"/>
  <c r="F212" i="9"/>
  <c r="M212" i="9" s="1"/>
  <c r="F200" i="9"/>
  <c r="M200" i="9" s="1"/>
  <c r="F188" i="9"/>
  <c r="M188" i="9" s="1"/>
  <c r="F176" i="9"/>
  <c r="M176" i="9" s="1"/>
  <c r="F264" i="9"/>
  <c r="M264" i="9" s="1"/>
  <c r="F252" i="9"/>
  <c r="M252" i="9" s="1"/>
  <c r="F240" i="9"/>
  <c r="M240" i="9" s="1"/>
  <c r="F228" i="9"/>
  <c r="M228" i="9" s="1"/>
  <c r="F266" i="9"/>
  <c r="M266" i="9" s="1"/>
  <c r="F304" i="9"/>
  <c r="M304" i="9" s="1"/>
  <c r="F280" i="9"/>
  <c r="M280" i="9" s="1"/>
  <c r="F268" i="9"/>
  <c r="M268" i="9" s="1"/>
  <c r="F356" i="9"/>
  <c r="M356" i="9" s="1"/>
  <c r="F344" i="9"/>
  <c r="M344" i="9" s="1"/>
  <c r="F332" i="9"/>
  <c r="M332" i="9" s="1"/>
  <c r="F320" i="9"/>
  <c r="M320" i="9" s="1"/>
  <c r="F95" i="9"/>
  <c r="M95" i="9" s="1"/>
  <c r="F146" i="9"/>
  <c r="M146" i="9" s="1"/>
  <c r="F134" i="9"/>
  <c r="M134" i="9" s="1"/>
  <c r="F122" i="9"/>
  <c r="M122" i="9" s="1"/>
  <c r="F211" i="9"/>
  <c r="M211" i="9" s="1"/>
  <c r="F199" i="9"/>
  <c r="M199" i="9" s="1"/>
  <c r="F187" i="9"/>
  <c r="M187" i="9" s="1"/>
  <c r="F175" i="9"/>
  <c r="M175" i="9" s="1"/>
  <c r="F263" i="9"/>
  <c r="M263" i="9" s="1"/>
  <c r="F251" i="9"/>
  <c r="M251" i="9" s="1"/>
  <c r="F239" i="9"/>
  <c r="M239" i="9" s="1"/>
  <c r="F227" i="9"/>
  <c r="M227" i="9" s="1"/>
  <c r="F315" i="9"/>
  <c r="M315" i="9" s="1"/>
  <c r="F303" i="9"/>
  <c r="M303" i="9" s="1"/>
  <c r="F291" i="9"/>
  <c r="M291" i="9" s="1"/>
  <c r="F279" i="9"/>
  <c r="M279" i="9" s="1"/>
  <c r="F267" i="9"/>
  <c r="M267" i="9" s="1"/>
  <c r="F355" i="9"/>
  <c r="M355" i="9" s="1"/>
  <c r="F343" i="9"/>
  <c r="M343" i="9" s="1"/>
  <c r="F331" i="9"/>
  <c r="M331" i="9" s="1"/>
  <c r="F319" i="9"/>
  <c r="M319" i="9" s="1"/>
  <c r="F96" i="9"/>
  <c r="M96" i="9" s="1"/>
  <c r="F82" i="9"/>
  <c r="M82" i="9" s="1"/>
  <c r="F121" i="9"/>
  <c r="M121" i="9" s="1"/>
  <c r="F210" i="9"/>
  <c r="M210" i="9" s="1"/>
  <c r="F198" i="9"/>
  <c r="M198" i="9" s="1"/>
  <c r="F186" i="9"/>
  <c r="M186" i="9" s="1"/>
  <c r="F174" i="9"/>
  <c r="M174" i="9" s="1"/>
  <c r="F262" i="9"/>
  <c r="M262" i="9" s="1"/>
  <c r="F250" i="9"/>
  <c r="M250" i="9" s="1"/>
  <c r="F238" i="9"/>
  <c r="M238" i="9" s="1"/>
  <c r="F226" i="9"/>
  <c r="M226" i="9" s="1"/>
  <c r="F314" i="9"/>
  <c r="M314" i="9" s="1"/>
  <c r="F302" i="9"/>
  <c r="M302" i="9" s="1"/>
  <c r="F290" i="9"/>
  <c r="M290" i="9" s="1"/>
  <c r="F278" i="9"/>
  <c r="M278" i="9" s="1"/>
  <c r="F316" i="9"/>
  <c r="M316" i="9" s="1"/>
  <c r="F354" i="9"/>
  <c r="M354" i="9" s="1"/>
  <c r="F330" i="9"/>
  <c r="M330" i="9" s="1"/>
  <c r="F318" i="9"/>
  <c r="M318" i="9" s="1"/>
  <c r="F56" i="9"/>
  <c r="M56" i="9" s="1"/>
  <c r="F30" i="9"/>
  <c r="M30" i="9" s="1"/>
  <c r="F105" i="9"/>
  <c r="M105" i="9" s="1"/>
  <c r="F69" i="9"/>
  <c r="M69" i="9" s="1"/>
  <c r="F120" i="9"/>
  <c r="M120" i="9" s="1"/>
  <c r="F197" i="9"/>
  <c r="M197" i="9" s="1"/>
  <c r="F185" i="9"/>
  <c r="M185" i="9" s="1"/>
  <c r="F173" i="9"/>
  <c r="M173" i="9" s="1"/>
  <c r="F261" i="9"/>
  <c r="M261" i="9" s="1"/>
  <c r="F249" i="9"/>
  <c r="M249" i="9" s="1"/>
  <c r="F237" i="9"/>
  <c r="M237" i="9" s="1"/>
  <c r="F225" i="9"/>
  <c r="M225" i="9" s="1"/>
  <c r="F313" i="9"/>
  <c r="M313" i="9" s="1"/>
  <c r="F301" i="9"/>
  <c r="M301" i="9" s="1"/>
  <c r="F289" i="9"/>
  <c r="M289" i="9" s="1"/>
  <c r="F277" i="9"/>
  <c r="M277" i="9" s="1"/>
  <c r="F365" i="9"/>
  <c r="M365" i="9" s="1"/>
  <c r="F353" i="9"/>
  <c r="M353" i="9" s="1"/>
  <c r="F341" i="9"/>
  <c r="M341" i="9" s="1"/>
  <c r="F329" i="9"/>
  <c r="M329" i="9" s="1"/>
  <c r="F317" i="9"/>
  <c r="M317" i="9" s="1"/>
  <c r="F20" i="9"/>
  <c r="M20" i="9" s="1"/>
  <c r="F29" i="9"/>
  <c r="M29" i="9" s="1"/>
  <c r="F208" i="9"/>
  <c r="M208" i="9" s="1"/>
  <c r="F196" i="9"/>
  <c r="M196" i="9" s="1"/>
  <c r="F184" i="9"/>
  <c r="M184" i="9" s="1"/>
  <c r="F172" i="9"/>
  <c r="M172" i="9" s="1"/>
  <c r="F260" i="9"/>
  <c r="M260" i="9" s="1"/>
  <c r="F248" i="9"/>
  <c r="M248" i="9" s="1"/>
  <c r="F236" i="9"/>
  <c r="M236" i="9" s="1"/>
  <c r="F224" i="9"/>
  <c r="M224" i="9" s="1"/>
  <c r="F312" i="9"/>
  <c r="M312" i="9" s="1"/>
  <c r="F300" i="9"/>
  <c r="M300" i="9" s="1"/>
  <c r="F288" i="9"/>
  <c r="M288" i="9" s="1"/>
  <c r="F276" i="9"/>
  <c r="M276" i="9" s="1"/>
  <c r="F364" i="9"/>
  <c r="M364" i="9" s="1"/>
  <c r="F352" i="9"/>
  <c r="M352" i="9" s="1"/>
  <c r="F340" i="9"/>
  <c r="M340" i="9" s="1"/>
  <c r="F328" i="9"/>
  <c r="M328" i="9" s="1"/>
  <c r="F108" i="9"/>
  <c r="M108" i="9" s="1"/>
  <c r="F54" i="9"/>
  <c r="M54" i="9" s="1"/>
  <c r="F41" i="9"/>
  <c r="M41" i="9" s="1"/>
  <c r="F28" i="9"/>
  <c r="M28" i="9" s="1"/>
  <c r="F51" i="9"/>
  <c r="M51" i="9" s="1"/>
  <c r="F118" i="9"/>
  <c r="M118" i="9" s="1"/>
  <c r="F195" i="9"/>
  <c r="M195" i="9" s="1"/>
  <c r="F183" i="9"/>
  <c r="M183" i="9" s="1"/>
  <c r="F171" i="9"/>
  <c r="M171" i="9" s="1"/>
  <c r="F247" i="9"/>
  <c r="M247" i="9" s="1"/>
  <c r="F235" i="9"/>
  <c r="M235" i="9" s="1"/>
  <c r="F223" i="9"/>
  <c r="M223" i="9" s="1"/>
  <c r="F311" i="9"/>
  <c r="M311" i="9" s="1"/>
  <c r="F299" i="9"/>
  <c r="M299" i="9" s="1"/>
  <c r="F287" i="9"/>
  <c r="M287" i="9" s="1"/>
  <c r="F275" i="9"/>
  <c r="M275" i="9" s="1"/>
  <c r="F363" i="9"/>
  <c r="M363" i="9" s="1"/>
  <c r="F351" i="9"/>
  <c r="M351" i="9" s="1"/>
  <c r="F339" i="9"/>
  <c r="M339" i="9" s="1"/>
  <c r="F327" i="9"/>
  <c r="M327" i="9" s="1"/>
  <c r="F84" i="9"/>
  <c r="M84" i="9" s="1"/>
  <c r="F94" i="9"/>
  <c r="M94" i="9" s="1"/>
  <c r="F53" i="9"/>
  <c r="M53" i="9" s="1"/>
  <c r="F155" i="9"/>
  <c r="M155" i="9" s="1"/>
  <c r="F79" i="9"/>
  <c r="M79" i="9" s="1"/>
  <c r="F114" i="9"/>
  <c r="M114" i="9" s="1"/>
  <c r="F141" i="9"/>
  <c r="M141" i="9" s="1"/>
  <c r="F170" i="9"/>
  <c r="M170" i="9" s="1"/>
  <c r="F246" i="9"/>
  <c r="M246" i="9" s="1"/>
  <c r="F234" i="9"/>
  <c r="M234" i="9" s="1"/>
  <c r="F222" i="9"/>
  <c r="M222" i="9" s="1"/>
  <c r="F310" i="9"/>
  <c r="M310" i="9" s="1"/>
  <c r="F298" i="9"/>
  <c r="M298" i="9" s="1"/>
  <c r="F286" i="9"/>
  <c r="M286" i="9" s="1"/>
  <c r="F274" i="9"/>
  <c r="M274" i="9" s="1"/>
  <c r="F362" i="9"/>
  <c r="M362" i="9" s="1"/>
  <c r="F350" i="9"/>
  <c r="M350" i="9" s="1"/>
  <c r="F338" i="9"/>
  <c r="M338" i="9" s="1"/>
  <c r="F326" i="9"/>
  <c r="M326" i="9" s="1"/>
  <c r="F83" i="9"/>
  <c r="M83" i="9" s="1"/>
  <c r="F93" i="9"/>
  <c r="M93" i="9" s="1"/>
  <c r="F103" i="9"/>
  <c r="M103" i="9" s="1"/>
  <c r="F62" i="9"/>
  <c r="M62" i="9" s="1"/>
  <c r="F26" i="9"/>
  <c r="M26" i="9" s="1"/>
  <c r="F117" i="9"/>
  <c r="M117" i="9" s="1"/>
  <c r="F61" i="9"/>
  <c r="M61" i="9" s="1"/>
  <c r="F205" i="9"/>
  <c r="M205" i="9" s="1"/>
  <c r="F181" i="9"/>
  <c r="M181" i="9" s="1"/>
  <c r="F257" i="9"/>
  <c r="M257" i="9" s="1"/>
  <c r="F245" i="9"/>
  <c r="M245" i="9" s="1"/>
  <c r="F233" i="9"/>
  <c r="M233" i="9" s="1"/>
  <c r="F221" i="9"/>
  <c r="M221" i="9" s="1"/>
  <c r="F309" i="9"/>
  <c r="M309" i="9" s="1"/>
  <c r="F297" i="9"/>
  <c r="M297" i="9" s="1"/>
  <c r="F285" i="9"/>
  <c r="M285" i="9" s="1"/>
  <c r="F273" i="9"/>
  <c r="M273" i="9" s="1"/>
  <c r="F361" i="9"/>
  <c r="M361" i="9" s="1"/>
  <c r="F349" i="9"/>
  <c r="M349" i="9" s="1"/>
  <c r="F337" i="9"/>
  <c r="M337" i="9" s="1"/>
  <c r="F325" i="9"/>
  <c r="M325" i="9" s="1"/>
  <c r="F72" i="9"/>
  <c r="M72" i="9" s="1"/>
  <c r="F31" i="9"/>
  <c r="M31" i="9" s="1"/>
  <c r="F71" i="9"/>
  <c r="M71" i="9" s="1"/>
  <c r="F106" i="9"/>
  <c r="M106" i="9" s="1"/>
  <c r="F145" i="9"/>
  <c r="M145" i="9" s="1"/>
  <c r="F132" i="9"/>
  <c r="M132" i="9" s="1"/>
  <c r="F52" i="9"/>
  <c r="M52" i="9" s="1"/>
  <c r="F40" i="9"/>
  <c r="M40" i="9" s="1"/>
  <c r="F104" i="9"/>
  <c r="M104" i="9" s="1"/>
  <c r="F80" i="9"/>
  <c r="M80" i="9" s="1"/>
  <c r="F119" i="9"/>
  <c r="M119" i="9" s="1"/>
  <c r="F39" i="9"/>
  <c r="M39" i="9" s="1"/>
  <c r="F115" i="9"/>
  <c r="M115" i="9" s="1"/>
  <c r="F91" i="9"/>
  <c r="M91" i="9" s="1"/>
  <c r="F154" i="9"/>
  <c r="M154" i="9" s="1"/>
  <c r="F207" i="9"/>
  <c r="M207" i="9" s="1"/>
  <c r="F50" i="9"/>
  <c r="M50" i="9" s="1"/>
  <c r="F38" i="9"/>
  <c r="M38" i="9" s="1"/>
  <c r="F102" i="9"/>
  <c r="M102" i="9" s="1"/>
  <c r="F90" i="9"/>
  <c r="M90" i="9" s="1"/>
  <c r="F78" i="9"/>
  <c r="M78" i="9" s="1"/>
  <c r="F165" i="9"/>
  <c r="M165" i="9" s="1"/>
  <c r="F153" i="9"/>
  <c r="M153" i="9" s="1"/>
  <c r="F129" i="9"/>
  <c r="M129" i="9" s="1"/>
  <c r="F206" i="9"/>
  <c r="M206" i="9" s="1"/>
  <c r="F194" i="9"/>
  <c r="M194" i="9" s="1"/>
  <c r="F182" i="9"/>
  <c r="M182" i="9" s="1"/>
  <c r="F258" i="9"/>
  <c r="M258" i="9" s="1"/>
  <c r="F49" i="9"/>
  <c r="M49" i="9" s="1"/>
  <c r="F37" i="9"/>
  <c r="M37" i="9" s="1"/>
  <c r="F25" i="9"/>
  <c r="M25" i="9" s="1"/>
  <c r="F113" i="9"/>
  <c r="M113" i="9" s="1"/>
  <c r="F101" i="9"/>
  <c r="M101" i="9" s="1"/>
  <c r="F89" i="9"/>
  <c r="M89" i="9" s="1"/>
  <c r="F77" i="9"/>
  <c r="M77" i="9" s="1"/>
  <c r="F164" i="9"/>
  <c r="M164" i="9" s="1"/>
  <c r="F152" i="9"/>
  <c r="M152" i="9" s="1"/>
  <c r="F140" i="9"/>
  <c r="M140" i="9" s="1"/>
  <c r="F128" i="9"/>
  <c r="M128" i="9" s="1"/>
  <c r="F116" i="9"/>
  <c r="M116" i="9" s="1"/>
  <c r="F193" i="9"/>
  <c r="M193" i="9" s="1"/>
  <c r="F169" i="9"/>
  <c r="M169" i="9" s="1"/>
  <c r="F60" i="9"/>
  <c r="M60" i="9" s="1"/>
  <c r="F48" i="9"/>
  <c r="M48" i="9" s="1"/>
  <c r="F36" i="9"/>
  <c r="M36" i="9" s="1"/>
  <c r="F24" i="9"/>
  <c r="M24" i="9" s="1"/>
  <c r="F112" i="9"/>
  <c r="M112" i="9" s="1"/>
  <c r="F100" i="9"/>
  <c r="M100" i="9" s="1"/>
  <c r="F88" i="9"/>
  <c r="M88" i="9" s="1"/>
  <c r="F76" i="9"/>
  <c r="M76" i="9" s="1"/>
  <c r="F163" i="9"/>
  <c r="M163" i="9" s="1"/>
  <c r="F151" i="9"/>
  <c r="M151" i="9" s="1"/>
  <c r="F139" i="9"/>
  <c r="M139" i="9" s="1"/>
  <c r="F127" i="9"/>
  <c r="M127" i="9" s="1"/>
  <c r="F204" i="9"/>
  <c r="M204" i="9" s="1"/>
  <c r="F180" i="9"/>
  <c r="M180" i="9" s="1"/>
  <c r="F168" i="9"/>
  <c r="M168" i="9" s="1"/>
  <c r="F256" i="9"/>
  <c r="M256" i="9" s="1"/>
  <c r="F244" i="9"/>
  <c r="M244" i="9" s="1"/>
  <c r="F232" i="9"/>
  <c r="M232" i="9" s="1"/>
  <c r="F220" i="9"/>
  <c r="M220" i="9" s="1"/>
  <c r="F308" i="9"/>
  <c r="M308" i="9" s="1"/>
  <c r="F296" i="9"/>
  <c r="M296" i="9" s="1"/>
  <c r="F284" i="9"/>
  <c r="M284" i="9" s="1"/>
  <c r="F272" i="9"/>
  <c r="M272" i="9" s="1"/>
  <c r="F360" i="9"/>
  <c r="M360" i="9" s="1"/>
  <c r="F348" i="9"/>
  <c r="M348" i="9" s="1"/>
  <c r="F336" i="9"/>
  <c r="M336" i="9" s="1"/>
  <c r="F324" i="9"/>
  <c r="M324" i="9" s="1"/>
  <c r="M466" i="9" l="1"/>
  <c r="M498" i="9"/>
  <c r="M506" i="9"/>
  <c r="M471" i="9"/>
  <c r="M504" i="9"/>
  <c r="M513" i="9"/>
  <c r="M473" i="9"/>
  <c r="M510" i="9"/>
  <c r="M485" i="9"/>
  <c r="M488" i="9"/>
  <c r="M503" i="9"/>
  <c r="M483" i="9"/>
  <c r="M500" i="9"/>
  <c r="M515" i="9"/>
  <c r="M495" i="9"/>
  <c r="M470" i="9"/>
  <c r="M512" i="9"/>
  <c r="M478" i="9"/>
  <c r="M469" i="9"/>
  <c r="M482" i="9"/>
  <c r="M472" i="9"/>
  <c r="M509" i="9"/>
  <c r="M484" i="9"/>
  <c r="M475" i="9"/>
  <c r="M490" i="9"/>
  <c r="M481" i="9"/>
  <c r="M499" i="9"/>
  <c r="M514" i="9"/>
  <c r="M501" i="9"/>
  <c r="M508" i="9"/>
  <c r="M511" i="9"/>
  <c r="M477" i="9"/>
  <c r="M468" i="9"/>
  <c r="M474" i="9"/>
  <c r="M496" i="9"/>
  <c r="M487" i="9"/>
  <c r="M493" i="9"/>
  <c r="M489" i="9"/>
  <c r="M480" i="9"/>
  <c r="M486" i="9"/>
  <c r="M502" i="9"/>
  <c r="J205" i="9"/>
  <c r="M476" i="9"/>
  <c r="M491" i="9"/>
  <c r="M479" i="9"/>
  <c r="M507" i="9"/>
  <c r="M497" i="9"/>
  <c r="M467" i="9"/>
  <c r="M494" i="9"/>
  <c r="J266" i="9"/>
  <c r="O127" i="9"/>
  <c r="O149" i="9"/>
  <c r="O146" i="9"/>
  <c r="O161" i="9"/>
  <c r="O126" i="9"/>
  <c r="O138" i="9"/>
  <c r="O134" i="9"/>
  <c r="O139" i="9"/>
  <c r="O145" i="9"/>
  <c r="O130" i="9"/>
  <c r="O163" i="9"/>
  <c r="O143" i="9"/>
  <c r="O125" i="9"/>
  <c r="J102" i="9"/>
  <c r="J492" i="9"/>
  <c r="O164" i="9"/>
  <c r="O129" i="9"/>
  <c r="O148" i="9"/>
  <c r="O162" i="9"/>
  <c r="O153" i="9"/>
  <c r="O119" i="9"/>
  <c r="O123" i="9"/>
  <c r="O144" i="9"/>
  <c r="O128" i="9"/>
  <c r="O155" i="9"/>
  <c r="O165" i="9"/>
  <c r="O157" i="9"/>
  <c r="O132" i="9"/>
  <c r="O156" i="9"/>
  <c r="O151" i="9"/>
  <c r="O154" i="9"/>
  <c r="O141" i="9"/>
  <c r="O136" i="9"/>
  <c r="O159" i="9"/>
  <c r="O150" i="9"/>
  <c r="O147" i="9"/>
  <c r="J135" i="9"/>
  <c r="O42" i="9"/>
  <c r="J287" i="9"/>
  <c r="J176" i="9"/>
  <c r="J215" i="9"/>
  <c r="O91" i="9"/>
  <c r="J91" i="9"/>
  <c r="O114" i="9"/>
  <c r="J114" i="9"/>
  <c r="J299" i="9"/>
  <c r="O41" i="9"/>
  <c r="J41" i="9"/>
  <c r="J236" i="9"/>
  <c r="J353" i="9"/>
  <c r="J197" i="9"/>
  <c r="J290" i="9"/>
  <c r="O82" i="9"/>
  <c r="J82" i="9"/>
  <c r="J239" i="9"/>
  <c r="J332" i="9"/>
  <c r="J188" i="9"/>
  <c r="J281" i="9"/>
  <c r="O124" i="9"/>
  <c r="J124" i="9"/>
  <c r="O98" i="9"/>
  <c r="J98" i="9"/>
  <c r="O158" i="9"/>
  <c r="J158" i="9"/>
  <c r="J230" i="9"/>
  <c r="O86" i="9"/>
  <c r="J86" i="9"/>
  <c r="J283" i="9"/>
  <c r="J126" i="9"/>
  <c r="J143" i="9"/>
  <c r="J154" i="9"/>
  <c r="O28" i="9"/>
  <c r="J28" i="9"/>
  <c r="J320" i="9"/>
  <c r="J271" i="9"/>
  <c r="J308" i="9"/>
  <c r="J194" i="9"/>
  <c r="J245" i="9"/>
  <c r="O88" i="9"/>
  <c r="J88" i="9"/>
  <c r="O152" i="9"/>
  <c r="J152" i="9"/>
  <c r="J206" i="9"/>
  <c r="O115" i="9"/>
  <c r="J115" i="9"/>
  <c r="O72" i="9"/>
  <c r="J72" i="9"/>
  <c r="J257" i="9"/>
  <c r="J350" i="9"/>
  <c r="O79" i="9"/>
  <c r="J79" i="9"/>
  <c r="J311" i="9"/>
  <c r="O54" i="9"/>
  <c r="J54" i="9"/>
  <c r="J248" i="9"/>
  <c r="J365" i="9"/>
  <c r="J209" i="9"/>
  <c r="J302" i="9"/>
  <c r="O96" i="9"/>
  <c r="J96" i="9"/>
  <c r="J251" i="9"/>
  <c r="J344" i="9"/>
  <c r="J200" i="9"/>
  <c r="J293" i="9"/>
  <c r="J136" i="9"/>
  <c r="O110" i="9"/>
  <c r="J110" i="9"/>
  <c r="O43" i="9"/>
  <c r="J43" i="9"/>
  <c r="J254" i="9"/>
  <c r="O22" i="9"/>
  <c r="J22" i="9"/>
  <c r="J295" i="9"/>
  <c r="J138" i="9"/>
  <c r="O66" i="9"/>
  <c r="J66" i="9"/>
  <c r="J233" i="9"/>
  <c r="J224" i="9"/>
  <c r="J213" i="9"/>
  <c r="O74" i="9"/>
  <c r="J74" i="9"/>
  <c r="O76" i="9"/>
  <c r="O31" i="9"/>
  <c r="J31" i="9"/>
  <c r="J220" i="9"/>
  <c r="J232" i="9"/>
  <c r="J164" i="9"/>
  <c r="J129" i="9"/>
  <c r="O39" i="9"/>
  <c r="J39" i="9"/>
  <c r="J325" i="9"/>
  <c r="J181" i="9"/>
  <c r="J362" i="9"/>
  <c r="J155" i="9"/>
  <c r="J223" i="9"/>
  <c r="O108" i="9"/>
  <c r="J108" i="9"/>
  <c r="J260" i="9"/>
  <c r="J277" i="9"/>
  <c r="O120" i="9"/>
  <c r="J120" i="9"/>
  <c r="J314" i="9"/>
  <c r="J319" i="9"/>
  <c r="J263" i="9"/>
  <c r="J356" i="9"/>
  <c r="J212" i="9"/>
  <c r="J305" i="9"/>
  <c r="J148" i="9"/>
  <c r="O34" i="9"/>
  <c r="J34" i="9"/>
  <c r="J159" i="9"/>
  <c r="J216" i="9"/>
  <c r="O46" i="9"/>
  <c r="J46" i="9"/>
  <c r="J307" i="9"/>
  <c r="J150" i="9"/>
  <c r="O64" i="9"/>
  <c r="J64" i="9"/>
  <c r="J141" i="9"/>
  <c r="J227" i="9"/>
  <c r="O133" i="9"/>
  <c r="J133" i="9"/>
  <c r="J130" i="9"/>
  <c r="O140" i="9"/>
  <c r="J140" i="9"/>
  <c r="J338" i="9"/>
  <c r="O100" i="9"/>
  <c r="J100" i="9"/>
  <c r="J244" i="9"/>
  <c r="O112" i="9"/>
  <c r="J112" i="9"/>
  <c r="O77" i="9"/>
  <c r="J77" i="9"/>
  <c r="J153" i="9"/>
  <c r="J119" i="9"/>
  <c r="J337" i="9"/>
  <c r="J274" i="9"/>
  <c r="O53" i="9"/>
  <c r="J53" i="9"/>
  <c r="J235" i="9"/>
  <c r="J328" i="9"/>
  <c r="J172" i="9"/>
  <c r="J289" i="9"/>
  <c r="O69" i="9"/>
  <c r="J69" i="9"/>
  <c r="J226" i="9"/>
  <c r="J331" i="9"/>
  <c r="J175" i="9"/>
  <c r="J268" i="9"/>
  <c r="J123" i="9"/>
  <c r="J217" i="9"/>
  <c r="O160" i="9"/>
  <c r="J160" i="9"/>
  <c r="O58" i="9"/>
  <c r="J58" i="9"/>
  <c r="J322" i="9"/>
  <c r="J178" i="9"/>
  <c r="O68" i="9"/>
  <c r="J68" i="9"/>
  <c r="J219" i="9"/>
  <c r="J162" i="9"/>
  <c r="O81" i="9"/>
  <c r="J81" i="9"/>
  <c r="J128" i="9"/>
  <c r="J278" i="9"/>
  <c r="J165" i="9"/>
  <c r="O80" i="9"/>
  <c r="J80" i="9"/>
  <c r="J349" i="9"/>
  <c r="O61" i="9"/>
  <c r="J61" i="9"/>
  <c r="J286" i="9"/>
  <c r="O94" i="9"/>
  <c r="J94" i="9"/>
  <c r="J247" i="9"/>
  <c r="J340" i="9"/>
  <c r="J184" i="9"/>
  <c r="J301" i="9"/>
  <c r="O105" i="9"/>
  <c r="J105" i="9"/>
  <c r="J238" i="9"/>
  <c r="J343" i="9"/>
  <c r="J187" i="9"/>
  <c r="J280" i="9"/>
  <c r="J229" i="9"/>
  <c r="O73" i="9"/>
  <c r="J73" i="9"/>
  <c r="O47" i="9"/>
  <c r="J47" i="9"/>
  <c r="J334" i="9"/>
  <c r="J190" i="9"/>
  <c r="J144" i="9"/>
  <c r="J231" i="9"/>
  <c r="O75" i="9"/>
  <c r="J75" i="9"/>
  <c r="O70" i="9"/>
  <c r="J70" i="9"/>
  <c r="O71" i="9"/>
  <c r="J71" i="9"/>
  <c r="J269" i="9"/>
  <c r="J324" i="9"/>
  <c r="J361" i="9"/>
  <c r="O117" i="9"/>
  <c r="J117" i="9"/>
  <c r="J298" i="9"/>
  <c r="O84" i="9"/>
  <c r="J259" i="9"/>
  <c r="J352" i="9"/>
  <c r="J196" i="9"/>
  <c r="J313" i="9"/>
  <c r="O30" i="9"/>
  <c r="J30" i="9"/>
  <c r="J250" i="9"/>
  <c r="J355" i="9"/>
  <c r="J199" i="9"/>
  <c r="J304" i="9"/>
  <c r="J147" i="9"/>
  <c r="J241" i="9"/>
  <c r="O85" i="9"/>
  <c r="J85" i="9"/>
  <c r="O67" i="9"/>
  <c r="J67" i="9"/>
  <c r="J346" i="9"/>
  <c r="J202" i="9"/>
  <c r="J157" i="9"/>
  <c r="J243" i="9"/>
  <c r="O87" i="9"/>
  <c r="J87" i="9"/>
  <c r="O107" i="9"/>
  <c r="J107" i="9"/>
  <c r="J326" i="9"/>
  <c r="O121" i="9"/>
  <c r="J121" i="9"/>
  <c r="O24" i="9"/>
  <c r="J24" i="9"/>
  <c r="O104" i="9"/>
  <c r="J104" i="9"/>
  <c r="O90" i="9"/>
  <c r="J90" i="9"/>
  <c r="O26" i="9"/>
  <c r="J26" i="9"/>
  <c r="J310" i="9"/>
  <c r="J327" i="9"/>
  <c r="J171" i="9"/>
  <c r="J364" i="9"/>
  <c r="J208" i="9"/>
  <c r="J225" i="9"/>
  <c r="O56" i="9"/>
  <c r="J56" i="9"/>
  <c r="J262" i="9"/>
  <c r="J267" i="9"/>
  <c r="J211" i="9"/>
  <c r="O32" i="9"/>
  <c r="J32" i="9"/>
  <c r="J253" i="9"/>
  <c r="O97" i="9"/>
  <c r="J97" i="9"/>
  <c r="O27" i="9"/>
  <c r="J27" i="9"/>
  <c r="J358" i="9"/>
  <c r="J214" i="9"/>
  <c r="O19" i="9"/>
  <c r="J19" i="9"/>
  <c r="J255" i="9"/>
  <c r="O99" i="9"/>
  <c r="J99" i="9"/>
  <c r="O55" i="9"/>
  <c r="J55" i="9"/>
  <c r="J296" i="9"/>
  <c r="J341" i="9"/>
  <c r="J256" i="9"/>
  <c r="O78" i="9"/>
  <c r="J78" i="9"/>
  <c r="J180" i="9"/>
  <c r="J273" i="9"/>
  <c r="J204" i="9"/>
  <c r="O60" i="9"/>
  <c r="J60" i="9"/>
  <c r="O25" i="9"/>
  <c r="J25" i="9"/>
  <c r="O102" i="9"/>
  <c r="O52" i="9"/>
  <c r="J52" i="9"/>
  <c r="J285" i="9"/>
  <c r="O62" i="9"/>
  <c r="J62" i="9"/>
  <c r="J222" i="9"/>
  <c r="J339" i="9"/>
  <c r="J183" i="9"/>
  <c r="J276" i="9"/>
  <c r="O29" i="9"/>
  <c r="J29" i="9"/>
  <c r="J237" i="9"/>
  <c r="J318" i="9"/>
  <c r="J174" i="9"/>
  <c r="J279" i="9"/>
  <c r="O122" i="9"/>
  <c r="J122" i="9"/>
  <c r="J228" i="9"/>
  <c r="J321" i="9"/>
  <c r="J265" i="9"/>
  <c r="O109" i="9"/>
  <c r="J109" i="9"/>
  <c r="O63" i="9"/>
  <c r="J63" i="9"/>
  <c r="J270" i="9"/>
  <c r="J125" i="9"/>
  <c r="J323" i="9"/>
  <c r="J167" i="9"/>
  <c r="O111" i="9"/>
  <c r="J111" i="9"/>
  <c r="O44" i="9"/>
  <c r="J44" i="9"/>
  <c r="O57" i="9"/>
  <c r="J57" i="9"/>
  <c r="O101" i="9"/>
  <c r="J101" i="9"/>
  <c r="J336" i="9"/>
  <c r="O40" i="9"/>
  <c r="J40" i="9"/>
  <c r="J348" i="9"/>
  <c r="J360" i="9"/>
  <c r="J127" i="9"/>
  <c r="J169" i="9"/>
  <c r="O37" i="9"/>
  <c r="J37" i="9"/>
  <c r="O38" i="9"/>
  <c r="J38" i="9"/>
  <c r="J132" i="9"/>
  <c r="J297" i="9"/>
  <c r="O103" i="9"/>
  <c r="J103" i="9"/>
  <c r="J234" i="9"/>
  <c r="J351" i="9"/>
  <c r="J195" i="9"/>
  <c r="J288" i="9"/>
  <c r="O20" i="9"/>
  <c r="J20" i="9"/>
  <c r="J249" i="9"/>
  <c r="J330" i="9"/>
  <c r="J186" i="9"/>
  <c r="J291" i="9"/>
  <c r="J134" i="9"/>
  <c r="J240" i="9"/>
  <c r="J333" i="9"/>
  <c r="J177" i="9"/>
  <c r="O21" i="9"/>
  <c r="J21" i="9"/>
  <c r="O131" i="9"/>
  <c r="J131" i="9"/>
  <c r="J282" i="9"/>
  <c r="O137" i="9"/>
  <c r="J137" i="9"/>
  <c r="J335" i="9"/>
  <c r="J179" i="9"/>
  <c r="O23" i="9"/>
  <c r="J23" i="9"/>
  <c r="O18" i="9"/>
  <c r="J18" i="9"/>
  <c r="J163" i="9"/>
  <c r="J218" i="9"/>
  <c r="O36" i="9"/>
  <c r="J36" i="9"/>
  <c r="O113" i="9"/>
  <c r="J113" i="9"/>
  <c r="J139" i="9"/>
  <c r="J193" i="9"/>
  <c r="O49" i="9"/>
  <c r="J49" i="9"/>
  <c r="O50" i="9"/>
  <c r="J50" i="9"/>
  <c r="J145" i="9"/>
  <c r="J309" i="9"/>
  <c r="O93" i="9"/>
  <c r="J93" i="9"/>
  <c r="J246" i="9"/>
  <c r="J363" i="9"/>
  <c r="O118" i="9"/>
  <c r="J118" i="9"/>
  <c r="J300" i="9"/>
  <c r="J317" i="9"/>
  <c r="J261" i="9"/>
  <c r="J354" i="9"/>
  <c r="J198" i="9"/>
  <c r="J303" i="9"/>
  <c r="J146" i="9"/>
  <c r="J252" i="9"/>
  <c r="J345" i="9"/>
  <c r="J189" i="9"/>
  <c r="O33" i="9"/>
  <c r="J33" i="9"/>
  <c r="J156" i="9"/>
  <c r="J294" i="9"/>
  <c r="J149" i="9"/>
  <c r="J347" i="9"/>
  <c r="J191" i="9"/>
  <c r="O35" i="9"/>
  <c r="J35" i="9"/>
  <c r="J182" i="9"/>
  <c r="J185" i="9"/>
  <c r="O89" i="9"/>
  <c r="J89" i="9"/>
  <c r="J168" i="9"/>
  <c r="O48" i="9"/>
  <c r="J48" i="9"/>
  <c r="J272" i="9"/>
  <c r="J284" i="9"/>
  <c r="J151" i="9"/>
  <c r="O116" i="9"/>
  <c r="J116" i="9"/>
  <c r="J258" i="9"/>
  <c r="J207" i="9"/>
  <c r="O106" i="9"/>
  <c r="J106" i="9"/>
  <c r="J221" i="9"/>
  <c r="O83" i="9"/>
  <c r="J83" i="9"/>
  <c r="J170" i="9"/>
  <c r="J275" i="9"/>
  <c r="O51" i="9"/>
  <c r="J51" i="9"/>
  <c r="J312" i="9"/>
  <c r="J329" i="9"/>
  <c r="J173" i="9"/>
  <c r="J316" i="9"/>
  <c r="J210" i="9"/>
  <c r="J315" i="9"/>
  <c r="O95" i="9"/>
  <c r="J95" i="9"/>
  <c r="J264" i="9"/>
  <c r="J357" i="9"/>
  <c r="J201" i="9"/>
  <c r="O45" i="9"/>
  <c r="J45" i="9"/>
  <c r="O65" i="9"/>
  <c r="J65" i="9"/>
  <c r="J306" i="9"/>
  <c r="J161" i="9"/>
  <c r="J359" i="9"/>
  <c r="J203" i="9"/>
  <c r="O59" i="9"/>
  <c r="G18" i="9"/>
  <c r="O492" i="9"/>
  <c r="G66" i="9"/>
  <c r="L343" i="9"/>
  <c r="O343" i="9"/>
  <c r="L294" i="9"/>
  <c r="O294" i="9"/>
  <c r="L220" i="9"/>
  <c r="O220" i="9"/>
  <c r="L264" i="9"/>
  <c r="O264" i="9"/>
  <c r="L179" i="9"/>
  <c r="O179" i="9"/>
  <c r="L204" i="9"/>
  <c r="O204" i="9"/>
  <c r="L194" i="9"/>
  <c r="O194" i="9"/>
  <c r="L278" i="9"/>
  <c r="O278" i="9"/>
  <c r="L250" i="9"/>
  <c r="O250" i="9"/>
  <c r="L355" i="9"/>
  <c r="O355" i="9"/>
  <c r="L227" i="9"/>
  <c r="O227" i="9"/>
  <c r="L199" i="9"/>
  <c r="O199" i="9"/>
  <c r="L320" i="9"/>
  <c r="O320" i="9"/>
  <c r="L306" i="9"/>
  <c r="O306" i="9"/>
  <c r="L178" i="9"/>
  <c r="O178" i="9"/>
  <c r="L182" i="9"/>
  <c r="O182" i="9"/>
  <c r="L238" i="9"/>
  <c r="O238" i="9"/>
  <c r="L298" i="9"/>
  <c r="O298" i="9"/>
  <c r="L259" i="9"/>
  <c r="O259" i="9"/>
  <c r="L185" i="9"/>
  <c r="O185" i="9"/>
  <c r="G135" i="9"/>
  <c r="O135" i="9"/>
  <c r="L229" i="9"/>
  <c r="O229" i="9"/>
  <c r="L322" i="9"/>
  <c r="O322" i="9"/>
  <c r="L335" i="9"/>
  <c r="O335" i="9"/>
  <c r="L232" i="9"/>
  <c r="O232" i="9"/>
  <c r="L273" i="9"/>
  <c r="O273" i="9"/>
  <c r="L310" i="9"/>
  <c r="O310" i="9"/>
  <c r="L327" i="9"/>
  <c r="O327" i="9"/>
  <c r="L299" i="9"/>
  <c r="O299" i="9"/>
  <c r="L171" i="9"/>
  <c r="O171" i="9"/>
  <c r="L364" i="9"/>
  <c r="O364" i="9"/>
  <c r="L236" i="9"/>
  <c r="O236" i="9"/>
  <c r="L208" i="9"/>
  <c r="O208" i="9"/>
  <c r="L353" i="9"/>
  <c r="O353" i="9"/>
  <c r="L225" i="9"/>
  <c r="O225" i="9"/>
  <c r="L197" i="9"/>
  <c r="O197" i="9"/>
  <c r="L304" i="9"/>
  <c r="O304" i="9"/>
  <c r="L176" i="9"/>
  <c r="O176" i="9"/>
  <c r="L269" i="9"/>
  <c r="O269" i="9"/>
  <c r="L241" i="9"/>
  <c r="O241" i="9"/>
  <c r="L213" i="9"/>
  <c r="O213" i="9"/>
  <c r="L334" i="9"/>
  <c r="O334" i="9"/>
  <c r="L347" i="9"/>
  <c r="O347" i="9"/>
  <c r="L219" i="9"/>
  <c r="O219" i="9"/>
  <c r="L191" i="9"/>
  <c r="O191" i="9"/>
  <c r="L316" i="9"/>
  <c r="O316" i="9"/>
  <c r="L361" i="9"/>
  <c r="O361" i="9"/>
  <c r="L341" i="9"/>
  <c r="O341" i="9"/>
  <c r="L357" i="9"/>
  <c r="O357" i="9"/>
  <c r="L201" i="9"/>
  <c r="O201" i="9"/>
  <c r="L307" i="9"/>
  <c r="O307" i="9"/>
  <c r="G17" i="9"/>
  <c r="O17" i="9"/>
  <c r="L360" i="9"/>
  <c r="O360" i="9"/>
  <c r="L245" i="9"/>
  <c r="O245" i="9"/>
  <c r="L338" i="9"/>
  <c r="O338" i="9"/>
  <c r="L166" i="9"/>
  <c r="O166" i="9"/>
  <c r="L206" i="9"/>
  <c r="O206" i="9"/>
  <c r="L222" i="9"/>
  <c r="O222" i="9"/>
  <c r="L318" i="9"/>
  <c r="O318" i="9"/>
  <c r="L290" i="9"/>
  <c r="O290" i="9"/>
  <c r="L262" i="9"/>
  <c r="O262" i="9"/>
  <c r="L267" i="9"/>
  <c r="O267" i="9"/>
  <c r="L239" i="9"/>
  <c r="O239" i="9"/>
  <c r="L211" i="9"/>
  <c r="O211" i="9"/>
  <c r="L332" i="9"/>
  <c r="O332" i="9"/>
  <c r="L190" i="9"/>
  <c r="O190" i="9"/>
  <c r="L216" i="9"/>
  <c r="O216" i="9"/>
  <c r="L348" i="9"/>
  <c r="O348" i="9"/>
  <c r="L352" i="9"/>
  <c r="O352" i="9"/>
  <c r="L272" i="9"/>
  <c r="O272" i="9"/>
  <c r="L244" i="9"/>
  <c r="O244" i="9"/>
  <c r="L285" i="9"/>
  <c r="O285" i="9"/>
  <c r="L257" i="9"/>
  <c r="O257" i="9"/>
  <c r="L350" i="9"/>
  <c r="O350" i="9"/>
  <c r="L339" i="9"/>
  <c r="O339" i="9"/>
  <c r="L311" i="9"/>
  <c r="O311" i="9"/>
  <c r="L183" i="9"/>
  <c r="O183" i="9"/>
  <c r="L276" i="9"/>
  <c r="O276" i="9"/>
  <c r="L248" i="9"/>
  <c r="O248" i="9"/>
  <c r="L365" i="9"/>
  <c r="O365" i="9"/>
  <c r="L237" i="9"/>
  <c r="O237" i="9"/>
  <c r="L209" i="9"/>
  <c r="O209" i="9"/>
  <c r="L174" i="9"/>
  <c r="O174" i="9"/>
  <c r="L266" i="9"/>
  <c r="O266" i="9"/>
  <c r="L188" i="9"/>
  <c r="O188" i="9"/>
  <c r="L281" i="9"/>
  <c r="O281" i="9"/>
  <c r="L253" i="9"/>
  <c r="O253" i="9"/>
  <c r="L346" i="9"/>
  <c r="O346" i="9"/>
  <c r="L218" i="9"/>
  <c r="O218" i="9"/>
  <c r="L359" i="9"/>
  <c r="O359" i="9"/>
  <c r="L231" i="9"/>
  <c r="O231" i="9"/>
  <c r="L203" i="9"/>
  <c r="O203" i="9"/>
  <c r="L315" i="9"/>
  <c r="O315" i="9"/>
  <c r="L326" i="9"/>
  <c r="O326" i="9"/>
  <c r="L224" i="9"/>
  <c r="O224" i="9"/>
  <c r="L234" i="9"/>
  <c r="O234" i="9"/>
  <c r="L330" i="9"/>
  <c r="O330" i="9"/>
  <c r="L302" i="9"/>
  <c r="O302" i="9"/>
  <c r="L279" i="9"/>
  <c r="O279" i="9"/>
  <c r="L251" i="9"/>
  <c r="O251" i="9"/>
  <c r="L344" i="9"/>
  <c r="O344" i="9"/>
  <c r="L202" i="9"/>
  <c r="O202" i="9"/>
  <c r="L287" i="9"/>
  <c r="O287" i="9"/>
  <c r="L284" i="9"/>
  <c r="O284" i="9"/>
  <c r="L325" i="9"/>
  <c r="O325" i="9"/>
  <c r="L297" i="9"/>
  <c r="O297" i="9"/>
  <c r="L181" i="9"/>
  <c r="O181" i="9"/>
  <c r="L362" i="9"/>
  <c r="O362" i="9"/>
  <c r="L351" i="9"/>
  <c r="O351" i="9"/>
  <c r="L223" i="9"/>
  <c r="O223" i="9"/>
  <c r="L195" i="9"/>
  <c r="O195" i="9"/>
  <c r="L288" i="9"/>
  <c r="O288" i="9"/>
  <c r="L260" i="9"/>
  <c r="O260" i="9"/>
  <c r="L277" i="9"/>
  <c r="O277" i="9"/>
  <c r="L249" i="9"/>
  <c r="O249" i="9"/>
  <c r="L186" i="9"/>
  <c r="O186" i="9"/>
  <c r="L228" i="9"/>
  <c r="O228" i="9"/>
  <c r="L200" i="9"/>
  <c r="O200" i="9"/>
  <c r="L321" i="9"/>
  <c r="O321" i="9"/>
  <c r="L293" i="9"/>
  <c r="O293" i="9"/>
  <c r="L265" i="9"/>
  <c r="O265" i="9"/>
  <c r="L358" i="9"/>
  <c r="O358" i="9"/>
  <c r="L230" i="9"/>
  <c r="O230" i="9"/>
  <c r="L271" i="9"/>
  <c r="O271" i="9"/>
  <c r="L243" i="9"/>
  <c r="O243" i="9"/>
  <c r="L215" i="9"/>
  <c r="O215" i="9"/>
  <c r="L187" i="9"/>
  <c r="O187" i="9"/>
  <c r="L313" i="9"/>
  <c r="O313" i="9"/>
  <c r="L256" i="9"/>
  <c r="O256" i="9"/>
  <c r="L193" i="9"/>
  <c r="O193" i="9"/>
  <c r="L246" i="9"/>
  <c r="O246" i="9"/>
  <c r="L314" i="9"/>
  <c r="O314" i="9"/>
  <c r="L319" i="9"/>
  <c r="O319" i="9"/>
  <c r="L291" i="9"/>
  <c r="O291" i="9"/>
  <c r="L263" i="9"/>
  <c r="O263" i="9"/>
  <c r="L356" i="9"/>
  <c r="O356" i="9"/>
  <c r="L270" i="9"/>
  <c r="O270" i="9"/>
  <c r="L214" i="9"/>
  <c r="O214" i="9"/>
  <c r="L280" i="9"/>
  <c r="O280" i="9"/>
  <c r="L233" i="9"/>
  <c r="O233" i="9"/>
  <c r="L196" i="9"/>
  <c r="O196" i="9"/>
  <c r="L324" i="9"/>
  <c r="O324" i="9"/>
  <c r="L309" i="9"/>
  <c r="O309" i="9"/>
  <c r="L205" i="9"/>
  <c r="O205" i="9"/>
  <c r="L274" i="9"/>
  <c r="O274" i="9"/>
  <c r="L363" i="9"/>
  <c r="O363" i="9"/>
  <c r="L235" i="9"/>
  <c r="O235" i="9"/>
  <c r="L328" i="9"/>
  <c r="O328" i="9"/>
  <c r="L300" i="9"/>
  <c r="O300" i="9"/>
  <c r="L172" i="9"/>
  <c r="O172" i="9"/>
  <c r="L317" i="9"/>
  <c r="O317" i="9"/>
  <c r="L289" i="9"/>
  <c r="O289" i="9"/>
  <c r="L261" i="9"/>
  <c r="O261" i="9"/>
  <c r="L354" i="9"/>
  <c r="O354" i="9"/>
  <c r="L198" i="9"/>
  <c r="O198" i="9"/>
  <c r="L240" i="9"/>
  <c r="O240" i="9"/>
  <c r="L212" i="9"/>
  <c r="O212" i="9"/>
  <c r="L333" i="9"/>
  <c r="O333" i="9"/>
  <c r="L305" i="9"/>
  <c r="O305" i="9"/>
  <c r="L177" i="9"/>
  <c r="O177" i="9"/>
  <c r="L283" i="9"/>
  <c r="O283" i="9"/>
  <c r="L255" i="9"/>
  <c r="O255" i="9"/>
  <c r="L169" i="9"/>
  <c r="O169" i="9"/>
  <c r="L296" i="9"/>
  <c r="O296" i="9"/>
  <c r="L168" i="9"/>
  <c r="O168" i="9"/>
  <c r="L258" i="9"/>
  <c r="O258" i="9"/>
  <c r="L337" i="9"/>
  <c r="O337" i="9"/>
  <c r="L207" i="9"/>
  <c r="L226" i="9"/>
  <c r="O226" i="9"/>
  <c r="L331" i="9"/>
  <c r="O331" i="9"/>
  <c r="L303" i="9"/>
  <c r="O303" i="9"/>
  <c r="L175" i="9"/>
  <c r="O175" i="9"/>
  <c r="L268" i="9"/>
  <c r="O268" i="9"/>
  <c r="L282" i="9"/>
  <c r="O282" i="9"/>
  <c r="L254" i="9"/>
  <c r="O254" i="9"/>
  <c r="L336" i="9"/>
  <c r="O336" i="9"/>
  <c r="L308" i="9"/>
  <c r="O308" i="9"/>
  <c r="L180" i="9"/>
  <c r="O180" i="9"/>
  <c r="L349" i="9"/>
  <c r="O349" i="9"/>
  <c r="L221" i="9"/>
  <c r="O221" i="9"/>
  <c r="L286" i="9"/>
  <c r="O286" i="9"/>
  <c r="L170" i="9"/>
  <c r="O170" i="9"/>
  <c r="L275" i="9"/>
  <c r="O275" i="9"/>
  <c r="L247" i="9"/>
  <c r="O247" i="9"/>
  <c r="L340" i="9"/>
  <c r="O340" i="9"/>
  <c r="L312" i="9"/>
  <c r="O312" i="9"/>
  <c r="L184" i="9"/>
  <c r="L329" i="9"/>
  <c r="O329" i="9"/>
  <c r="L301" i="9"/>
  <c r="O301" i="9"/>
  <c r="L173" i="9"/>
  <c r="O173" i="9"/>
  <c r="L210" i="9"/>
  <c r="L252" i="9"/>
  <c r="O252" i="9"/>
  <c r="L345" i="9"/>
  <c r="O345" i="9"/>
  <c r="L217" i="9"/>
  <c r="O217" i="9"/>
  <c r="L189" i="9"/>
  <c r="L323" i="9"/>
  <c r="O323" i="9"/>
  <c r="L295" i="9"/>
  <c r="O295" i="9"/>
  <c r="L167" i="9"/>
  <c r="O167" i="9"/>
  <c r="G170" i="9"/>
  <c r="L60" i="9"/>
  <c r="L56" i="9"/>
  <c r="L135" i="9"/>
  <c r="L73" i="9"/>
  <c r="L45" i="9"/>
  <c r="L47" i="9"/>
  <c r="L65" i="9"/>
  <c r="L137" i="9"/>
  <c r="L46" i="9"/>
  <c r="L150" i="9"/>
  <c r="L163" i="9"/>
  <c r="G163" i="9"/>
  <c r="L54" i="9"/>
  <c r="L29" i="9"/>
  <c r="L23" i="9"/>
  <c r="L64" i="9"/>
  <c r="L102" i="9"/>
  <c r="L111" i="9"/>
  <c r="L25" i="9"/>
  <c r="L127" i="9"/>
  <c r="L37" i="9"/>
  <c r="L38" i="9"/>
  <c r="L132" i="9"/>
  <c r="L82" i="9"/>
  <c r="L147" i="9"/>
  <c r="L85" i="9"/>
  <c r="L57" i="9"/>
  <c r="L67" i="9"/>
  <c r="L133" i="9"/>
  <c r="L149" i="9"/>
  <c r="L68" i="9"/>
  <c r="L162" i="9"/>
  <c r="L152" i="9"/>
  <c r="L52" i="9"/>
  <c r="L100" i="9"/>
  <c r="L129" i="9"/>
  <c r="L39" i="9"/>
  <c r="L72" i="9"/>
  <c r="L62" i="9"/>
  <c r="L103" i="9"/>
  <c r="L35" i="9"/>
  <c r="L81" i="9"/>
  <c r="L78" i="9"/>
  <c r="L114" i="9"/>
  <c r="L88" i="9"/>
  <c r="L115" i="9"/>
  <c r="L121" i="9"/>
  <c r="L79" i="9"/>
  <c r="L164" i="9"/>
  <c r="L139" i="9"/>
  <c r="L77" i="9"/>
  <c r="L50" i="9"/>
  <c r="L108" i="9"/>
  <c r="L20" i="9"/>
  <c r="L120" i="9"/>
  <c r="L96" i="9"/>
  <c r="L122" i="9"/>
  <c r="L32" i="9"/>
  <c r="L124" i="9"/>
  <c r="L97" i="9"/>
  <c r="L98" i="9"/>
  <c r="L27" i="9"/>
  <c r="L161" i="9"/>
  <c r="L144" i="9"/>
  <c r="L44" i="9"/>
  <c r="L31" i="9"/>
  <c r="L26" i="9"/>
  <c r="L41" i="9"/>
  <c r="L112" i="9"/>
  <c r="L49" i="9"/>
  <c r="L153" i="9"/>
  <c r="L119" i="9"/>
  <c r="L155" i="9"/>
  <c r="L151" i="9"/>
  <c r="L75" i="9"/>
  <c r="L59" i="9"/>
  <c r="L70" i="9"/>
  <c r="L18" i="9"/>
  <c r="L24" i="9"/>
  <c r="L116" i="9"/>
  <c r="L89" i="9"/>
  <c r="L165" i="9"/>
  <c r="L80" i="9"/>
  <c r="L145" i="9"/>
  <c r="L93" i="9"/>
  <c r="L53" i="9"/>
  <c r="L118" i="9"/>
  <c r="L69" i="9"/>
  <c r="L134" i="9"/>
  <c r="L136" i="9"/>
  <c r="L109" i="9"/>
  <c r="L110" i="9"/>
  <c r="L63" i="9"/>
  <c r="L158" i="9"/>
  <c r="L74" i="9"/>
  <c r="L157" i="9"/>
  <c r="L36" i="9"/>
  <c r="L101" i="9"/>
  <c r="L104" i="9"/>
  <c r="L106" i="9"/>
  <c r="L83" i="9"/>
  <c r="L94" i="9"/>
  <c r="L51" i="9"/>
  <c r="L105" i="9"/>
  <c r="L146" i="9"/>
  <c r="L148" i="9"/>
  <c r="L21" i="9"/>
  <c r="L34" i="9"/>
  <c r="L131" i="9"/>
  <c r="L86" i="9"/>
  <c r="L126" i="9"/>
  <c r="L43" i="9"/>
  <c r="L87" i="9"/>
  <c r="L130" i="9"/>
  <c r="L107" i="9"/>
  <c r="L128" i="9"/>
  <c r="L154" i="9"/>
  <c r="L61" i="9"/>
  <c r="L90" i="9"/>
  <c r="L91" i="9"/>
  <c r="L19" i="9"/>
  <c r="L99" i="9"/>
  <c r="L143" i="9"/>
  <c r="L55" i="9"/>
  <c r="L76" i="9"/>
  <c r="L48" i="9"/>
  <c r="L140" i="9"/>
  <c r="L113" i="9"/>
  <c r="L40" i="9"/>
  <c r="L71" i="9"/>
  <c r="L117" i="9"/>
  <c r="L141" i="9"/>
  <c r="L84" i="9"/>
  <c r="L28" i="9"/>
  <c r="L30" i="9"/>
  <c r="L95" i="9"/>
  <c r="L123" i="9"/>
  <c r="L160" i="9"/>
  <c r="L33" i="9"/>
  <c r="L58" i="9"/>
  <c r="L156" i="9"/>
  <c r="L159" i="9"/>
  <c r="L125" i="9"/>
  <c r="L22" i="9"/>
  <c r="L138" i="9"/>
  <c r="L66" i="9"/>
  <c r="G67" i="9"/>
  <c r="G48" i="9"/>
  <c r="G71" i="9"/>
  <c r="G102" i="9"/>
  <c r="G114" i="9"/>
  <c r="G138" i="9"/>
  <c r="L492" i="9"/>
  <c r="G88" i="9"/>
  <c r="G60" i="9"/>
  <c r="G152" i="9"/>
  <c r="G25" i="9"/>
  <c r="G115" i="9"/>
  <c r="G52" i="9"/>
  <c r="G31" i="9"/>
  <c r="G26" i="9"/>
  <c r="G41" i="9"/>
  <c r="G56" i="9"/>
  <c r="G121" i="9"/>
  <c r="G73" i="9"/>
  <c r="G45" i="9"/>
  <c r="G47" i="9"/>
  <c r="G65" i="9"/>
  <c r="G137" i="9"/>
  <c r="G46" i="9"/>
  <c r="G111" i="9"/>
  <c r="G44" i="9"/>
  <c r="G79" i="9"/>
  <c r="G127" i="9"/>
  <c r="G129" i="9"/>
  <c r="G82" i="9"/>
  <c r="G147" i="9"/>
  <c r="G57" i="9"/>
  <c r="G23" i="9"/>
  <c r="G162" i="9"/>
  <c r="G139" i="9"/>
  <c r="G77" i="9"/>
  <c r="G153" i="9"/>
  <c r="G119" i="9"/>
  <c r="G108" i="9"/>
  <c r="G20" i="9"/>
  <c r="G120" i="9"/>
  <c r="G96" i="9"/>
  <c r="G122" i="9"/>
  <c r="G32" i="9"/>
  <c r="G124" i="9"/>
  <c r="G97" i="9"/>
  <c r="G98" i="9"/>
  <c r="G27" i="9"/>
  <c r="G161" i="9"/>
  <c r="G144" i="9"/>
  <c r="G35" i="9"/>
  <c r="G81" i="9"/>
  <c r="G37" i="9"/>
  <c r="G132" i="9"/>
  <c r="G112" i="9"/>
  <c r="G49" i="9"/>
  <c r="G50" i="9"/>
  <c r="G155" i="9"/>
  <c r="G151" i="9"/>
  <c r="G29" i="9"/>
  <c r="G150" i="9"/>
  <c r="G39" i="9"/>
  <c r="G62" i="9"/>
  <c r="G149" i="9"/>
  <c r="G89" i="9"/>
  <c r="G145" i="9"/>
  <c r="G93" i="9"/>
  <c r="G53" i="9"/>
  <c r="G118" i="9"/>
  <c r="G69" i="9"/>
  <c r="G134" i="9"/>
  <c r="G136" i="9"/>
  <c r="G109" i="9"/>
  <c r="G110" i="9"/>
  <c r="G63" i="9"/>
  <c r="G158" i="9"/>
  <c r="G74" i="9"/>
  <c r="G157" i="9"/>
  <c r="G75" i="9"/>
  <c r="G59" i="9"/>
  <c r="G38" i="9"/>
  <c r="G116" i="9"/>
  <c r="G165" i="9"/>
  <c r="G80" i="9"/>
  <c r="G78" i="9"/>
  <c r="G43" i="9"/>
  <c r="G16" i="9"/>
  <c r="G128" i="9"/>
  <c r="G104" i="9"/>
  <c r="G61" i="9"/>
  <c r="G94" i="9"/>
  <c r="G51" i="9"/>
  <c r="G105" i="9"/>
  <c r="G146" i="9"/>
  <c r="G148" i="9"/>
  <c r="G21" i="9"/>
  <c r="G34" i="9"/>
  <c r="G131" i="9"/>
  <c r="G86" i="9"/>
  <c r="G87" i="9"/>
  <c r="G130" i="9"/>
  <c r="G107" i="9"/>
  <c r="G100" i="9"/>
  <c r="G133" i="9"/>
  <c r="G68" i="9"/>
  <c r="G64" i="9"/>
  <c r="G103" i="9"/>
  <c r="G24" i="9"/>
  <c r="G36" i="9"/>
  <c r="G101" i="9"/>
  <c r="G154" i="9"/>
  <c r="G106" i="9"/>
  <c r="G83" i="9"/>
  <c r="G90" i="9"/>
  <c r="G91" i="9"/>
  <c r="G126" i="9"/>
  <c r="G54" i="9"/>
  <c r="G164" i="9"/>
  <c r="G72" i="9"/>
  <c r="G76" i="9"/>
  <c r="G140" i="9"/>
  <c r="G40" i="9"/>
  <c r="G117" i="9"/>
  <c r="G141" i="9"/>
  <c r="G84" i="9"/>
  <c r="G28" i="9"/>
  <c r="G30" i="9"/>
  <c r="G95" i="9"/>
  <c r="G123" i="9"/>
  <c r="G160" i="9"/>
  <c r="G33" i="9"/>
  <c r="G58" i="9"/>
  <c r="G156" i="9"/>
  <c r="G159" i="9"/>
  <c r="G125" i="9"/>
  <c r="G22" i="9"/>
  <c r="G19" i="9"/>
  <c r="G99" i="9"/>
  <c r="G143" i="9"/>
  <c r="G55" i="9"/>
  <c r="G213" i="9"/>
  <c r="G185" i="9"/>
  <c r="G182" i="9"/>
  <c r="G193" i="9"/>
  <c r="G297" i="9"/>
  <c r="G181" i="9"/>
  <c r="G362" i="9"/>
  <c r="G351" i="9"/>
  <c r="G223" i="9"/>
  <c r="G195" i="9"/>
  <c r="G288" i="9"/>
  <c r="G260" i="9"/>
  <c r="G277" i="9"/>
  <c r="G249" i="9"/>
  <c r="G174" i="9"/>
  <c r="G304" i="9"/>
  <c r="G176" i="9"/>
  <c r="G269" i="9"/>
  <c r="G241" i="9"/>
  <c r="G334" i="9"/>
  <c r="G325" i="9"/>
  <c r="G336" i="9"/>
  <c r="G308" i="9"/>
  <c r="G180" i="9"/>
  <c r="G258" i="9"/>
  <c r="G246" i="9"/>
  <c r="G302" i="9"/>
  <c r="G279" i="9"/>
  <c r="G251" i="9"/>
  <c r="G344" i="9"/>
  <c r="G178" i="9"/>
  <c r="G335" i="9"/>
  <c r="G307" i="9"/>
  <c r="G179" i="9"/>
  <c r="G207" i="9"/>
  <c r="G337" i="9"/>
  <c r="G309" i="9"/>
  <c r="G205" i="9"/>
  <c r="G274" i="9"/>
  <c r="G363" i="9"/>
  <c r="G328" i="9"/>
  <c r="G300" i="9"/>
  <c r="G172" i="9"/>
  <c r="G317" i="9"/>
  <c r="G289" i="9"/>
  <c r="G261" i="9"/>
  <c r="G186" i="9"/>
  <c r="G266" i="9"/>
  <c r="G188" i="9"/>
  <c r="G281" i="9"/>
  <c r="G253" i="9"/>
  <c r="G346" i="9"/>
  <c r="G218" i="9"/>
  <c r="G348" i="9"/>
  <c r="G314" i="9"/>
  <c r="G319" i="9"/>
  <c r="G291" i="9"/>
  <c r="G356" i="9"/>
  <c r="G190" i="9"/>
  <c r="G347" i="9"/>
  <c r="G219" i="9"/>
  <c r="G191" i="9"/>
  <c r="G221" i="9"/>
  <c r="G275" i="9"/>
  <c r="G247" i="9"/>
  <c r="G340" i="9"/>
  <c r="G312" i="9"/>
  <c r="G184" i="9"/>
  <c r="G329" i="9"/>
  <c r="G301" i="9"/>
  <c r="G173" i="9"/>
  <c r="G354" i="9"/>
  <c r="G198" i="9"/>
  <c r="G228" i="9"/>
  <c r="G200" i="9"/>
  <c r="G321" i="9"/>
  <c r="G293" i="9"/>
  <c r="G265" i="9"/>
  <c r="G358" i="9"/>
  <c r="G230" i="9"/>
  <c r="G349" i="9"/>
  <c r="G286" i="9"/>
  <c r="G360" i="9"/>
  <c r="G232" i="9"/>
  <c r="G226" i="9"/>
  <c r="G331" i="9"/>
  <c r="G303" i="9"/>
  <c r="G175" i="9"/>
  <c r="G268" i="9"/>
  <c r="G270" i="9"/>
  <c r="G202" i="9"/>
  <c r="G359" i="9"/>
  <c r="G231" i="9"/>
  <c r="G203" i="9"/>
  <c r="G298" i="9"/>
  <c r="G287" i="9"/>
  <c r="G259" i="9"/>
  <c r="G352" i="9"/>
  <c r="G224" i="9"/>
  <c r="G196" i="9"/>
  <c r="G341" i="9"/>
  <c r="G313" i="9"/>
  <c r="G210" i="9"/>
  <c r="G240" i="9"/>
  <c r="G212" i="9"/>
  <c r="G333" i="9"/>
  <c r="G305" i="9"/>
  <c r="G177" i="9"/>
  <c r="G194" i="9"/>
  <c r="G326" i="9"/>
  <c r="G272" i="9"/>
  <c r="G244" i="9"/>
  <c r="G316" i="9"/>
  <c r="G238" i="9"/>
  <c r="G343" i="9"/>
  <c r="G315" i="9"/>
  <c r="G187" i="9"/>
  <c r="G280" i="9"/>
  <c r="G282" i="9"/>
  <c r="G214" i="9"/>
  <c r="G271" i="9"/>
  <c r="G243" i="9"/>
  <c r="G215" i="9"/>
  <c r="G273" i="9"/>
  <c r="G245" i="9"/>
  <c r="G338" i="9"/>
  <c r="G310" i="9"/>
  <c r="G327" i="9"/>
  <c r="G299" i="9"/>
  <c r="G171" i="9"/>
  <c r="G364" i="9"/>
  <c r="G236" i="9"/>
  <c r="G208" i="9"/>
  <c r="G353" i="9"/>
  <c r="G225" i="9"/>
  <c r="G197" i="9"/>
  <c r="G252" i="9"/>
  <c r="G345" i="9"/>
  <c r="G217" i="9"/>
  <c r="G189" i="9"/>
  <c r="G204" i="9"/>
  <c r="G361" i="9"/>
  <c r="G256" i="9"/>
  <c r="G222" i="9"/>
  <c r="G318" i="9"/>
  <c r="G278" i="9"/>
  <c r="G250" i="9"/>
  <c r="G355" i="9"/>
  <c r="G227" i="9"/>
  <c r="G199" i="9"/>
  <c r="G320" i="9"/>
  <c r="G294" i="9"/>
  <c r="G254" i="9"/>
  <c r="G283" i="9"/>
  <c r="G255" i="9"/>
  <c r="G233" i="9"/>
  <c r="G166" i="9"/>
  <c r="G206" i="9"/>
  <c r="G284" i="9"/>
  <c r="G285" i="9"/>
  <c r="G339" i="9"/>
  <c r="G311" i="9"/>
  <c r="G183" i="9"/>
  <c r="G276" i="9"/>
  <c r="G248" i="9"/>
  <c r="G365" i="9"/>
  <c r="G237" i="9"/>
  <c r="G209" i="9"/>
  <c r="G264" i="9"/>
  <c r="G357" i="9"/>
  <c r="G229" i="9"/>
  <c r="G201" i="9"/>
  <c r="G322" i="9"/>
  <c r="G169" i="9"/>
  <c r="G257" i="9"/>
  <c r="G350" i="9"/>
  <c r="G324" i="9"/>
  <c r="G296" i="9"/>
  <c r="G168" i="9"/>
  <c r="G234" i="9"/>
  <c r="G330" i="9"/>
  <c r="G290" i="9"/>
  <c r="G262" i="9"/>
  <c r="G267" i="9"/>
  <c r="G239" i="9"/>
  <c r="G211" i="9"/>
  <c r="G332" i="9"/>
  <c r="G306" i="9"/>
  <c r="G216" i="9"/>
  <c r="G323" i="9"/>
  <c r="G295" i="9"/>
  <c r="G167" i="9"/>
  <c r="G220" i="9"/>
  <c r="G85" i="9"/>
  <c r="G235" i="9"/>
  <c r="G113" i="9"/>
  <c r="G70" i="9"/>
  <c r="G263" i="9"/>
  <c r="M505" i="9" l="1"/>
  <c r="L466" i="9"/>
  <c r="J479" i="9"/>
  <c r="J466" i="9"/>
  <c r="J498" i="9"/>
  <c r="J500" i="9"/>
  <c r="J477" i="9"/>
  <c r="J511" i="9"/>
  <c r="J476" i="9"/>
  <c r="J485" i="9"/>
  <c r="J473" i="9"/>
  <c r="J493" i="9"/>
  <c r="J483" i="9"/>
  <c r="J495" i="9"/>
  <c r="J471" i="9"/>
  <c r="J490" i="9"/>
  <c r="J497" i="9"/>
  <c r="J496" i="9"/>
  <c r="J504" i="9"/>
  <c r="J512" i="9"/>
  <c r="J499" i="9"/>
  <c r="J513" i="9"/>
  <c r="J510" i="9"/>
  <c r="J508" i="9"/>
  <c r="J515" i="9"/>
  <c r="J487" i="9"/>
  <c r="J467" i="9"/>
  <c r="J494" i="9"/>
  <c r="J509" i="9"/>
  <c r="J502" i="9"/>
  <c r="J469" i="9"/>
  <c r="J506" i="9"/>
  <c r="J474" i="9"/>
  <c r="J514" i="9"/>
  <c r="J472" i="9"/>
  <c r="J501" i="9"/>
  <c r="J468" i="9"/>
  <c r="J470" i="9"/>
  <c r="J503" i="9"/>
  <c r="J491" i="9"/>
  <c r="J482" i="9"/>
  <c r="J489" i="9"/>
  <c r="J481" i="9"/>
  <c r="J505" i="9"/>
  <c r="J480" i="9"/>
  <c r="J484" i="9"/>
  <c r="J507" i="9"/>
  <c r="J486" i="9"/>
  <c r="J488" i="9"/>
  <c r="J475" i="9"/>
  <c r="J478" i="9"/>
  <c r="L17" i="9"/>
  <c r="L467" i="9"/>
  <c r="L16" i="9"/>
  <c r="O489" i="9"/>
  <c r="O189" i="9"/>
  <c r="O484" i="9"/>
  <c r="O184" i="9"/>
  <c r="O507" i="9"/>
  <c r="O207" i="9"/>
  <c r="O510" i="9"/>
  <c r="O210" i="9"/>
  <c r="O480" i="9"/>
  <c r="O469" i="9"/>
  <c r="O475" i="9"/>
  <c r="O477" i="9"/>
  <c r="O493" i="9"/>
  <c r="O468" i="9"/>
  <c r="O488" i="9"/>
  <c r="O470" i="9"/>
  <c r="O503" i="9"/>
  <c r="O466" i="9"/>
  <c r="O487" i="9"/>
  <c r="O472" i="9"/>
  <c r="O514" i="9"/>
  <c r="O498" i="9"/>
  <c r="O478" i="9"/>
  <c r="O515" i="9"/>
  <c r="O496" i="9"/>
  <c r="O495" i="9"/>
  <c r="O506" i="9"/>
  <c r="O491" i="9"/>
  <c r="O508" i="9"/>
  <c r="O485" i="9"/>
  <c r="O486" i="9"/>
  <c r="O501" i="9"/>
  <c r="O476" i="9"/>
  <c r="O512" i="9"/>
  <c r="O494" i="9"/>
  <c r="O505" i="9"/>
  <c r="O502" i="9"/>
  <c r="O490" i="9"/>
  <c r="O497" i="9"/>
  <c r="O471" i="9"/>
  <c r="O499" i="9"/>
  <c r="O504" i="9"/>
  <c r="O481" i="9"/>
  <c r="O474" i="9"/>
  <c r="O483" i="9"/>
  <c r="O513" i="9"/>
  <c r="O479" i="9"/>
  <c r="O473" i="9"/>
  <c r="O500" i="9"/>
  <c r="O509" i="9"/>
  <c r="O511" i="9"/>
  <c r="O482" i="9"/>
  <c r="O467" i="9"/>
  <c r="L473" i="9"/>
  <c r="L491" i="9"/>
  <c r="L510" i="9"/>
  <c r="L483" i="9"/>
  <c r="L468" i="9"/>
  <c r="L476" i="9"/>
  <c r="L477" i="9"/>
  <c r="L495" i="9"/>
  <c r="L484" i="9"/>
  <c r="L511" i="9"/>
  <c r="L469" i="9"/>
  <c r="L509" i="9"/>
  <c r="L500" i="9"/>
  <c r="L504" i="9"/>
  <c r="L503" i="9"/>
  <c r="L479" i="9"/>
  <c r="L482" i="9"/>
  <c r="L505" i="9"/>
  <c r="L485" i="9"/>
  <c r="L472" i="9"/>
  <c r="L488" i="9"/>
  <c r="L512" i="9"/>
  <c r="L475" i="9"/>
  <c r="L486" i="9"/>
  <c r="L490" i="9"/>
  <c r="L514" i="9"/>
  <c r="L471" i="9"/>
  <c r="L493" i="9"/>
  <c r="L499" i="9"/>
  <c r="L507" i="9"/>
  <c r="L515" i="9"/>
  <c r="L481" i="9"/>
  <c r="L501" i="9"/>
  <c r="L508" i="9"/>
  <c r="L480" i="9"/>
  <c r="L513" i="9"/>
  <c r="L496" i="9"/>
  <c r="L506" i="9"/>
  <c r="L489" i="9"/>
  <c r="L470" i="9"/>
  <c r="L494" i="9"/>
  <c r="L497" i="9"/>
  <c r="L478" i="9"/>
  <c r="L474" i="9"/>
  <c r="L487" i="9"/>
  <c r="L502" i="9"/>
  <c r="L498" i="9"/>
  <c r="C16" i="9" l="1"/>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36" i="9"/>
  <c r="D54" i="9"/>
  <c r="D66" i="9"/>
  <c r="D146" i="9"/>
  <c r="D170" i="9"/>
  <c r="D178" i="9"/>
  <c r="D282" i="9"/>
  <c r="D290" i="9"/>
  <c r="D14" i="9"/>
  <c r="D13" i="9"/>
  <c r="D18" i="9"/>
  <c r="C19" i="9"/>
  <c r="D19" i="9" s="1"/>
  <c r="C20" i="9"/>
  <c r="D20" i="9" s="1"/>
  <c r="D22" i="9"/>
  <c r="D23" i="9"/>
  <c r="D24" i="9"/>
  <c r="D26" i="9"/>
  <c r="D27" i="9"/>
  <c r="D28" i="9"/>
  <c r="D29" i="9"/>
  <c r="D30" i="9"/>
  <c r="D31" i="9"/>
  <c r="D32" i="9"/>
  <c r="D33" i="9"/>
  <c r="D34" i="9"/>
  <c r="D35" i="9"/>
  <c r="D37" i="9"/>
  <c r="D39" i="9"/>
  <c r="D41" i="9"/>
  <c r="D42" i="9"/>
  <c r="D43" i="9"/>
  <c r="D44" i="9"/>
  <c r="D45" i="9"/>
  <c r="D46" i="9"/>
  <c r="D47" i="9"/>
  <c r="D48" i="9"/>
  <c r="D49" i="9"/>
  <c r="D50" i="9"/>
  <c r="D51" i="9"/>
  <c r="D52" i="9"/>
  <c r="D53" i="9"/>
  <c r="D55" i="9"/>
  <c r="D56" i="9"/>
  <c r="D59" i="9"/>
  <c r="D60" i="9"/>
  <c r="D63" i="9"/>
  <c r="D64"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7" i="9"/>
  <c r="D148" i="9"/>
  <c r="D149" i="9"/>
  <c r="D150" i="9"/>
  <c r="D151" i="9"/>
  <c r="D152" i="9"/>
  <c r="D153" i="9"/>
  <c r="D154" i="9"/>
  <c r="D155" i="9"/>
  <c r="D156" i="9"/>
  <c r="D157" i="9"/>
  <c r="D166" i="9"/>
  <c r="D167" i="9"/>
  <c r="D168" i="9"/>
  <c r="D169" i="9"/>
  <c r="D171" i="9"/>
  <c r="D172" i="9"/>
  <c r="D173" i="9"/>
  <c r="D174" i="9"/>
  <c r="D175" i="9"/>
  <c r="D176" i="9"/>
  <c r="D177"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66" i="9"/>
  <c r="D267" i="9"/>
  <c r="D268" i="9"/>
  <c r="D269" i="9"/>
  <c r="D270" i="9"/>
  <c r="D271" i="9"/>
  <c r="D272" i="9"/>
  <c r="D273" i="9"/>
  <c r="D274" i="9"/>
  <c r="D275" i="9"/>
  <c r="D276" i="9"/>
  <c r="D277" i="9"/>
  <c r="D278" i="9"/>
  <c r="D279" i="9"/>
  <c r="D280" i="9"/>
  <c r="D281" i="9"/>
  <c r="D283" i="9"/>
  <c r="D284" i="9"/>
  <c r="D285" i="9"/>
  <c r="D286" i="9"/>
  <c r="D287" i="9"/>
  <c r="D288" i="9"/>
  <c r="D289" i="9"/>
  <c r="D291" i="9"/>
  <c r="D292" i="9"/>
  <c r="D293" i="9"/>
  <c r="D294" i="9"/>
  <c r="D295" i="9"/>
  <c r="D296" i="9"/>
  <c r="D297" i="9"/>
  <c r="D298" i="9"/>
  <c r="D299" i="9"/>
  <c r="D300" i="9"/>
  <c r="D301" i="9"/>
  <c r="D302" i="9"/>
  <c r="D303" i="9"/>
  <c r="D304" i="9"/>
  <c r="D305" i="9"/>
  <c r="D306" i="9"/>
  <c r="D307"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D480" i="9"/>
  <c r="D481" i="9"/>
  <c r="D482" i="9"/>
  <c r="D483" i="9"/>
  <c r="D484" i="9"/>
  <c r="D485" i="9"/>
  <c r="D486" i="9"/>
  <c r="D487" i="9"/>
  <c r="D488" i="9"/>
  <c r="D489" i="9"/>
  <c r="D490" i="9"/>
  <c r="D491" i="9"/>
  <c r="D492" i="9"/>
  <c r="D493" i="9"/>
  <c r="D494" i="9"/>
  <c r="D495" i="9"/>
  <c r="D496" i="9"/>
  <c r="D497" i="9"/>
  <c r="D498" i="9"/>
  <c r="D499" i="9"/>
  <c r="D500" i="9"/>
  <c r="D501" i="9"/>
  <c r="D502" i="9"/>
  <c r="D503" i="9"/>
  <c r="D504" i="9"/>
  <c r="D505" i="9"/>
  <c r="D506" i="9"/>
  <c r="D507" i="9"/>
  <c r="D508" i="9"/>
  <c r="D509" i="9"/>
  <c r="D510" i="9"/>
  <c r="D511" i="9"/>
  <c r="D512" i="9"/>
  <c r="D513" i="9"/>
  <c r="D514" i="9"/>
  <c r="D515" i="9"/>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533" i="9"/>
  <c r="D533" i="9" s="1"/>
  <c r="C534" i="9"/>
  <c r="D534" i="9" s="1"/>
  <c r="C535" i="9"/>
  <c r="D535" i="9" s="1"/>
  <c r="C536" i="9"/>
  <c r="D536" i="9" s="1"/>
  <c r="C537" i="9"/>
  <c r="D537" i="9" s="1"/>
  <c r="C538" i="9"/>
  <c r="D538" i="9" s="1"/>
  <c r="C539" i="9"/>
  <c r="D539" i="9" s="1"/>
  <c r="C540" i="9"/>
  <c r="D540" i="9" s="1"/>
  <c r="C541" i="9"/>
  <c r="D541" i="9" s="1"/>
  <c r="C542" i="9"/>
  <c r="D542" i="9" s="1"/>
  <c r="C543" i="9"/>
  <c r="D543" i="9" s="1"/>
  <c r="C544" i="9"/>
  <c r="D544" i="9" s="1"/>
  <c r="C545" i="9"/>
  <c r="D545" i="9" s="1"/>
  <c r="C546" i="9"/>
  <c r="D546" i="9" s="1"/>
  <c r="C547" i="9"/>
  <c r="D547"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N17" i="11"/>
  <c r="M17" i="11"/>
  <c r="L17" i="11"/>
  <c r="K17" i="11"/>
  <c r="J17" i="11"/>
  <c r="F14" i="11"/>
  <c r="J14" i="11" s="1"/>
  <c r="K14" i="11"/>
  <c r="N14" i="11"/>
  <c r="L14" i="11"/>
  <c r="C15" i="9"/>
  <c r="D15" i="9" s="1"/>
  <c r="M14" i="11" l="1"/>
  <c r="I1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<sst xmlns="http://schemas.openxmlformats.org/spreadsheetml/2006/main" count="5562" uniqueCount="1581">
  <si>
    <t>Please save this file to your own computer before filling out this reporting form.</t>
  </si>
  <si>
    <t>Before completing this form please review the DEQ website for the most recent versions and instructions for this form:</t>
  </si>
  <si>
    <t>https://www.oregon.gov/deq/aq/aqPermits/Pages/CAO-reg.aspx</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</si>
  <si>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</si>
  <si>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</si>
  <si>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Worksheet 1</t>
  </si>
  <si>
    <t xml:space="preserve">Facility Information </t>
  </si>
  <si>
    <t xml:space="preserve">Record facility name and address, contact person, source number, and number of employees in the boxes. </t>
  </si>
  <si>
    <t>Worksheet 2</t>
  </si>
  <si>
    <t>Emission Units &amp; Activities</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</si>
  <si>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</si>
  <si>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Worksheet 3</t>
  </si>
  <si>
    <t>Pollutant Emissions - EF</t>
  </si>
  <si>
    <t>Record all Air Toxic pollutants CAS/DEQ ID and chemical names, pollutant-specifc emissions factors and control efficiencies, and calculated emissions.</t>
  </si>
  <si>
    <t>Worksheet 4</t>
  </si>
  <si>
    <t>Material Balance Activities</t>
  </si>
  <si>
    <t>Record all emission units and activities that emit air toxics included in the list of associated air toxic contaminants. Provide annual and maximum daily material usage and waste activities, material names and manufacturer, and emission type.</t>
  </si>
  <si>
    <t>Worksheet 5</t>
  </si>
  <si>
    <t>Pollutant Emissions - MB</t>
  </si>
  <si>
    <t>Record all Air Toxic pollutants CAS/DEQ ID and chemical names associated with recorded materials, pollutant-specifc percent composition and control efficiencies, and calculated emissions.</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</si>
  <si>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</si>
  <si>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t>What you need (Existing Sources):</t>
  </si>
  <si>
    <t>1. Current Permit and Permit Review Report</t>
  </si>
  <si>
    <t>2. Emission Detail Sheets</t>
  </si>
  <si>
    <t>3. Safety Data Sheets, Certified Product Data Sheets, Environmental Data Sheets, or any lab data for each material used.</t>
  </si>
  <si>
    <t>4. Most Recent Annual Report[s]</t>
  </si>
  <si>
    <t>5. Any other documentation needed to help fulfill request - e.g. emissions factor references, source test review reports, etc.</t>
  </si>
  <si>
    <t>Worksheet 1: Facility Information</t>
  </si>
  <si>
    <t xml:space="preserve">Please provide the facility name and address, contact person, and source number which is the first 6 digits of the permit number (existing sources) in the boxes provided. </t>
  </si>
  <si>
    <t xml:space="preserve">Worksheet 2: Emission Units &amp; Activities </t>
  </si>
  <si>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</si>
  <si>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t xml:space="preserve">2. Record emissions type (i.e. Stack or Fugitive) and corresponding emission type ID. </t>
  </si>
  <si>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</si>
  <si>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</si>
  <si>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</si>
  <si>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</si>
  <si>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t>Worksheet 3: Pollutant Emissions - EF</t>
  </si>
  <si>
    <t>1. Provide a row for each Air Toxic emitted from a specified TEU. Either select a CAS number or DEQ ID from the dropdown list or cut and paste both the CAS/DEQ ID and Chemical Name for each pollutant.</t>
  </si>
  <si>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</si>
  <si>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</si>
  <si>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</si>
  <si>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t>
    </r>
    <r>
      <rPr>
        <b/>
        <vertAlign val="subscript"/>
        <sz val="12"/>
        <color theme="1"/>
        <rFont val="Arial"/>
        <family val="2"/>
      </rPr>
      <t xml:space="preserve"> </t>
    </r>
    <r>
      <rPr>
        <b/>
        <sz val="12"/>
        <color theme="1"/>
        <rFont val="Arial"/>
        <family val="2"/>
      </rPr>
      <t>= (P)*(EF)*(1-CE)</t>
    </r>
  </si>
  <si>
    <t>E</t>
  </si>
  <si>
    <t>=</t>
  </si>
  <si>
    <r>
      <t xml:space="preserve">Annual or Maximum Daily air toxics emissions </t>
    </r>
    <r>
      <rPr>
        <b/>
        <sz val="12"/>
        <color theme="1"/>
        <rFont val="Arial"/>
        <family val="2"/>
      </rPr>
      <t>[Pounds/(Year|Day)]</t>
    </r>
  </si>
  <si>
    <t>P</t>
  </si>
  <si>
    <r>
      <t xml:space="preserve">Production or Process Usage Rate </t>
    </r>
    <r>
      <rPr>
        <b/>
        <sz val="12"/>
        <color theme="1"/>
        <rFont val="Arial"/>
        <family val="2"/>
      </rPr>
      <t>[Activity Units/(Year|Day)]</t>
    </r>
  </si>
  <si>
    <t>EF</t>
  </si>
  <si>
    <r>
      <t xml:space="preserve">Pollutant Emission Factor </t>
    </r>
    <r>
      <rPr>
        <b/>
        <sz val="12"/>
        <color theme="1"/>
        <rFont val="Arial"/>
        <family val="2"/>
      </rPr>
      <t>[Pounds/ Activity Unit]</t>
    </r>
  </si>
  <si>
    <t>CE</t>
  </si>
  <si>
    <r>
      <t xml:space="preserve">Overall Control Efficiency </t>
    </r>
    <r>
      <rPr>
        <b/>
        <sz val="12"/>
        <color theme="1"/>
        <rFont val="Arial"/>
        <family val="2"/>
      </rPr>
      <t>expressed as a decimal</t>
    </r>
    <r>
      <rPr>
        <sz val="12"/>
        <color theme="1"/>
        <rFont val="Arial"/>
        <family val="2"/>
      </rPr>
      <t>.</t>
    </r>
  </si>
  <si>
    <t>Worksheet 4: Material Balance Activities</t>
  </si>
  <si>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</si>
  <si>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t xml:space="preserve">2. List all materials (e.g. paints, coating materials, thinners, solvents, etc.) containing pollutants from the provided Air Toxics list - include product name and manufacturer for each specified TEU/Activity. </t>
  </si>
  <si>
    <t xml:space="preserve">3. Record emissions type (i.e. Stack or Fugitive) and corresponding emission type ID. </t>
  </si>
  <si>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</si>
  <si>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t xml:space="preserve">5. Record "Material Wasted" quantities in pounds for both annual and maximum daily activity/production/process rates for each TEU/activity for "Actual", "Requested PTE", and "Capacity" production scenarios. </t>
  </si>
  <si>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</si>
  <si>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t xml:space="preserve"> or any material that should beexcluded from emissions calculations.</t>
  </si>
  <si>
    <t>Worksheet 5: Pollutant Emissions - MB</t>
  </si>
  <si>
    <t>1. Provide a row for each Air Toxic emitted from a specified material and its associated TEU/Activity. Either select a CAS number or DEQ ID from the dropdown list or cut and paste both the CAS/DEQ ID and Chemical Name for each pollutant.</t>
  </si>
  <si>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</si>
  <si>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t>3. Provide the percent composition for the Air Toxic in the specified material as provided by the manufacturer supplied data (e.g. SDS).</t>
  </si>
  <si>
    <t>Note:</t>
  </si>
  <si>
    <t>If percent weight is a range, use the mid-point of the range. (e.g., if range is 10-50% use 30%, or if the SDS lists &lt; 5% use 2.5%)</t>
  </si>
  <si>
    <t>4. Provide any notes or references relevant to the pollutant emissions - e.g. technical references, details of control efficiencies, etc.</t>
  </si>
  <si>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</si>
  <si>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</si>
  <si>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</si>
  <si>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t>X</t>
  </si>
  <si>
    <t>Subscript X represents a specific material</t>
  </si>
  <si>
    <t>C</t>
  </si>
  <si>
    <r>
      <t xml:space="preserve">Material usage </t>
    </r>
    <r>
      <rPr>
        <b/>
        <sz val="12"/>
        <color theme="1"/>
        <rFont val="Arial"/>
        <family val="2"/>
      </rPr>
      <t>[Pounds/(Year|Day)]</t>
    </r>
  </si>
  <si>
    <t>W</t>
  </si>
  <si>
    <r>
      <t xml:space="preserve">Material waste </t>
    </r>
    <r>
      <rPr>
        <b/>
        <sz val="12"/>
        <color theme="1"/>
        <rFont val="Arial"/>
        <family val="2"/>
      </rPr>
      <t>[Pounds/(Year|Day)]</t>
    </r>
  </si>
  <si>
    <t>K</t>
  </si>
  <si>
    <t>Percent weight air toxic pollutant concentration expressed as a decimal</t>
  </si>
  <si>
    <t>Control efficiency expressed as decimal</t>
  </si>
  <si>
    <t>Facility Information</t>
  </si>
  <si>
    <t>Facility Name</t>
  </si>
  <si>
    <t>PDX-4</t>
  </si>
  <si>
    <t>Facility Address</t>
  </si>
  <si>
    <t>79539 Rippee Road</t>
  </si>
  <si>
    <t>City</t>
  </si>
  <si>
    <t>Boardman</t>
  </si>
  <si>
    <t>Zip Code</t>
  </si>
  <si>
    <t>Source Number
(for existing sources)</t>
  </si>
  <si>
    <t>25-0008</t>
  </si>
  <si>
    <t>Facility Contact</t>
  </si>
  <si>
    <t>Doka Bui</t>
  </si>
  <si>
    <t>Phone Number</t>
  </si>
  <si>
    <t>(402) 202-3735</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</si>
  <si>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</si>
  <si>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</si>
  <si>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</si>
  <si>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</si>
  <si>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</si>
  <si>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</si>
  <si>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</si>
  <si>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</si>
  <si>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</si>
  <si>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</si>
  <si>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</si>
  <si>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</si>
  <si>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</si>
  <si>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</si>
  <si>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</si>
  <si>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</si>
  <si>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</si>
  <si>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</si>
  <si>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</si>
  <si>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</si>
  <si>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tons</t>
  </si>
  <si>
    <t>Input Material X</t>
  </si>
  <si>
    <t>Type A</t>
  </si>
  <si>
    <t>Caterpillar C27 (750kW)</t>
  </si>
  <si>
    <t>None</t>
  </si>
  <si>
    <t>Same as TEU ID</t>
  </si>
  <si>
    <t>gallons</t>
  </si>
  <si>
    <t>ULSD</t>
  </si>
  <si>
    <t>Type B</t>
  </si>
  <si>
    <t>Caterpillar C27 (800kW)</t>
  </si>
  <si>
    <t>Type C</t>
  </si>
  <si>
    <t>Caterpillar C32 (1000kW)</t>
  </si>
  <si>
    <t>Type D</t>
  </si>
  <si>
    <t>Caterpillar 3516C (1825kW)</t>
  </si>
  <si>
    <t>Type E</t>
  </si>
  <si>
    <t>Caterpillar 3516C (2000kW)</t>
  </si>
  <si>
    <t>Type F</t>
  </si>
  <si>
    <t>Caterpillar 3516C (2500kW)</t>
  </si>
  <si>
    <t>Type G</t>
  </si>
  <si>
    <t>MTU/Kohler OZDC &amp; MTU 2250RXC6DT2 (2250kW)</t>
  </si>
  <si>
    <t>Type H</t>
  </si>
  <si>
    <t>Caterpillar C18 (750kW)</t>
  </si>
  <si>
    <t>Type I</t>
  </si>
  <si>
    <t>Caterpillar 3512C (1500kW)</t>
  </si>
  <si>
    <t>FWL</t>
  </si>
  <si>
    <t>Faciltiy Wide Limitation</t>
  </si>
  <si>
    <t>N/A</t>
  </si>
  <si>
    <t>Diesel Tanks-Exempt TEU_A</t>
  </si>
  <si>
    <t>1 1250-Gallon Diesel Tank</t>
  </si>
  <si>
    <t>Diesel Tanks-Exempt TEU_B</t>
  </si>
  <si>
    <t>1 1320-Gallon Diesel Tank</t>
  </si>
  <si>
    <t>Diesel Tanks-Exempt TEU_C</t>
  </si>
  <si>
    <t>6 1500-Gallon Diesel Tanks</t>
  </si>
  <si>
    <t>Diesel Tanks-Exempt TEU_D</t>
  </si>
  <si>
    <t>1 2000-Gallon Diesel Tank</t>
  </si>
  <si>
    <t>Diesel Tanks-Exempt TEU_E</t>
  </si>
  <si>
    <t>6 3800-Gallon Diesel Tanks</t>
  </si>
  <si>
    <t>Diesel Tanks-Exempt TEU_F</t>
  </si>
  <si>
    <t>25 4200-Gallon Diesel Tanks</t>
  </si>
  <si>
    <t>Diesel Tanks-Exempt TEU_G</t>
  </si>
  <si>
    <t>3 4400-Gallon Diesel Tanks</t>
  </si>
  <si>
    <t>Diesel Tanks-Exempt TEU_H</t>
  </si>
  <si>
    <t>37 4700-Gallon Diesel Tanks</t>
  </si>
  <si>
    <t>Diesel Tanks-Exempt TEU_I</t>
  </si>
  <si>
    <t>1 4701-Gallon Diesel Tanks</t>
  </si>
  <si>
    <t>Diesel Tanks-Exempt TEU_J</t>
  </si>
  <si>
    <t>17 5000-Gallon Diesel Tanks</t>
  </si>
  <si>
    <t>Belly Tanks-Exempt TEU_A</t>
  </si>
  <si>
    <t>96 123-Gallon Storage Engine Oil</t>
  </si>
  <si>
    <t>Belly Tanks-Exempt TEU_B</t>
  </si>
  <si>
    <t>1 124-Gallon Storage Engine Oil</t>
  </si>
  <si>
    <t>Belly Tanks-Exempt TEU_C</t>
  </si>
  <si>
    <t>1 10-Gallon Storage Engine Oil</t>
  </si>
  <si>
    <t xml:space="preserve"> </t>
  </si>
  <si>
    <t>Calculated Emissions</t>
  </si>
  <si>
    <t>Toxic Emissions
Unit ID</t>
  </si>
  <si>
    <t>Pollutant Information</t>
  </si>
  <si>
    <t>Control 
Efficiency</t>
  </si>
  <si>
    <t>Emission Factor Information</t>
  </si>
  <si>
    <t>Annual - Chronic [lb/yr]</t>
  </si>
  <si>
    <t>Max Daily - Acute [lb/day]</t>
  </si>
  <si>
    <t>EF Values</t>
  </si>
  <si>
    <t>Units</t>
  </si>
  <si>
    <t>Reference/Notes</t>
  </si>
  <si>
    <t>CAS or DEQ ID</t>
  </si>
  <si>
    <t>Chemical Name</t>
  </si>
  <si>
    <t>DEQ Sequence ID</t>
  </si>
  <si>
    <t>Annual - Chronic</t>
  </si>
  <si>
    <t>Max Daily - Acute</t>
  </si>
  <si>
    <t xml:space="preserve">Requested PTE </t>
  </si>
  <si>
    <t>61-82-5</t>
  </si>
  <si>
    <t>lb/ton</t>
  </si>
  <si>
    <t>Annual and max daily EF values are the same for this TEU and its pollutants</t>
  </si>
  <si>
    <t>7440-38-2</t>
  </si>
  <si>
    <t>The control efficiency does not apply to this pollutant</t>
  </si>
  <si>
    <t>106-99-0</t>
  </si>
  <si>
    <t>lb/1000 gal</t>
  </si>
  <si>
    <t>Toxics ATEI Combustion Tool Emission Factor; Cold Start Emissions Included in PTE and Capacity Emission Rates</t>
  </si>
  <si>
    <t>91-57-6</t>
  </si>
  <si>
    <t>83-32-9</t>
  </si>
  <si>
    <t>208-96-8</t>
  </si>
  <si>
    <t>75-07-0</t>
  </si>
  <si>
    <t>107-02-8</t>
  </si>
  <si>
    <t>7664-41-7</t>
  </si>
  <si>
    <t>Toxics ATEI Combustion Tool Emission Factor</t>
  </si>
  <si>
    <t>120-12-7</t>
  </si>
  <si>
    <t>7440-36-0</t>
  </si>
  <si>
    <t>7440-39-3</t>
  </si>
  <si>
    <t>56-55-3</t>
  </si>
  <si>
    <t>71-43-2</t>
  </si>
  <si>
    <t>50-32-8</t>
  </si>
  <si>
    <t>205-99-2</t>
  </si>
  <si>
    <t>192-97-2</t>
  </si>
  <si>
    <t>191-24-2</t>
  </si>
  <si>
    <t>207-08-9</t>
  </si>
  <si>
    <t>7440-41-7</t>
  </si>
  <si>
    <t>7440-43-9</t>
  </si>
  <si>
    <t>108-90-7</t>
  </si>
  <si>
    <t>18540-29-9</t>
  </si>
  <si>
    <t>218-01-9</t>
  </si>
  <si>
    <t>7440-48-4</t>
  </si>
  <si>
    <t>7440-50-8</t>
  </si>
  <si>
    <t>53-70-3</t>
  </si>
  <si>
    <t>Oregon DEQ approved emission factor based on statistic evaluation of all engine test data available in Oregon on August 15, 2022; Cold Start Emissions Included in PTE and Capacity Emission Rates</t>
  </si>
  <si>
    <t>100-41-4</t>
  </si>
  <si>
    <t>206-44-0</t>
  </si>
  <si>
    <t>86-73-7</t>
  </si>
  <si>
    <t>50-00-0</t>
  </si>
  <si>
    <t>110-54-3</t>
  </si>
  <si>
    <t>7647-01-0</t>
  </si>
  <si>
    <t>193-39-5</t>
  </si>
  <si>
    <t>7439-92-1</t>
  </si>
  <si>
    <t>7439-96-5</t>
  </si>
  <si>
    <t>7439-97-6</t>
  </si>
  <si>
    <t>91-20-3</t>
  </si>
  <si>
    <t>7440-02-0</t>
  </si>
  <si>
    <t>198-55-0</t>
  </si>
  <si>
    <t>85-01-8</t>
  </si>
  <si>
    <t>115-07-1</t>
  </si>
  <si>
    <t>129-00-0</t>
  </si>
  <si>
    <t>7782-49-2</t>
  </si>
  <si>
    <t>7440-22-4</t>
  </si>
  <si>
    <t>7440-28-0</t>
  </si>
  <si>
    <t>108-88-3</t>
  </si>
  <si>
    <t>1330-20-7</t>
  </si>
  <si>
    <t>7440-66-6</t>
  </si>
  <si>
    <t>2019 Stack test data; Cold Start Emissions Included in PTE and Capacity Emission Rates</t>
  </si>
  <si>
    <t>2021 Stack test data; Cold Start Emissions Included in PTE and Capacity Emission Rates</t>
  </si>
  <si>
    <t>2021 Stack test data</t>
  </si>
  <si>
    <t>Manufacturer data; Cold Start Emissions Included in PTE and Capacity Emission Rates</t>
  </si>
  <si>
    <t>Oregon DEQ approved emission factor based on statistic evaluation of all engine test data available in Oregon on August 15, 2022</t>
  </si>
  <si>
    <t>Varied</t>
  </si>
  <si>
    <t>Maximum achievable emissions at facility with any combination of units. Fuel may be used at any engine under this limit. Cold Start Emissions Included in PTE and Capacity Emission Rates.</t>
  </si>
  <si>
    <t xml:space="preserve">Maximum achievable emissions at facility with any combination of units. Fuel may be used at any engine under this limit. </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</si>
  <si>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</si>
  <si>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</si>
  <si>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</si>
  <si>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</si>
  <si>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</si>
  <si>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</si>
  <si>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</si>
  <si>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</si>
  <si>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</si>
  <si>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</si>
  <si>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</si>
  <si>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</si>
  <si>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</si>
  <si>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</si>
  <si>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</si>
  <si>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</si>
  <si>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Emissions Data</t>
  </si>
  <si>
    <t>Annual Emissions - Chronic [lb/yr]</t>
  </si>
  <si>
    <t>Total Daily Emissions - Acute [lb/day]</t>
  </si>
  <si>
    <t>Control Efficiency</t>
  </si>
  <si>
    <t>Percent Composition</t>
  </si>
  <si>
    <t>TEU-BOOTH</t>
  </si>
  <si>
    <t>67-56-1</t>
  </si>
  <si>
    <t>100-40-3</t>
  </si>
  <si>
    <t>Includes Transfer Efficiency (72%) and Filter Removal Efficiency (99%)</t>
  </si>
  <si>
    <t>90-43-7</t>
  </si>
  <si>
    <t>DEQ ID</t>
  </si>
  <si>
    <t>CASRN</t>
  </si>
  <si>
    <t>HAP</t>
  </si>
  <si>
    <t>630-20-6</t>
  </si>
  <si>
    <t>1,1,1,2-Tetrachloroethane</t>
  </si>
  <si>
    <t/>
  </si>
  <si>
    <t>811-97-2</t>
  </si>
  <si>
    <t>1,1,1,2-Tetrafluoroethane</t>
  </si>
  <si>
    <t>71-55-6</t>
  </si>
  <si>
    <t>1,1,1-Trichloroethane (methyl chloroform)</t>
  </si>
  <si>
    <t>Y</t>
  </si>
  <si>
    <t>79-34-5</t>
  </si>
  <si>
    <t>1,1,2,2-Tetrachloroethane</t>
  </si>
  <si>
    <t>79-00-5</t>
  </si>
  <si>
    <t>1,1,2-Trichloroethane (vinyl trichloride)</t>
  </si>
  <si>
    <t>75-34-3</t>
  </si>
  <si>
    <t>1,1-Dichloroethane (ethylidene dichloride)</t>
  </si>
  <si>
    <t>75-37-6</t>
  </si>
  <si>
    <t>1,1-Difluoroethane</t>
  </si>
  <si>
    <t>57-14-7</t>
  </si>
  <si>
    <t>1,1-Dimethylhydrazine</t>
  </si>
  <si>
    <t>67562-39-4</t>
  </si>
  <si>
    <t>1,2,3,4,6,7,8-Heptachlorodibenzofuran (HpCDF)</t>
  </si>
  <si>
    <t>35822-46-9</t>
  </si>
  <si>
    <t>1,2,3,4,6,7,8-Heptachlorodibenzo-p-dioxin (HpCDD)</t>
  </si>
  <si>
    <t>55673-89-7</t>
  </si>
  <si>
    <t>1,2,3,4,7,8,9-Heptachlorodibenzofuran (HpCDF)</t>
  </si>
  <si>
    <t>70648-26-9</t>
  </si>
  <si>
    <t>1,2,3,4,7,8-Hexachlorodibenzofuran (HxCDF)</t>
  </si>
  <si>
    <t>39227-28-6</t>
  </si>
  <si>
    <t>1,2,3,4,7,8-Hexachlorodibenzo-p-dioxin (HxCDD)</t>
  </si>
  <si>
    <t>57117-44-9</t>
  </si>
  <si>
    <t>1,2,3,6,7,8-Hexachlorodibenzofuran (HxCDF)</t>
  </si>
  <si>
    <t>57653-85-7</t>
  </si>
  <si>
    <t>1,2,3,6,7,8-Hexachlorodibenzo-p-dioxin (HxCDD)</t>
  </si>
  <si>
    <t>72918-21-9</t>
  </si>
  <si>
    <t>1,2,3,7,8,9-Hexachlorodibenzofuran (HxCDF)</t>
  </si>
  <si>
    <t>19408-74-3</t>
  </si>
  <si>
    <t>1,2,3,7,8,9-Hexachlorodibenzo-p-dioxin (HxCDD)</t>
  </si>
  <si>
    <t>57117-41-6</t>
  </si>
  <si>
    <t>1,2,3,7,8-Pentachlorodibenzofuran (PeCDF)</t>
  </si>
  <si>
    <t>40321-76-4</t>
  </si>
  <si>
    <t>1,2,3,7,8-Pentachlorodibenzo-p-dioxin (PeCDD)</t>
  </si>
  <si>
    <t>96-18-4</t>
  </si>
  <si>
    <t>1,2,3-Trichloropropane</t>
  </si>
  <si>
    <t>526-73-8</t>
  </si>
  <si>
    <t>1,2,3-Trimethylbenzene</t>
  </si>
  <si>
    <t>120-82-1</t>
  </si>
  <si>
    <t>1,2,4-Trichlorobenzene</t>
  </si>
  <si>
    <t>95-63-6</t>
  </si>
  <si>
    <t>1,2,4-Trimethylbenzene</t>
  </si>
  <si>
    <t>96-12-8</t>
  </si>
  <si>
    <t>1,2-Dibromo-3-chloropropane (DBCP)</t>
  </si>
  <si>
    <t>95-50-1</t>
  </si>
  <si>
    <t>1,2-Dichlorobenzene</t>
  </si>
  <si>
    <t>78-87-5</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</si>
  <si>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</si>
  <si>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</si>
  <si>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</si>
  <si>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</si>
  <si>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</si>
  <si>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</si>
  <si>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</si>
  <si>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</si>
  <si>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</si>
  <si>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</si>
  <si>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</si>
  <si>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1,3-Butadiene</t>
  </si>
  <si>
    <t>541-73-1</t>
  </si>
  <si>
    <t>1,3-Dichlorobenzene</t>
  </si>
  <si>
    <t>542-75-6</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</si>
  <si>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</si>
  <si>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</si>
  <si>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</si>
  <si>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</si>
  <si>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</si>
  <si>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</si>
  <si>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</si>
  <si>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</si>
  <si>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</si>
  <si>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</si>
  <si>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</si>
  <si>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</si>
  <si>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</si>
  <si>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</si>
  <si>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</si>
  <si>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</si>
  <si>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</si>
  <si>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832-69-9</t>
  </si>
  <si>
    <t>1-Methylphenanthrene</t>
  </si>
  <si>
    <t>2381-21-7</t>
  </si>
  <si>
    <t>1-Methylpyrene</t>
  </si>
  <si>
    <t>5522-43-0</t>
  </si>
  <si>
    <t>1-Nitropyrene</t>
  </si>
  <si>
    <t>540-84-1</t>
  </si>
  <si>
    <t>2,2,4-Trimethylpentane</t>
  </si>
  <si>
    <t>60851-34-5</t>
  </si>
  <si>
    <t>2,3,4,6,7,8-Hexachlorodibenzofuran (HxCDF)</t>
  </si>
  <si>
    <t>58-90-2</t>
  </si>
  <si>
    <t>2,3,4,6-Tetrachlorophenol</t>
  </si>
  <si>
    <t>57117-31-4</t>
  </si>
  <si>
    <t>2,3,4,7,8-Pentachlorodibenzofuran (PeCDF)</t>
  </si>
  <si>
    <t>51207-31-9</t>
  </si>
  <si>
    <t>2,3,7,8-Tetrachlorodibenzofuran (TcDF)</t>
  </si>
  <si>
    <t>1746-01-6</t>
  </si>
  <si>
    <t>2,3,7,8-Tetrachlorodibenzo-p-dioxin (TCDD)</t>
  </si>
  <si>
    <t>96-13-9</t>
  </si>
  <si>
    <t>2,3-Dibromo-1-propanol</t>
  </si>
  <si>
    <t>95-95-4</t>
  </si>
  <si>
    <t>2,4,5-Trichlorophenol</t>
  </si>
  <si>
    <t>88-06-2</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</si>
  <si>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</si>
  <si>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</si>
  <si>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</si>
  <si>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</si>
  <si>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</si>
  <si>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</si>
  <si>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</si>
  <si>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</si>
  <si>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</si>
  <si>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</si>
  <si>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</si>
  <si>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</si>
  <si>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</si>
  <si>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</si>
  <si>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</si>
  <si>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51-28-5</t>
  </si>
  <si>
    <t>2,4-Dinitrophenol</t>
  </si>
  <si>
    <t>121-14-2</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</si>
  <si>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</si>
  <si>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</si>
  <si>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</si>
  <si>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</si>
  <si>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</si>
  <si>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</si>
  <si>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</si>
  <si>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</si>
  <si>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</si>
  <si>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</si>
  <si>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</si>
  <si>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</si>
  <si>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</si>
  <si>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78-93-3</t>
  </si>
  <si>
    <t>2-Butanone (methyl ethyl ketone)</t>
  </si>
  <si>
    <t>532-27-4</t>
  </si>
  <si>
    <t>2-Chloroacetophenone</t>
  </si>
  <si>
    <t>95-57-8</t>
  </si>
  <si>
    <t>2-Chlorophenol</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</si>
  <si>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</si>
  <si>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</si>
  <si>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</si>
  <si>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</si>
  <si>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</si>
  <si>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</si>
  <si>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</si>
  <si>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</si>
  <si>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</si>
  <si>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</si>
  <si>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</si>
  <si>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</si>
  <si>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</si>
  <si>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</si>
  <si>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</si>
  <si>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</si>
  <si>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</si>
  <si>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</si>
  <si>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</si>
  <si>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</si>
  <si>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</si>
  <si>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</si>
  <si>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</si>
  <si>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</si>
  <si>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56-49-5</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</si>
  <si>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</si>
  <si>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</si>
  <si>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</si>
  <si>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</si>
  <si>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</si>
  <si>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</si>
  <si>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</si>
  <si>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</si>
  <si>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</si>
  <si>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</si>
  <si>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</si>
  <si>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</si>
  <si>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</si>
  <si>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</si>
  <si>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</si>
  <si>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</si>
  <si>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</si>
  <si>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</si>
  <si>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</si>
  <si>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</si>
  <si>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</si>
  <si>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534-52-1</t>
  </si>
  <si>
    <t>4,6-Dinitro-o-cresol (and salts)</t>
  </si>
  <si>
    <t>92-67-1</t>
  </si>
  <si>
    <t>4-Aminobiphenyl</t>
  </si>
  <si>
    <t>95-83-0</t>
  </si>
  <si>
    <t>4-Chloro-o-phenylenediamine</t>
  </si>
  <si>
    <t>60-11-7</t>
  </si>
  <si>
    <t>4-Dimethylaminoazobenzene</t>
  </si>
  <si>
    <t>92-93-3</t>
  </si>
  <si>
    <t>4-Nitrobiphenyl</t>
  </si>
  <si>
    <t>100-02-7</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</si>
  <si>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</si>
  <si>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</si>
  <si>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</si>
  <si>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</si>
  <si>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</si>
  <si>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</si>
  <si>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</si>
  <si>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</si>
  <si>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</si>
  <si>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</si>
  <si>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</si>
  <si>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</si>
  <si>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</si>
  <si>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</si>
  <si>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57-97-6</t>
  </si>
  <si>
    <t>7,12-Dimethylbenz[a]anthracene</t>
  </si>
  <si>
    <t>194-59-2</t>
  </si>
  <si>
    <t>7H-Dibenzo[c,g]carbazole</t>
  </si>
  <si>
    <t>26148-68-5</t>
  </si>
  <si>
    <t>A-alpha-c(2-amino-9h-pyrido[2,3-b]indole)</t>
  </si>
  <si>
    <t>Acenaphthene</t>
  </si>
  <si>
    <t>Acenaphthylene</t>
  </si>
  <si>
    <t>Acetaldehyde</t>
  </si>
  <si>
    <t>60-35-5</t>
  </si>
  <si>
    <t>Acetamide</t>
  </si>
  <si>
    <t>67-64-1</t>
  </si>
  <si>
    <t>Acetone</t>
  </si>
  <si>
    <t>75-05-8</t>
  </si>
  <si>
    <t>Acetonitrile</t>
  </si>
  <si>
    <t>98-86-2</t>
  </si>
  <si>
    <t>Acetophenone</t>
  </si>
  <si>
    <t>Acrolein</t>
  </si>
  <si>
    <t>79-06-1</t>
  </si>
  <si>
    <t>Acrylamide</t>
  </si>
  <si>
    <t>79-10-7</t>
  </si>
  <si>
    <t>Acrylic acid</t>
  </si>
  <si>
    <t>107-13-1</t>
  </si>
  <si>
    <t>Acrylonitrile</t>
  </si>
  <si>
    <t>50-76-0</t>
  </si>
  <si>
    <t>Actinomycin D</t>
  </si>
  <si>
    <t>1596-84-5</t>
  </si>
  <si>
    <t>Alar</t>
  </si>
  <si>
    <t>309-00-2</t>
  </si>
  <si>
    <t>Aldrin</t>
  </si>
  <si>
    <t>107-05-1</t>
  </si>
  <si>
    <t>Allyl chloride</t>
  </si>
  <si>
    <t>319-84-6</t>
  </si>
  <si>
    <t>alpha-Hexachlorocyclohexane</t>
  </si>
  <si>
    <t>7429-90-5</t>
  </si>
  <si>
    <t>Aluminum and compounds</t>
  </si>
  <si>
    <t>1344-28-1</t>
  </si>
  <si>
    <t>Aluminum oxide (fibrous forms)</t>
  </si>
  <si>
    <t>Amitrole</t>
  </si>
  <si>
    <t>Ammonia</t>
  </si>
  <si>
    <t>7803-63-6</t>
  </si>
  <si>
    <t>Ammonium bisulfate</t>
  </si>
  <si>
    <t>6484-52-2</t>
  </si>
  <si>
    <t>Ammonium nitrate</t>
  </si>
  <si>
    <t>7783-20-2</t>
  </si>
  <si>
    <t>Ammonium sulfate</t>
  </si>
  <si>
    <t>62-53-3</t>
  </si>
  <si>
    <t>Aniline</t>
  </si>
  <si>
    <t>191-26-4</t>
  </si>
  <si>
    <t>Anthanthrene</t>
  </si>
  <si>
    <t>Anthracene</t>
  </si>
  <si>
    <t>Antimony and compounds</t>
  </si>
  <si>
    <t>1309-64-4</t>
  </si>
  <si>
    <t>Antimony trioxide</t>
  </si>
  <si>
    <t>140-57-8</t>
  </si>
  <si>
    <t>Aramite</t>
  </si>
  <si>
    <t>Arsenic and compounds</t>
  </si>
  <si>
    <t>7784-42-1</t>
  </si>
  <si>
    <t>Arsine</t>
  </si>
  <si>
    <t>1332-21-4</t>
  </si>
  <si>
    <t>Asbestos</t>
  </si>
  <si>
    <t>492-80-8</t>
  </si>
  <si>
    <t>Auramine</t>
  </si>
  <si>
    <t>115-02-6</t>
  </si>
  <si>
    <t>Azaserine</t>
  </si>
  <si>
    <t>446-86-6</t>
  </si>
  <si>
    <t>Azathioprine</t>
  </si>
  <si>
    <t>103-33-3</t>
  </si>
  <si>
    <t>Azobenzene</t>
  </si>
  <si>
    <t>Barium and compounds</t>
  </si>
  <si>
    <t>Benz[a]anthracene</t>
  </si>
  <si>
    <t>Benzene</t>
  </si>
  <si>
    <t>92-87-5</t>
  </si>
  <si>
    <t>Benzidine (and its salts)</t>
  </si>
  <si>
    <t>Benzo[a]pyrene</t>
  </si>
  <si>
    <t>Benzo[b]fluoranthene</t>
  </si>
  <si>
    <t>205-12-9</t>
  </si>
  <si>
    <t>Benzo[c]fluorene</t>
  </si>
  <si>
    <t>Benzo[e]pyrene</t>
  </si>
  <si>
    <t>Benzo[g,h,i]perylene</t>
  </si>
  <si>
    <t>205-82-3</t>
  </si>
  <si>
    <t>Benzo[j]fluoranthene</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</si>
  <si>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</si>
  <si>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</si>
  <si>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</si>
  <si>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</si>
  <si>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</si>
  <si>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</si>
  <si>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</si>
  <si>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</si>
  <si>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</si>
  <si>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</si>
  <si>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</si>
  <si>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</si>
  <si>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</si>
  <si>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Beryllium and compounds</t>
  </si>
  <si>
    <t>1304-56-9</t>
  </si>
  <si>
    <t>Beryllium oxide</t>
  </si>
  <si>
    <t>13510-49-1</t>
  </si>
  <si>
    <t>Beryllium sulfate</t>
  </si>
  <si>
    <t>3068-88-0</t>
  </si>
  <si>
    <t>beta-Butyrolactone</t>
  </si>
  <si>
    <t>319-85-7</t>
  </si>
  <si>
    <t>beta-Hexachlorocyclohexane</t>
  </si>
  <si>
    <t>57-57-8</t>
  </si>
  <si>
    <t>beta-Propiolactone</t>
  </si>
  <si>
    <t>92-52-4</t>
  </si>
  <si>
    <t>Biphenyl</t>
  </si>
  <si>
    <t>111-44-4</t>
  </si>
  <si>
    <t>bis(2-Chloroethyl) ether (BCEE)</t>
  </si>
  <si>
    <t>103-23-1</t>
  </si>
  <si>
    <t>bis(2-Ethylhexyl) adipate</t>
  </si>
  <si>
    <t>117-81-7</t>
  </si>
  <si>
    <t>bis(2-Ethylhexyl) phthalate (DEHP)</t>
  </si>
  <si>
    <t>542-88-1</t>
  </si>
  <si>
    <t>bis(Chloromethyl) ether</t>
  </si>
  <si>
    <t>7726-95-6</t>
  </si>
  <si>
    <t>Bromine and compounds</t>
  </si>
  <si>
    <t>7789-30-2</t>
  </si>
  <si>
    <t>Bromine pentafluoride</t>
  </si>
  <si>
    <t>75-27-4</t>
  </si>
  <si>
    <t>Bromodichloromethane</t>
  </si>
  <si>
    <t>75-25-2</t>
  </si>
  <si>
    <t>Bromoform</t>
  </si>
  <si>
    <t>74-83-9</t>
  </si>
  <si>
    <t>Bromomethane (methyl bromide)</t>
  </si>
  <si>
    <t>141-32-2</t>
  </si>
  <si>
    <t>Butyl acrylate</t>
  </si>
  <si>
    <t>85-68-7</t>
  </si>
  <si>
    <t>Butyl benzyl phthalate</t>
  </si>
  <si>
    <t>25013-16-5</t>
  </si>
  <si>
    <t>Butylated hydroxyanisole</t>
  </si>
  <si>
    <t>569-61-9</t>
  </si>
  <si>
    <t>C.I. Basic Red 9 monohydrochloride</t>
  </si>
  <si>
    <t>Cadmium and compounds</t>
  </si>
  <si>
    <t>156-62-7</t>
  </si>
  <si>
    <t>Calcium cyanamide</t>
  </si>
  <si>
    <t>105-60-2</t>
  </si>
  <si>
    <t>Caprolactam</t>
  </si>
  <si>
    <t>2425-06-1</t>
  </si>
  <si>
    <t>Captafol</t>
  </si>
  <si>
    <t>133-06-2</t>
  </si>
  <si>
    <t>Captan</t>
  </si>
  <si>
    <t>63-25-2</t>
  </si>
  <si>
    <t>Carbaryl</t>
  </si>
  <si>
    <t>86-74-8</t>
  </si>
  <si>
    <t>Carbazole</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</si>
  <si>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</si>
  <si>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</si>
  <si>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</si>
  <si>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</si>
  <si>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</si>
  <si>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</si>
  <si>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</si>
  <si>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</si>
  <si>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</si>
  <si>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</si>
  <si>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</si>
  <si>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</si>
  <si>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</si>
  <si>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</si>
  <si>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</si>
  <si>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</si>
  <si>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</si>
  <si>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</si>
  <si>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</si>
  <si>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</si>
  <si>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</si>
  <si>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</si>
  <si>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</si>
  <si>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</si>
  <si>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</si>
  <si>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</si>
  <si>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</si>
  <si>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</si>
  <si>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</si>
  <si>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</si>
  <si>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</si>
  <si>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</si>
  <si>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85535-84-8</t>
  </si>
  <si>
    <t>Chloroalkanes C10-13 (chlorinated paraffins)</t>
  </si>
  <si>
    <t>Chlorobenzene</t>
  </si>
  <si>
    <t>510-15-6</t>
  </si>
  <si>
    <t>Chlorobenzilate (ethyl-4,4'-dichlorobenzilate)</t>
  </si>
  <si>
    <t>75-45-6</t>
  </si>
  <si>
    <t>Chlorodifluoromethane (Freon 22)</t>
  </si>
  <si>
    <t>75-00-3</t>
  </si>
  <si>
    <t>Chloroethane (ethyl chloride)</t>
  </si>
  <si>
    <t>67-66-3</t>
  </si>
  <si>
    <t>Chloroform</t>
  </si>
  <si>
    <t>74-87-3</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</si>
  <si>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</si>
  <si>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</si>
  <si>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</si>
  <si>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</si>
  <si>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</si>
  <si>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</si>
  <si>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</si>
  <si>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</si>
  <si>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</si>
  <si>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</si>
  <si>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</si>
  <si>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</si>
  <si>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</si>
  <si>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Chromium VI, chromate and dichromate particulate</t>
  </si>
  <si>
    <t>Chrysene</t>
  </si>
  <si>
    <t>87-29-6</t>
  </si>
  <si>
    <t>Cinnamyl anthranilate</t>
  </si>
  <si>
    <t>Cobalt and compounds</t>
  </si>
  <si>
    <t>Coke oven emissions</t>
  </si>
  <si>
    <t>Copper and compounds</t>
  </si>
  <si>
    <t>Creosotes</t>
  </si>
  <si>
    <t>1319-77-3</t>
  </si>
  <si>
    <t>Cresols (mixture), including m-cresol, o-cresol, p-cresol</t>
  </si>
  <si>
    <t>4170-30-3</t>
  </si>
  <si>
    <t>Crotonaldehyde</t>
  </si>
  <si>
    <t>80-15-9</t>
  </si>
  <si>
    <t>Cumene hydroperoxide</t>
  </si>
  <si>
    <t>135-20-6</t>
  </si>
  <si>
    <t>Cupferron</t>
  </si>
  <si>
    <t>74-90-8</t>
  </si>
  <si>
    <t>Cyanide, hydrogen</t>
  </si>
  <si>
    <t>110-82-7</t>
  </si>
  <si>
    <t>Cyclohexane</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</si>
  <si>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</si>
  <si>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</si>
  <si>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</si>
  <si>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</si>
  <si>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</si>
  <si>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</si>
  <si>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</si>
  <si>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</si>
  <si>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</si>
  <si>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</si>
  <si>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</si>
  <si>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</si>
  <si>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</si>
  <si>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</si>
  <si>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</si>
  <si>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</si>
  <si>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</si>
  <si>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</si>
  <si>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</si>
  <si>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</si>
  <si>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</si>
  <si>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</si>
  <si>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</si>
  <si>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</si>
  <si>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</si>
  <si>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</si>
  <si>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Dibenz[a,h]anthracene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</si>
  <si>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</si>
  <si>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</si>
  <si>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</si>
  <si>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</si>
  <si>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</si>
  <si>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</si>
  <si>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</si>
  <si>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</si>
  <si>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</si>
  <si>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</si>
  <si>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</si>
  <si>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</si>
  <si>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</si>
  <si>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</si>
  <si>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</si>
  <si>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</si>
  <si>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84-74-2</t>
  </si>
  <si>
    <t>Dibutyl phthalate</t>
  </si>
  <si>
    <t>75-71-8</t>
  </si>
  <si>
    <t>Dichlorodifluoromethane (Freon 12)</t>
  </si>
  <si>
    <t>75-43-4</t>
  </si>
  <si>
    <t>Dichlorofluoromethane (Freon 21)</t>
  </si>
  <si>
    <t>75-09-2</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</si>
  <si>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</si>
  <si>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</si>
  <si>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</si>
  <si>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</si>
  <si>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</si>
  <si>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</si>
  <si>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</si>
  <si>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</si>
  <si>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</si>
  <si>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</si>
  <si>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</si>
  <si>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</si>
  <si>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111-42-2</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</si>
  <si>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</si>
  <si>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</si>
  <si>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</si>
  <si>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</si>
  <si>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</si>
  <si>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</si>
  <si>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</si>
  <si>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</si>
  <si>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</si>
  <si>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</si>
  <si>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</si>
  <si>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</si>
  <si>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</si>
  <si>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</si>
  <si>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</si>
  <si>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84-66-2</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</si>
  <si>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</si>
  <si>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</si>
  <si>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</si>
  <si>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</si>
  <si>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</si>
  <si>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</si>
  <si>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</si>
  <si>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</si>
  <si>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</si>
  <si>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</si>
  <si>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</si>
  <si>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</si>
  <si>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</si>
  <si>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</si>
  <si>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</si>
  <si>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</si>
  <si>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</si>
  <si>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</si>
  <si>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</si>
  <si>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</si>
  <si>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</si>
  <si>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</si>
  <si>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</si>
  <si>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</si>
  <si>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</si>
  <si>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</si>
  <si>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</si>
  <si>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</si>
  <si>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</si>
  <si>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</si>
  <si>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</si>
  <si>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</si>
  <si>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</si>
  <si>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</si>
  <si>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</si>
  <si>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</si>
  <si>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</si>
  <si>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</si>
  <si>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</si>
  <si>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</si>
  <si>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</si>
  <si>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</si>
  <si>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</si>
  <si>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</si>
  <si>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</si>
  <si>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</si>
  <si>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</si>
  <si>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</si>
  <si>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</si>
  <si>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</si>
  <si>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</si>
  <si>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</si>
  <si>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</si>
  <si>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</si>
  <si>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</si>
  <si>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</si>
  <si>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</si>
  <si>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</si>
  <si>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</si>
  <si>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</si>
  <si>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</si>
  <si>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</si>
  <si>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</si>
  <si>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</si>
  <si>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</si>
  <si>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</si>
  <si>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</si>
  <si>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</si>
  <si>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</si>
  <si>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</si>
  <si>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</si>
  <si>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</si>
  <si>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</si>
  <si>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Fluoranthene</t>
  </si>
  <si>
    <t>Fluorene</t>
  </si>
  <si>
    <t>Fluorides</t>
  </si>
  <si>
    <t>7782-41-4</t>
  </si>
  <si>
    <t>Fluorine gas</t>
  </si>
  <si>
    <t>Formaldehyde</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</si>
  <si>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</si>
  <si>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</si>
  <si>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</si>
  <si>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</si>
  <si>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</si>
  <si>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</si>
  <si>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</si>
  <si>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</si>
  <si>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</si>
  <si>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</si>
  <si>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</si>
  <si>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</si>
  <si>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</si>
  <si>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</si>
  <si>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</si>
  <si>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</si>
  <si>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</si>
  <si>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</si>
  <si>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</si>
  <si>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</si>
  <si>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</si>
  <si>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</si>
  <si>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</si>
  <si>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</si>
  <si>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</si>
  <si>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</si>
  <si>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</si>
  <si>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</si>
  <si>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</si>
  <si>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</si>
  <si>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</si>
  <si>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</si>
  <si>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</si>
  <si>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822-06-0</t>
  </si>
  <si>
    <t>Hexamethylene-1,6-diisocyanate</t>
  </si>
  <si>
    <t>680-31-9</t>
  </si>
  <si>
    <t>Hexamethylphosphoramide</t>
  </si>
  <si>
    <t>Hexane</t>
  </si>
  <si>
    <t>302-01-2</t>
  </si>
  <si>
    <t>Hydrazine</t>
  </si>
  <si>
    <t>10034-93-2</t>
  </si>
  <si>
    <t>Hydrazine sulfate</t>
  </si>
  <si>
    <t>Hydrochloric acid</t>
  </si>
  <si>
    <t>10035-10-6</t>
  </si>
  <si>
    <t>Hydrogen bromide</t>
  </si>
  <si>
    <t>7664-39-3</t>
  </si>
  <si>
    <t>Hydrogen fluoride</t>
  </si>
  <si>
    <t>7783-06-4</t>
  </si>
  <si>
    <t>Hydrogen sulfide</t>
  </si>
  <si>
    <t>123-31-9</t>
  </si>
  <si>
    <t>Hydroquinone</t>
  </si>
  <si>
    <t>Indeno[1,2,3-cd]pyrene</t>
  </si>
  <si>
    <t>10043-66-0</t>
  </si>
  <si>
    <t>Iodine-131</t>
  </si>
  <si>
    <t>13463-40-6</t>
  </si>
  <si>
    <t>Iron pentacarbonyl</t>
  </si>
  <si>
    <t>78-59-1</t>
  </si>
  <si>
    <t>Isophorone</t>
  </si>
  <si>
    <t>78-79-5</t>
  </si>
  <si>
    <t>Isoprene, except from vegetative emission sources</t>
  </si>
  <si>
    <t>67-63-0</t>
  </si>
  <si>
    <t>Isopropyl alcohol</t>
  </si>
  <si>
    <t>98-82-8</t>
  </si>
  <si>
    <t>Isopropylbenzene (cumene)</t>
  </si>
  <si>
    <t>303-34-4</t>
  </si>
  <si>
    <t>Lasiocarpine</t>
  </si>
  <si>
    <t>Lead and compounds</t>
  </si>
  <si>
    <t>18454-12-1</t>
  </si>
  <si>
    <t>Lead chromate oxide</t>
  </si>
  <si>
    <t>108-31-6</t>
  </si>
  <si>
    <t>Maleic anhydride</t>
  </si>
  <si>
    <t>Manganese and compounds</t>
  </si>
  <si>
    <t>108-39-4</t>
  </si>
  <si>
    <t>m-Cresol</t>
  </si>
  <si>
    <t>148-82-3</t>
  </si>
  <si>
    <t>Melphalan</t>
  </si>
  <si>
    <t>3223-07-2</t>
  </si>
  <si>
    <t>Melphalan HCl</t>
  </si>
  <si>
    <t>Mercury and compounds</t>
  </si>
  <si>
    <t>Methanol</t>
  </si>
  <si>
    <t>72-43-5</t>
  </si>
  <si>
    <t>Methoxychlor</t>
  </si>
  <si>
    <t>60-34-4</t>
  </si>
  <si>
    <t>Methyl hydrazine</t>
  </si>
  <si>
    <t>74-88-4</t>
  </si>
  <si>
    <t>Methyl iodide (iodomethane)</t>
  </si>
  <si>
    <t>108-10-1</t>
  </si>
  <si>
    <t>Methyl isobutyl ketone (MIBK, hexone)</t>
  </si>
  <si>
    <t>624-83-9</t>
  </si>
  <si>
    <t>Methyl isocyanate</t>
  </si>
  <si>
    <t>80-62-6</t>
  </si>
  <si>
    <t>Methyl methacrylate</t>
  </si>
  <si>
    <t>66-27-3</t>
  </si>
  <si>
    <t>Methyl methanesulfonate</t>
  </si>
  <si>
    <t>1634-04-4</t>
  </si>
  <si>
    <t>Methyl tert-butyl ether</t>
  </si>
  <si>
    <t>101-68-8</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</si>
  <si>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</si>
  <si>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</si>
  <si>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</si>
  <si>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</si>
  <si>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</si>
  <si>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</si>
  <si>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</si>
  <si>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</si>
  <si>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</si>
  <si>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</si>
  <si>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</si>
  <si>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</si>
  <si>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</si>
  <si>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1313-27-5</t>
  </si>
  <si>
    <t>Molybdenum trioxide</t>
  </si>
  <si>
    <t>315-22-0</t>
  </si>
  <si>
    <t>Monocrotaline</t>
  </si>
  <si>
    <t>108-38-3</t>
  </si>
  <si>
    <t>m-Xylene</t>
  </si>
  <si>
    <t>134-62-3</t>
  </si>
  <si>
    <t>N,N-Diethyltoluamide (DEET)</t>
  </si>
  <si>
    <t>121-69-7</t>
  </si>
  <si>
    <t>N,N-Dimethylaniline</t>
  </si>
  <si>
    <t>531-82-8</t>
  </si>
  <si>
    <t>N-[4-(5-Nitro-2-furyl)-2-thiazolyl]-acetamide</t>
  </si>
  <si>
    <t>Naphthalene</t>
  </si>
  <si>
    <t>71-36-3</t>
  </si>
  <si>
    <t>n-Butyl alcohol</t>
  </si>
  <si>
    <t>373-02-4</t>
  </si>
  <si>
    <t>Nickel acetate</t>
  </si>
  <si>
    <t>Nickel and compounds</t>
  </si>
  <si>
    <t>3333-67-3</t>
  </si>
  <si>
    <t>Nickel carbonate</t>
  </si>
  <si>
    <t>12607-70-4</t>
  </si>
  <si>
    <t>Nickel carbonate hydroxide</t>
  </si>
  <si>
    <t>13463-39-3</t>
  </si>
  <si>
    <t>Nickel carbonyl</t>
  </si>
  <si>
    <t>7718-54-9</t>
  </si>
  <si>
    <t>Nickel chloride</t>
  </si>
  <si>
    <t>Nickel compounds, insoluble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</si>
  <si>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</si>
  <si>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</si>
  <si>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</si>
  <si>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</si>
  <si>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</si>
  <si>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</si>
  <si>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</si>
  <si>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</si>
  <si>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</si>
  <si>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</si>
  <si>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</si>
  <si>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</si>
  <si>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</si>
  <si>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</si>
  <si>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</si>
  <si>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</si>
  <si>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</si>
  <si>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</si>
  <si>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</si>
  <si>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</si>
  <si>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</si>
  <si>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</si>
  <si>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</si>
  <si>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</si>
  <si>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</si>
  <si>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</si>
  <si>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</si>
  <si>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</si>
  <si>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</si>
  <si>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</si>
  <si>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</si>
  <si>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</si>
  <si>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</si>
  <si>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</si>
  <si>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</si>
  <si>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</si>
  <si>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</si>
  <si>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</si>
  <si>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</si>
  <si>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</si>
  <si>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</si>
  <si>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</si>
  <si>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</si>
  <si>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</si>
  <si>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</si>
  <si>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</si>
  <si>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</si>
  <si>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</si>
  <si>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</si>
  <si>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</si>
  <si>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</si>
  <si>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</si>
  <si>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</si>
  <si>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</si>
  <si>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</si>
  <si>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</si>
  <si>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</si>
  <si>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</si>
  <si>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</si>
  <si>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</si>
  <si>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</si>
  <si>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</si>
  <si>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</si>
  <si>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</si>
  <si>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</si>
  <si>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</si>
  <si>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</si>
  <si>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95-48-7</t>
  </si>
  <si>
    <t>o-Cresol</t>
  </si>
  <si>
    <t>39001-02-0</t>
  </si>
  <si>
    <t>Octachlorodibenzofuran (OCDF)</t>
  </si>
  <si>
    <t>3268-87-9</t>
  </si>
  <si>
    <t>Octachlorodibenzo-p-dioxin (OCDD)</t>
  </si>
  <si>
    <t>8014-95-7</t>
  </si>
  <si>
    <t>Oleum (fuming sulfuric acid)</t>
  </si>
  <si>
    <t>132-27-4</t>
  </si>
  <si>
    <t>o-Phenylphenate, sodium</t>
  </si>
  <si>
    <t>97-56-3</t>
  </si>
  <si>
    <t>ortho-Aminoazotoluene</t>
  </si>
  <si>
    <t>95-53-4</t>
  </si>
  <si>
    <t>o-Toluidine</t>
  </si>
  <si>
    <t>636-21-5</t>
  </si>
  <si>
    <t>o-Toluidine hydrochloride</t>
  </si>
  <si>
    <t>95-47-6</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</si>
  <si>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</si>
  <si>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</si>
  <si>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</si>
  <si>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</si>
  <si>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</si>
  <si>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</si>
  <si>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</si>
  <si>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</si>
  <si>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</si>
  <si>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</si>
  <si>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</si>
  <si>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</si>
  <si>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</si>
  <si>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</si>
  <si>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</si>
  <si>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</si>
  <si>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</si>
  <si>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</si>
  <si>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</si>
  <si>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</si>
  <si>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</si>
  <si>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</si>
  <si>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</si>
  <si>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</si>
  <si>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</si>
  <si>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</si>
  <si>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</si>
  <si>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</si>
  <si>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</si>
  <si>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</si>
  <si>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</si>
  <si>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</si>
  <si>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</si>
  <si>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</si>
  <si>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</si>
  <si>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</si>
  <si>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</si>
  <si>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</si>
  <si>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</si>
  <si>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</si>
  <si>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</si>
  <si>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</si>
  <si>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</si>
  <si>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</si>
  <si>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</si>
  <si>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</si>
  <si>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</si>
  <si>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</si>
  <si>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</si>
  <si>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</si>
  <si>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</si>
  <si>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</si>
  <si>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</si>
  <si>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</si>
  <si>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</si>
  <si>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</si>
  <si>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</si>
  <si>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</si>
  <si>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</si>
  <si>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</si>
  <si>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</si>
  <si>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</si>
  <si>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</si>
  <si>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</si>
  <si>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</si>
  <si>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</si>
  <si>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</si>
  <si>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</si>
  <si>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</si>
  <si>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</si>
  <si>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</si>
  <si>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</si>
  <si>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</si>
  <si>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</si>
  <si>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</si>
  <si>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</si>
  <si>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</si>
  <si>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</si>
  <si>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</si>
  <si>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</si>
  <si>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</si>
  <si>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106-44-5</t>
  </si>
  <si>
    <t>p-Cresol</t>
  </si>
  <si>
    <t>106-46-7</t>
  </si>
  <si>
    <t>p-Dichlorobenzene (1,4-dichlorobenzene)</t>
  </si>
  <si>
    <t>32534-81-9</t>
  </si>
  <si>
    <t>Pentabromodiphenyl ether</t>
  </si>
  <si>
    <t>82-68-8</t>
  </si>
  <si>
    <t>Pentachloronitrobenzene (quintobenzene)</t>
  </si>
  <si>
    <t>87-86-5</t>
  </si>
  <si>
    <t>Pentachlorophenol</t>
  </si>
  <si>
    <t>79-21-0</t>
  </si>
  <si>
    <t>Peracetic acid</t>
  </si>
  <si>
    <t>Perfluorinated compounds (PFCs)</t>
  </si>
  <si>
    <t>1763-23-1</t>
  </si>
  <si>
    <t>Perfluorooctanesulfonic acid (PFOS)</t>
  </si>
  <si>
    <t>335-67-1</t>
  </si>
  <si>
    <t>Perfluorooctanoic acid (PFOA)</t>
  </si>
  <si>
    <t>Perylene</t>
  </si>
  <si>
    <t>62-44-2</t>
  </si>
  <si>
    <t>Phenacetin</t>
  </si>
  <si>
    <t>Phenanthrene</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</si>
  <si>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</si>
  <si>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</si>
  <si>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</si>
  <si>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</si>
  <si>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</si>
  <si>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</si>
  <si>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</si>
  <si>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</si>
  <si>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</si>
  <si>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</si>
  <si>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</si>
  <si>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</si>
  <si>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</si>
  <si>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</si>
  <si>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75-44-5</t>
  </si>
  <si>
    <t>Phosgene</t>
  </si>
  <si>
    <t>7803-51-2</t>
  </si>
  <si>
    <t>Phosphine</t>
  </si>
  <si>
    <t>7664-38-2</t>
  </si>
  <si>
    <t>Phosphoric acid</t>
  </si>
  <si>
    <t>Phosphorus and compounds</t>
  </si>
  <si>
    <t>10025-87-3</t>
  </si>
  <si>
    <t>Phosphorus oxychloride</t>
  </si>
  <si>
    <t>10026-13-8</t>
  </si>
  <si>
    <t>Phosphorus pentachloride</t>
  </si>
  <si>
    <t>1314-56-3</t>
  </si>
  <si>
    <t>Phosphorus pentoxide</t>
  </si>
  <si>
    <t>7719-12-2</t>
  </si>
  <si>
    <t>Phosphorus trichloride</t>
  </si>
  <si>
    <t>12185-10-3</t>
  </si>
  <si>
    <t>Phosphorus, white</t>
  </si>
  <si>
    <t>Phthalates</t>
  </si>
  <si>
    <t>85-44-9</t>
  </si>
  <si>
    <t>Phthalic anhydride</t>
  </si>
  <si>
    <t>156-10-5</t>
  </si>
  <si>
    <t>p-Nitrosodiphenylamine</t>
  </si>
  <si>
    <t>Polybrominated diphenyl ethers (PBDEs)</t>
  </si>
  <si>
    <t>1336-36-3</t>
  </si>
  <si>
    <t>Polychlorinated biphenyls (PCBs)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</si>
  <si>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</si>
  <si>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</si>
  <si>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</si>
  <si>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</si>
  <si>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</si>
  <si>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</si>
  <si>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</si>
  <si>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</si>
  <si>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</si>
  <si>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</si>
  <si>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</si>
  <si>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</si>
  <si>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</si>
  <si>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</si>
  <si>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</si>
  <si>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</si>
  <si>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123-38-6</t>
  </si>
  <si>
    <t>Propionaldehyde</t>
  </si>
  <si>
    <t>114-26-1</t>
  </si>
  <si>
    <t>Propoxur (Baygon)</t>
  </si>
  <si>
    <t>Propylene</t>
  </si>
  <si>
    <t>6423-43-4</t>
  </si>
  <si>
    <t>Propylene glycol dinitrate</t>
  </si>
  <si>
    <t>107-98-2</t>
  </si>
  <si>
    <t>Propylene glycol monomethyl ether</t>
  </si>
  <si>
    <t>108-65-6</t>
  </si>
  <si>
    <t>Propylene glycol monomethyl ether acetate</t>
  </si>
  <si>
    <t>75-56-9</t>
  </si>
  <si>
    <t>Propylene oxide</t>
  </si>
  <si>
    <t>51-52-5</t>
  </si>
  <si>
    <t>Propylthiouracil</t>
  </si>
  <si>
    <t>106-42-3</t>
  </si>
  <si>
    <t>p-Xylene</t>
  </si>
  <si>
    <t>Pyrene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</si>
  <si>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</si>
  <si>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</si>
  <si>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</si>
  <si>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</si>
  <si>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</si>
  <si>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</si>
  <si>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</si>
  <si>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</si>
  <si>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</si>
  <si>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</si>
  <si>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</si>
  <si>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</si>
  <si>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</si>
  <si>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</si>
  <si>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</si>
  <si>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</si>
  <si>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</si>
  <si>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Selenium and compounds</t>
  </si>
  <si>
    <t>7446-34-6</t>
  </si>
  <si>
    <t>Selenium sulfide</t>
  </si>
  <si>
    <t>7631-86-9</t>
  </si>
  <si>
    <t>Silica, crystalline (respirable)</t>
  </si>
  <si>
    <t>Silver and compounds</t>
  </si>
  <si>
    <t>Slagwool</t>
  </si>
  <si>
    <t>1310-73-2</t>
  </si>
  <si>
    <t>Sodium hydroxide</t>
  </si>
  <si>
    <t>10048-13-2</t>
  </si>
  <si>
    <t>Sterigmatocystin</t>
  </si>
  <si>
    <t>18883-66-4</t>
  </si>
  <si>
    <t>Streptozotocin</t>
  </si>
  <si>
    <t>100-42-5</t>
  </si>
  <si>
    <t>Styrene</t>
  </si>
  <si>
    <t>96-09-3</t>
  </si>
  <si>
    <t>Styrene oxide</t>
  </si>
  <si>
    <t>95-06-7</t>
  </si>
  <si>
    <t>Sulfallate</t>
  </si>
  <si>
    <t>505-60-2</t>
  </si>
  <si>
    <t>Sulfur mustard</t>
  </si>
  <si>
    <t>7446-11-9</t>
  </si>
  <si>
    <t>Sulfur trioxide</t>
  </si>
  <si>
    <t>7664-93-9</t>
  </si>
  <si>
    <t>Sulfuric acid</t>
  </si>
  <si>
    <t>Talc containing asbestiform fibers</t>
  </si>
  <si>
    <t>540-88-5</t>
  </si>
  <si>
    <t>t-Butyl acetate</t>
  </si>
  <si>
    <t>100-21-0</t>
  </si>
  <si>
    <t>Terephthalic acid</t>
  </si>
  <si>
    <t>75-65-0</t>
  </si>
  <si>
    <t>tert-Butyl alcohol</t>
  </si>
  <si>
    <t>40088-47-9</t>
  </si>
  <si>
    <t>Tetrabromodiphenyl ether</t>
  </si>
  <si>
    <t>127-18-4</t>
  </si>
  <si>
    <t>Tetrachloroethene (perchloroethylene)</t>
  </si>
  <si>
    <t>Thallium and compounds</t>
  </si>
  <si>
    <t>62-55-5</t>
  </si>
  <si>
    <t>Thioacetamide</t>
  </si>
  <si>
    <t>62-56-6</t>
  </si>
  <si>
    <t>Thiourea</t>
  </si>
  <si>
    <t>7550-45-0</t>
  </si>
  <si>
    <t>Titanium tetrachloride</t>
  </si>
  <si>
    <t>Toluene</t>
  </si>
  <si>
    <t>26471-62-5</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</si>
  <si>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</si>
  <si>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</si>
  <si>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</si>
  <si>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</si>
  <si>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</si>
  <si>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</si>
  <si>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</si>
  <si>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</si>
  <si>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</si>
  <si>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</si>
  <si>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</si>
  <si>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</si>
  <si>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</si>
  <si>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</si>
  <si>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</si>
  <si>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</si>
  <si>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</si>
  <si>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</si>
  <si>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</si>
  <si>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</si>
  <si>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</si>
  <si>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</si>
  <si>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</si>
  <si>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</si>
  <si>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</si>
  <si>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</si>
  <si>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</si>
  <si>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</si>
  <si>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</si>
  <si>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</si>
  <si>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</si>
  <si>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79-01-6</t>
  </si>
  <si>
    <t>Trichloroethene (TCE, trichloroethylene)</t>
  </si>
  <si>
    <t>75-69-4</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</si>
  <si>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</si>
  <si>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</si>
  <si>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</si>
  <si>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</si>
  <si>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</si>
  <si>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</si>
  <si>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</si>
  <si>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</si>
  <si>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</si>
  <si>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</si>
  <si>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</si>
  <si>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</si>
  <si>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</si>
  <si>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</si>
  <si>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</si>
  <si>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</si>
  <si>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</si>
  <si>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</si>
  <si>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</si>
  <si>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</si>
  <si>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</si>
  <si>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</si>
  <si>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</si>
  <si>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</si>
  <si>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</si>
  <si>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</si>
  <si>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</si>
  <si>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</si>
  <si>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</si>
  <si>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</si>
  <si>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</si>
  <si>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</si>
  <si>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</si>
  <si>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</si>
  <si>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</si>
  <si>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</si>
  <si>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</si>
  <si>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75-02-5</t>
  </si>
  <si>
    <t>Vinyl fluoride</t>
  </si>
  <si>
    <t>75-35-4</t>
  </si>
  <si>
    <t>Vinylidene chloride</t>
  </si>
  <si>
    <t>Xylene (mixture), including m-xylene, o-xylene, p-xylene</t>
  </si>
  <si>
    <t>Zinc and compounds</t>
  </si>
  <si>
    <t>1314-13-2</t>
  </si>
  <si>
    <t>Zinc oxide</t>
  </si>
  <si>
    <t>Amazon Data Services - PDX04 Data Center</t>
  </si>
  <si>
    <t>Non-Emergency Fuel Use and Emissions</t>
  </si>
  <si>
    <t>EPA Tier Rating</t>
  </si>
  <si>
    <t>Non-Emergency Hours of Operation</t>
  </si>
  <si>
    <t>100% Load Fuel Use</t>
  </si>
  <si>
    <r>
      <t>Maximum Emission Factor</t>
    </r>
    <r>
      <rPr>
        <b/>
        <vertAlign val="superscript"/>
        <sz val="10"/>
        <rFont val="Tahoma"/>
        <family val="2"/>
      </rPr>
      <t>1,2</t>
    </r>
    <r>
      <rPr>
        <b/>
        <sz val="10"/>
        <rFont val="Tahoma"/>
        <family val="2"/>
      </rPr>
      <t xml:space="preserve"> (lbs/gal)</t>
    </r>
  </si>
  <si>
    <r>
      <t>Non-Emergency Fuel Use</t>
    </r>
    <r>
      <rPr>
        <b/>
        <vertAlign val="superscript"/>
        <sz val="10"/>
        <rFont val="Tahoma"/>
        <family val="2"/>
      </rPr>
      <t>3</t>
    </r>
    <r>
      <rPr>
        <b/>
        <sz val="10"/>
        <rFont val="Tahoma"/>
        <family val="2"/>
      </rPr>
      <t xml:space="preserve">
(gal/yr)</t>
    </r>
  </si>
  <si>
    <t>Emission Rate (tpy)</t>
  </si>
  <si>
    <t>Type</t>
  </si>
  <si>
    <t>Quantity</t>
  </si>
  <si>
    <t>(hrs/yr/gen)</t>
  </si>
  <si>
    <t>(gal/hr/gen)</t>
  </si>
  <si>
    <t>NOx</t>
  </si>
  <si>
    <t>CO</t>
  </si>
  <si>
    <t>VOC</t>
  </si>
  <si>
    <t>PM</t>
  </si>
  <si>
    <t>Facility Total</t>
  </si>
  <si>
    <r>
      <rPr>
        <vertAlign val="superscript"/>
        <sz val="9"/>
        <rFont val="Tahoma"/>
        <family val="2"/>
      </rPr>
      <t>1</t>
    </r>
    <r>
      <rPr>
        <sz val="9"/>
        <rFont val="Tahoma"/>
        <family val="2"/>
      </rPr>
      <t xml:space="preserve"> Emission factors in lb/gal are calculated by dividing the manufacturer's potential site variation mass emission rates by fuel consumption. The maximum calculated emission factors are used for this inventory.</t>
    </r>
  </si>
  <si>
    <r>
      <rPr>
        <vertAlign val="superscript"/>
        <sz val="9"/>
        <rFont val="Tahoma"/>
        <family val="2"/>
      </rPr>
      <t>2</t>
    </r>
    <r>
      <rPr>
        <sz val="9"/>
        <rFont val="Tahoma"/>
        <family val="2"/>
      </rPr>
      <t xml:space="preserve"> The PM/PM</t>
    </r>
    <r>
      <rPr>
        <vertAlign val="subscript"/>
        <sz val="9"/>
        <rFont val="Tahoma"/>
        <family val="2"/>
      </rPr>
      <t>10</t>
    </r>
    <r>
      <rPr>
        <sz val="9"/>
        <rFont val="Tahoma"/>
        <family val="2"/>
      </rPr>
      <t>/PM</t>
    </r>
    <r>
      <rPr>
        <vertAlign val="subscript"/>
        <sz val="9"/>
        <rFont val="Tahoma"/>
        <family val="2"/>
      </rPr>
      <t>2.5</t>
    </r>
    <r>
      <rPr>
        <sz val="9"/>
        <rFont val="Tahoma"/>
        <family val="2"/>
      </rPr>
      <t xml:space="preserve"> emission factor for the CAT 2500 kW engine is obtained using the 2021 stack test results for diesel particulate matter. The reported value includes the average lb/1,000 gal stack test result plus two standard deviations to determine an applicable emission factor. 
PM/PM</t>
    </r>
    <r>
      <rPr>
        <vertAlign val="subscript"/>
        <sz val="9"/>
        <rFont val="Tahoma"/>
        <family val="2"/>
      </rPr>
      <t>10</t>
    </r>
    <r>
      <rPr>
        <sz val="9"/>
        <rFont val="Tahoma"/>
        <family val="2"/>
      </rPr>
      <t>/PM</t>
    </r>
    <r>
      <rPr>
        <vertAlign val="subscript"/>
        <sz val="9"/>
        <rFont val="Tahoma"/>
        <family val="2"/>
      </rPr>
      <t>2.5</t>
    </r>
    <r>
      <rPr>
        <sz val="9"/>
        <rFont val="Tahoma"/>
        <family val="2"/>
      </rPr>
      <t xml:space="preserve"> emission factors for units &lt; 560 kW are obtained from the manufacturer's PM + HC data in order to represent potential filterable and condensable PM in the generator emission estimates. The emission rate provided in the manufacturer’s specifications for these units uses Method 1065 to determine PM emissions whereas Oregon DEQ uses Oregon Method 5. In the absence of specific stationary source stack test information (as used for the 2,500 kW stationary generators), a factor of particulate matter plus measured hydrocarbon has been used to account for condensable particulate matter per Oregon DEQ's request.
Oregon DEQ approved emission factor of 23.38 lbs/1,000 gal for diesel particulate matter for units &gt; 560 kW is derived based on evaluation of all engine test data available in Oregon on August 15, 2022. Emission factors for units &gt; 560 kW is determined by comparing the Oregon DEQ approved emission factor with Manufacturer's PM + HC data. The lesser of the two values was used for each of these units; unless the manufacturer's specification shows a higher PM value than Oregon DEQ's emission factor at the specified load level (ex. C18 750 kW) or the unit has an aftertreatment system. Emission factors for units &lt; 560 kW are represented as Manufacturer's PM + HC data. Additionally, if manufacturer data is only supplied at the 100% load level and is less than the Oregon DEQ approved factor, then the Oregon DEQ approved factor is conservatively used because PM emissions are expected to be higher at lower load levels.</t>
    </r>
  </si>
  <si>
    <r>
      <t>3</t>
    </r>
    <r>
      <rPr>
        <sz val="9"/>
        <rFont val="Tahoma"/>
        <family val="2"/>
      </rPr>
      <t xml:space="preserve"> Fuel use calculated based on total expected operating hours for each engine type for annual testing and maintenance while remaining under the Minor Source limit of 39 tpy of NOx.</t>
    </r>
  </si>
  <si>
    <t>Toxics Emission Factors</t>
  </si>
  <si>
    <t>Pollutant</t>
  </si>
  <si>
    <t>CAS</t>
  </si>
  <si>
    <t>Emission Factor</t>
  </si>
  <si>
    <t>DPM</t>
  </si>
  <si>
    <t>All Other Units ≤560 kW</t>
  </si>
  <si>
    <t>Other Units &gt;560 kW</t>
  </si>
  <si>
    <t>2019 and 2021 Stack test data</t>
  </si>
  <si>
    <t>Hexavalent chromium, chromate and dichromate particulate</t>
  </si>
  <si>
    <t>Emission factors for all units, other than 2500 kW, are obtained from the Oregon DEQ Toxics Reporting &amp; Air Toxics Emissions Inventory (ATEI) Combustion Emission Factor Search Tool for Diesel Internal Combustion Engines based on engine size and utilization of control technology. The emission factor for equipment without SNCR or SCR is used for ammonia. Emission factors for the CAT 3516C 2500 kW units are determined based on stack test data from March 2019 and September 2021.
Oregon DEQ approved emission factor of 23.38 lb/1000 gal for diesel particulate matter for units &gt; 560 kW derived based on statistic evaluation of all engine test data available in Oregon on August 15, 2022. Emission factors for units &gt; 560 kW determined by comparing the Oregon DEQ approved emission factor with Manufacturer's PM + HC data. The lesser of the two values was used for each of these units; unless the manufacturer's specification shows a higher PM value than Oregon DEQ's emission factor at the specified load level (ex. C18 750 kW). The units with an associated DPF use the below control efficiencies applied to each constituent in the PM + HC scenario.</t>
  </si>
  <si>
    <t>Table C1-1. Emission Factor Determination</t>
  </si>
  <si>
    <t>CAS/DEQ ID</t>
  </si>
  <si>
    <t>Emission Factor (lbs/1000 gal)</t>
  </si>
  <si>
    <r>
      <t>Oregon DEQ</t>
    </r>
    <r>
      <rPr>
        <b/>
        <vertAlign val="superscript"/>
        <sz val="10"/>
        <color rgb="FF000000"/>
        <rFont val="Tahoma"/>
        <family val="2"/>
      </rPr>
      <t>1</t>
    </r>
  </si>
  <si>
    <r>
      <t xml:space="preserve">2019 ST </t>
    </r>
    <r>
      <rPr>
        <b/>
        <vertAlign val="superscript"/>
        <sz val="10"/>
        <color rgb="FF000000"/>
        <rFont val="Tahoma"/>
        <family val="2"/>
      </rPr>
      <t>2</t>
    </r>
  </si>
  <si>
    <r>
      <t xml:space="preserve">2021 ST </t>
    </r>
    <r>
      <rPr>
        <b/>
        <vertAlign val="superscript"/>
        <sz val="10"/>
        <color rgb="FF000000"/>
        <rFont val="Tahoma"/>
        <family val="2"/>
      </rPr>
      <t>3</t>
    </r>
  </si>
  <si>
    <r>
      <t xml:space="preserve">CAT 3516C 2,500 kW </t>
    </r>
    <r>
      <rPr>
        <b/>
        <vertAlign val="superscript"/>
        <sz val="10"/>
        <color rgb="FF000000"/>
        <rFont val="Tahoma"/>
        <family val="2"/>
      </rPr>
      <t>4</t>
    </r>
  </si>
  <si>
    <r>
      <rPr>
        <b/>
        <sz val="10"/>
        <color rgb="FF000000"/>
        <rFont val="Tahoma"/>
        <family val="2"/>
      </rPr>
      <t>Other Units &gt;560 kW</t>
    </r>
    <r>
      <rPr>
        <b/>
        <sz val="10"/>
        <color rgb="FF4472C4"/>
        <rFont val="Tahoma"/>
        <family val="2"/>
      </rPr>
      <t xml:space="preserve"> </t>
    </r>
    <r>
      <rPr>
        <b/>
        <vertAlign val="superscript"/>
        <sz val="10"/>
        <color rgb="FF4472C4"/>
        <rFont val="Tahoma"/>
        <family val="2"/>
      </rPr>
      <t>1</t>
    </r>
  </si>
  <si>
    <t>Acenaphthene - PAH</t>
  </si>
  <si>
    <t>Acenaphthylene - PAH</t>
  </si>
  <si>
    <t>Anthracene - PAH</t>
  </si>
  <si>
    <t>Antimony</t>
  </si>
  <si>
    <t>Arsenic</t>
  </si>
  <si>
    <t>Barium</t>
  </si>
  <si>
    <t>Benz[a]anthracene - PAH</t>
  </si>
  <si>
    <t>Benzo[a]pyrene - PAH</t>
  </si>
  <si>
    <t>Benzo[b]fluoranthene - PAH</t>
  </si>
  <si>
    <t>Benzo[e]pyrene - PAH</t>
  </si>
  <si>
    <t>Benzo[g,h,i]perylene - PAH</t>
  </si>
  <si>
    <t>Benzo[k]fluoranthene - PAH</t>
  </si>
  <si>
    <t>Beryllium</t>
  </si>
  <si>
    <t>Cadmium</t>
  </si>
  <si>
    <t>Chrysene - PAH</t>
  </si>
  <si>
    <t>Cobalt</t>
  </si>
  <si>
    <t>Copper</t>
  </si>
  <si>
    <t>Dibenz[a,h]anthracene - PAH</t>
  </si>
  <si>
    <t>Ethyl Benzene</t>
  </si>
  <si>
    <t>Fluoranthene - PAH</t>
  </si>
  <si>
    <t>Fluorene - PAH</t>
  </si>
  <si>
    <r>
      <t>Hexavalent Chromium</t>
    </r>
    <r>
      <rPr>
        <vertAlign val="superscript"/>
        <sz val="10"/>
        <color rgb="FF000000"/>
        <rFont val="Tahoma"/>
        <family val="2"/>
      </rPr>
      <t>5</t>
    </r>
  </si>
  <si>
    <t>Hydrogen Chloride</t>
  </si>
  <si>
    <t>Indeno[1,2,3-cd]pyrene - PAH</t>
  </si>
  <si>
    <t>Lead</t>
  </si>
  <si>
    <t>Manganese</t>
  </si>
  <si>
    <t>Mercury</t>
  </si>
  <si>
    <t>2-Methyl naphthalene - PAH</t>
  </si>
  <si>
    <t>Naphthalene - PAH</t>
  </si>
  <si>
    <t>Nickel</t>
  </si>
  <si>
    <t>Perylene - PAH</t>
  </si>
  <si>
    <t>Phenanthrene - PAH</t>
  </si>
  <si>
    <t>Phosphorus</t>
  </si>
  <si>
    <t>Pyrene - PAH</t>
  </si>
  <si>
    <r>
      <t>PAHs (excl. Naphthalene)</t>
    </r>
    <r>
      <rPr>
        <vertAlign val="superscript"/>
        <sz val="10"/>
        <color rgb="FF000000"/>
        <rFont val="Tahoma"/>
        <family val="2"/>
      </rPr>
      <t>6</t>
    </r>
  </si>
  <si>
    <t>Selenium</t>
  </si>
  <si>
    <t>Silver</t>
  </si>
  <si>
    <t>Thallium</t>
  </si>
  <si>
    <t>Xylenes</t>
  </si>
  <si>
    <t>Zinc</t>
  </si>
  <si>
    <r>
      <rPr>
        <vertAlign val="superscript"/>
        <sz val="8"/>
        <color rgb="FF000000"/>
        <rFont val="Tahoma"/>
        <family val="2"/>
      </rPr>
      <t>1</t>
    </r>
    <r>
      <rPr>
        <sz val="8"/>
        <color rgb="FF000000"/>
        <rFont val="Tahoma"/>
        <family val="2"/>
      </rPr>
      <t xml:space="preserve"> Oregon DEQ emission factors are obtained from Oregon DEQ Toxics Reporting &amp; Air Toxics Emissions Inventory (ATEI) Combustion Emission Factor Search Tool for Post-2006 Tier 2, 3, and 4 Diesel Internal Combustion Engines is used. The emission factor for equipment without SNCR or SCR is used for ammonia.</t>
    </r>
  </si>
  <si>
    <r>
      <rPr>
        <vertAlign val="superscript"/>
        <sz val="8"/>
        <color rgb="FF000000"/>
        <rFont val="Tahoma"/>
        <family val="2"/>
      </rPr>
      <t xml:space="preserve">2 </t>
    </r>
    <r>
      <rPr>
        <sz val="8"/>
        <color rgb="FF000000"/>
        <rFont val="Tahoma"/>
        <family val="2"/>
      </rPr>
      <t>Stack testing was completed for the CAT 3516C 2,500 kW generators on March 5-8, 2019. Stack testing was completed at 10%, 25%, 50%, 75%, and 100% load. If all runs show non-detect values they are reported as zero emissions consistent with the Oregon DEQ guidance document: Recommended Procedures for Toxic Air Contaminant Health Risk Assessments (October 2022). These were previously approved by Oregon DEQ. Non-zero values that were not re-tested in 2021 are detailed in Table C1-5 with the three run results at 10% load and 100% load levels. A safety factor has been added to these emission factors as shown in Table C1-5.</t>
    </r>
  </si>
  <si>
    <r>
      <rPr>
        <vertAlign val="superscript"/>
        <sz val="8"/>
        <color rgb="FF000000"/>
        <rFont val="Tahoma"/>
        <family val="2"/>
      </rPr>
      <t xml:space="preserve">3 </t>
    </r>
    <r>
      <rPr>
        <sz val="8"/>
        <color rgb="FF000000"/>
        <rFont val="Tahoma"/>
        <family val="2"/>
      </rPr>
      <t>Stack testing for diesel particulate matter, metals, and PAHs was completed on September 21, 23-24, and 27-29, 2021 at ADS PDX90 site on a CAT 3516C 2,500 kW generator. The test was completed over a 6 hour time period to ensure enough exhaust volume at low load levels was procured to accurately detect potential pollutants. Oregon DEQ provided CAO approved emission factors in the 1/14/2022 Source Test Review Report Memorandum. A safety factor has been added to these emission factors as shown in Tables C1-3 and C1-4.</t>
    </r>
  </si>
  <si>
    <r>
      <rPr>
        <vertAlign val="superscript"/>
        <sz val="8"/>
        <color rgb="FF000000"/>
        <rFont val="Tahoma"/>
        <family val="2"/>
      </rPr>
      <t>4</t>
    </r>
    <r>
      <rPr>
        <sz val="8"/>
        <color rgb="FF000000"/>
        <rFont val="Tahoma"/>
        <family val="2"/>
      </rPr>
      <t xml:space="preserve"> ADS is preferentially using emission factors resulting from the 2021 stack test. If pollutants were not tested, the 2019 stack test results are used. Additionally, if pollutants were not tested, the Oregon DEQ emission factors are used. </t>
    </r>
  </si>
  <si>
    <r>
      <rPr>
        <vertAlign val="superscript"/>
        <sz val="8"/>
        <color rgb="FF000000"/>
        <rFont val="Tahoma"/>
        <family val="2"/>
      </rPr>
      <t>5</t>
    </r>
    <r>
      <rPr>
        <sz val="8"/>
        <color rgb="FF000000"/>
        <rFont val="Tahoma"/>
        <family val="2"/>
      </rPr>
      <t xml:space="preserve"> Total chromium was tested during the 2021 stack test. The results from this test are being used to describe hexavalent chromium (ODEQ Toxic listed in OAR 340-245-8010 Table 2). </t>
    </r>
  </si>
  <si>
    <r>
      <rPr>
        <vertAlign val="superscript"/>
        <sz val="8"/>
        <color rgb="FF000000"/>
        <rFont val="Tahoma"/>
        <family val="2"/>
      </rPr>
      <t xml:space="preserve">6 </t>
    </r>
    <r>
      <rPr>
        <sz val="8"/>
        <color rgb="FF000000"/>
        <rFont val="Tahoma"/>
        <family val="2"/>
      </rPr>
      <t xml:space="preserve">Poly aromatic hydrocarbons (PAHs) is a group of toxic pollutants. Since source testing was completed for specific PAHs for the CAT3516HD generator, the PAHs are included individually instead of as a summation for these engines. </t>
    </r>
  </si>
  <si>
    <t>Table C1-2. Diesel Particulate Matter Emission Factor Determination</t>
  </si>
  <si>
    <r>
      <t xml:space="preserve">Emission Factor </t>
    </r>
    <r>
      <rPr>
        <b/>
        <vertAlign val="superscript"/>
        <sz val="10"/>
        <rFont val="Tahoma"/>
        <family val="2"/>
      </rPr>
      <t>1,2</t>
    </r>
    <r>
      <rPr>
        <b/>
        <sz val="10"/>
        <rFont val="Tahoma"/>
        <family val="2"/>
      </rPr>
      <t xml:space="preserve"> (lbs/1000 gal)</t>
    </r>
  </si>
  <si>
    <t>CAT 27
750 kW</t>
  </si>
  <si>
    <t>CAT 27
800 kW</t>
  </si>
  <si>
    <t>CAT 32
1,000 kW</t>
  </si>
  <si>
    <t>CAT 3516C Trans
1,825 kW</t>
  </si>
  <si>
    <t>CAT 3516C
2,000 kW</t>
  </si>
  <si>
    <t>CAT 3516C
2,500 kW</t>
  </si>
  <si>
    <t>MTU 2250
2,250 kW</t>
  </si>
  <si>
    <t>CAT C18
750 kW</t>
  </si>
  <si>
    <t>CAT 3512C 
1500 kW</t>
  </si>
  <si>
    <t>Diesel Particulate Matter</t>
  </si>
  <si>
    <t>The diesel particulate matter emission factor for the CAT 2500 kW engine is obtained from the 2021 stack test. The 2021 stack test determination is expanded upon in Table 3 below. Diesel particulate matter emission factors for all other engine types are obtained from the manufacturer's PM + HC data (worst-case load). The emission factor included in the manufacturer’s specifications for these units uses Method 1065 to determine PM emissions and only includes filterable particulate matter. In the absence of specific stationary source stack test information (as used for the 2,500 kW stationary generators), a factor of filterable particulate matter plus measured hydrocarbon has been used to account for condensable particulate matter per Oregon DEQ's request.</t>
  </si>
  <si>
    <t>Oregon DEQ approved emission factor of 23.38 lb/1000 gal for diesel particulate matter for units &gt; 560 kW derived based on statistic evaluation of all engine test data available in Oregon on August 15, 2022. Emission factors for units &gt; 560 kW determined by comparing the Oregon DEQ approved emission factor with Manufacturer's PM + HC data. The lesser of the two values was used for each of these units; unless the manufacturer's specification shows a higher PM value than Oregon DEQ's emission factor at the specified load level (ex. C18 750 kW). The units with an associated DPF use the below control efficiencies applied to each constituent in the PM + HC scenario.</t>
  </si>
  <si>
    <t>Table C2-1. Screening Annual Emission Summary</t>
  </si>
  <si>
    <r>
      <t xml:space="preserve">Cold Start? </t>
    </r>
    <r>
      <rPr>
        <b/>
        <vertAlign val="superscript"/>
        <sz val="10"/>
        <rFont val="Tahoma"/>
        <family val="2"/>
      </rPr>
      <t>2</t>
    </r>
  </si>
  <si>
    <r>
      <t xml:space="preserve">Maximum Projected Emissions (lbs/yr/type) </t>
    </r>
    <r>
      <rPr>
        <b/>
        <vertAlign val="superscript"/>
        <sz val="10"/>
        <rFont val="Tahoma"/>
        <family val="2"/>
      </rPr>
      <t>1,3</t>
    </r>
  </si>
  <si>
    <t>CAT 27 - 
750 kW</t>
  </si>
  <si>
    <t>CAT 27 - 
800 kW</t>
  </si>
  <si>
    <t>CAT 32 - 
1000 kW</t>
  </si>
  <si>
    <t>CAT 3516C Trans - 
1825 kW</t>
  </si>
  <si>
    <t>CAT 3516C - 
2000 kW</t>
  </si>
  <si>
    <t>CAT 3516C - 2500 kW</t>
  </si>
  <si>
    <t>MTU 2250 - 2250 kW</t>
  </si>
  <si>
    <t>CAT C18 - 750 kW</t>
  </si>
  <si>
    <t>CAT 3512C - 1500 kW</t>
  </si>
  <si>
    <t>Yes</t>
  </si>
  <si>
    <t>No</t>
  </si>
  <si>
    <t>Hexavalent chromium</t>
  </si>
  <si>
    <t>PAHs (excluding Naphthalene)</t>
  </si>
  <si>
    <t>Estimated fuel throughput for each generator type based on 100 hours of operation at 100% load. The 100% load fuel use for the CAT 3516C 2,500 kW generator has changed with different installation years. ADS has chosen the highest fuel throughput per hour for these calculations.</t>
  </si>
  <si>
    <t>CAT 27 - 750 kW</t>
  </si>
  <si>
    <t>gallons/year for</t>
  </si>
  <si>
    <t>engine at</t>
  </si>
  <si>
    <t>gallon per hour per engine at 100% load</t>
  </si>
  <si>
    <t>CAT 27 - 800 kW</t>
  </si>
  <si>
    <t>CAT 32 - 1000 kW</t>
  </si>
  <si>
    <t>CAT 3516C Trans - 1825 kW</t>
  </si>
  <si>
    <t>CAT 3516C - 2000 kW</t>
  </si>
  <si>
    <t>Diesel PM emission rate also accounts for the cold start emissions. Spike duration, cold-start emission spike, and steady-state (warm) emissions based on data from California Energy Commission (CEC) "Air Quality Implications of Backup Generators in California. The cold-start scaling factor is derived as the ratio of the spike concentration and duration to the steady-state emissions for the initial 60 seconds. Since a cold-start curve was not developed by CEC, it is assumed that the PM will experience the same trend as HC, and formaldehyde will experience the same trend as CO. A cold start event assumes 1 minute of cold start operation with spike in emissions and the remaining 59 minutes in the hour operating steady state. The cold start emission ratio shown below on hourly basis will be applied as: the hourly emission rate with cold start event = normal hourly emission rate x (1+ratio shown below on hourly basis). Consistent with DEQ's guidance on risk assessment for emergency engines, the cold start emissions are accounted for toxics that are organics and DPM. Metal toxics do not have higher emissions during cold start events.</t>
  </si>
  <si>
    <t>Spike Duration (seconds)</t>
  </si>
  <si>
    <t>Cold-Start Emission Spike (ppm)</t>
  </si>
  <si>
    <t>Steady-State (Warm) Emissions (ppm)</t>
  </si>
  <si>
    <t>Cold-Start Scaling Factor</t>
  </si>
  <si>
    <t>Cold Start Emission Ratio on Hourly Basis</t>
  </si>
  <si>
    <t>PM and Organics</t>
  </si>
  <si>
    <t>CO and Formaldehyde</t>
  </si>
  <si>
    <t>It is assumed that each generator has 30 cold start events per year (accounting for commissioning, load bank testing and bimonthly testing).</t>
  </si>
  <si>
    <t>cold start events/yr.</t>
  </si>
  <si>
    <t>Table C2-2. Screening Daily Emission Summary</t>
  </si>
  <si>
    <r>
      <t>Maximum Projected Emissions (lbs/day/type)</t>
    </r>
    <r>
      <rPr>
        <b/>
        <vertAlign val="superscript"/>
        <sz val="10"/>
        <rFont val="Tahoma"/>
        <family val="2"/>
      </rPr>
      <t xml:space="preserve"> 1,3</t>
    </r>
  </si>
  <si>
    <t>Ammonia*</t>
  </si>
  <si>
    <t>hrs/day =</t>
  </si>
  <si>
    <t>gallons/day with</t>
  </si>
  <si>
    <t>Number of cold start events assumed for each engine type.</t>
  </si>
  <si>
    <t>cold start events/day</t>
  </si>
  <si>
    <t>Table C3-1. Screening Annual Emission Summary for All Fuel Use in Type F</t>
  </si>
  <si>
    <t>Total Type F Plus All Cold Starts</t>
  </si>
  <si>
    <t>Table C3-2. Screening Daily Emission Summary for All Fuel Use in Type F</t>
  </si>
  <si>
    <t>Table C4-1. Screening Annual Emission Summary for Fuel Use Maximized in Non-Type F Engines</t>
  </si>
  <si>
    <t>Total</t>
  </si>
  <si>
    <t>Table C4-2. Screening Daily Emission Summary  for Fuel Use Maximized in Non-Type F Engines</t>
  </si>
  <si>
    <t>Daily Operations Data at PDX4 by Generator Type</t>
  </si>
  <si>
    <t>Date</t>
  </si>
  <si>
    <t>Max FW</t>
  </si>
  <si>
    <t>max</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</si>
  <si>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</si>
  <si>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</si>
  <si>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</si>
  <si>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</si>
  <si>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</si>
  <si>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</si>
  <si>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</si>
  <si>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Added chronic and acute activity levels and emissions unit ID column.
Added DEQ Sequence ID.</t>
  </si>
  <si>
    <t>J.Giska, J.Inahara, and PW</t>
  </si>
  <si>
    <t>Updated Emissions Unit to "Toxic Emissions Units."
Added conditional formatting for DEQ Sequence ID.
Moved EF reference to cell adjacent to EF value cell.
For efficiency values changed unit to "decimal fraction".
Asdgfdsg</t>
  </si>
  <si>
    <t>Added colors to column headings and instructions. Froze panes and locked calculation sheets for DEQ Sequence ID.</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</si>
  <si>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</si>
  <si>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</si>
  <si>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Corrected conditional formatting for HAP cell shading.</t>
  </si>
  <si>
    <t>formatting</t>
  </si>
  <si>
    <t>date update and unlocking facility information cells</t>
  </si>
  <si>
    <t>added DEQ IDs to TACs with no CAS</t>
  </si>
  <si>
    <t>K. Billings</t>
  </si>
  <si>
    <t>Updated form number to AQ520 (previously AQ405CAO).</t>
  </si>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</sst>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
    <numFmt numFmtId="167" formatCode="0.0E+00"/>
    <numFmt numFmtId="168" formatCode="m/d/yy;@"/>
  </numFmts>
  <fonts count="90"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11"/>
      <name val="Tahoma"/>
      <family val="2"/>
    </font>
    <font>
      <b/>
      <sz val="12"/>
      <name val="Tahoma"/>
      <family val="2"/>
    </font>
    <font>
      <b/>
      <i/>
      <sz val="10"/>
      <name val="Tahoma"/>
      <family val="2"/>
    </font>
    <font>
      <sz val="10"/>
      <name val="Tahoma"/>
      <family val="2"/>
    </font>
    <font>
      <b/>
      <sz val="10"/>
      <name val="Tahoma"/>
      <family val="2"/>
    </font>
    <font>
      <b/>
      <vertAlign val="superscript"/>
      <sz val="10"/>
      <name val="Tahoma"/>
      <family val="2"/>
    </font>
    <font>
      <sz val="10.5"/>
      <name val="Tahoma"/>
      <family val="2"/>
    </font>
    <font>
      <sz val="9"/>
      <name val="Tahoma"/>
      <family val="2"/>
    </font>
    <font>
      <vertAlign val="superscript"/>
      <sz val="9"/>
      <name val="Tahoma"/>
      <family val="2"/>
    </font>
    <font>
      <sz val="10"/>
      <color theme="1"/>
      <name val="Tahoma"/>
      <family val="2"/>
    </font>
    <font>
      <vertAlign val="superscript"/>
      <sz val="10"/>
      <name val="Tahoma"/>
      <family val="2"/>
    </font>
    <font>
      <vertAlign val="subscript"/>
      <sz val="9"/>
      <name val="Tahoma"/>
      <family val="2"/>
    </font>
    <font>
      <vertAlign val="superscript"/>
      <sz val="8"/>
      <name val="Tahoma"/>
      <family val="2"/>
    </font>
    <font>
      <sz val="8"/>
      <name val="Tahoma"/>
      <family val="2"/>
    </font>
    <font>
      <vertAlign val="superscript"/>
      <sz val="10.5"/>
      <name val="Tahoma"/>
      <family val="2"/>
    </font>
    <font>
      <b/>
      <sz val="11"/>
      <name val="Arial"/>
      <family val="2"/>
    </font>
    <font>
      <sz val="16"/>
      <name val="Arial"/>
      <family val="2"/>
    </font>
    <font>
      <sz val="11"/>
      <color rgb="FF000000"/>
      <name val="Arial"/>
      <family val="2"/>
    </font>
    <font>
      <b/>
      <sz val="10"/>
      <color theme="0"/>
      <name val="Tahoma"/>
      <family val="2"/>
    </font>
    <font>
      <sz val="8"/>
      <name val="Calibri"/>
      <family val="2"/>
      <scheme val="minor"/>
    </font>
    <font>
      <sz val="10.5"/>
      <name val="Cambria"/>
      <family val="1"/>
    </font>
    <font>
      <b/>
      <i/>
      <sz val="10.5"/>
      <name val="Tahoma"/>
      <family val="2"/>
    </font>
    <font>
      <b/>
      <sz val="11"/>
      <name val="Calibri"/>
      <family val="2"/>
      <scheme val="minor"/>
    </font>
    <font>
      <strike/>
      <sz val="8"/>
      <name val="Tahoma"/>
      <family val="2"/>
    </font>
    <font>
      <b/>
      <strike/>
      <sz val="10"/>
      <name val="Tahoma"/>
      <family val="2"/>
    </font>
    <font>
      <strike/>
      <sz val="10.5"/>
      <name val="Tahoma"/>
      <family val="2"/>
    </font>
    <font>
      <sz val="11"/>
      <color theme="5"/>
      <name val="Arial"/>
      <family val="2"/>
    </font>
    <font>
      <sz val="14"/>
      <color rgb="FF000000"/>
      <name val="Arial"/>
      <family val="2"/>
    </font>
    <font>
      <b/>
      <sz val="11"/>
      <color rgb="FF000000"/>
      <name val="Arial"/>
      <family val="2"/>
    </font>
    <font>
      <sz val="11"/>
      <color rgb="FFFF0000"/>
      <name val="Calibri"/>
      <family val="2"/>
      <scheme val="minor"/>
    </font>
    <font>
      <sz val="10"/>
      <color rgb="FF000000"/>
      <name val="Tahoma"/>
      <family val="2"/>
    </font>
    <font>
      <b/>
      <sz val="10"/>
      <color rgb="FF000000"/>
      <name val="Tahoma"/>
      <family val="2"/>
    </font>
    <font>
      <b/>
      <vertAlign val="superscript"/>
      <sz val="10"/>
      <color rgb="FF000000"/>
      <name val="Tahoma"/>
      <family val="2"/>
    </font>
    <font>
      <b/>
      <sz val="10"/>
      <color rgb="FF4472C4"/>
      <name val="Tahoma"/>
      <family val="2"/>
    </font>
    <font>
      <b/>
      <vertAlign val="superscript"/>
      <sz val="10"/>
      <color rgb="FF4472C4"/>
      <name val="Tahoma"/>
      <family val="2"/>
    </font>
    <font>
      <b/>
      <strike/>
      <sz val="10"/>
      <color rgb="FFFF0000"/>
      <name val="Tahoma"/>
      <family val="2"/>
    </font>
    <font>
      <strike/>
      <sz val="10"/>
      <color rgb="FFFF0000"/>
      <name val="Tahoma"/>
      <family val="2"/>
    </font>
    <font>
      <strike/>
      <sz val="10"/>
      <color rgb="FF000000"/>
      <name val="Tahoma"/>
      <family val="2"/>
    </font>
    <font>
      <vertAlign val="superscript"/>
      <sz val="10"/>
      <color rgb="FF000000"/>
      <name val="Tahoma"/>
      <family val="2"/>
    </font>
    <font>
      <sz val="8"/>
      <color rgb="FF000000"/>
      <name val="Tahoma"/>
      <family val="2"/>
    </font>
    <font>
      <vertAlign val="superscript"/>
      <sz val="8"/>
      <color rgb="FF000000"/>
      <name val="Tahoma"/>
      <family val="2"/>
    </font>
    <font>
      <sz val="10.5"/>
      <color rgb="FF000000"/>
      <name val="Tahoma"/>
      <family val="2"/>
    </font>
    <font>
      <sz val="8"/>
      <color rgb="FFFF0000"/>
      <name val="Tahoma"/>
      <family val="2"/>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
      <patternFill patternType="solid">
        <fgColor rgb="FF223F95"/>
        <bgColor indexed="64"/>
      </patternFill>
    </fill>
  </fills>
  <borders count="97">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rgb="FF9BC2E6"/>
      </top>
      <bottom style="thin">
        <color rgb="FF9BC2E6"/>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rgb="FF9BC2E6"/>
      </bottom>
      <diagonal/>
    </border>
    <border>
      <left style="medium">
        <color indexed="64"/>
      </left>
      <right style="thin">
        <color indexed="64"/>
      </right>
      <top style="thin">
        <color rgb="FF9BC2E6"/>
      </top>
      <bottom style="medium">
        <color indexed="64"/>
      </bottom>
      <diagonal/>
    </border>
    <border>
      <left style="dashed">
        <color indexed="64"/>
      </left>
      <right style="medium">
        <color indexed="64"/>
      </right>
      <top/>
      <bottom style="medium">
        <color indexed="64"/>
      </bottom>
      <diagonal/>
    </border>
    <border>
      <left style="dashed">
        <color indexed="64"/>
      </left>
      <right/>
      <top/>
      <bottom/>
      <diagonal/>
    </border>
    <border>
      <left style="dashed">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rgb="FF000000"/>
      </bottom>
      <diagonal/>
    </border>
    <border>
      <left style="medium">
        <color indexed="64"/>
      </left>
      <right style="medium">
        <color indexed="64"/>
      </right>
      <top/>
      <bottom style="medium">
        <color rgb="FF000000"/>
      </bottom>
      <diagonal/>
    </border>
    <border>
      <left style="thin">
        <color indexed="64"/>
      </left>
      <right/>
      <top style="medium">
        <color indexed="64"/>
      </top>
      <bottom/>
      <diagonal/>
    </border>
    <border>
      <left style="medium">
        <color rgb="FF000000"/>
      </left>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s>
  <cellStyleXfs count="8">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56" fillId="0" borderId="0"/>
    <xf numFmtId="0" fontId="56" fillId="0" borderId="0"/>
  </cellStyleXfs>
  <cellXfs count="720">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0" fontId="19" fillId="0" borderId="31"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0" fontId="19" fillId="0" borderId="32"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0" fontId="42" fillId="0" borderId="31"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0" fontId="19" fillId="13" borderId="31"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3" fontId="19" fillId="0" borderId="18" xfId="0" applyNumberFormat="1" applyFont="1" applyBorder="1" applyAlignment="1" applyProtection="1">
      <alignment horizontal="center"/>
      <protection locked="0"/>
    </xf>
    <xf numFmtId="0" fontId="47" fillId="0" borderId="0" xfId="0" applyFont="1"/>
    <xf numFmtId="0" fontId="48" fillId="0" borderId="0" xfId="0" applyFont="1"/>
    <xf numFmtId="0" fontId="47" fillId="0" borderId="0" xfId="0" applyFont="1" applyAlignment="1">
      <alignment wrapText="1"/>
    </xf>
    <xf numFmtId="0" fontId="50" fillId="0" borderId="0" xfId="0" applyFont="1"/>
    <xf numFmtId="0" fontId="51" fillId="0" borderId="0" xfId="0" applyFont="1"/>
    <xf numFmtId="0" fontId="51" fillId="0" borderId="10" xfId="0" applyFont="1" applyBorder="1" applyAlignment="1">
      <alignment wrapText="1"/>
    </xf>
    <xf numFmtId="0" fontId="51" fillId="0" borderId="1" xfId="0" applyFont="1" applyBorder="1" applyAlignment="1">
      <alignment horizontal="center" wrapText="1"/>
    </xf>
    <xf numFmtId="0" fontId="51" fillId="0" borderId="2" xfId="0" applyFont="1" applyBorder="1" applyAlignment="1">
      <alignment wrapText="1"/>
    </xf>
    <xf numFmtId="0" fontId="51" fillId="0" borderId="13" xfId="0" applyFont="1" applyBorder="1" applyAlignment="1">
      <alignment horizontal="center" wrapText="1"/>
    </xf>
    <xf numFmtId="2" fontId="50" fillId="0" borderId="2" xfId="0" applyNumberFormat="1" applyFont="1" applyBorder="1"/>
    <xf numFmtId="3" fontId="51" fillId="0" borderId="0" xfId="0" applyNumberFormat="1" applyFont="1" applyAlignment="1">
      <alignment horizontal="center"/>
    </xf>
    <xf numFmtId="0" fontId="55" fillId="0" borderId="0" xfId="0" applyFont="1" applyAlignment="1">
      <alignment vertical="top"/>
    </xf>
    <xf numFmtId="0" fontId="0" fillId="0" borderId="0" xfId="0" applyAlignment="1" applyProtection="1">
      <alignment horizontal="center"/>
      <protection locked="0"/>
    </xf>
    <xf numFmtId="11" fontId="50" fillId="0" borderId="0" xfId="0" applyNumberFormat="1" applyFont="1" applyAlignment="1">
      <alignment horizontal="center"/>
    </xf>
    <xf numFmtId="0" fontId="49" fillId="0" borderId="3" xfId="0" applyFont="1" applyBorder="1"/>
    <xf numFmtId="0" fontId="50" fillId="0" borderId="3" xfId="0" applyFont="1" applyBorder="1"/>
    <xf numFmtId="0" fontId="51" fillId="0" borderId="9" xfId="0" applyFont="1" applyBorder="1" applyAlignment="1">
      <alignment horizontal="center"/>
    </xf>
    <xf numFmtId="0" fontId="51" fillId="0" borderId="9" xfId="0" applyFont="1" applyBorder="1" applyAlignment="1">
      <alignment horizontal="center" wrapText="1"/>
    </xf>
    <xf numFmtId="0" fontId="51" fillId="0" borderId="3" xfId="0" applyFont="1" applyBorder="1" applyAlignment="1">
      <alignment horizontal="center"/>
    </xf>
    <xf numFmtId="0" fontId="51" fillId="0" borderId="3" xfId="0" applyFont="1" applyBorder="1" applyAlignment="1">
      <alignment horizontal="center" wrapText="1"/>
    </xf>
    <xf numFmtId="0" fontId="51" fillId="0" borderId="4" xfId="0" applyFont="1" applyBorder="1" applyAlignment="1">
      <alignment horizontal="center"/>
    </xf>
    <xf numFmtId="0" fontId="51" fillId="0" borderId="0" xfId="0" applyFont="1" applyAlignment="1">
      <alignment horizontal="center" wrapText="1"/>
    </xf>
    <xf numFmtId="0" fontId="51" fillId="0" borderId="8" xfId="0" applyFont="1" applyBorder="1" applyAlignment="1">
      <alignment horizontal="center" wrapText="1"/>
    </xf>
    <xf numFmtId="2" fontId="50" fillId="0" borderId="8" xfId="0" applyNumberFormat="1" applyFont="1" applyBorder="1"/>
    <xf numFmtId="3" fontId="50" fillId="0" borderId="0" xfId="0" applyNumberFormat="1" applyFont="1" applyAlignment="1">
      <alignment horizontal="center"/>
    </xf>
    <xf numFmtId="0" fontId="50" fillId="0" borderId="13" xfId="0" applyFont="1" applyBorder="1"/>
    <xf numFmtId="2" fontId="50" fillId="0" borderId="9" xfId="0" applyNumberFormat="1" applyFont="1" applyBorder="1" applyAlignment="1">
      <alignment horizontal="center"/>
    </xf>
    <xf numFmtId="3" fontId="50" fillId="0" borderId="11" xfId="0" applyNumberFormat="1" applyFont="1" applyBorder="1" applyAlignment="1">
      <alignment horizontal="center"/>
    </xf>
    <xf numFmtId="3" fontId="50" fillId="0" borderId="10" xfId="0" applyNumberFormat="1" applyFont="1" applyBorder="1" applyAlignment="1">
      <alignment horizontal="center"/>
    </xf>
    <xf numFmtId="2" fontId="50" fillId="0" borderId="1" xfId="0" applyNumberFormat="1" applyFont="1" applyBorder="1" applyAlignment="1">
      <alignment horizontal="center"/>
    </xf>
    <xf numFmtId="3" fontId="50" fillId="0" borderId="0" xfId="0" applyNumberFormat="1" applyFont="1"/>
    <xf numFmtId="0" fontId="50" fillId="0" borderId="4" xfId="0" applyFont="1" applyBorder="1"/>
    <xf numFmtId="0" fontId="51" fillId="0" borderId="0" xfId="0" applyFont="1" applyAlignment="1">
      <alignment horizontal="center"/>
    </xf>
    <xf numFmtId="166" fontId="51" fillId="0" borderId="0" xfId="0" applyNumberFormat="1" applyFont="1" applyAlignment="1">
      <alignment horizontal="center"/>
    </xf>
    <xf numFmtId="0" fontId="50" fillId="0" borderId="0" xfId="0" applyFont="1" applyAlignment="1">
      <alignment vertical="center" wrapText="1"/>
    </xf>
    <xf numFmtId="0" fontId="50" fillId="0" borderId="0" xfId="0" applyFont="1" applyAlignment="1">
      <alignment vertical="center"/>
    </xf>
    <xf numFmtId="0" fontId="57" fillId="0" borderId="0" xfId="0" applyFont="1" applyAlignment="1">
      <alignment vertical="center" wrapText="1"/>
    </xf>
    <xf numFmtId="0" fontId="54" fillId="0" borderId="0" xfId="0" applyFont="1" applyAlignment="1">
      <alignment vertical="center" wrapText="1"/>
    </xf>
    <xf numFmtId="0" fontId="50" fillId="0" borderId="0" xfId="0" applyFont="1" applyAlignment="1">
      <alignment horizontal="left" vertical="center" wrapText="1"/>
    </xf>
    <xf numFmtId="0" fontId="50" fillId="0" borderId="0" xfId="0" applyFont="1" applyAlignment="1">
      <alignment horizontal="left" vertical="top"/>
    </xf>
    <xf numFmtId="0" fontId="50" fillId="0" borderId="0" xfId="0" applyFont="1" applyAlignment="1">
      <alignment horizontal="left"/>
    </xf>
    <xf numFmtId="2" fontId="50" fillId="0" borderId="0" xfId="0" applyNumberFormat="1" applyFont="1" applyAlignment="1">
      <alignment horizontal="right" vertical="top"/>
    </xf>
    <xf numFmtId="0" fontId="59" fillId="0" borderId="0" xfId="0" applyFont="1" applyAlignment="1">
      <alignment vertical="top"/>
    </xf>
    <xf numFmtId="9" fontId="50" fillId="0" borderId="0" xfId="0" applyNumberFormat="1" applyFont="1"/>
    <xf numFmtId="0" fontId="60" fillId="0" borderId="0" xfId="0" applyFont="1" applyAlignment="1">
      <alignment horizontal="left" vertical="top"/>
    </xf>
    <xf numFmtId="0" fontId="20" fillId="0" borderId="29" xfId="0" applyFont="1" applyBorder="1" applyAlignment="1" applyProtection="1">
      <alignment horizontal="center"/>
      <protection locked="0"/>
    </xf>
    <xf numFmtId="49" fontId="20" fillId="0" borderId="8" xfId="0" applyNumberFormat="1" applyFont="1" applyBorder="1" applyAlignment="1" applyProtection="1">
      <alignment horizontal="left"/>
      <protection locked="0"/>
    </xf>
    <xf numFmtId="0" fontId="20" fillId="0" borderId="0" xfId="0" applyFont="1" applyProtection="1">
      <protection locked="0"/>
    </xf>
    <xf numFmtId="0" fontId="62" fillId="0" borderId="13" xfId="0" applyFont="1" applyBorder="1" applyAlignment="1">
      <alignment horizontal="center"/>
    </xf>
    <xf numFmtId="10" fontId="20" fillId="0" borderId="29" xfId="3" applyNumberFormat="1" applyFont="1" applyBorder="1" applyAlignment="1" applyProtection="1">
      <alignment horizontal="center"/>
      <protection locked="0"/>
    </xf>
    <xf numFmtId="11" fontId="20" fillId="0" borderId="31" xfId="0" applyNumberFormat="1" applyFont="1" applyBorder="1" applyAlignment="1" applyProtection="1">
      <alignment horizontal="center"/>
      <protection locked="0"/>
    </xf>
    <xf numFmtId="11" fontId="20" fillId="0" borderId="49" xfId="0" applyNumberFormat="1"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31" xfId="0" applyFont="1" applyBorder="1" applyAlignment="1" applyProtection="1">
      <alignment horizontal="center"/>
      <protection locked="0"/>
    </xf>
    <xf numFmtId="0" fontId="20" fillId="0" borderId="0" xfId="0" applyFont="1" applyAlignment="1" applyProtection="1">
      <alignment horizontal="center"/>
      <protection locked="0"/>
    </xf>
    <xf numFmtId="0" fontId="20" fillId="0" borderId="34" xfId="0" applyFont="1" applyBorder="1" applyAlignment="1" applyProtection="1">
      <alignment horizontal="center"/>
      <protection locked="0"/>
    </xf>
    <xf numFmtId="0" fontId="20" fillId="0" borderId="38" xfId="0" applyFont="1" applyBorder="1" applyAlignment="1" applyProtection="1">
      <alignment horizontal="center"/>
      <protection locked="0"/>
    </xf>
    <xf numFmtId="0" fontId="20" fillId="0" borderId="3" xfId="0" applyFont="1" applyBorder="1" applyAlignment="1" applyProtection="1">
      <alignment horizontal="center"/>
      <protection locked="0"/>
    </xf>
    <xf numFmtId="0" fontId="62" fillId="0" borderId="4" xfId="0" applyFont="1" applyBorder="1" applyAlignment="1">
      <alignment horizontal="center"/>
    </xf>
    <xf numFmtId="10" fontId="20" fillId="0" borderId="12" xfId="3" applyNumberFormat="1" applyFont="1" applyBorder="1" applyAlignment="1" applyProtection="1">
      <alignment horizontal="center"/>
      <protection locked="0"/>
    </xf>
    <xf numFmtId="11" fontId="20" fillId="0" borderId="32" xfId="0" applyNumberFormat="1" applyFont="1" applyBorder="1" applyAlignment="1" applyProtection="1">
      <alignment horizontal="center"/>
      <protection locked="0"/>
    </xf>
    <xf numFmtId="11" fontId="20" fillId="0" borderId="50" xfId="0" applyNumberFormat="1" applyFont="1" applyBorder="1" applyAlignment="1" applyProtection="1">
      <alignment horizontal="center"/>
      <protection locked="0"/>
    </xf>
    <xf numFmtId="0" fontId="20" fillId="0" borderId="4" xfId="0" applyFont="1" applyBorder="1" applyAlignment="1" applyProtection="1">
      <alignment horizontal="center"/>
      <protection locked="0"/>
    </xf>
    <xf numFmtId="0" fontId="20" fillId="0" borderId="32" xfId="0" applyFont="1" applyBorder="1" applyAlignment="1" applyProtection="1">
      <alignment horizontal="center"/>
      <protection locked="0"/>
    </xf>
    <xf numFmtId="0" fontId="20" fillId="0" borderId="35" xfId="0" applyFont="1" applyBorder="1" applyAlignment="1" applyProtection="1">
      <alignment horizontal="center"/>
      <protection locked="0"/>
    </xf>
    <xf numFmtId="0" fontId="20" fillId="0" borderId="12" xfId="0" applyFont="1" applyBorder="1" applyAlignment="1" applyProtection="1">
      <alignment horizontal="center"/>
      <protection locked="0"/>
    </xf>
    <xf numFmtId="0" fontId="30" fillId="7" borderId="3" xfId="0" applyFont="1" applyFill="1" applyBorder="1" applyAlignment="1">
      <alignment horizontal="center" vertical="center"/>
    </xf>
    <xf numFmtId="0" fontId="30" fillId="10" borderId="2" xfId="0" applyFont="1" applyFill="1" applyBorder="1" applyAlignment="1">
      <alignment horizontal="center" vertical="center"/>
    </xf>
    <xf numFmtId="0" fontId="30" fillId="6" borderId="28" xfId="0" applyFont="1" applyFill="1" applyBorder="1" applyAlignment="1">
      <alignment horizontal="center" vertical="center"/>
    </xf>
    <xf numFmtId="0" fontId="30" fillId="7" borderId="21" xfId="0" applyFont="1" applyFill="1" applyBorder="1" applyAlignment="1">
      <alignment horizontal="center" vertical="center"/>
    </xf>
    <xf numFmtId="0" fontId="62" fillId="0" borderId="30" xfId="0" applyFont="1" applyBorder="1" applyAlignment="1">
      <alignment horizontal="center"/>
    </xf>
    <xf numFmtId="0" fontId="62" fillId="0" borderId="33" xfId="0" applyFont="1" applyBorder="1" applyAlignment="1">
      <alignment horizontal="center"/>
    </xf>
    <xf numFmtId="0" fontId="62" fillId="0" borderId="31" xfId="0" applyFont="1" applyBorder="1" applyAlignment="1">
      <alignment horizontal="center"/>
    </xf>
    <xf numFmtId="0" fontId="62" fillId="0" borderId="34" xfId="0" applyFont="1" applyBorder="1" applyAlignment="1">
      <alignment horizontal="center"/>
    </xf>
    <xf numFmtId="0" fontId="20" fillId="13" borderId="13" xfId="0" applyFont="1" applyFill="1" applyBorder="1" applyAlignment="1">
      <alignment horizontal="center"/>
    </xf>
    <xf numFmtId="0" fontId="20" fillId="13" borderId="31" xfId="0" applyFont="1" applyFill="1" applyBorder="1" applyAlignment="1">
      <alignment horizontal="center"/>
    </xf>
    <xf numFmtId="0" fontId="20" fillId="13" borderId="34" xfId="0" applyFont="1" applyFill="1" applyBorder="1" applyAlignment="1">
      <alignment horizontal="center"/>
    </xf>
    <xf numFmtId="0" fontId="20" fillId="13" borderId="38" xfId="0" applyFont="1" applyFill="1" applyBorder="1" applyAlignment="1">
      <alignment horizontal="center"/>
    </xf>
    <xf numFmtId="0" fontId="20" fillId="0" borderId="49" xfId="0" applyFont="1" applyBorder="1" applyAlignment="1" applyProtection="1">
      <alignment horizontal="center"/>
      <protection locked="0"/>
    </xf>
    <xf numFmtId="0" fontId="20" fillId="0" borderId="0" xfId="0" applyFont="1"/>
    <xf numFmtId="0" fontId="20" fillId="11" borderId="2" xfId="0" applyFont="1" applyFill="1" applyBorder="1" applyAlignment="1">
      <alignment horizontal="center" wrapText="1"/>
    </xf>
    <xf numFmtId="0" fontId="20" fillId="8" borderId="22" xfId="0" applyFont="1" applyFill="1" applyBorder="1" applyAlignment="1">
      <alignment horizontal="center"/>
    </xf>
    <xf numFmtId="0" fontId="62" fillId="0" borderId="30" xfId="0" applyFont="1" applyBorder="1" applyAlignment="1">
      <alignment horizontal="center" vertical="center"/>
    </xf>
    <xf numFmtId="0" fontId="62" fillId="0" borderId="48" xfId="0" applyFont="1" applyBorder="1" applyAlignment="1">
      <alignment horizontal="center"/>
    </xf>
    <xf numFmtId="0" fontId="62" fillId="0" borderId="49" xfId="0" applyFont="1" applyBorder="1" applyAlignment="1">
      <alignment horizontal="center"/>
    </xf>
    <xf numFmtId="0" fontId="20" fillId="13" borderId="49" xfId="0" applyFont="1" applyFill="1" applyBorder="1" applyAlignment="1">
      <alignment horizontal="center"/>
    </xf>
    <xf numFmtId="0" fontId="20" fillId="0" borderId="50" xfId="0" applyFont="1" applyBorder="1" applyAlignment="1" applyProtection="1">
      <alignment horizontal="center"/>
      <protection locked="0"/>
    </xf>
    <xf numFmtId="10" fontId="20" fillId="0" borderId="0" xfId="3" applyNumberFormat="1" applyFont="1" applyAlignment="1" applyProtection="1">
      <alignment horizontal="center"/>
    </xf>
    <xf numFmtId="10" fontId="20" fillId="0" borderId="0" xfId="3" applyNumberFormat="1" applyFont="1" applyFill="1" applyAlignment="1" applyProtection="1">
      <alignment horizontal="center"/>
    </xf>
    <xf numFmtId="10" fontId="62" fillId="0" borderId="11" xfId="3" applyNumberFormat="1" applyFont="1" applyBorder="1" applyAlignment="1" applyProtection="1">
      <alignment horizontal="center" vertical="center"/>
    </xf>
    <xf numFmtId="10" fontId="62" fillId="0" borderId="29" xfId="3" applyNumberFormat="1" applyFont="1" applyBorder="1" applyAlignment="1" applyProtection="1">
      <alignment horizontal="center"/>
    </xf>
    <xf numFmtId="10" fontId="20" fillId="13" borderId="29" xfId="3" applyNumberFormat="1" applyFont="1" applyFill="1" applyBorder="1" applyAlignment="1" applyProtection="1">
      <alignment horizontal="center"/>
    </xf>
    <xf numFmtId="10" fontId="20" fillId="0" borderId="0" xfId="3" applyNumberFormat="1" applyFont="1" applyAlignment="1">
      <alignment horizontal="center"/>
    </xf>
    <xf numFmtId="49" fontId="64" fillId="0" borderId="55" xfId="0" applyNumberFormat="1" applyFont="1" applyBorder="1" applyAlignment="1">
      <alignment horizontal="left"/>
    </xf>
    <xf numFmtId="0" fontId="65" fillId="14" borderId="5" xfId="7" applyFont="1" applyFill="1" applyBorder="1" applyAlignment="1">
      <alignment horizontal="center" vertical="center"/>
    </xf>
    <xf numFmtId="0" fontId="65" fillId="14" borderId="5" xfId="7" applyFont="1" applyFill="1" applyBorder="1" applyAlignment="1">
      <alignment horizontal="center" vertical="center" wrapText="1"/>
    </xf>
    <xf numFmtId="0" fontId="65" fillId="14" borderId="53" xfId="7" applyFont="1" applyFill="1" applyBorder="1" applyAlignment="1">
      <alignment horizontal="center" vertical="center"/>
    </xf>
    <xf numFmtId="0" fontId="53" fillId="0" borderId="0" xfId="7" applyFont="1" applyAlignment="1">
      <alignment vertical="center"/>
    </xf>
    <xf numFmtId="0" fontId="53" fillId="0" borderId="11" xfId="7" applyFont="1" applyBorder="1" applyAlignment="1">
      <alignment vertical="center"/>
    </xf>
    <xf numFmtId="0" fontId="53" fillId="0" borderId="11" xfId="7" applyFont="1" applyBorder="1" applyAlignment="1">
      <alignment horizontal="center" vertical="center"/>
    </xf>
    <xf numFmtId="0" fontId="53" fillId="0" borderId="29" xfId="7" applyFont="1" applyBorder="1" applyAlignment="1">
      <alignment vertical="center"/>
    </xf>
    <xf numFmtId="0" fontId="53" fillId="0" borderId="29" xfId="7" applyFont="1" applyBorder="1" applyAlignment="1">
      <alignment horizontal="center" vertical="center"/>
    </xf>
    <xf numFmtId="0" fontId="53" fillId="0" borderId="57" xfId="7" applyFont="1" applyBorder="1" applyAlignment="1">
      <alignment vertical="center"/>
    </xf>
    <xf numFmtId="0" fontId="53" fillId="0" borderId="57" xfId="7" applyFont="1" applyBorder="1" applyAlignment="1">
      <alignment horizontal="center" vertical="center"/>
    </xf>
    <xf numFmtId="0" fontId="53" fillId="0" borderId="58" xfId="7" applyFont="1" applyBorder="1" applyAlignment="1">
      <alignment horizontal="center" vertical="center"/>
    </xf>
    <xf numFmtId="0" fontId="55" fillId="0" borderId="0" xfId="7" applyFont="1" applyAlignment="1">
      <alignment vertical="center"/>
    </xf>
    <xf numFmtId="0" fontId="54" fillId="0" borderId="0" xfId="7" applyFont="1" applyAlignment="1">
      <alignment horizontal="left" vertical="center"/>
    </xf>
    <xf numFmtId="0" fontId="53" fillId="0" borderId="0" xfId="7" applyFont="1" applyAlignment="1">
      <alignment horizontal="center" vertical="center"/>
    </xf>
    <xf numFmtId="0" fontId="53" fillId="0" borderId="0" xfId="7" applyFont="1" applyAlignment="1">
      <alignment horizontal="left" vertical="center"/>
    </xf>
    <xf numFmtId="2" fontId="19" fillId="0" borderId="0" xfId="0" applyNumberFormat="1" applyFont="1"/>
    <xf numFmtId="49" fontId="64" fillId="0" borderId="61" xfId="0" applyNumberFormat="1" applyFont="1" applyBorder="1" applyAlignment="1">
      <alignment horizontal="left"/>
    </xf>
    <xf numFmtId="49" fontId="64" fillId="0" borderId="62" xfId="0" applyNumberFormat="1" applyFont="1" applyBorder="1" applyAlignment="1">
      <alignment horizontal="left"/>
    </xf>
    <xf numFmtId="0" fontId="20" fillId="0" borderId="3" xfId="0" applyFont="1" applyBorder="1" applyProtection="1">
      <protection locked="0"/>
    </xf>
    <xf numFmtId="11" fontId="53" fillId="0" borderId="10" xfId="7" applyNumberFormat="1" applyFont="1" applyBorder="1" applyAlignment="1">
      <alignment horizontal="center" vertical="center"/>
    </xf>
    <xf numFmtId="11" fontId="53" fillId="0" borderId="8" xfId="7" applyNumberFormat="1" applyFont="1" applyBorder="1" applyAlignment="1">
      <alignment horizontal="center" vertical="center"/>
    </xf>
    <xf numFmtId="11" fontId="20" fillId="0" borderId="34" xfId="0" applyNumberFormat="1" applyFont="1" applyBorder="1" applyAlignment="1" applyProtection="1">
      <alignment horizontal="center"/>
      <protection locked="0"/>
    </xf>
    <xf numFmtId="11" fontId="20" fillId="0" borderId="64" xfId="0" applyNumberFormat="1" applyFont="1" applyBorder="1" applyAlignment="1" applyProtection="1">
      <alignment horizontal="center"/>
      <protection locked="0"/>
    </xf>
    <xf numFmtId="11" fontId="20" fillId="0" borderId="38" xfId="0" applyNumberFormat="1" applyFont="1" applyBorder="1" applyAlignment="1" applyProtection="1">
      <alignment horizontal="center"/>
      <protection locked="0"/>
    </xf>
    <xf numFmtId="11" fontId="20" fillId="0" borderId="35" xfId="0" applyNumberFormat="1" applyFont="1" applyBorder="1" applyAlignment="1" applyProtection="1">
      <alignment horizontal="center"/>
      <protection locked="0"/>
    </xf>
    <xf numFmtId="11" fontId="20" fillId="0" borderId="65" xfId="0" applyNumberFormat="1" applyFont="1" applyBorder="1" applyAlignment="1" applyProtection="1">
      <alignment horizontal="center"/>
      <protection locked="0"/>
    </xf>
    <xf numFmtId="11" fontId="20" fillId="0" borderId="63" xfId="0" applyNumberFormat="1" applyFont="1" applyBorder="1" applyAlignment="1" applyProtection="1">
      <alignment horizontal="center"/>
      <protection locked="0"/>
    </xf>
    <xf numFmtId="167" fontId="20" fillId="0" borderId="38" xfId="0" applyNumberFormat="1" applyFont="1" applyBorder="1" applyAlignment="1" applyProtection="1">
      <alignment horizontal="center"/>
      <protection locked="0"/>
    </xf>
    <xf numFmtId="167" fontId="20" fillId="0" borderId="63" xfId="0" applyNumberFormat="1" applyFont="1" applyBorder="1" applyAlignment="1" applyProtection="1">
      <alignment horizontal="center"/>
      <protection locked="0"/>
    </xf>
    <xf numFmtId="2" fontId="20" fillId="0" borderId="34" xfId="0" applyNumberFormat="1" applyFont="1" applyBorder="1" applyAlignment="1" applyProtection="1">
      <alignment horizontal="center"/>
      <protection locked="0"/>
    </xf>
    <xf numFmtId="2" fontId="20" fillId="0" borderId="13" xfId="0" applyNumberFormat="1" applyFont="1" applyBorder="1" applyAlignment="1" applyProtection="1">
      <alignment horizontal="center"/>
      <protection locked="0"/>
    </xf>
    <xf numFmtId="0" fontId="53" fillId="0" borderId="9" xfId="7" applyFont="1" applyBorder="1" applyAlignment="1">
      <alignment horizontal="center" vertical="center"/>
    </xf>
    <xf numFmtId="11" fontId="67" fillId="0" borderId="0" xfId="0" applyNumberFormat="1" applyFont="1" applyAlignment="1">
      <alignment horizontal="center"/>
    </xf>
    <xf numFmtId="0" fontId="67" fillId="0" borderId="0" xfId="0" applyFont="1" applyAlignment="1">
      <alignment horizontal="center"/>
    </xf>
    <xf numFmtId="0" fontId="53" fillId="0" borderId="9" xfId="7" applyFont="1" applyBorder="1" applyAlignment="1">
      <alignment vertical="center"/>
    </xf>
    <xf numFmtId="11" fontId="53" fillId="0" borderId="13" xfId="7" applyNumberFormat="1" applyFont="1" applyBorder="1" applyAlignment="1">
      <alignment vertical="center"/>
    </xf>
    <xf numFmtId="11" fontId="53" fillId="0" borderId="0" xfId="7" applyNumberFormat="1" applyFont="1" applyAlignment="1">
      <alignment horizontal="center" vertical="center"/>
    </xf>
    <xf numFmtId="11" fontId="53" fillId="0" borderId="43" xfId="7" applyNumberFormat="1" applyFont="1" applyBorder="1" applyAlignment="1">
      <alignment horizontal="center" vertical="center"/>
    </xf>
    <xf numFmtId="0" fontId="67" fillId="0" borderId="0" xfId="0" applyFont="1"/>
    <xf numFmtId="0" fontId="53" fillId="0" borderId="45" xfId="7" applyFont="1" applyBorder="1" applyAlignment="1">
      <alignment horizontal="center" vertical="center"/>
    </xf>
    <xf numFmtId="11" fontId="53" fillId="0" borderId="46" xfId="7" applyNumberFormat="1" applyFont="1" applyBorder="1" applyAlignment="1">
      <alignment horizontal="center" vertical="center"/>
    </xf>
    <xf numFmtId="11" fontId="67" fillId="0" borderId="46" xfId="0" applyNumberFormat="1" applyFont="1" applyBorder="1" applyAlignment="1">
      <alignment horizontal="center"/>
    </xf>
    <xf numFmtId="0" fontId="53" fillId="0" borderId="46" xfId="7" applyFont="1" applyBorder="1" applyAlignment="1">
      <alignment vertical="center"/>
    </xf>
    <xf numFmtId="11" fontId="53" fillId="0" borderId="54" xfId="7" applyNumberFormat="1" applyFont="1" applyBorder="1" applyAlignment="1">
      <alignment vertical="center"/>
    </xf>
    <xf numFmtId="0" fontId="53" fillId="0" borderId="59" xfId="7" applyFont="1" applyBorder="1" applyAlignment="1">
      <alignment horizontal="center" vertical="center"/>
    </xf>
    <xf numFmtId="11" fontId="53" fillId="0" borderId="60" xfId="7" applyNumberFormat="1" applyFont="1" applyBorder="1" applyAlignment="1">
      <alignment horizontal="center" vertical="center"/>
    </xf>
    <xf numFmtId="2" fontId="53" fillId="0" borderId="3" xfId="7" applyNumberFormat="1" applyFont="1" applyBorder="1" applyAlignment="1">
      <alignment horizontal="center" vertical="center"/>
    </xf>
    <xf numFmtId="2" fontId="53" fillId="0" borderId="4" xfId="7" applyNumberFormat="1" applyFont="1" applyBorder="1" applyAlignment="1">
      <alignment horizontal="center" vertical="center"/>
    </xf>
    <xf numFmtId="3" fontId="0" fillId="0" borderId="0" xfId="0" applyNumberFormat="1" applyAlignment="1" applyProtection="1">
      <alignment horizontal="center"/>
      <protection locked="0"/>
    </xf>
    <xf numFmtId="0" fontId="61" fillId="0" borderId="0" xfId="7" applyFont="1" applyAlignment="1">
      <alignment vertical="top"/>
    </xf>
    <xf numFmtId="3" fontId="50" fillId="0" borderId="0" xfId="0" quotePrefix="1" applyNumberFormat="1" applyFont="1" applyAlignment="1">
      <alignment horizontal="center"/>
    </xf>
    <xf numFmtId="2" fontId="50" fillId="0" borderId="13" xfId="0" applyNumberFormat="1" applyFont="1" applyBorder="1" applyAlignment="1">
      <alignment horizontal="center"/>
    </xf>
    <xf numFmtId="3" fontId="50" fillId="0" borderId="29" xfId="0" applyNumberFormat="1" applyFont="1" applyBorder="1" applyAlignment="1">
      <alignment horizontal="center"/>
    </xf>
    <xf numFmtId="2" fontId="50" fillId="0" borderId="8" xfId="0" applyNumberFormat="1" applyFont="1" applyBorder="1" applyAlignment="1">
      <alignment horizontal="center"/>
    </xf>
    <xf numFmtId="2" fontId="50" fillId="0" borderId="0" xfId="0" applyNumberFormat="1" applyFont="1" applyAlignment="1">
      <alignment horizontal="center"/>
    </xf>
    <xf numFmtId="3" fontId="50" fillId="0" borderId="3" xfId="0" applyNumberFormat="1" applyFont="1" applyBorder="1" applyAlignment="1">
      <alignment horizontal="center"/>
    </xf>
    <xf numFmtId="2" fontId="50" fillId="0" borderId="3" xfId="0" applyNumberFormat="1" applyFont="1" applyBorder="1" applyAlignment="1">
      <alignment horizontal="center"/>
    </xf>
    <xf numFmtId="3" fontId="50" fillId="0" borderId="12" xfId="0" applyNumberFormat="1" applyFont="1" applyBorder="1" applyAlignment="1">
      <alignment horizontal="center"/>
    </xf>
    <xf numFmtId="3" fontId="50" fillId="0" borderId="2" xfId="0" applyNumberFormat="1" applyFont="1" applyBorder="1" applyAlignment="1">
      <alignment horizontal="center"/>
    </xf>
    <xf numFmtId="165" fontId="50" fillId="0" borderId="3" xfId="0" applyNumberFormat="1" applyFont="1" applyBorder="1" applyAlignment="1">
      <alignment horizontal="center"/>
    </xf>
    <xf numFmtId="165" fontId="50" fillId="0" borderId="4" xfId="0" applyNumberFormat="1" applyFont="1" applyBorder="1" applyAlignment="1">
      <alignment horizontal="center"/>
    </xf>
    <xf numFmtId="3" fontId="51" fillId="0" borderId="53" xfId="0" applyNumberFormat="1" applyFont="1" applyBorder="1" applyAlignment="1">
      <alignment horizontal="center"/>
    </xf>
    <xf numFmtId="166" fontId="51" fillId="0" borderId="3" xfId="0" applyNumberFormat="1" applyFont="1" applyBorder="1" applyAlignment="1">
      <alignment horizontal="center"/>
    </xf>
    <xf numFmtId="166" fontId="51" fillId="0" borderId="4" xfId="0" applyNumberFormat="1" applyFont="1" applyBorder="1" applyAlignment="1">
      <alignment horizontal="center"/>
    </xf>
    <xf numFmtId="0" fontId="68" fillId="0" borderId="0" xfId="7" applyFont="1" applyAlignment="1">
      <alignment vertical="center"/>
    </xf>
    <xf numFmtId="2" fontId="53" fillId="0" borderId="0" xfId="7" applyNumberFormat="1" applyFont="1" applyAlignment="1">
      <alignment horizontal="center" vertical="center"/>
    </xf>
    <xf numFmtId="4" fontId="50" fillId="0" borderId="0" xfId="0" applyNumberFormat="1" applyFont="1"/>
    <xf numFmtId="166" fontId="50" fillId="0" borderId="0" xfId="0" quotePrefix="1" applyNumberFormat="1" applyFont="1" applyAlignment="1">
      <alignment horizontal="center"/>
    </xf>
    <xf numFmtId="168" fontId="69" fillId="0" borderId="0" xfId="0" applyNumberFormat="1" applyFont="1"/>
    <xf numFmtId="0" fontId="69" fillId="0" borderId="0" xfId="0" applyFont="1"/>
    <xf numFmtId="168" fontId="46" fillId="0" borderId="0" xfId="0" applyNumberFormat="1" applyFont="1"/>
    <xf numFmtId="168" fontId="46" fillId="0" borderId="69" xfId="0" applyNumberFormat="1" applyFont="1" applyBorder="1"/>
    <xf numFmtId="0" fontId="46" fillId="0" borderId="70" xfId="0" applyFont="1" applyBorder="1"/>
    <xf numFmtId="0" fontId="46" fillId="0" borderId="66" xfId="0" applyFont="1" applyBorder="1"/>
    <xf numFmtId="0" fontId="46" fillId="0" borderId="36" xfId="0" applyFont="1" applyBorder="1"/>
    <xf numFmtId="168" fontId="46" fillId="0" borderId="43" xfId="0" applyNumberFormat="1" applyFont="1" applyBorder="1"/>
    <xf numFmtId="168" fontId="46" fillId="0" borderId="40" xfId="0" applyNumberFormat="1" applyFont="1" applyBorder="1"/>
    <xf numFmtId="0" fontId="46" fillId="0" borderId="41" xfId="0" applyFont="1" applyBorder="1"/>
    <xf numFmtId="0" fontId="46" fillId="0" borderId="42" xfId="0" applyFont="1" applyBorder="1"/>
    <xf numFmtId="0" fontId="46" fillId="0" borderId="71" xfId="0" applyFont="1" applyBorder="1"/>
    <xf numFmtId="0" fontId="46" fillId="0" borderId="44" xfId="0" applyFont="1" applyBorder="1"/>
    <xf numFmtId="0" fontId="46" fillId="0" borderId="72" xfId="0" applyFont="1" applyBorder="1"/>
    <xf numFmtId="168" fontId="46" fillId="0" borderId="45" xfId="0" applyNumberFormat="1" applyFont="1" applyBorder="1"/>
    <xf numFmtId="0" fontId="46" fillId="0" borderId="46" xfId="0" applyFont="1" applyBorder="1"/>
    <xf numFmtId="0" fontId="46" fillId="0" borderId="47" xfId="0" applyFont="1" applyBorder="1"/>
    <xf numFmtId="0" fontId="46" fillId="0" borderId="73" xfId="0" applyFont="1" applyBorder="1"/>
    <xf numFmtId="0" fontId="57" fillId="0" borderId="0" xfId="0" applyFont="1" applyAlignment="1">
      <alignment vertical="top"/>
    </xf>
    <xf numFmtId="0" fontId="51" fillId="0" borderId="0" xfId="0" applyFont="1" applyAlignment="1">
      <alignment wrapText="1"/>
    </xf>
    <xf numFmtId="0" fontId="51" fillId="0" borderId="20" xfId="0" applyFont="1" applyBorder="1" applyAlignment="1">
      <alignment horizontal="center" wrapText="1"/>
    </xf>
    <xf numFmtId="0" fontId="51" fillId="0" borderId="28" xfId="0" applyFont="1" applyBorder="1" applyAlignment="1">
      <alignment horizontal="center" wrapText="1"/>
    </xf>
    <xf numFmtId="0" fontId="51" fillId="0" borderId="21" xfId="0" applyFont="1" applyBorder="1" applyAlignment="1">
      <alignment horizontal="center" wrapText="1"/>
    </xf>
    <xf numFmtId="0" fontId="50" fillId="0" borderId="74" xfId="0" applyFont="1" applyBorder="1" applyAlignment="1">
      <alignment horizontal="left"/>
    </xf>
    <xf numFmtId="0" fontId="50" fillId="0" borderId="75" xfId="0" applyFont="1" applyBorder="1" applyAlignment="1">
      <alignment horizontal="center"/>
    </xf>
    <xf numFmtId="0" fontId="50" fillId="0" borderId="76" xfId="0" applyFont="1" applyBorder="1" applyAlignment="1">
      <alignment horizontal="center"/>
    </xf>
    <xf numFmtId="0" fontId="50" fillId="0" borderId="79" xfId="0" applyFont="1" applyBorder="1" applyAlignment="1">
      <alignment horizontal="left"/>
    </xf>
    <xf numFmtId="0" fontId="50" fillId="0" borderId="36" xfId="0" applyFont="1" applyBorder="1" applyAlignment="1">
      <alignment horizontal="center"/>
    </xf>
    <xf numFmtId="0" fontId="50" fillId="0" borderId="54" xfId="0" applyFont="1" applyBorder="1" applyAlignment="1">
      <alignment horizontal="center"/>
    </xf>
    <xf numFmtId="0" fontId="50" fillId="0" borderId="82" xfId="0" applyFont="1" applyBorder="1" applyAlignment="1">
      <alignment horizontal="left"/>
    </xf>
    <xf numFmtId="0" fontId="50" fillId="0" borderId="69" xfId="0" applyFont="1" applyBorder="1" applyAlignment="1">
      <alignment horizontal="center"/>
    </xf>
    <xf numFmtId="0" fontId="50" fillId="0" borderId="83" xfId="0" applyFont="1" applyBorder="1" applyAlignment="1">
      <alignment horizontal="center"/>
    </xf>
    <xf numFmtId="0" fontId="50" fillId="0" borderId="84" xfId="0" applyFont="1" applyBorder="1" applyAlignment="1">
      <alignment horizontal="center"/>
    </xf>
    <xf numFmtId="0" fontId="50" fillId="0" borderId="85" xfId="0" applyFont="1" applyBorder="1" applyAlignment="1">
      <alignment horizontal="left"/>
    </xf>
    <xf numFmtId="0" fontId="50" fillId="0" borderId="40" xfId="0" applyFont="1" applyBorder="1" applyAlignment="1">
      <alignment horizontal="center"/>
    </xf>
    <xf numFmtId="0" fontId="50" fillId="0" borderId="86" xfId="0" applyFont="1" applyBorder="1" applyAlignment="1">
      <alignment horizontal="center"/>
    </xf>
    <xf numFmtId="0" fontId="50" fillId="0" borderId="85" xfId="0" applyFont="1" applyBorder="1" applyAlignment="1">
      <alignment horizontal="left" vertical="center"/>
    </xf>
    <xf numFmtId="0" fontId="50" fillId="0" borderId="40" xfId="0" applyFont="1" applyBorder="1" applyAlignment="1">
      <alignment horizontal="center" vertical="center"/>
    </xf>
    <xf numFmtId="0" fontId="50" fillId="0" borderId="86" xfId="0" applyFont="1" applyBorder="1" applyAlignment="1">
      <alignment horizontal="center" vertical="center"/>
    </xf>
    <xf numFmtId="0" fontId="50" fillId="0" borderId="87" xfId="0" applyFont="1" applyBorder="1" applyAlignment="1">
      <alignment horizontal="left"/>
    </xf>
    <xf numFmtId="0" fontId="50" fillId="0" borderId="88" xfId="0" applyFont="1" applyBorder="1" applyAlignment="1">
      <alignment horizontal="center"/>
    </xf>
    <xf numFmtId="0" fontId="50" fillId="0" borderId="68" xfId="0" applyFont="1" applyBorder="1" applyAlignment="1">
      <alignment horizontal="center"/>
    </xf>
    <xf numFmtId="0" fontId="60" fillId="0" borderId="0" xfId="0" applyFont="1" applyAlignment="1">
      <alignment horizontal="right"/>
    </xf>
    <xf numFmtId="0" fontId="60" fillId="0" borderId="0" xfId="0" applyFont="1" applyAlignment="1">
      <alignment vertical="center"/>
    </xf>
    <xf numFmtId="2" fontId="60" fillId="0" borderId="0" xfId="0" applyNumberFormat="1" applyFont="1" applyAlignment="1">
      <alignment horizontal="center" vertical="center"/>
    </xf>
    <xf numFmtId="0" fontId="60" fillId="0" borderId="0" xfId="0" applyFont="1" applyAlignment="1">
      <alignment vertical="top"/>
    </xf>
    <xf numFmtId="0" fontId="60" fillId="0" borderId="0" xfId="0" applyFont="1" applyAlignment="1">
      <alignment horizontal="left" wrapText="1"/>
    </xf>
    <xf numFmtId="0" fontId="60" fillId="0" borderId="0" xfId="0" applyFont="1" applyAlignment="1">
      <alignment horizontal="left"/>
    </xf>
    <xf numFmtId="0" fontId="60" fillId="0" borderId="0" xfId="0" applyFont="1"/>
    <xf numFmtId="0" fontId="70" fillId="0" borderId="0" xfId="0" applyFont="1" applyAlignment="1">
      <alignment horizontal="left"/>
    </xf>
    <xf numFmtId="164" fontId="60" fillId="0" borderId="0" xfId="0" applyNumberFormat="1" applyFont="1" applyAlignment="1">
      <alignment horizontal="left"/>
    </xf>
    <xf numFmtId="164" fontId="70" fillId="0" borderId="0" xfId="0" applyNumberFormat="1" applyFont="1" applyAlignment="1">
      <alignment horizontal="left"/>
    </xf>
    <xf numFmtId="0" fontId="60" fillId="0" borderId="0" xfId="0" applyFont="1" applyAlignment="1">
      <alignment horizontal="left" vertical="top" wrapText="1"/>
    </xf>
    <xf numFmtId="0" fontId="60" fillId="0" borderId="36" xfId="0" applyFont="1" applyBorder="1" applyAlignment="1">
      <alignment horizontal="center"/>
    </xf>
    <xf numFmtId="0" fontId="60" fillId="0" borderId="69" xfId="0" applyFont="1" applyBorder="1" applyAlignment="1">
      <alignment horizontal="center" wrapText="1"/>
    </xf>
    <xf numFmtId="0" fontId="60" fillId="0" borderId="36" xfId="0" applyFont="1" applyBorder="1" applyAlignment="1">
      <alignment horizontal="center" wrapText="1"/>
    </xf>
    <xf numFmtId="0" fontId="60" fillId="0" borderId="66" xfId="0" applyFont="1" applyBorder="1" applyAlignment="1">
      <alignment horizontal="center" wrapText="1"/>
    </xf>
    <xf numFmtId="0" fontId="70" fillId="0" borderId="0" xfId="0" applyFont="1" applyAlignment="1">
      <alignment horizontal="center" wrapText="1"/>
    </xf>
    <xf numFmtId="0" fontId="60" fillId="0" borderId="73" xfId="0" applyFont="1" applyBorder="1" applyAlignment="1">
      <alignment horizontal="center"/>
    </xf>
    <xf numFmtId="2" fontId="60" fillId="0" borderId="47" xfId="0" applyNumberFormat="1" applyFont="1" applyBorder="1" applyAlignment="1">
      <alignment horizontal="center"/>
    </xf>
    <xf numFmtId="2" fontId="60" fillId="0" borderId="36" xfId="0" applyNumberFormat="1" applyFont="1" applyBorder="1" applyAlignment="1">
      <alignment horizontal="center" wrapText="1"/>
    </xf>
    <xf numFmtId="4" fontId="70" fillId="0" borderId="0" xfId="0" applyNumberFormat="1" applyFont="1" applyAlignment="1">
      <alignment horizontal="center" wrapText="1"/>
    </xf>
    <xf numFmtId="2" fontId="60" fillId="0" borderId="66" xfId="0" applyNumberFormat="1" applyFont="1" applyBorder="1" applyAlignment="1">
      <alignment horizontal="center"/>
    </xf>
    <xf numFmtId="0" fontId="60" fillId="0" borderId="0" xfId="0" applyFont="1" applyAlignment="1">
      <alignment vertical="top" wrapText="1"/>
    </xf>
    <xf numFmtId="0" fontId="60" fillId="0" borderId="0" xfId="0" applyFont="1" applyAlignment="1">
      <alignment horizontal="center"/>
    </xf>
    <xf numFmtId="0" fontId="60" fillId="0" borderId="0" xfId="0" quotePrefix="1" applyFont="1" applyAlignment="1">
      <alignment horizontal="center"/>
    </xf>
    <xf numFmtId="0" fontId="70" fillId="0" borderId="0" xfId="0" applyFont="1"/>
    <xf numFmtId="0" fontId="60" fillId="0" borderId="0" xfId="0" applyFont="1" applyAlignment="1">
      <alignment horizontal="right" wrapText="1"/>
    </xf>
    <xf numFmtId="0" fontId="71" fillId="0" borderId="0" xfId="0" applyFont="1"/>
    <xf numFmtId="0" fontId="57" fillId="0" borderId="0" xfId="0" applyFont="1"/>
    <xf numFmtId="0" fontId="50" fillId="0" borderId="46" xfId="0" applyFont="1" applyBorder="1" applyAlignment="1">
      <alignment horizontal="center"/>
    </xf>
    <xf numFmtId="0" fontId="50" fillId="0" borderId="45" xfId="0" applyFont="1" applyBorder="1" applyAlignment="1">
      <alignment horizontal="center"/>
    </xf>
    <xf numFmtId="11" fontId="46" fillId="0" borderId="0" xfId="0" applyNumberFormat="1" applyFont="1"/>
    <xf numFmtId="0" fontId="60" fillId="0" borderId="0" xfId="0" applyFont="1" applyAlignment="1">
      <alignment horizontal="right" vertical="center" wrapText="1"/>
    </xf>
    <xf numFmtId="164" fontId="60" fillId="0" borderId="0" xfId="0" applyNumberFormat="1" applyFont="1" applyAlignment="1">
      <alignment horizontal="right" vertical="center" wrapText="1"/>
    </xf>
    <xf numFmtId="0" fontId="60" fillId="0" borderId="0" xfId="0" applyFont="1" applyAlignment="1">
      <alignment horizontal="left" vertical="center" wrapText="1"/>
    </xf>
    <xf numFmtId="164" fontId="60" fillId="0" borderId="0" xfId="0" applyNumberFormat="1" applyFont="1" applyAlignment="1">
      <alignment horizontal="center" vertical="center" wrapText="1"/>
    </xf>
    <xf numFmtId="0" fontId="53" fillId="0" borderId="0" xfId="0" applyFont="1"/>
    <xf numFmtId="0" fontId="60" fillId="0" borderId="43" xfId="0" applyFont="1" applyBorder="1" applyAlignment="1">
      <alignment horizontal="center" wrapText="1"/>
    </xf>
    <xf numFmtId="0" fontId="54" fillId="0" borderId="0" xfId="0" applyFont="1" applyAlignment="1">
      <alignment horizontal="left" wrapText="1"/>
    </xf>
    <xf numFmtId="2" fontId="60" fillId="0" borderId="69" xfId="0" applyNumberFormat="1" applyFont="1" applyBorder="1" applyAlignment="1">
      <alignment horizontal="center" wrapText="1"/>
    </xf>
    <xf numFmtId="2" fontId="60" fillId="0" borderId="43" xfId="0" applyNumberFormat="1" applyFont="1" applyBorder="1" applyAlignment="1">
      <alignment horizontal="center" wrapText="1"/>
    </xf>
    <xf numFmtId="2" fontId="60" fillId="0" borderId="0" xfId="0" applyNumberFormat="1" applyFont="1" applyAlignment="1">
      <alignment horizontal="center" wrapText="1"/>
    </xf>
    <xf numFmtId="2" fontId="70" fillId="0" borderId="0" xfId="0" applyNumberFormat="1" applyFont="1" applyAlignment="1">
      <alignment horizontal="center" wrapText="1"/>
    </xf>
    <xf numFmtId="0" fontId="54" fillId="0" borderId="0" xfId="0" applyFont="1"/>
    <xf numFmtId="0" fontId="59" fillId="0" borderId="0" xfId="0" applyFont="1"/>
    <xf numFmtId="0" fontId="70" fillId="0" borderId="0" xfId="0" applyFont="1" applyAlignment="1">
      <alignment horizontal="center"/>
    </xf>
    <xf numFmtId="0" fontId="72" fillId="0" borderId="0" xfId="0" applyFont="1" applyAlignment="1">
      <alignment horizontal="center"/>
    </xf>
    <xf numFmtId="0" fontId="55" fillId="0" borderId="0" xfId="0" applyFont="1"/>
    <xf numFmtId="0" fontId="73" fillId="0" borderId="0" xfId="0" applyFont="1"/>
    <xf numFmtId="0" fontId="73" fillId="13" borderId="29" xfId="0" applyFont="1" applyFill="1" applyBorder="1"/>
    <xf numFmtId="0" fontId="73" fillId="0" borderId="29" xfId="0" applyFont="1" applyBorder="1" applyProtection="1">
      <protection locked="0"/>
    </xf>
    <xf numFmtId="0" fontId="73" fillId="0" borderId="12" xfId="0" applyFont="1" applyBorder="1" applyProtection="1">
      <protection locked="0"/>
    </xf>
    <xf numFmtId="0" fontId="75" fillId="0" borderId="29" xfId="0" applyFont="1" applyBorder="1"/>
    <xf numFmtId="0" fontId="51" fillId="0" borderId="7" xfId="0" applyFont="1" applyBorder="1" applyAlignment="1">
      <alignment horizontal="center" wrapText="1"/>
    </xf>
    <xf numFmtId="0" fontId="50" fillId="0" borderId="0" xfId="0" applyFont="1" applyAlignment="1">
      <alignment vertical="top"/>
    </xf>
    <xf numFmtId="0" fontId="77" fillId="0" borderId="0" xfId="0" applyFont="1"/>
    <xf numFmtId="0" fontId="53" fillId="0" borderId="93" xfId="0" applyFont="1" applyBorder="1"/>
    <xf numFmtId="0" fontId="51" fillId="0" borderId="93" xfId="0" applyFont="1" applyBorder="1" applyAlignment="1">
      <alignment horizontal="center"/>
    </xf>
    <xf numFmtId="0" fontId="82" fillId="0" borderId="93" xfId="0" applyFont="1" applyBorder="1" applyAlignment="1">
      <alignment horizontal="center" wrapText="1"/>
    </xf>
    <xf numFmtId="0" fontId="50" fillId="0" borderId="25" xfId="0" applyFont="1" applyBorder="1" applyAlignment="1">
      <alignment horizontal="left"/>
    </xf>
    <xf numFmtId="0" fontId="50" fillId="0" borderId="92" xfId="0" applyFont="1" applyBorder="1" applyAlignment="1">
      <alignment horizontal="center"/>
    </xf>
    <xf numFmtId="11" fontId="77" fillId="0" borderId="74" xfId="0" applyNumberFormat="1" applyFont="1" applyBorder="1" applyAlignment="1">
      <alignment horizontal="center"/>
    </xf>
    <xf numFmtId="1" fontId="77" fillId="0" borderId="78" xfId="0" applyNumberFormat="1" applyFont="1" applyBorder="1" applyAlignment="1">
      <alignment horizontal="center"/>
    </xf>
    <xf numFmtId="11" fontId="77" fillId="0" borderId="76" xfId="0" applyNumberFormat="1" applyFont="1" applyBorder="1" applyAlignment="1">
      <alignment horizontal="center"/>
    </xf>
    <xf numFmtId="11" fontId="77" fillId="0" borderId="94" xfId="7" applyNumberFormat="1" applyFont="1" applyBorder="1" applyAlignment="1">
      <alignment horizontal="center" vertical="center"/>
    </xf>
    <xf numFmtId="11" fontId="50" fillId="0" borderId="95" xfId="7" applyNumberFormat="1" applyFont="1" applyBorder="1" applyAlignment="1">
      <alignment horizontal="center" vertical="center"/>
    </xf>
    <xf numFmtId="11" fontId="83" fillId="0" borderId="93" xfId="7" applyNumberFormat="1" applyFont="1" applyBorder="1" applyAlignment="1">
      <alignment horizontal="center" vertical="center"/>
    </xf>
    <xf numFmtId="11" fontId="77" fillId="0" borderId="82" xfId="0" applyNumberFormat="1" applyFont="1" applyBorder="1" applyAlignment="1">
      <alignment horizontal="center"/>
    </xf>
    <xf numFmtId="0" fontId="77" fillId="0" borderId="36" xfId="0" applyFont="1" applyBorder="1" applyAlignment="1">
      <alignment horizontal="center"/>
    </xf>
    <xf numFmtId="11" fontId="77" fillId="0" borderId="84" xfId="0" applyNumberFormat="1" applyFont="1" applyBorder="1" applyAlignment="1">
      <alignment horizontal="center"/>
    </xf>
    <xf numFmtId="11" fontId="77" fillId="0" borderId="66" xfId="7" applyNumberFormat="1" applyFont="1" applyBorder="1" applyAlignment="1">
      <alignment horizontal="center" vertical="center"/>
    </xf>
    <xf numFmtId="11" fontId="50" fillId="0" borderId="70" xfId="7" applyNumberFormat="1" applyFont="1" applyBorder="1" applyAlignment="1">
      <alignment horizontal="center" vertical="center"/>
    </xf>
    <xf numFmtId="1" fontId="77" fillId="0" borderId="36" xfId="0" applyNumberFormat="1" applyFont="1" applyBorder="1" applyAlignment="1">
      <alignment horizontal="center"/>
    </xf>
    <xf numFmtId="11" fontId="50" fillId="0" borderId="46" xfId="7" applyNumberFormat="1" applyFont="1" applyBorder="1" applyAlignment="1">
      <alignment horizontal="center" vertical="center"/>
    </xf>
    <xf numFmtId="11" fontId="50" fillId="0" borderId="69" xfId="7" applyNumberFormat="1" applyFont="1" applyBorder="1" applyAlignment="1">
      <alignment horizontal="center" vertical="center"/>
    </xf>
    <xf numFmtId="0" fontId="84" fillId="0" borderId="36" xfId="0" applyFont="1" applyBorder="1" applyAlignment="1">
      <alignment horizontal="center"/>
    </xf>
    <xf numFmtId="0" fontId="84" fillId="3" borderId="36" xfId="0" applyFont="1" applyFill="1" applyBorder="1" applyAlignment="1">
      <alignment horizontal="center"/>
    </xf>
    <xf numFmtId="11" fontId="50" fillId="0" borderId="82" xfId="0" applyNumberFormat="1" applyFont="1" applyBorder="1" applyAlignment="1">
      <alignment horizontal="left"/>
    </xf>
    <xf numFmtId="11" fontId="77" fillId="0" borderId="36" xfId="0" applyNumberFormat="1" applyFont="1" applyBorder="1" applyAlignment="1">
      <alignment horizontal="center"/>
    </xf>
    <xf numFmtId="0" fontId="77" fillId="0" borderId="82" xfId="0" applyFont="1" applyBorder="1" applyAlignment="1">
      <alignment horizontal="left"/>
    </xf>
    <xf numFmtId="11" fontId="83" fillId="0" borderId="93" xfId="0" applyNumberFormat="1" applyFont="1" applyBorder="1" applyAlignment="1">
      <alignment horizontal="center"/>
    </xf>
    <xf numFmtId="0" fontId="53" fillId="0" borderId="0" xfId="0" applyFont="1" applyAlignment="1">
      <alignment horizontal="left"/>
    </xf>
    <xf numFmtId="11" fontId="77" fillId="0" borderId="87" xfId="0" applyNumberFormat="1" applyFont="1" applyBorder="1" applyAlignment="1">
      <alignment horizontal="center"/>
    </xf>
    <xf numFmtId="0" fontId="77" fillId="0" borderId="67" xfId="0" applyFont="1" applyBorder="1" applyAlignment="1">
      <alignment horizontal="center"/>
    </xf>
    <xf numFmtId="11" fontId="77" fillId="0" borderId="68" xfId="0" applyNumberFormat="1" applyFont="1" applyBorder="1" applyAlignment="1">
      <alignment horizontal="center"/>
    </xf>
    <xf numFmtId="11" fontId="77" fillId="0" borderId="60" xfId="7" applyNumberFormat="1" applyFont="1" applyBorder="1" applyAlignment="1">
      <alignment horizontal="center" vertical="center"/>
    </xf>
    <xf numFmtId="11" fontId="50" fillId="0" borderId="88" xfId="7" applyNumberFormat="1" applyFont="1" applyBorder="1" applyAlignment="1">
      <alignment horizontal="center" vertical="center"/>
    </xf>
    <xf numFmtId="0" fontId="86" fillId="0" borderId="0" xfId="0" applyFont="1" applyAlignment="1">
      <alignment horizontal="left" vertical="top" wrapText="1"/>
    </xf>
    <xf numFmtId="0" fontId="88" fillId="0" borderId="0" xfId="0" applyFont="1"/>
    <xf numFmtId="0" fontId="86" fillId="0" borderId="0" xfId="0" applyFont="1"/>
    <xf numFmtId="0" fontId="53" fillId="0" borderId="0" xfId="0" applyFont="1" applyAlignment="1">
      <alignment vertical="top" wrapText="1"/>
    </xf>
    <xf numFmtId="0" fontId="61" fillId="0" borderId="0" xfId="0" applyFont="1" applyAlignment="1">
      <alignment vertical="top"/>
    </xf>
    <xf numFmtId="0" fontId="53" fillId="0" borderId="0" xfId="0" applyFont="1" applyAlignment="1">
      <alignment horizontal="left" vertical="top" wrapText="1"/>
    </xf>
    <xf numFmtId="0" fontId="53" fillId="0" borderId="0" xfId="0" applyFont="1" applyAlignment="1">
      <alignment vertical="top"/>
    </xf>
    <xf numFmtId="0" fontId="78" fillId="0" borderId="20" xfId="0" applyFont="1" applyBorder="1" applyAlignment="1">
      <alignment horizontal="center" wrapText="1"/>
    </xf>
    <xf numFmtId="0" fontId="78" fillId="0" borderId="28" xfId="0" applyFont="1" applyBorder="1" applyAlignment="1">
      <alignment horizontal="center" wrapText="1"/>
    </xf>
    <xf numFmtId="0" fontId="78" fillId="0" borderId="96" xfId="0" applyFont="1" applyBorder="1" applyAlignment="1">
      <alignment horizontal="center" wrapText="1"/>
    </xf>
    <xf numFmtId="2" fontId="50" fillId="0" borderId="0" xfId="0" applyNumberFormat="1" applyFont="1" applyAlignment="1">
      <alignment horizontal="center" vertical="center"/>
    </xf>
    <xf numFmtId="3" fontId="50" fillId="0" borderId="0" xfId="0" applyNumberFormat="1" applyFont="1" applyAlignment="1">
      <alignment horizontal="center" vertical="center"/>
    </xf>
    <xf numFmtId="0" fontId="50" fillId="0" borderId="20" xfId="0" applyFont="1" applyBorder="1" applyAlignment="1">
      <alignment wrapText="1"/>
    </xf>
    <xf numFmtId="0" fontId="50" fillId="0" borderId="21" xfId="0" applyFont="1" applyBorder="1" applyAlignment="1">
      <alignment horizontal="center"/>
    </xf>
    <xf numFmtId="2" fontId="77" fillId="0" borderId="20" xfId="0" applyNumberFormat="1" applyFont="1" applyBorder="1" applyAlignment="1">
      <alignment horizontal="center"/>
    </xf>
    <xf numFmtId="2" fontId="77" fillId="0" borderId="28" xfId="0" applyNumberFormat="1" applyFont="1" applyBorder="1" applyAlignment="1">
      <alignment horizontal="center"/>
    </xf>
    <xf numFmtId="2" fontId="77" fillId="0" borderId="96" xfId="0" applyNumberFormat="1" applyFont="1" applyBorder="1" applyAlignment="1">
      <alignment horizontal="center"/>
    </xf>
    <xf numFmtId="2" fontId="50" fillId="0" borderId="28" xfId="0" applyNumberFormat="1" applyFont="1" applyBorder="1" applyAlignment="1">
      <alignment horizontal="center"/>
    </xf>
    <xf numFmtId="2" fontId="50" fillId="0" borderId="7" xfId="0" applyNumberFormat="1" applyFont="1" applyBorder="1" applyAlignment="1">
      <alignment horizontal="center"/>
    </xf>
    <xf numFmtId="0" fontId="54" fillId="0" borderId="0" xfId="0" applyFont="1" applyAlignment="1">
      <alignment horizontal="left"/>
    </xf>
    <xf numFmtId="0" fontId="50" fillId="0" borderId="0" xfId="0" applyFont="1" applyAlignment="1">
      <alignment horizontal="center"/>
    </xf>
    <xf numFmtId="11" fontId="19" fillId="0" borderId="0" xfId="0" applyNumberFormat="1" applyFont="1" applyAlignment="1">
      <alignment horizontal="center"/>
    </xf>
    <xf numFmtId="3" fontId="89" fillId="0" borderId="0" xfId="0" applyNumberFormat="1" applyFont="1" applyAlignment="1">
      <alignment horizontal="center" vertical="center"/>
    </xf>
    <xf numFmtId="166" fontId="89" fillId="0" borderId="0" xfId="0" applyNumberFormat="1" applyFont="1" applyAlignment="1">
      <alignment horizontal="center" vertical="center" wrapText="1"/>
    </xf>
    <xf numFmtId="11" fontId="76" fillId="0" borderId="0" xfId="0" applyNumberFormat="1" applyFont="1"/>
    <xf numFmtId="11" fontId="20" fillId="0" borderId="8" xfId="0" applyNumberFormat="1" applyFont="1" applyBorder="1" applyAlignment="1" applyProtection="1">
      <alignment horizontal="center"/>
      <protection locked="0"/>
    </xf>
    <xf numFmtId="11" fontId="20" fillId="0" borderId="2" xfId="0" applyNumberFormat="1" applyFont="1" applyBorder="1" applyAlignment="1" applyProtection="1">
      <alignment horizontal="center"/>
      <protection locked="0"/>
    </xf>
    <xf numFmtId="167" fontId="20" fillId="0" borderId="8" xfId="0" applyNumberFormat="1" applyFont="1" applyBorder="1" applyAlignment="1" applyProtection="1">
      <alignment horizontal="center"/>
      <protection locked="0"/>
    </xf>
    <xf numFmtId="167" fontId="20" fillId="0" borderId="2" xfId="0" applyNumberFormat="1" applyFont="1" applyBorder="1" applyAlignment="1" applyProtection="1">
      <alignment horizontal="center"/>
      <protection locked="0"/>
    </xf>
    <xf numFmtId="0" fontId="20" fillId="0" borderId="0" xfId="0" applyFont="1" applyAlignment="1">
      <alignment horizontal="left"/>
    </xf>
    <xf numFmtId="11" fontId="50" fillId="0" borderId="77" xfId="0" applyNumberFormat="1" applyFont="1" applyBorder="1" applyAlignment="1">
      <alignment horizontal="center"/>
    </xf>
    <xf numFmtId="11" fontId="50" fillId="0" borderId="78" xfId="0" applyNumberFormat="1" applyFont="1" applyBorder="1" applyAlignment="1">
      <alignment horizontal="center"/>
    </xf>
    <xf numFmtId="11" fontId="50" fillId="0" borderId="51" xfId="0" applyNumberFormat="1" applyFont="1" applyBorder="1" applyAlignment="1">
      <alignment horizontal="center"/>
    </xf>
    <xf numFmtId="11" fontId="50" fillId="0" borderId="76" xfId="0" applyNumberFormat="1" applyFont="1" applyBorder="1" applyAlignment="1">
      <alignment horizontal="center"/>
    </xf>
    <xf numFmtId="11" fontId="50" fillId="0" borderId="80" xfId="0" applyNumberFormat="1" applyFont="1" applyBorder="1" applyAlignment="1">
      <alignment horizontal="center"/>
    </xf>
    <xf numFmtId="11" fontId="50" fillId="0" borderId="36" xfId="0" applyNumberFormat="1" applyFont="1" applyBorder="1" applyAlignment="1">
      <alignment horizontal="center"/>
    </xf>
    <xf numFmtId="11" fontId="50" fillId="0" borderId="73" xfId="0" applyNumberFormat="1" applyFont="1" applyBorder="1" applyAlignment="1">
      <alignment horizontal="center"/>
    </xf>
    <xf numFmtId="11" fontId="50" fillId="0" borderId="81" xfId="0" applyNumberFormat="1" applyFont="1" applyBorder="1" applyAlignment="1">
      <alignment horizontal="center"/>
    </xf>
    <xf numFmtId="11" fontId="50" fillId="6" borderId="79" xfId="0" applyNumberFormat="1" applyFont="1" applyFill="1" applyBorder="1" applyAlignment="1">
      <alignment horizontal="center"/>
    </xf>
    <xf numFmtId="11" fontId="50" fillId="6" borderId="36" xfId="0" applyNumberFormat="1" applyFont="1" applyFill="1" applyBorder="1" applyAlignment="1">
      <alignment horizontal="center"/>
    </xf>
    <xf numFmtId="11" fontId="50" fillId="6" borderId="84" xfId="0" applyNumberFormat="1" applyFont="1" applyFill="1" applyBorder="1" applyAlignment="1">
      <alignment horizontal="center"/>
    </xf>
    <xf numFmtId="11" fontId="50" fillId="6" borderId="80" xfId="0" applyNumberFormat="1" applyFont="1" applyFill="1" applyBorder="1" applyAlignment="1">
      <alignment horizontal="center"/>
    </xf>
    <xf numFmtId="11" fontId="50" fillId="6" borderId="73" xfId="0" applyNumberFormat="1" applyFont="1" applyFill="1" applyBorder="1" applyAlignment="1">
      <alignment horizontal="center"/>
    </xf>
    <xf numFmtId="11" fontId="50" fillId="6" borderId="81" xfId="0" applyNumberFormat="1" applyFont="1" applyFill="1" applyBorder="1" applyAlignment="1">
      <alignment horizontal="center"/>
    </xf>
    <xf numFmtId="11" fontId="50" fillId="0" borderId="26" xfId="0" applyNumberFormat="1" applyFont="1" applyBorder="1" applyAlignment="1">
      <alignment horizontal="center"/>
    </xf>
    <xf numFmtId="11" fontId="50" fillId="0" borderId="67" xfId="0" applyNumberFormat="1" applyFont="1" applyBorder="1" applyAlignment="1">
      <alignment horizontal="center"/>
    </xf>
    <xf numFmtId="11" fontId="50" fillId="0" borderId="52" xfId="0" applyNumberFormat="1" applyFont="1" applyBorder="1" applyAlignment="1">
      <alignment horizontal="center"/>
    </xf>
    <xf numFmtId="11" fontId="50" fillId="0" borderId="89" xfId="0" applyNumberFormat="1" applyFont="1" applyBorder="1" applyAlignment="1">
      <alignment horizontal="center"/>
    </xf>
    <xf numFmtId="11" fontId="50" fillId="0" borderId="83" xfId="0" applyNumberFormat="1" applyFont="1" applyBorder="1" applyAlignment="1">
      <alignment horizontal="center"/>
    </xf>
    <xf numFmtId="11" fontId="50" fillId="6" borderId="82" xfId="0" applyNumberFormat="1" applyFont="1" applyFill="1" applyBorder="1" applyAlignment="1">
      <alignment horizontal="center"/>
    </xf>
    <xf numFmtId="11" fontId="50" fillId="6" borderId="83" xfId="0" applyNumberFormat="1" applyFont="1" applyFill="1" applyBorder="1" applyAlignment="1">
      <alignment horizontal="center"/>
    </xf>
    <xf numFmtId="11" fontId="50" fillId="0" borderId="24" xfId="0" applyNumberFormat="1" applyFont="1" applyBorder="1" applyAlignment="1">
      <alignment horizontal="center"/>
    </xf>
    <xf numFmtId="3" fontId="60" fillId="0" borderId="0" xfId="0" applyNumberFormat="1" applyFont="1" applyAlignment="1">
      <alignment horizontal="center" vertical="center"/>
    </xf>
    <xf numFmtId="11" fontId="77" fillId="0" borderId="77" xfId="0" applyNumberFormat="1" applyFont="1" applyBorder="1" applyAlignment="1">
      <alignment horizontal="center"/>
    </xf>
    <xf numFmtId="11" fontId="77" fillId="0" borderId="78" xfId="0" applyNumberFormat="1" applyFont="1" applyBorder="1" applyAlignment="1">
      <alignment horizontal="center"/>
    </xf>
    <xf numFmtId="11" fontId="77" fillId="0" borderId="51" xfId="0" applyNumberFormat="1" applyFont="1" applyBorder="1" applyAlignment="1">
      <alignment horizontal="center"/>
    </xf>
    <xf numFmtId="11" fontId="77" fillId="0" borderId="80" xfId="0" applyNumberFormat="1" applyFont="1" applyBorder="1" applyAlignment="1">
      <alignment horizontal="center"/>
    </xf>
    <xf numFmtId="11" fontId="77" fillId="0" borderId="73" xfId="0" applyNumberFormat="1" applyFont="1" applyBorder="1" applyAlignment="1">
      <alignment horizontal="center"/>
    </xf>
    <xf numFmtId="11" fontId="77" fillId="0" borderId="81" xfId="0" applyNumberFormat="1" applyFont="1" applyBorder="1" applyAlignment="1">
      <alignment horizontal="center"/>
    </xf>
    <xf numFmtId="11" fontId="77" fillId="6" borderId="79" xfId="0" applyNumberFormat="1" applyFont="1" applyFill="1" applyBorder="1" applyAlignment="1">
      <alignment horizontal="center"/>
    </xf>
    <xf numFmtId="11" fontId="77" fillId="6" borderId="36" xfId="0" applyNumberFormat="1" applyFont="1" applyFill="1" applyBorder="1" applyAlignment="1">
      <alignment horizontal="center"/>
    </xf>
    <xf numFmtId="11" fontId="77" fillId="6" borderId="84" xfId="0" applyNumberFormat="1" applyFont="1" applyFill="1" applyBorder="1" applyAlignment="1">
      <alignment horizontal="center"/>
    </xf>
    <xf numFmtId="11" fontId="77" fillId="6" borderId="80" xfId="0" applyNumberFormat="1" applyFont="1" applyFill="1" applyBorder="1" applyAlignment="1">
      <alignment horizontal="center"/>
    </xf>
    <xf numFmtId="11" fontId="77" fillId="6" borderId="73" xfId="0" applyNumberFormat="1" applyFont="1" applyFill="1" applyBorder="1" applyAlignment="1">
      <alignment horizontal="center"/>
    </xf>
    <xf numFmtId="11" fontId="77" fillId="6" borderId="81" xfId="0" applyNumberFormat="1" applyFont="1" applyFill="1" applyBorder="1" applyAlignment="1">
      <alignment horizontal="center"/>
    </xf>
    <xf numFmtId="11" fontId="77" fillId="0" borderId="26" xfId="0" applyNumberFormat="1" applyFont="1" applyBorder="1" applyAlignment="1">
      <alignment horizontal="center"/>
    </xf>
    <xf numFmtId="11" fontId="77" fillId="0" borderId="67" xfId="0" applyNumberFormat="1" applyFont="1" applyBorder="1" applyAlignment="1">
      <alignment horizontal="center"/>
    </xf>
    <xf numFmtId="11" fontId="77" fillId="0" borderId="52" xfId="0" applyNumberFormat="1" applyFont="1" applyBorder="1" applyAlignment="1">
      <alignment horizontal="center"/>
    </xf>
    <xf numFmtId="11" fontId="77" fillId="0" borderId="89" xfId="0" applyNumberFormat="1" applyFont="1" applyBorder="1" applyAlignment="1">
      <alignment horizontal="center"/>
    </xf>
    <xf numFmtId="3" fontId="86" fillId="0" borderId="0" xfId="0" applyNumberFormat="1" applyFont="1" applyAlignment="1">
      <alignment horizontal="center" vertical="center"/>
    </xf>
    <xf numFmtId="0" fontId="86" fillId="0" borderId="0" xfId="0" applyFont="1" applyAlignment="1">
      <alignment horizontal="center"/>
    </xf>
    <xf numFmtId="11" fontId="77" fillId="0" borderId="83" xfId="0" applyNumberFormat="1" applyFont="1" applyBorder="1" applyAlignment="1">
      <alignment horizontal="center"/>
    </xf>
    <xf numFmtId="11" fontId="77" fillId="6" borderId="82" xfId="0" applyNumberFormat="1" applyFont="1" applyFill="1" applyBorder="1" applyAlignment="1">
      <alignment horizontal="center"/>
    </xf>
    <xf numFmtId="11" fontId="77" fillId="6" borderId="83" xfId="0" applyNumberFormat="1" applyFont="1" applyFill="1" applyBorder="1" applyAlignment="1">
      <alignment horizontal="center"/>
    </xf>
    <xf numFmtId="11" fontId="77" fillId="0" borderId="24" xfId="0" applyNumberFormat="1" applyFont="1" applyBorder="1" applyAlignment="1">
      <alignment horizontal="center"/>
    </xf>
    <xf numFmtId="166" fontId="86" fillId="0" borderId="0" xfId="0" applyNumberFormat="1" applyFont="1" applyAlignment="1">
      <alignment horizontal="center" vertical="center" wrapText="1"/>
    </xf>
    <xf numFmtId="11" fontId="88" fillId="0" borderId="8" xfId="7" applyNumberFormat="1" applyFont="1" applyBorder="1" applyAlignment="1">
      <alignment horizontal="center" vertical="center"/>
    </xf>
    <xf numFmtId="11" fontId="88" fillId="0" borderId="0" xfId="7" applyNumberFormat="1" applyFont="1" applyAlignment="1">
      <alignment horizontal="center" vertical="center"/>
    </xf>
    <xf numFmtId="11" fontId="88" fillId="0" borderId="56" xfId="7" applyNumberFormat="1" applyFont="1" applyBorder="1" applyAlignment="1">
      <alignment horizontal="center" vertical="center"/>
    </xf>
    <xf numFmtId="11" fontId="88" fillId="0" borderId="44" xfId="7" applyNumberFormat="1" applyFont="1" applyBorder="1" applyAlignment="1">
      <alignment horizontal="center" vertical="center"/>
    </xf>
    <xf numFmtId="11" fontId="88" fillId="0" borderId="47" xfId="7" applyNumberFormat="1" applyFont="1" applyBorder="1" applyAlignment="1">
      <alignment horizontal="center" vertical="center"/>
    </xf>
    <xf numFmtId="2" fontId="64" fillId="0" borderId="34" xfId="0" applyNumberFormat="1" applyFont="1" applyBorder="1" applyAlignment="1" applyProtection="1">
      <alignment horizontal="center"/>
      <protection locked="0"/>
    </xf>
    <xf numFmtId="0" fontId="64" fillId="0" borderId="0" xfId="0" applyFont="1" applyAlignment="1" applyProtection="1">
      <alignment horizontal="center"/>
      <protection locked="0"/>
    </xf>
    <xf numFmtId="0" fontId="64" fillId="0" borderId="29" xfId="0" applyFont="1" applyBorder="1" applyProtection="1">
      <protection locked="0"/>
    </xf>
    <xf numFmtId="0" fontId="64" fillId="0" borderId="91" xfId="0" applyFont="1" applyBorder="1" applyProtection="1">
      <protection locked="0"/>
    </xf>
    <xf numFmtId="0" fontId="64" fillId="0" borderId="34" xfId="0" applyFont="1" applyBorder="1" applyAlignment="1" applyProtection="1">
      <alignment horizontal="center"/>
      <protection locked="0"/>
    </xf>
    <xf numFmtId="0" fontId="64" fillId="0" borderId="90" xfId="0" applyFont="1" applyBorder="1" applyAlignment="1" applyProtection="1">
      <alignment horizontal="center"/>
      <protection locked="0"/>
    </xf>
    <xf numFmtId="11" fontId="77" fillId="0" borderId="29" xfId="0" applyNumberFormat="1" applyFont="1" applyBorder="1" applyAlignment="1">
      <alignment horizontal="center"/>
    </xf>
    <xf numFmtId="11" fontId="77" fillId="0" borderId="12" xfId="0" applyNumberFormat="1" applyFont="1" applyBorder="1" applyAlignment="1">
      <alignment horizontal="center"/>
    </xf>
    <xf numFmtId="3" fontId="86" fillId="6" borderId="0" xfId="0" applyNumberFormat="1" applyFont="1" applyFill="1" applyAlignment="1">
      <alignment horizontal="center" vertical="center"/>
    </xf>
    <xf numFmtId="166" fontId="86" fillId="6" borderId="0" xfId="0" applyNumberFormat="1" applyFont="1" applyFill="1" applyAlignment="1">
      <alignment horizontal="center" vertical="center" wrapText="1"/>
    </xf>
    <xf numFmtId="0" fontId="78" fillId="0" borderId="53" xfId="0" applyFont="1" applyBorder="1" applyAlignment="1">
      <alignment horizontal="center" wrapText="1"/>
    </xf>
    <xf numFmtId="0" fontId="77" fillId="0" borderId="29" xfId="0" applyFont="1" applyBorder="1" applyAlignment="1">
      <alignment horizontal="center"/>
    </xf>
    <xf numFmtId="0" fontId="64" fillId="0" borderId="29" xfId="0" applyFont="1" applyBorder="1" applyAlignment="1" applyProtection="1">
      <alignment horizontal="center"/>
      <protection locked="0"/>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63" fillId="0" borderId="5" xfId="0" applyFont="1" applyBorder="1" applyAlignment="1">
      <alignment horizontal="center" vertical="center"/>
    </xf>
    <xf numFmtId="0" fontId="63" fillId="0" borderId="6" xfId="0" applyFont="1" applyBorder="1" applyAlignment="1">
      <alignment horizontal="center" vertical="center"/>
    </xf>
    <xf numFmtId="0" fontId="63"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19" fillId="5" borderId="11" xfId="0" applyFont="1" applyFill="1" applyBorder="1" applyAlignment="1">
      <alignment horizontal="center" vertical="center" wrapText="1"/>
    </xf>
    <xf numFmtId="0" fontId="19" fillId="5" borderId="29" xfId="0" applyFont="1" applyFill="1" applyBorder="1" applyAlignment="1">
      <alignment horizontal="center" vertical="center" wrapText="1"/>
    </xf>
    <xf numFmtId="0" fontId="19" fillId="5" borderId="12" xfId="0" applyFont="1" applyFill="1" applyBorder="1" applyAlignment="1">
      <alignment horizontal="center" vertical="center"/>
    </xf>
    <xf numFmtId="10" fontId="63" fillId="0" borderId="11" xfId="3" applyNumberFormat="1" applyFont="1" applyBorder="1" applyAlignment="1" applyProtection="1">
      <alignment horizontal="center" vertical="center" wrapText="1"/>
    </xf>
    <xf numFmtId="10" fontId="63" fillId="0" borderId="29" xfId="3" applyNumberFormat="1" applyFont="1" applyBorder="1" applyAlignment="1" applyProtection="1">
      <alignment horizontal="center" vertical="center" wrapText="1"/>
    </xf>
    <xf numFmtId="10" fontId="63"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11" xfId="0" applyFont="1" applyBorder="1" applyAlignment="1">
      <alignment horizontal="center" vertical="center"/>
    </xf>
    <xf numFmtId="0" fontId="44" fillId="0" borderId="12" xfId="0" applyFont="1" applyBorder="1" applyAlignment="1">
      <alignment horizontal="center" vertical="center"/>
    </xf>
    <xf numFmtId="0" fontId="74" fillId="0" borderId="11" xfId="0" applyFont="1" applyBorder="1" applyAlignment="1">
      <alignment horizontal="center" vertical="center"/>
    </xf>
    <xf numFmtId="0" fontId="74"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44" fillId="9" borderId="10" xfId="0" applyFont="1" applyFill="1" applyBorder="1" applyAlignment="1">
      <alignment horizontal="center" vertical="center"/>
    </xf>
    <xf numFmtId="0" fontId="44" fillId="9" borderId="9" xfId="0" applyFont="1" applyFill="1" applyBorder="1" applyAlignment="1">
      <alignment horizontal="center" vertical="center"/>
    </xf>
    <xf numFmtId="0" fontId="44" fillId="9" borderId="1" xfId="0" applyFont="1" applyFill="1" applyBorder="1" applyAlignment="1">
      <alignment horizontal="center" vertical="center"/>
    </xf>
    <xf numFmtId="0" fontId="44" fillId="9" borderId="2" xfId="0" applyFont="1" applyFill="1" applyBorder="1" applyAlignment="1">
      <alignment horizontal="center" vertical="center"/>
    </xf>
    <xf numFmtId="0" fontId="44" fillId="9" borderId="3" xfId="0" applyFont="1" applyFill="1" applyBorder="1" applyAlignment="1">
      <alignment horizontal="center" vertical="center"/>
    </xf>
    <xf numFmtId="0" fontId="44"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5" borderId="11" xfId="0" applyFont="1" applyFill="1" applyBorder="1" applyAlignment="1">
      <alignment horizontal="center" vertical="center" wrapText="1"/>
    </xf>
    <xf numFmtId="0" fontId="28" fillId="5" borderId="12" xfId="0" applyFont="1" applyFill="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xf numFmtId="0" fontId="55" fillId="0" borderId="0" xfId="0" applyFont="1" applyAlignment="1">
      <alignment horizontal="left" vertical="top" wrapText="1"/>
    </xf>
    <xf numFmtId="0" fontId="54" fillId="0" borderId="0" xfId="0" applyFont="1" applyAlignment="1">
      <alignment horizontal="left" vertical="top" wrapText="1"/>
    </xf>
    <xf numFmtId="0" fontId="51" fillId="0" borderId="9" xfId="0" applyFont="1" applyBorder="1" applyAlignment="1">
      <alignment horizontal="center" wrapText="1"/>
    </xf>
    <xf numFmtId="0" fontId="51" fillId="0" borderId="3" xfId="0" applyFont="1" applyBorder="1" applyAlignment="1">
      <alignment horizontal="center" wrapText="1"/>
    </xf>
    <xf numFmtId="0" fontId="51" fillId="0" borderId="10" xfId="0" applyFont="1" applyBorder="1" applyAlignment="1">
      <alignment horizontal="center" wrapText="1"/>
    </xf>
    <xf numFmtId="0" fontId="51" fillId="0" borderId="1" xfId="0" applyFont="1" applyBorder="1" applyAlignment="1">
      <alignment horizontal="center" wrapText="1"/>
    </xf>
    <xf numFmtId="0" fontId="51" fillId="0" borderId="11"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5" xfId="0" applyFont="1" applyBorder="1" applyAlignment="1">
      <alignment horizontal="center"/>
    </xf>
    <xf numFmtId="0" fontId="51" fillId="0" borderId="7" xfId="0" applyFont="1" applyBorder="1" applyAlignment="1">
      <alignment horizontal="center"/>
    </xf>
    <xf numFmtId="0" fontId="54" fillId="0" borderId="9" xfId="7" applyFont="1" applyBorder="1" applyAlignment="1">
      <alignment horizontal="left" vertical="center" wrapText="1"/>
    </xf>
    <xf numFmtId="0" fontId="65" fillId="14" borderId="11" xfId="7" applyFont="1" applyFill="1" applyBorder="1" applyAlignment="1">
      <alignment horizontal="left" vertical="center"/>
    </xf>
    <xf numFmtId="0" fontId="65" fillId="14" borderId="29" xfId="7" applyFont="1" applyFill="1" applyBorder="1" applyAlignment="1">
      <alignment horizontal="left" vertical="center"/>
    </xf>
    <xf numFmtId="0" fontId="65" fillId="14" borderId="11" xfId="7" applyFont="1" applyFill="1" applyBorder="1" applyAlignment="1">
      <alignment horizontal="center" vertical="center"/>
    </xf>
    <xf numFmtId="0" fontId="65" fillId="14" borderId="29" xfId="7" applyFont="1" applyFill="1" applyBorder="1" applyAlignment="1">
      <alignment horizontal="center" vertical="center"/>
    </xf>
    <xf numFmtId="0" fontId="65" fillId="14" borderId="5" xfId="7" applyFont="1" applyFill="1" applyBorder="1" applyAlignment="1">
      <alignment horizontal="center" vertical="center"/>
    </xf>
    <xf numFmtId="0" fontId="65" fillId="14" borderId="6" xfId="7" applyFont="1" applyFill="1" applyBorder="1" applyAlignment="1">
      <alignment horizontal="center" vertical="center"/>
    </xf>
    <xf numFmtId="0" fontId="65" fillId="14" borderId="7" xfId="7" applyFont="1" applyFill="1" applyBorder="1" applyAlignment="1">
      <alignment horizontal="center" vertical="center"/>
    </xf>
    <xf numFmtId="0" fontId="65" fillId="14" borderId="10" xfId="7" applyFont="1" applyFill="1" applyBorder="1" applyAlignment="1">
      <alignment horizontal="center" vertical="center"/>
    </xf>
    <xf numFmtId="0" fontId="65" fillId="14" borderId="9" xfId="7" applyFont="1" applyFill="1" applyBorder="1" applyAlignment="1">
      <alignment horizontal="center" vertical="center"/>
    </xf>
    <xf numFmtId="0" fontId="51" fillId="0" borderId="10" xfId="0" applyFont="1" applyBorder="1" applyAlignment="1">
      <alignment horizontal="center"/>
    </xf>
    <xf numFmtId="0" fontId="51" fillId="0" borderId="8" xfId="0" applyFont="1" applyBorder="1" applyAlignment="1">
      <alignment horizontal="center"/>
    </xf>
    <xf numFmtId="0" fontId="51" fillId="0" borderId="92" xfId="0" applyFont="1" applyBorder="1" applyAlignment="1">
      <alignment horizontal="center" wrapText="1"/>
    </xf>
    <xf numFmtId="0" fontId="51" fillId="0" borderId="43" xfId="0" applyFont="1" applyBorder="1" applyAlignment="1">
      <alignment horizontal="center" wrapText="1"/>
    </xf>
    <xf numFmtId="0" fontId="51" fillId="0" borderId="6" xfId="0" applyFont="1" applyBorder="1" applyAlignment="1">
      <alignment horizontal="center"/>
    </xf>
    <xf numFmtId="0" fontId="78" fillId="0" borderId="25" xfId="0" applyFont="1" applyBorder="1" applyAlignment="1">
      <alignment horizontal="center" wrapText="1"/>
    </xf>
    <xf numFmtId="0" fontId="78" fillId="0" borderId="27" xfId="0" applyFont="1" applyBorder="1" applyAlignment="1">
      <alignment horizontal="center" wrapText="1"/>
    </xf>
    <xf numFmtId="0" fontId="78" fillId="0" borderId="26" xfId="0" applyFont="1" applyBorder="1" applyAlignment="1">
      <alignment horizontal="center" wrapText="1"/>
    </xf>
    <xf numFmtId="0" fontId="78" fillId="0" borderId="78" xfId="0" applyFont="1" applyBorder="1" applyAlignment="1">
      <alignment horizontal="center"/>
    </xf>
    <xf numFmtId="0" fontId="78" fillId="0" borderId="36" xfId="0" applyFont="1" applyBorder="1" applyAlignment="1">
      <alignment horizontal="center"/>
    </xf>
    <xf numFmtId="0" fontId="78" fillId="0" borderId="67" xfId="0" applyFont="1" applyBorder="1" applyAlignment="1">
      <alignment horizontal="center"/>
    </xf>
    <xf numFmtId="0" fontId="78" fillId="0" borderId="76" xfId="0" applyFont="1" applyBorder="1" applyAlignment="1">
      <alignment horizontal="center"/>
    </xf>
    <xf numFmtId="0" fontId="78" fillId="0" borderId="84" xfId="0" applyFont="1" applyBorder="1" applyAlignment="1">
      <alignment horizontal="center"/>
    </xf>
    <xf numFmtId="0" fontId="78" fillId="0" borderId="68" xfId="0" applyFont="1" applyBorder="1" applyAlignment="1">
      <alignment horizontal="center"/>
    </xf>
    <xf numFmtId="0" fontId="78" fillId="0" borderId="56" xfId="0" applyFont="1" applyBorder="1" applyAlignment="1">
      <alignment horizontal="center" wrapText="1"/>
    </xf>
    <xf numFmtId="0" fontId="78" fillId="0" borderId="44" xfId="0" applyFont="1" applyBorder="1" applyAlignment="1">
      <alignment horizontal="center" wrapText="1"/>
    </xf>
    <xf numFmtId="0" fontId="60" fillId="0" borderId="0" xfId="0" applyFont="1" applyAlignment="1">
      <alignment horizontal="left" vertical="top" wrapText="1"/>
    </xf>
    <xf numFmtId="0" fontId="86" fillId="0" borderId="9" xfId="0" applyFont="1" applyBorder="1" applyAlignment="1">
      <alignment horizontal="left" vertical="top" wrapText="1"/>
    </xf>
    <xf numFmtId="0" fontId="86" fillId="0" borderId="0" xfId="0" applyFont="1" applyAlignment="1">
      <alignment horizontal="left" vertical="top" wrapText="1"/>
    </xf>
    <xf numFmtId="0" fontId="51" fillId="0" borderId="0" xfId="0" applyFont="1" applyAlignment="1">
      <alignment horizontal="left" vertical="top" wrapText="1"/>
    </xf>
    <xf numFmtId="0" fontId="51" fillId="0" borderId="74" xfId="0" applyFont="1" applyBorder="1" applyAlignment="1">
      <alignment horizontal="center"/>
    </xf>
    <xf numFmtId="0" fontId="51" fillId="0" borderId="87" xfId="0" applyFont="1" applyBorder="1" applyAlignment="1">
      <alignment horizontal="center"/>
    </xf>
    <xf numFmtId="0" fontId="51" fillId="0" borderId="76" xfId="0" applyFont="1" applyBorder="1" applyAlignment="1">
      <alignment horizontal="center" wrapText="1"/>
    </xf>
    <xf numFmtId="0" fontId="51" fillId="0" borderId="68" xfId="0" applyFont="1" applyBorder="1" applyAlignment="1">
      <alignment horizontal="center" wrapText="1"/>
    </xf>
    <xf numFmtId="0" fontId="51" fillId="0" borderId="5" xfId="0" applyFont="1" applyBorder="1" applyAlignment="1">
      <alignment horizontal="center" wrapText="1"/>
    </xf>
    <xf numFmtId="0" fontId="51" fillId="0" borderId="6" xfId="0" applyFont="1" applyBorder="1" applyAlignment="1">
      <alignment horizontal="center" wrapText="1"/>
    </xf>
    <xf numFmtId="0" fontId="51" fillId="0" borderId="7" xfId="0" applyFont="1" applyBorder="1" applyAlignment="1">
      <alignment horizontal="center" wrapText="1"/>
    </xf>
    <xf numFmtId="0" fontId="60" fillId="0" borderId="9" xfId="0" applyFont="1" applyBorder="1" applyAlignment="1">
      <alignment horizontal="left" vertical="top" wrapText="1"/>
    </xf>
    <xf numFmtId="0" fontId="51" fillId="0" borderId="23" xfId="0" applyFont="1" applyBorder="1" applyAlignment="1">
      <alignment horizontal="center"/>
    </xf>
    <xf numFmtId="0" fontId="51" fillId="0" borderId="24" xfId="0" applyFont="1" applyBorder="1" applyAlignment="1">
      <alignment horizontal="center"/>
    </xf>
    <xf numFmtId="0" fontId="51" fillId="0" borderId="51" xfId="0" applyFont="1" applyBorder="1" applyAlignment="1">
      <alignment horizontal="center" wrapText="1"/>
    </xf>
    <xf numFmtId="0" fontId="51" fillId="0" borderId="52" xfId="0" applyFont="1" applyBorder="1" applyAlignment="1">
      <alignment horizontal="center" wrapText="1"/>
    </xf>
    <xf numFmtId="0" fontId="51" fillId="0" borderId="25" xfId="0" applyFont="1" applyBorder="1" applyAlignment="1">
      <alignment horizontal="center"/>
    </xf>
    <xf numFmtId="0" fontId="51" fillId="0" borderId="26" xfId="0" applyFont="1" applyBorder="1" applyAlignment="1">
      <alignment horizontal="center"/>
    </xf>
    <xf numFmtId="0" fontId="60" fillId="0" borderId="41" xfId="0" applyFont="1" applyBorder="1" applyAlignment="1">
      <alignment horizontal="left" vertical="top" wrapText="1"/>
    </xf>
    <xf numFmtId="0" fontId="78" fillId="0" borderId="3" xfId="0" applyFont="1" applyBorder="1" applyAlignment="1">
      <alignment horizontal="left" wrapText="1"/>
    </xf>
  </cellXfs>
  <cellStyles count="8">
    <cellStyle name="Hyperlink" xfId="2" builtinId="8"/>
    <cellStyle name="Normal" xfId="0" builtinId="0"/>
    <cellStyle name="Normal 2" xfId="6" xr:uid="{8871560D-05EF-449D-B9A4-E8827BA94D82}"/>
    <cellStyle name="Normal 2 2" xfId="7" xr:uid="{1520DDC5-50E5-4FCD-BE2F-36500B3C2BF9}"/>
    <cellStyle name="Normal 3" xfId="5" xr:uid="{00000000-0005-0000-0000-000002000000}"/>
    <cellStyle name="Normal 4" xfId="4" xr:uid="{00000000-0005-0000-0000-000003000000}"/>
    <cellStyle name="Normal_Sheet1" xfId="1" xr:uid="{00000000-0005-0000-0000-000004000000}"/>
    <cellStyle name="Percent" xfId="3" builtinId="5"/>
  </cellStyles>
  <dxfs count="14">
    <dxf>
      <numFmt numFmtId="5" formatCode="#,##0_);\(#,##0\)"/>
    </dxf>
    <dxf>
      <numFmt numFmtId="15" formatCode="0.00E+00"/>
    </dxf>
    <dxf>
      <numFmt numFmtId="5" formatCode="#,##0_);\(#,##0\)"/>
    </dxf>
    <dxf>
      <numFmt numFmtId="15" formatCode="0.00E+00"/>
    </dxf>
    <dxf>
      <numFmt numFmtId="5" formatCode="#,##0_);\(#,##0\)"/>
    </dxf>
    <dxf>
      <numFmt numFmtId="15" formatCode="0.00E+00"/>
    </dxf>
    <dxf>
      <numFmt numFmtId="15" formatCode="0.00E+00"/>
    </dxf>
    <dxf>
      <fill>
        <patternFill patternType="gray125">
          <fgColor auto="1"/>
          <bgColor rgb="FFFFE07D"/>
        </patternFill>
      </fill>
    </dxf>
    <dxf>
      <fill>
        <patternFill patternType="solid">
          <fgColor auto="1"/>
          <bgColor rgb="FFFFE579"/>
        </patternFill>
      </fill>
    </dxf>
    <dxf>
      <numFmt numFmtId="2" formatCode="0.00"/>
    </dxf>
    <dxf>
      <numFmt numFmtId="15" formatCode="0.00E+00"/>
    </dxf>
    <dxf>
      <numFmt numFmtId="3" formatCode="#,##0"/>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B2B2B2"/>
      <color rgb="FFFFE05D"/>
      <color rgb="FFFFE579"/>
      <color rgb="FFABDB77"/>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412750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0</xdr:col>
      <xdr:colOff>600075</xdr:colOff>
      <xdr:row>0</xdr:row>
      <xdr:rowOff>355909</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3500"/>
          <a:ext cx="482600" cy="289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0</xdr:row>
      <xdr:rowOff>66675</xdr:rowOff>
    </xdr:from>
    <xdr:to>
      <xdr:col>0</xdr:col>
      <xdr:colOff>600075</xdr:colOff>
      <xdr:row>0</xdr:row>
      <xdr:rowOff>355909</xdr:rowOff>
    </xdr:to>
    <xdr:pic>
      <xdr:nvPicPr>
        <xdr:cNvPr id="3" name="Picture 1">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3500"/>
          <a:ext cx="482600" cy="289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0</xdr:row>
      <xdr:rowOff>66675</xdr:rowOff>
    </xdr:from>
    <xdr:to>
      <xdr:col>0</xdr:col>
      <xdr:colOff>600075</xdr:colOff>
      <xdr:row>0</xdr:row>
      <xdr:rowOff>355909</xdr:rowOff>
    </xdr:to>
    <xdr:pic>
      <xdr:nvPicPr>
        <xdr:cNvPr id="4" name="Picture 1">
          <a:extLst>
            <a:ext uri="{FF2B5EF4-FFF2-40B4-BE49-F238E27FC236}">
              <a16:creationId xmlns:a16="http://schemas.microsoft.com/office/drawing/2014/main" id="{D435BDDA-F0AD-41C9-A169-0A328AF62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3500"/>
          <a:ext cx="482600" cy="289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0</xdr:row>
      <xdr:rowOff>66675</xdr:rowOff>
    </xdr:from>
    <xdr:to>
      <xdr:col>0</xdr:col>
      <xdr:colOff>600075</xdr:colOff>
      <xdr:row>0</xdr:row>
      <xdr:rowOff>355909</xdr:rowOff>
    </xdr:to>
    <xdr:pic>
      <xdr:nvPicPr>
        <xdr:cNvPr id="5" name="Picture 1">
          <a:extLst>
            <a:ext uri="{FF2B5EF4-FFF2-40B4-BE49-F238E27FC236}">
              <a16:creationId xmlns:a16="http://schemas.microsoft.com/office/drawing/2014/main" id="{98184947-A7C8-4101-8D72-6D25A907C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8580"/>
          <a:ext cx="487680" cy="285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1.2\p\Documents%20and%20Settings\laura.rose\My%20Documents\Misc%202\CC%20Actual%20Emission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cfiles\SHARE\NACP\Customer%20Development\Web\CustomerBusDev\BusinessPlanning\VFF\2013\11%20Nov\Roll%20Products\Final%20Files\13%20Nov%20FCC%20-%20VFF%20(Final).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Adult-Fem%20Care/AFC%20Workstream/Customer%20Dev/Forecasts/Volumes/Quarterly%20Forecasts/September%202005/2005-2006%20SEPTEMBER%20AC%20FC%20Volumes/BFA%20Forecast/March-August%2005%20BFA.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OAD"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amily%20Care/KLEENEX%20Prem%20Products/%20MOIST%20COTTONELLE/FMW%20(Folded%20Flushable%20Moist%20Wipes)/FMW%20Trade%20and%20Volumes/2000%20V&amp;T%20by%20Month/2000%208-M%20FMW%20Volumes%20&amp;%20Trad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RGolus/Desktop/ConfTBLS1-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P\01\01005\Excel\FLARE.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tciusa.sharepoint.com/sites/Amazon/Shared%20Documents/PDX/All%20Projects/All%20Campus/Compliance%20Tracking/ATEI/2023/PDX80/2023%20PDX80%20ATEI%20Reporting%20Form%20v0.3.xlsx" TargetMode="External"/><Relationship Id="rId1" Type="http://schemas.openxmlformats.org/officeDocument/2006/relationships/externalLinkPath" Target="/sites/Amazon/Shared%20Documents/PDX/All%20Projects/All%20Campus/Compliance%20Tracking/ATEI/2023/PDX80/2023%20PDX80%20ATEI%20Reporting%20Form%20v0.3.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tciusa.sharepoint.com/sites/Amazon/Shared%20Documents/PDX/All%20Projects/All%20Campus/Compliance%20Tracking/ATEI/2023/PDX04/2023%20PDX04%20ATEI%20Report%20Form%20v2.0.xlsx" TargetMode="External"/><Relationship Id="rId1" Type="http://schemas.openxmlformats.org/officeDocument/2006/relationships/externalLinkPath" Target="/sites/Amazon/Shared%20Documents/PDX/All%20Projects/All%20Campus/Compliance%20Tracking/ATEI/2023/PDX04/2023%20PDX04%20ATEI%20Report%20Form%20v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ites/Amazon/Shared%20Documents/OR/All%20Projects/203801.0019%20%202020%20EnvE/05%20%20Application%20Forms/PDX109/AQ405CAO%20v1.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11/111901.0053%20-%20Placid%20ICR%20Component%202/Deliverables/Refinery_Wastewater_Emissions_Tool%20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 Data"/>
      <sheetName val="ES Option III"/>
      <sheetName val="ES Page 3"/>
      <sheetName val="Input Data"/>
      <sheetName val="Summary"/>
      <sheetName val="CC Boilers"/>
      <sheetName val="CC CT's"/>
      <sheetName val="CC Coal Handling"/>
      <sheetName val="CC Coal Pile Wind Errosion"/>
      <sheetName val="MH Coal Pile"/>
      <sheetName val="MH Fly Ash"/>
      <sheetName val="Page 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 TO"/>
      <sheetName val="Checklist"/>
      <sheetName val="NA VOL-GS-TR 11"/>
      <sheetName val="CurrConvRates"/>
      <sheetName val="Delete SKU"/>
      <sheetName val="Add SKU"/>
      <sheetName val="Update SKU Attributes"/>
      <sheetName val="OASISPrd"/>
      <sheetName val="OASISPrc"/>
      <sheetName val="OASISPrdRel"/>
      <sheetName val="ActShip"/>
      <sheetName val="TII Rates"/>
      <sheetName val="TII Rates - CA"/>
      <sheetName val="2012 Base US"/>
      <sheetName val="Sheet1"/>
      <sheetName val="DB US NonConv - SU"/>
      <sheetName val="DB US NonConv - GS &amp; Trade"/>
      <sheetName val="DB US Conv - SU &amp; GS"/>
      <sheetName val="2012 - DB US Conv - SU &amp; GS"/>
      <sheetName val="Trade Recon FCC"/>
      <sheetName val="US Display Conv"/>
      <sheetName val="DB CA Conv - SU &amp; GS"/>
      <sheetName val="2012 - DB CA Conv - SU &amp; GS"/>
      <sheetName val="DB CA NonConv - SU"/>
      <sheetName val="DB CA NonConv - GS &amp; Trade"/>
      <sheetName val="CA Display Conv"/>
      <sheetName val="Inputs for Monthly Fcst"/>
      <sheetName val="NA VOL-GS-TR 12"/>
      <sheetName val="NA VOL-GS-TR 13"/>
      <sheetName val="NA VOL-GS-TR 14"/>
      <sheetName val="NA VOL-GS-TR 15"/>
      <sheetName val="2015 Canada - Updates"/>
      <sheetName val="2013 Base US"/>
      <sheetName val="2014 Base US"/>
      <sheetName val="2013 Base Canada"/>
      <sheetName val="2015 Base US"/>
      <sheetName val="2014 Base Canada"/>
      <sheetName val="ActShip - Paste Beacon Here"/>
      <sheetName val="2013 Base US Values"/>
      <sheetName val="2014 Base US Values"/>
      <sheetName val="2013 Base CA Values"/>
      <sheetName val="2014 CA Base Values"/>
      <sheetName val="2013 USA - Updates"/>
      <sheetName val="2015 Base Canada"/>
      <sheetName val="2014 USA - Updates"/>
      <sheetName val="2013 Canada - Updates"/>
      <sheetName val="2015 USA - Updates"/>
      <sheetName val="2014 Canada - Updates"/>
      <sheetName val="2011 Summary"/>
      <sheetName val="2012 Summary"/>
      <sheetName val="Admin"/>
      <sheetName val="2013 Summary"/>
      <sheetName val="Summary"/>
      <sheetName val="Supporting Page"/>
      <sheetName val="Pr Mnth Recon"/>
      <sheetName val="2014 Summary"/>
      <sheetName val="BFA-EST"/>
      <sheetName val="BFA-USA"/>
      <sheetName val="BFA-CAN"/>
      <sheetName val="2012 Base Canada"/>
      <sheetName val="2012 Canada - Updates"/>
      <sheetName val="2012 USA - Updates"/>
      <sheetName val="APO Dates"/>
    </sheetNames>
    <sheetDataSet>
      <sheetData sheetId="0"/>
      <sheetData sheetId="1"/>
      <sheetData sheetId="2"/>
      <sheetData sheetId="3"/>
      <sheetData sheetId="4"/>
      <sheetData sheetId="5">
        <row r="5">
          <cell r="D5" t="str">
            <v>40922</v>
          </cell>
        </row>
      </sheetData>
      <sheetData sheetId="6"/>
      <sheetData sheetId="7">
        <row r="4">
          <cell r="A4" t="str">
            <v>PRD_ID_PREFIX</v>
          </cell>
          <cell r="B4" t="str">
            <v>PRD_ID</v>
          </cell>
          <cell r="C4" t="str">
            <v>PRD_LINE</v>
          </cell>
          <cell r="D4" t="str">
            <v>STD_UNT_FC</v>
          </cell>
          <cell r="E4" t="str">
            <v>PKG2UOMCNT</v>
          </cell>
          <cell r="F4" t="str">
            <v>PKG1UOMCNT</v>
          </cell>
          <cell r="G4" t="str">
            <v>INVC_DSC</v>
          </cell>
          <cell r="H4" t="str">
            <v>EQUIV_CS</v>
          </cell>
          <cell r="I4" t="str">
            <v>PRDSTATCDE</v>
          </cell>
          <cell r="J4" t="str">
            <v>PRDUOMCDE</v>
          </cell>
          <cell r="K4" t="str">
            <v>PRD_TYPE</v>
          </cell>
          <cell r="L4" t="str">
            <v>PackingCode</v>
          </cell>
          <cell r="M4" t="str">
            <v>ProdCatgy</v>
          </cell>
          <cell r="N4" t="str">
            <v>ProdGrp</v>
          </cell>
          <cell r="O4" t="str">
            <v>ProdSubGrp</v>
          </cell>
          <cell r="P4" t="str">
            <v>PRD_WHERE_SOLD_CDE</v>
          </cell>
          <cell r="Q4" t="str">
            <v>ProdPackingDesc</v>
          </cell>
          <cell r="R4" t="str">
            <v>ProdGroupDesc</v>
          </cell>
        </row>
        <row r="5">
          <cell r="A5" t="str">
            <v>10319</v>
          </cell>
          <cell r="B5" t="str">
            <v>1031901</v>
          </cell>
          <cell r="C5" t="str">
            <v>00000</v>
          </cell>
          <cell r="D5">
            <v>8.6400000000000005E-2</v>
          </cell>
          <cell r="E5">
            <v>108</v>
          </cell>
          <cell r="F5">
            <v>8</v>
          </cell>
          <cell r="G5" t="str">
            <v xml:space="preserve">COTT FRSH RFL 108     </v>
          </cell>
          <cell r="H5">
            <v>1</v>
          </cell>
          <cell r="I5" t="str">
            <v>O</v>
          </cell>
          <cell r="J5" t="str">
            <v>CSE</v>
          </cell>
          <cell r="K5" t="str">
            <v>S</v>
          </cell>
          <cell r="L5" t="str">
            <v>102002010</v>
          </cell>
          <cell r="M5" t="str">
            <v>102</v>
          </cell>
          <cell r="N5" t="str">
            <v>002</v>
          </cell>
          <cell r="O5" t="str">
            <v>010</v>
          </cell>
          <cell r="P5" t="str">
            <v xml:space="preserve">NA </v>
          </cell>
          <cell r="Q5" t="str">
            <v xml:space="preserve">COTT FRSH FMW RFL8/108   </v>
          </cell>
          <cell r="R5" t="str">
            <v>Cott FMW Rfl</v>
          </cell>
        </row>
        <row r="6">
          <cell r="A6" t="str">
            <v>10321</v>
          </cell>
          <cell r="B6" t="str">
            <v>1032100</v>
          </cell>
          <cell r="C6" t="str">
            <v>00000</v>
          </cell>
          <cell r="D6">
            <v>0.28000000000000003</v>
          </cell>
          <cell r="E6">
            <v>108</v>
          </cell>
          <cell r="F6">
            <v>20</v>
          </cell>
          <cell r="G6" t="str">
            <v>COTT SC FMW RFL 108DSP</v>
          </cell>
          <cell r="H6">
            <v>2.5</v>
          </cell>
          <cell r="I6" t="str">
            <v>O</v>
          </cell>
          <cell r="J6" t="str">
            <v>DIS</v>
          </cell>
          <cell r="K6" t="str">
            <v>S</v>
          </cell>
          <cell r="L6" t="str">
            <v>102002011</v>
          </cell>
          <cell r="M6" t="str">
            <v>102</v>
          </cell>
          <cell r="N6" t="str">
            <v>002</v>
          </cell>
          <cell r="O6" t="str">
            <v>011</v>
          </cell>
          <cell r="P6" t="str">
            <v>USA</v>
          </cell>
          <cell r="Q6" t="str">
            <v xml:space="preserve">10321-COTT FRSH RFL108   </v>
          </cell>
          <cell r="R6" t="str">
            <v>Cott FMW Rfl</v>
          </cell>
        </row>
        <row r="7">
          <cell r="A7" t="str">
            <v>10334</v>
          </cell>
          <cell r="B7" t="str">
            <v>1033400</v>
          </cell>
          <cell r="C7" t="str">
            <v>00000</v>
          </cell>
          <cell r="D7">
            <v>5.0540000000000003</v>
          </cell>
          <cell r="E7">
            <v>234</v>
          </cell>
          <cell r="F7">
            <v>216</v>
          </cell>
          <cell r="G7" t="str">
            <v xml:space="preserve">COTT FMW RFL 234 PLT  </v>
          </cell>
          <cell r="H7">
            <v>58.32</v>
          </cell>
          <cell r="I7" t="str">
            <v>O</v>
          </cell>
          <cell r="J7" t="str">
            <v>PLT</v>
          </cell>
          <cell r="K7" t="str">
            <v>S</v>
          </cell>
          <cell r="L7" t="str">
            <v>102002012</v>
          </cell>
          <cell r="M7" t="str">
            <v>102</v>
          </cell>
          <cell r="N7" t="str">
            <v>002</v>
          </cell>
          <cell r="O7" t="str">
            <v>012</v>
          </cell>
          <cell r="P7" t="str">
            <v>CAN</v>
          </cell>
          <cell r="Q7" t="str">
            <v xml:space="preserve">10334-COTT FMW RFL 234   </v>
          </cell>
          <cell r="R7" t="str">
            <v>Cott FMW Rfl</v>
          </cell>
        </row>
        <row r="8">
          <cell r="A8" t="str">
            <v>10358</v>
          </cell>
          <cell r="B8" t="str">
            <v>1035802</v>
          </cell>
          <cell r="C8" t="str">
            <v>00000</v>
          </cell>
          <cell r="D8">
            <v>0.13439999999999999</v>
          </cell>
          <cell r="E8">
            <v>168</v>
          </cell>
          <cell r="F8">
            <v>8</v>
          </cell>
          <cell r="G8" t="str">
            <v xml:space="preserve">COTT FRSH FMW RFL 168 </v>
          </cell>
          <cell r="H8">
            <v>1</v>
          </cell>
          <cell r="I8" t="str">
            <v>A</v>
          </cell>
          <cell r="J8" t="str">
            <v>CSE</v>
          </cell>
          <cell r="K8" t="str">
            <v>S</v>
          </cell>
          <cell r="L8" t="str">
            <v>102002014</v>
          </cell>
          <cell r="M8" t="str">
            <v>102</v>
          </cell>
          <cell r="N8" t="str">
            <v>002</v>
          </cell>
          <cell r="O8" t="str">
            <v>014</v>
          </cell>
          <cell r="P8" t="str">
            <v xml:space="preserve">NA </v>
          </cell>
          <cell r="Q8" t="str">
            <v>COTT FMW RFL 8/168</v>
          </cell>
          <cell r="R8" t="str">
            <v>Cott FMW Rfl</v>
          </cell>
        </row>
        <row r="9">
          <cell r="A9" t="str">
            <v>10529</v>
          </cell>
          <cell r="B9" t="str">
            <v>1052903</v>
          </cell>
          <cell r="C9" t="str">
            <v>00000</v>
          </cell>
          <cell r="D9">
            <v>1.6848000000000001</v>
          </cell>
          <cell r="E9">
            <v>234</v>
          </cell>
          <cell r="F9">
            <v>72</v>
          </cell>
          <cell r="G9" t="str">
            <v xml:space="preserve">COTT FMW RFL 234 PLT  </v>
          </cell>
          <cell r="H9">
            <v>18</v>
          </cell>
          <cell r="I9" t="str">
            <v>A</v>
          </cell>
          <cell r="J9" t="str">
            <v>PLT</v>
          </cell>
          <cell r="K9" t="str">
            <v>S</v>
          </cell>
          <cell r="L9" t="str">
            <v>102002013</v>
          </cell>
          <cell r="M9" t="str">
            <v>102</v>
          </cell>
          <cell r="N9" t="str">
            <v>002</v>
          </cell>
          <cell r="O9" t="str">
            <v>013</v>
          </cell>
          <cell r="P9" t="str">
            <v>CAN</v>
          </cell>
          <cell r="Q9" t="str">
            <v>10529-COTT FMW RFL 234</v>
          </cell>
          <cell r="R9" t="str">
            <v>Cott FMW Rfl</v>
          </cell>
        </row>
        <row r="10">
          <cell r="A10" t="str">
            <v>11726</v>
          </cell>
          <cell r="B10" t="str">
            <v>1172601</v>
          </cell>
          <cell r="C10" t="str">
            <v>00000</v>
          </cell>
          <cell r="D10">
            <v>6.1199999999999997E-2</v>
          </cell>
          <cell r="E10">
            <v>51</v>
          </cell>
          <cell r="F10">
            <v>12</v>
          </cell>
          <cell r="G10" t="str">
            <v xml:space="preserve">SCOTT NAT WIPE TUB 51 </v>
          </cell>
          <cell r="H10">
            <v>1</v>
          </cell>
          <cell r="I10" t="str">
            <v>A</v>
          </cell>
          <cell r="J10" t="str">
            <v>CSE</v>
          </cell>
          <cell r="K10" t="str">
            <v>S</v>
          </cell>
          <cell r="L10" t="str">
            <v>102008004</v>
          </cell>
          <cell r="M10" t="str">
            <v>102</v>
          </cell>
          <cell r="N10" t="str">
            <v>008</v>
          </cell>
          <cell r="O10" t="str">
            <v>004</v>
          </cell>
          <cell r="P10" t="str">
            <v>USA</v>
          </cell>
          <cell r="Q10" t="str">
            <v xml:space="preserve">SCOTT NATWIPE TUB12/51   </v>
          </cell>
          <cell r="R10" t="str">
            <v xml:space="preserve">Scott Naturals FMW Tub   </v>
          </cell>
        </row>
        <row r="11">
          <cell r="A11" t="str">
            <v>11727</v>
          </cell>
          <cell r="B11" t="str">
            <v>1172701</v>
          </cell>
          <cell r="C11" t="str">
            <v>00000</v>
          </cell>
          <cell r="D11">
            <v>8.1600000000000006E-2</v>
          </cell>
          <cell r="E11">
            <v>102</v>
          </cell>
          <cell r="F11">
            <v>8</v>
          </cell>
          <cell r="G11" t="str">
            <v>SCOTT NAT WIPE RFL 102</v>
          </cell>
          <cell r="H11">
            <v>1</v>
          </cell>
          <cell r="I11" t="str">
            <v>A</v>
          </cell>
          <cell r="J11" t="str">
            <v>CSE</v>
          </cell>
          <cell r="K11" t="str">
            <v>S</v>
          </cell>
          <cell r="L11" t="str">
            <v>102010001</v>
          </cell>
          <cell r="M11" t="str">
            <v>102</v>
          </cell>
          <cell r="N11" t="str">
            <v>010</v>
          </cell>
          <cell r="O11" t="str">
            <v>001</v>
          </cell>
          <cell r="P11" t="str">
            <v>USA</v>
          </cell>
          <cell r="Q11" t="str">
            <v xml:space="preserve">SCOTT NAT WIPES RFL102   </v>
          </cell>
          <cell r="R11" t="str">
            <v>Scott Naturals FMW Rf Med</v>
          </cell>
        </row>
        <row r="12">
          <cell r="A12" t="str">
            <v>11728</v>
          </cell>
          <cell r="B12" t="str">
            <v>1172801</v>
          </cell>
          <cell r="C12" t="str">
            <v>00000</v>
          </cell>
          <cell r="D12">
            <v>6.1199999999999997E-2</v>
          </cell>
          <cell r="E12">
            <v>51</v>
          </cell>
          <cell r="F12">
            <v>12</v>
          </cell>
          <cell r="G12" t="str">
            <v xml:space="preserve">SCOTT NAT WIPE RFL 51 </v>
          </cell>
          <cell r="H12">
            <v>1</v>
          </cell>
          <cell r="I12" t="str">
            <v>A</v>
          </cell>
          <cell r="J12" t="str">
            <v>CSE</v>
          </cell>
          <cell r="K12" t="str">
            <v>S</v>
          </cell>
          <cell r="L12" t="str">
            <v>102009004</v>
          </cell>
          <cell r="M12" t="str">
            <v>102</v>
          </cell>
          <cell r="N12" t="str">
            <v>009</v>
          </cell>
          <cell r="O12" t="str">
            <v>004</v>
          </cell>
          <cell r="P12" t="str">
            <v>USA</v>
          </cell>
          <cell r="Q12" t="str">
            <v xml:space="preserve">SCOTT WIPE RFL 12/51     </v>
          </cell>
          <cell r="R12" t="str">
            <v>Scott Naturals FMW Rfl Sm</v>
          </cell>
        </row>
        <row r="13">
          <cell r="A13" t="str">
            <v>11942</v>
          </cell>
          <cell r="B13" t="str">
            <v>1194201</v>
          </cell>
          <cell r="C13" t="str">
            <v>00000</v>
          </cell>
          <cell r="D13">
            <v>0.13600000000000001</v>
          </cell>
          <cell r="E13">
            <v>170</v>
          </cell>
          <cell r="F13">
            <v>8</v>
          </cell>
          <cell r="G13" t="str">
            <v xml:space="preserve">SCOTT NAT WIPE RFL170 </v>
          </cell>
          <cell r="H13">
            <v>1</v>
          </cell>
          <cell r="I13" t="str">
            <v>A</v>
          </cell>
          <cell r="J13" t="str">
            <v>CSE</v>
          </cell>
          <cell r="K13" t="str">
            <v>S</v>
          </cell>
          <cell r="L13" t="str">
            <v>102011001</v>
          </cell>
          <cell r="M13" t="str">
            <v>102</v>
          </cell>
          <cell r="N13" t="str">
            <v>011</v>
          </cell>
          <cell r="O13" t="str">
            <v>001</v>
          </cell>
          <cell r="P13" t="str">
            <v xml:space="preserve">NA </v>
          </cell>
          <cell r="Q13" t="str">
            <v xml:space="preserve">SCOTT NAT WIPES RFL170   </v>
          </cell>
          <cell r="R13" t="str">
            <v>Scott Naturals FMW Rf Lrg</v>
          </cell>
        </row>
        <row r="14">
          <cell r="A14" t="str">
            <v>11961</v>
          </cell>
          <cell r="B14" t="str">
            <v>1196103</v>
          </cell>
          <cell r="C14" t="str">
            <v>00000</v>
          </cell>
          <cell r="D14">
            <v>5.04E-2</v>
          </cell>
          <cell r="E14">
            <v>42</v>
          </cell>
          <cell r="F14">
            <v>12</v>
          </cell>
          <cell r="G14" t="str">
            <v xml:space="preserve">COTT FRSH FMW TUB 42  </v>
          </cell>
          <cell r="H14">
            <v>1</v>
          </cell>
          <cell r="I14" t="str">
            <v>A</v>
          </cell>
          <cell r="J14" t="str">
            <v>CSE</v>
          </cell>
          <cell r="K14" t="str">
            <v>S</v>
          </cell>
          <cell r="L14" t="str">
            <v>102001003</v>
          </cell>
          <cell r="M14" t="str">
            <v>102</v>
          </cell>
          <cell r="N14" t="str">
            <v>001</v>
          </cell>
          <cell r="O14" t="str">
            <v>003</v>
          </cell>
          <cell r="P14" t="str">
            <v xml:space="preserve">NA </v>
          </cell>
          <cell r="Q14" t="str">
            <v xml:space="preserve">COTT FMWPOPUPTUB 36-42   </v>
          </cell>
          <cell r="R14" t="str">
            <v>Cott FMW Tub</v>
          </cell>
        </row>
        <row r="15">
          <cell r="A15" t="str">
            <v>11962</v>
          </cell>
          <cell r="B15" t="str">
            <v>1196203</v>
          </cell>
          <cell r="C15" t="str">
            <v>00000</v>
          </cell>
          <cell r="D15">
            <v>5.04E-2</v>
          </cell>
          <cell r="E15">
            <v>42</v>
          </cell>
          <cell r="F15">
            <v>12</v>
          </cell>
          <cell r="G15" t="str">
            <v xml:space="preserve">COTT FRSH FMW TUB 42  </v>
          </cell>
          <cell r="H15">
            <v>1</v>
          </cell>
          <cell r="I15" t="str">
            <v>A</v>
          </cell>
          <cell r="J15" t="str">
            <v>CSE</v>
          </cell>
          <cell r="K15" t="str">
            <v>S</v>
          </cell>
          <cell r="L15" t="str">
            <v>102001003</v>
          </cell>
          <cell r="M15" t="str">
            <v>102</v>
          </cell>
          <cell r="N15" t="str">
            <v>001</v>
          </cell>
          <cell r="O15" t="str">
            <v>003</v>
          </cell>
          <cell r="P15" t="str">
            <v xml:space="preserve">NA </v>
          </cell>
          <cell r="Q15" t="str">
            <v xml:space="preserve">COTT FMWPOPUPTUB 36-42   </v>
          </cell>
          <cell r="R15" t="str">
            <v>Cott FMW Tub</v>
          </cell>
        </row>
        <row r="16">
          <cell r="A16" t="str">
            <v>11963</v>
          </cell>
          <cell r="B16" t="str">
            <v>1196301</v>
          </cell>
          <cell r="C16" t="str">
            <v>00000</v>
          </cell>
          <cell r="D16">
            <v>5.04E-2</v>
          </cell>
          <cell r="E16">
            <v>42</v>
          </cell>
          <cell r="F16">
            <v>12</v>
          </cell>
          <cell r="G16" t="str">
            <v xml:space="preserve">COTT FRSH FMW RFL 42  </v>
          </cell>
          <cell r="H16">
            <v>1</v>
          </cell>
          <cell r="I16" t="str">
            <v>A</v>
          </cell>
          <cell r="J16" t="str">
            <v>CSE</v>
          </cell>
          <cell r="K16" t="str">
            <v>S</v>
          </cell>
          <cell r="L16" t="str">
            <v>102002015</v>
          </cell>
          <cell r="M16" t="str">
            <v>102</v>
          </cell>
          <cell r="N16" t="str">
            <v>002</v>
          </cell>
          <cell r="O16" t="str">
            <v>015</v>
          </cell>
          <cell r="P16" t="str">
            <v xml:space="preserve">NA </v>
          </cell>
          <cell r="Q16" t="str">
            <v xml:space="preserve">COTT FMWPOP-UPRFL12/42   </v>
          </cell>
          <cell r="R16" t="str">
            <v>Cott FMW Rfl</v>
          </cell>
        </row>
        <row r="17">
          <cell r="A17" t="str">
            <v>11964</v>
          </cell>
          <cell r="B17" t="str">
            <v>1196404</v>
          </cell>
          <cell r="C17" t="str">
            <v>00000</v>
          </cell>
          <cell r="D17">
            <v>4.3200000000000002E-2</v>
          </cell>
          <cell r="E17">
            <v>36</v>
          </cell>
          <cell r="F17">
            <v>12</v>
          </cell>
          <cell r="G17" t="str">
            <v xml:space="preserve">COTT SC FMW TUB 36    </v>
          </cell>
          <cell r="H17">
            <v>1</v>
          </cell>
          <cell r="I17" t="str">
            <v>A</v>
          </cell>
          <cell r="J17" t="str">
            <v>CSE</v>
          </cell>
          <cell r="K17" t="str">
            <v>S</v>
          </cell>
          <cell r="L17" t="str">
            <v>102001003</v>
          </cell>
          <cell r="M17" t="str">
            <v>102</v>
          </cell>
          <cell r="N17" t="str">
            <v>001</v>
          </cell>
          <cell r="O17" t="str">
            <v>003</v>
          </cell>
          <cell r="P17" t="str">
            <v>USA</v>
          </cell>
          <cell r="Q17" t="str">
            <v xml:space="preserve">COTT FMWPOPUPTUB 36-42   </v>
          </cell>
          <cell r="R17" t="str">
            <v>Cott FMW Tub</v>
          </cell>
        </row>
        <row r="18">
          <cell r="A18" t="str">
            <v>11965</v>
          </cell>
          <cell r="B18" t="str">
            <v>1196501</v>
          </cell>
          <cell r="C18" t="str">
            <v>00000</v>
          </cell>
          <cell r="D18">
            <v>5.04E-2</v>
          </cell>
          <cell r="E18">
            <v>42</v>
          </cell>
          <cell r="F18">
            <v>12</v>
          </cell>
          <cell r="G18" t="str">
            <v xml:space="preserve">COTT FRSH FMW RFL 42  </v>
          </cell>
          <cell r="H18">
            <v>1</v>
          </cell>
          <cell r="I18" t="str">
            <v>A</v>
          </cell>
          <cell r="J18" t="str">
            <v>CSE</v>
          </cell>
          <cell r="K18" t="str">
            <v>S</v>
          </cell>
          <cell r="L18" t="str">
            <v>102002016</v>
          </cell>
          <cell r="M18" t="str">
            <v>102</v>
          </cell>
          <cell r="N18" t="str">
            <v>002</v>
          </cell>
          <cell r="O18" t="str">
            <v>016</v>
          </cell>
          <cell r="P18" t="str">
            <v>USA</v>
          </cell>
          <cell r="Q18" t="str">
            <v xml:space="preserve">COTT FMWPOP-UPRFL 42     </v>
          </cell>
          <cell r="R18" t="str">
            <v>Cott FMW Rfl</v>
          </cell>
        </row>
        <row r="19">
          <cell r="A19" t="str">
            <v>11966</v>
          </cell>
          <cell r="B19" t="str">
            <v>1196603</v>
          </cell>
          <cell r="C19" t="str">
            <v>00000</v>
          </cell>
          <cell r="D19">
            <v>4.3200000000000002E-2</v>
          </cell>
          <cell r="E19">
            <v>36</v>
          </cell>
          <cell r="F19">
            <v>12</v>
          </cell>
          <cell r="G19" t="str">
            <v xml:space="preserve">COTT SC FMW TUB 36    </v>
          </cell>
          <cell r="H19">
            <v>1</v>
          </cell>
          <cell r="I19" t="str">
            <v>A</v>
          </cell>
          <cell r="J19" t="str">
            <v>CSE</v>
          </cell>
          <cell r="K19" t="str">
            <v>S</v>
          </cell>
          <cell r="L19" t="str">
            <v>102001007</v>
          </cell>
          <cell r="M19" t="str">
            <v>102</v>
          </cell>
          <cell r="N19" t="str">
            <v>001</v>
          </cell>
          <cell r="O19" t="str">
            <v>007</v>
          </cell>
          <cell r="P19" t="str">
            <v>CAN</v>
          </cell>
          <cell r="Q19" t="str">
            <v xml:space="preserve">COTT FMWPOP-UPTUB12/36   </v>
          </cell>
          <cell r="R19" t="str">
            <v>Cott FMW Tub</v>
          </cell>
        </row>
        <row r="20">
          <cell r="A20" t="str">
            <v>12073</v>
          </cell>
          <cell r="B20" t="str">
            <v>1207303</v>
          </cell>
          <cell r="C20" t="str">
            <v>00000</v>
          </cell>
          <cell r="D20">
            <v>0.251</v>
          </cell>
          <cell r="E20">
            <v>0</v>
          </cell>
          <cell r="F20">
            <v>60</v>
          </cell>
          <cell r="G20" t="str">
            <v xml:space="preserve">COTT FRSH FMW 5CS DSP </v>
          </cell>
          <cell r="H20">
            <v>5</v>
          </cell>
          <cell r="I20" t="str">
            <v>A</v>
          </cell>
          <cell r="J20" t="str">
            <v>DIS</v>
          </cell>
          <cell r="K20" t="str">
            <v>M</v>
          </cell>
          <cell r="L20" t="str">
            <v>102002017</v>
          </cell>
          <cell r="M20" t="str">
            <v>102</v>
          </cell>
          <cell r="N20" t="str">
            <v>002</v>
          </cell>
          <cell r="O20" t="str">
            <v>017</v>
          </cell>
          <cell r="P20" t="str">
            <v xml:space="preserve">NA </v>
          </cell>
          <cell r="Q20" t="str">
            <v xml:space="preserve">12073-COTT FMW MIX DSP   </v>
          </cell>
          <cell r="R20" t="str">
            <v>Cott FMW Rfl</v>
          </cell>
        </row>
        <row r="21">
          <cell r="A21" t="str">
            <v>13286</v>
          </cell>
          <cell r="B21" t="str">
            <v>1328600</v>
          </cell>
          <cell r="C21" t="str">
            <v>00000</v>
          </cell>
          <cell r="D21">
            <v>0.126</v>
          </cell>
          <cell r="E21">
            <v>42</v>
          </cell>
          <cell r="F21">
            <v>30</v>
          </cell>
          <cell r="G21" t="str">
            <v>COTT FRSH FMW 2.5CSDSP</v>
          </cell>
          <cell r="H21">
            <v>2.5</v>
          </cell>
          <cell r="I21" t="str">
            <v>O</v>
          </cell>
          <cell r="J21" t="str">
            <v>DIS</v>
          </cell>
          <cell r="K21" t="str">
            <v>S</v>
          </cell>
          <cell r="L21" t="str">
            <v>102001008</v>
          </cell>
          <cell r="M21" t="str">
            <v>102</v>
          </cell>
          <cell r="N21" t="str">
            <v>001</v>
          </cell>
          <cell r="O21" t="str">
            <v>008</v>
          </cell>
          <cell r="P21" t="str">
            <v xml:space="preserve">NA </v>
          </cell>
          <cell r="Q21" t="str">
            <v xml:space="preserve">13286-COTT FMW 42 TUB    </v>
          </cell>
          <cell r="R21" t="str">
            <v>Cott FMW Tub</v>
          </cell>
        </row>
        <row r="22">
          <cell r="A22" t="str">
            <v>25815</v>
          </cell>
          <cell r="B22" t="str">
            <v>2581501</v>
          </cell>
          <cell r="C22" t="str">
            <v>00000</v>
          </cell>
          <cell r="D22">
            <v>9.6000000000000002E-2</v>
          </cell>
          <cell r="E22">
            <v>120</v>
          </cell>
          <cell r="F22">
            <v>8</v>
          </cell>
          <cell r="G22" t="str">
            <v xml:space="preserve">COTT SC FMW RFL 120   </v>
          </cell>
          <cell r="H22">
            <v>1</v>
          </cell>
          <cell r="I22" t="str">
            <v>A</v>
          </cell>
          <cell r="J22" t="str">
            <v>CSE</v>
          </cell>
          <cell r="K22" t="str">
            <v>S</v>
          </cell>
          <cell r="L22" t="str">
            <v>102002018</v>
          </cell>
          <cell r="M22" t="str">
            <v>102</v>
          </cell>
          <cell r="N22" t="str">
            <v>002</v>
          </cell>
          <cell r="O22" t="str">
            <v>018</v>
          </cell>
          <cell r="P22" t="str">
            <v xml:space="preserve">NA </v>
          </cell>
          <cell r="Q22" t="str">
            <v xml:space="preserve">COTT SC FMW RFL8/120     </v>
          </cell>
          <cell r="R22" t="str">
            <v>Cott FMW Rfl</v>
          </cell>
        </row>
        <row r="23">
          <cell r="A23" t="str">
            <v>30840</v>
          </cell>
          <cell r="B23" t="str">
            <v>3084000</v>
          </cell>
          <cell r="C23" t="str">
            <v>00000</v>
          </cell>
          <cell r="D23">
            <v>3.2256</v>
          </cell>
          <cell r="E23">
            <v>224</v>
          </cell>
          <cell r="F23">
            <v>144</v>
          </cell>
          <cell r="G23" t="str">
            <v xml:space="preserve">COTT FMW BDL 224 PLT  </v>
          </cell>
          <cell r="H23">
            <v>9</v>
          </cell>
          <cell r="I23" t="str">
            <v>O</v>
          </cell>
          <cell r="J23" t="str">
            <v>PLT</v>
          </cell>
          <cell r="K23" t="str">
            <v>S</v>
          </cell>
          <cell r="L23" t="str">
            <v>102002019</v>
          </cell>
          <cell r="M23" t="str">
            <v>102</v>
          </cell>
          <cell r="N23" t="str">
            <v>002</v>
          </cell>
          <cell r="O23" t="str">
            <v>019</v>
          </cell>
          <cell r="P23" t="str">
            <v>USA</v>
          </cell>
          <cell r="Q23" t="str">
            <v xml:space="preserve">30840-COTT FMW BDL 224   </v>
          </cell>
          <cell r="R23" t="str">
            <v>Cott FMW Rfl</v>
          </cell>
        </row>
        <row r="24">
          <cell r="A24" t="str">
            <v>32521</v>
          </cell>
          <cell r="B24" t="str">
            <v>3252100</v>
          </cell>
          <cell r="C24" t="str">
            <v>00000</v>
          </cell>
          <cell r="D24">
            <v>0.1008</v>
          </cell>
          <cell r="E24">
            <v>2</v>
          </cell>
          <cell r="F24">
            <v>8</v>
          </cell>
          <cell r="G24" t="str">
            <v>COTT FRSH FMW COMBO126</v>
          </cell>
          <cell r="H24">
            <v>1</v>
          </cell>
          <cell r="I24" t="str">
            <v>A</v>
          </cell>
          <cell r="J24" t="str">
            <v>CSE</v>
          </cell>
          <cell r="K24" t="str">
            <v>S</v>
          </cell>
          <cell r="L24" t="str">
            <v>102005010</v>
          </cell>
          <cell r="M24" t="str">
            <v>102</v>
          </cell>
          <cell r="N24" t="str">
            <v>005</v>
          </cell>
          <cell r="O24" t="str">
            <v>010</v>
          </cell>
          <cell r="P24" t="str">
            <v>USA</v>
          </cell>
          <cell r="Q24" t="str">
            <v xml:space="preserve">COTT FMWPOPUP COMBO126   </v>
          </cell>
          <cell r="R24" t="str">
            <v>Cott FMW Tub/Rfl Combo</v>
          </cell>
        </row>
        <row r="25">
          <cell r="A25" t="str">
            <v>33539</v>
          </cell>
          <cell r="B25" t="str">
            <v>3353900</v>
          </cell>
          <cell r="C25" t="str">
            <v>00000</v>
          </cell>
          <cell r="D25">
            <v>0.16320000000000001</v>
          </cell>
          <cell r="E25">
            <v>204</v>
          </cell>
          <cell r="F25">
            <v>8</v>
          </cell>
          <cell r="G25" t="str">
            <v>SCOTT NAT WIPE RFL 204</v>
          </cell>
          <cell r="H25">
            <v>1</v>
          </cell>
          <cell r="I25" t="str">
            <v>A</v>
          </cell>
          <cell r="J25" t="str">
            <v>CSE</v>
          </cell>
          <cell r="K25" t="str">
            <v>S</v>
          </cell>
          <cell r="L25" t="str">
            <v>102011002</v>
          </cell>
          <cell r="M25" t="str">
            <v>102</v>
          </cell>
          <cell r="N25" t="str">
            <v>011</v>
          </cell>
          <cell r="O25" t="str">
            <v>002</v>
          </cell>
          <cell r="P25" t="str">
            <v>USA</v>
          </cell>
          <cell r="Q25" t="str">
            <v xml:space="preserve">SCOTT NAT BONUS RFL204   </v>
          </cell>
          <cell r="R25" t="str">
            <v>Scott Naturals FMW Rf Lrg</v>
          </cell>
        </row>
        <row r="26">
          <cell r="A26" t="str">
            <v>34107</v>
          </cell>
          <cell r="B26" t="str">
            <v>3410700</v>
          </cell>
          <cell r="C26" t="str">
            <v>00000</v>
          </cell>
          <cell r="D26">
            <v>2.4E-2</v>
          </cell>
          <cell r="E26">
            <v>10</v>
          </cell>
          <cell r="F26">
            <v>24</v>
          </cell>
          <cell r="G26" t="str">
            <v xml:space="preserve">COTT FRSH FMW CLP 10  </v>
          </cell>
          <cell r="H26">
            <v>1</v>
          </cell>
          <cell r="I26" t="str">
            <v>A</v>
          </cell>
          <cell r="J26" t="str">
            <v>CSE</v>
          </cell>
          <cell r="K26" t="str">
            <v>S</v>
          </cell>
          <cell r="L26" t="str">
            <v>102004006</v>
          </cell>
          <cell r="M26" t="str">
            <v>102</v>
          </cell>
          <cell r="N26" t="str">
            <v>004</v>
          </cell>
          <cell r="O26" t="str">
            <v>006</v>
          </cell>
          <cell r="P26" t="str">
            <v>USA</v>
          </cell>
          <cell r="Q26" t="str">
            <v xml:space="preserve">COTT FRSH FMW CLP 10     </v>
          </cell>
          <cell r="R26" t="str">
            <v>Cott FMW Pouch/Clip</v>
          </cell>
        </row>
        <row r="27">
          <cell r="A27" t="str">
            <v>34108</v>
          </cell>
          <cell r="B27" t="str">
            <v>3410800</v>
          </cell>
          <cell r="C27" t="str">
            <v>00000</v>
          </cell>
          <cell r="D27">
            <v>5.7000000000000002E-2</v>
          </cell>
          <cell r="E27">
            <v>266</v>
          </cell>
          <cell r="F27">
            <v>4</v>
          </cell>
          <cell r="G27" t="str">
            <v>COTT FRSH RFL W/TUB266</v>
          </cell>
          <cell r="H27">
            <v>1</v>
          </cell>
          <cell r="I27" t="str">
            <v>A</v>
          </cell>
          <cell r="J27" t="str">
            <v>CSE</v>
          </cell>
          <cell r="K27" t="str">
            <v>S</v>
          </cell>
          <cell r="L27" t="str">
            <v>102002021</v>
          </cell>
          <cell r="M27" t="str">
            <v>102</v>
          </cell>
          <cell r="N27" t="str">
            <v>002</v>
          </cell>
          <cell r="O27" t="str">
            <v>021</v>
          </cell>
          <cell r="P27" t="str">
            <v>USA</v>
          </cell>
          <cell r="Q27" t="str">
            <v xml:space="preserve">COTT FMW RFLW/TUB4/266   </v>
          </cell>
          <cell r="R27" t="str">
            <v>Cott FMW Rfl</v>
          </cell>
        </row>
        <row r="28">
          <cell r="A28" t="str">
            <v>34260</v>
          </cell>
          <cell r="B28" t="str">
            <v>3426000</v>
          </cell>
          <cell r="C28" t="str">
            <v>00000</v>
          </cell>
          <cell r="D28">
            <v>2.4E-2</v>
          </cell>
          <cell r="E28">
            <v>10</v>
          </cell>
          <cell r="F28">
            <v>24</v>
          </cell>
          <cell r="G28" t="str">
            <v xml:space="preserve">COTT FRSH FMW CLP 10  </v>
          </cell>
          <cell r="H28">
            <v>1</v>
          </cell>
          <cell r="I28" t="str">
            <v>A</v>
          </cell>
          <cell r="J28" t="str">
            <v>CSE</v>
          </cell>
          <cell r="K28" t="str">
            <v>S</v>
          </cell>
          <cell r="L28" t="str">
            <v>102004006</v>
          </cell>
          <cell r="M28" t="str">
            <v>102</v>
          </cell>
          <cell r="N28" t="str">
            <v>004</v>
          </cell>
          <cell r="O28" t="str">
            <v>006</v>
          </cell>
          <cell r="P28" t="str">
            <v>USA</v>
          </cell>
          <cell r="Q28" t="str">
            <v xml:space="preserve">COTT FRSH FMW CLP 10     </v>
          </cell>
          <cell r="R28" t="str">
            <v>Cott FMW Pouch/Clip</v>
          </cell>
        </row>
        <row r="29">
          <cell r="A29" t="str">
            <v>34396</v>
          </cell>
          <cell r="B29" t="str">
            <v>3439600</v>
          </cell>
          <cell r="C29" t="str">
            <v>00000</v>
          </cell>
          <cell r="D29">
            <v>6.7199999999999996E-2</v>
          </cell>
          <cell r="E29">
            <v>84</v>
          </cell>
          <cell r="F29">
            <v>8</v>
          </cell>
          <cell r="G29" t="str">
            <v xml:space="preserve">COTT GNTL FMW RFL 84  </v>
          </cell>
          <cell r="H29">
            <v>1</v>
          </cell>
          <cell r="I29" t="str">
            <v>A</v>
          </cell>
          <cell r="J29" t="str">
            <v>CSE</v>
          </cell>
          <cell r="K29" t="str">
            <v>S</v>
          </cell>
          <cell r="L29" t="str">
            <v>102002020</v>
          </cell>
          <cell r="M29" t="str">
            <v>102</v>
          </cell>
          <cell r="N29" t="str">
            <v>002</v>
          </cell>
          <cell r="O29" t="str">
            <v>020</v>
          </cell>
          <cell r="P29" t="str">
            <v>USA</v>
          </cell>
          <cell r="Q29" t="str">
            <v xml:space="preserve">COTT FMW RFL 8/84-98     </v>
          </cell>
          <cell r="R29" t="str">
            <v>Cott FMW Rfl</v>
          </cell>
        </row>
        <row r="30">
          <cell r="A30" t="str">
            <v>34602</v>
          </cell>
          <cell r="B30" t="str">
            <v>3460200</v>
          </cell>
          <cell r="C30" t="str">
            <v>00000</v>
          </cell>
          <cell r="D30">
            <v>7.8399999999999997E-2</v>
          </cell>
          <cell r="E30">
            <v>98</v>
          </cell>
          <cell r="F30">
            <v>8</v>
          </cell>
          <cell r="G30" t="str">
            <v xml:space="preserve">COTTT FRSH FMW RFL 98 </v>
          </cell>
          <cell r="H30">
            <v>1</v>
          </cell>
          <cell r="I30" t="str">
            <v>A</v>
          </cell>
          <cell r="J30" t="str">
            <v>CSE</v>
          </cell>
          <cell r="K30" t="str">
            <v>S</v>
          </cell>
          <cell r="L30" t="str">
            <v>102002020</v>
          </cell>
          <cell r="M30" t="str">
            <v>102</v>
          </cell>
          <cell r="N30" t="str">
            <v>002</v>
          </cell>
          <cell r="O30" t="str">
            <v>020</v>
          </cell>
          <cell r="P30" t="str">
            <v>USA</v>
          </cell>
          <cell r="Q30" t="str">
            <v xml:space="preserve">COTT FMW RFL 8/84-98     </v>
          </cell>
          <cell r="R30" t="str">
            <v>Cott FMW Rfl</v>
          </cell>
        </row>
        <row r="31">
          <cell r="A31" t="str">
            <v>34603</v>
          </cell>
          <cell r="B31" t="str">
            <v>3460300</v>
          </cell>
          <cell r="C31" t="str">
            <v>00000</v>
          </cell>
          <cell r="D31">
            <v>4.3200000000000002E-2</v>
          </cell>
          <cell r="E31">
            <v>36</v>
          </cell>
          <cell r="F31">
            <v>12</v>
          </cell>
          <cell r="G31" t="str">
            <v>COTT FRSH FMW POUCH 36</v>
          </cell>
          <cell r="H31">
            <v>1</v>
          </cell>
          <cell r="I31" t="str">
            <v>A</v>
          </cell>
          <cell r="J31" t="str">
            <v>CSE</v>
          </cell>
          <cell r="K31" t="str">
            <v>S</v>
          </cell>
          <cell r="L31" t="str">
            <v>102004007</v>
          </cell>
          <cell r="M31" t="str">
            <v>102</v>
          </cell>
          <cell r="N31" t="str">
            <v>004</v>
          </cell>
          <cell r="O31" t="str">
            <v>007</v>
          </cell>
          <cell r="P31" t="str">
            <v>USA</v>
          </cell>
          <cell r="Q31" t="str">
            <v xml:space="preserve">COTT FRSH POUCH 12/36    </v>
          </cell>
          <cell r="R31" t="str">
            <v>Cott FMW Pouch/Clip</v>
          </cell>
        </row>
        <row r="32">
          <cell r="A32" t="str">
            <v>35321</v>
          </cell>
          <cell r="B32" t="str">
            <v>3532100</v>
          </cell>
          <cell r="C32" t="str">
            <v>00000</v>
          </cell>
          <cell r="D32">
            <v>8.9599999999999999E-2</v>
          </cell>
          <cell r="E32">
            <v>112</v>
          </cell>
          <cell r="F32">
            <v>8</v>
          </cell>
          <cell r="G32" t="str">
            <v xml:space="preserve">COTT FRSH FMW RFL 112 </v>
          </cell>
          <cell r="H32">
            <v>1</v>
          </cell>
          <cell r="I32" t="str">
            <v>A</v>
          </cell>
          <cell r="J32" t="str">
            <v>CSE</v>
          </cell>
          <cell r="K32" t="str">
            <v>S</v>
          </cell>
          <cell r="L32" t="str">
            <v>102002022</v>
          </cell>
          <cell r="M32" t="str">
            <v>102</v>
          </cell>
          <cell r="N32" t="str">
            <v>002</v>
          </cell>
          <cell r="O32" t="str">
            <v>022</v>
          </cell>
          <cell r="P32" t="str">
            <v>USA</v>
          </cell>
          <cell r="Q32" t="str">
            <v xml:space="preserve">COTT POP-UPRFL8/96-112   </v>
          </cell>
          <cell r="R32" t="str">
            <v>Cott FMW Rfl</v>
          </cell>
        </row>
        <row r="33">
          <cell r="A33" t="str">
            <v>35322</v>
          </cell>
          <cell r="B33" t="str">
            <v>3532200</v>
          </cell>
          <cell r="C33" t="str">
            <v>00000</v>
          </cell>
          <cell r="D33">
            <v>7.6799999999999993E-2</v>
          </cell>
          <cell r="E33">
            <v>96</v>
          </cell>
          <cell r="F33">
            <v>8</v>
          </cell>
          <cell r="G33" t="str">
            <v xml:space="preserve">COTT GNTL FMW RFL 96  </v>
          </cell>
          <cell r="H33">
            <v>1</v>
          </cell>
          <cell r="I33" t="str">
            <v>A</v>
          </cell>
          <cell r="J33" t="str">
            <v>CSE</v>
          </cell>
          <cell r="K33" t="str">
            <v>S</v>
          </cell>
          <cell r="L33" t="str">
            <v>102002022</v>
          </cell>
          <cell r="M33" t="str">
            <v>102</v>
          </cell>
          <cell r="N33" t="str">
            <v>002</v>
          </cell>
          <cell r="O33" t="str">
            <v>022</v>
          </cell>
          <cell r="P33" t="str">
            <v>USA</v>
          </cell>
          <cell r="Q33" t="str">
            <v xml:space="preserve">COTT POP-UPRFL8/96-112   </v>
          </cell>
          <cell r="R33" t="str">
            <v>Cott FMW Rfl</v>
          </cell>
        </row>
        <row r="34">
          <cell r="A34" t="str">
            <v>35767</v>
          </cell>
          <cell r="B34" t="str">
            <v>3576700</v>
          </cell>
          <cell r="C34" t="str">
            <v>00000</v>
          </cell>
          <cell r="D34">
            <v>7.2</v>
          </cell>
          <cell r="E34">
            <v>400</v>
          </cell>
          <cell r="F34">
            <v>180</v>
          </cell>
          <cell r="G34" t="str">
            <v xml:space="preserve">COTT FMW BDL 400 PLT  </v>
          </cell>
          <cell r="H34">
            <v>137.25</v>
          </cell>
          <cell r="I34" t="str">
            <v>A</v>
          </cell>
          <cell r="J34" t="str">
            <v>PLT</v>
          </cell>
          <cell r="K34" t="str">
            <v>S</v>
          </cell>
          <cell r="L34" t="str">
            <v>102005011</v>
          </cell>
          <cell r="M34" t="str">
            <v>102</v>
          </cell>
          <cell r="N34" t="str">
            <v>005</v>
          </cell>
          <cell r="O34" t="str">
            <v>011</v>
          </cell>
          <cell r="P34" t="str">
            <v>USA</v>
          </cell>
          <cell r="Q34" t="str">
            <v xml:space="preserve">35767-COTT FMW BDL 400   </v>
          </cell>
          <cell r="R34" t="str">
            <v>Cott FMW Tub/Rfl Combo</v>
          </cell>
        </row>
        <row r="35">
          <cell r="A35" t="str">
            <v>35917</v>
          </cell>
          <cell r="B35" t="str">
            <v>3591700</v>
          </cell>
          <cell r="C35" t="str">
            <v>00000</v>
          </cell>
          <cell r="D35">
            <v>4.234</v>
          </cell>
          <cell r="E35">
            <v>294</v>
          </cell>
          <cell r="F35">
            <v>144</v>
          </cell>
          <cell r="G35" t="str">
            <v xml:space="preserve">COTT FMW BDL 294 PLT  </v>
          </cell>
          <cell r="H35">
            <v>84</v>
          </cell>
          <cell r="I35" t="str">
            <v>A</v>
          </cell>
          <cell r="J35" t="str">
            <v>PLT</v>
          </cell>
          <cell r="K35" t="str">
            <v>S</v>
          </cell>
          <cell r="L35" t="str">
            <v>102005012</v>
          </cell>
          <cell r="M35" t="str">
            <v>102</v>
          </cell>
          <cell r="N35" t="str">
            <v>005</v>
          </cell>
          <cell r="O35" t="str">
            <v>012</v>
          </cell>
          <cell r="P35" t="str">
            <v>USA</v>
          </cell>
          <cell r="Q35" t="str">
            <v xml:space="preserve">35917-COTT FMW BDL 294   </v>
          </cell>
          <cell r="R35" t="str">
            <v>Cott FMW Tub/Rfl Combo</v>
          </cell>
        </row>
        <row r="36">
          <cell r="A36" t="str">
            <v>35918</v>
          </cell>
          <cell r="B36" t="str">
            <v>3591800</v>
          </cell>
          <cell r="C36" t="str">
            <v>00000</v>
          </cell>
          <cell r="D36">
            <v>3.1749999999999998</v>
          </cell>
          <cell r="E36">
            <v>294</v>
          </cell>
          <cell r="F36">
            <v>108</v>
          </cell>
          <cell r="G36" t="str">
            <v xml:space="preserve">COTT FMW BDL 294 PLT  </v>
          </cell>
          <cell r="H36">
            <v>63</v>
          </cell>
          <cell r="I36" t="str">
            <v>A</v>
          </cell>
          <cell r="J36" t="str">
            <v>PLT</v>
          </cell>
          <cell r="K36" t="str">
            <v>S</v>
          </cell>
          <cell r="L36" t="str">
            <v>102005013</v>
          </cell>
          <cell r="M36" t="str">
            <v>102</v>
          </cell>
          <cell r="N36" t="str">
            <v>005</v>
          </cell>
          <cell r="O36" t="str">
            <v>013</v>
          </cell>
          <cell r="P36" t="str">
            <v>USA</v>
          </cell>
          <cell r="Q36" t="str">
            <v xml:space="preserve">35918-COTT FMW BDL 294   </v>
          </cell>
          <cell r="R36" t="str">
            <v>Cott FMW Tub/Rfl Combo</v>
          </cell>
        </row>
        <row r="37">
          <cell r="A37" t="str">
            <v>35970</v>
          </cell>
          <cell r="B37" t="str">
            <v>3597000</v>
          </cell>
          <cell r="C37" t="str">
            <v>00000</v>
          </cell>
          <cell r="D37">
            <v>6.7199999999999996E-2</v>
          </cell>
          <cell r="E37">
            <v>84</v>
          </cell>
          <cell r="F37">
            <v>8</v>
          </cell>
          <cell r="G37" t="str">
            <v xml:space="preserve">COTT FRSH FMW RFL 84  </v>
          </cell>
          <cell r="H37">
            <v>1</v>
          </cell>
          <cell r="I37" t="str">
            <v>A</v>
          </cell>
          <cell r="J37" t="str">
            <v>CSE</v>
          </cell>
          <cell r="K37" t="str">
            <v>S</v>
          </cell>
          <cell r="L37" t="str">
            <v>102002028</v>
          </cell>
          <cell r="M37" t="str">
            <v>102</v>
          </cell>
          <cell r="N37" t="str">
            <v>002</v>
          </cell>
          <cell r="O37" t="str">
            <v>028</v>
          </cell>
          <cell r="P37" t="str">
            <v>USA</v>
          </cell>
          <cell r="Q37" t="str">
            <v xml:space="preserve">COTT FMW RFL 8/84        </v>
          </cell>
          <cell r="R37" t="str">
            <v>Cott FMW Rfl</v>
          </cell>
        </row>
        <row r="38">
          <cell r="A38" t="str">
            <v>35971</v>
          </cell>
          <cell r="B38" t="str">
            <v>3597100</v>
          </cell>
          <cell r="C38" t="str">
            <v>00000</v>
          </cell>
          <cell r="D38">
            <v>6.7199999999999996E-2</v>
          </cell>
          <cell r="E38">
            <v>84</v>
          </cell>
          <cell r="F38">
            <v>8</v>
          </cell>
          <cell r="G38" t="str">
            <v xml:space="preserve">COTT GNTL FMW RFL 84  </v>
          </cell>
          <cell r="H38">
            <v>1</v>
          </cell>
          <cell r="I38" t="str">
            <v>A</v>
          </cell>
          <cell r="J38" t="str">
            <v>CSE</v>
          </cell>
          <cell r="K38" t="str">
            <v>S</v>
          </cell>
          <cell r="L38" t="str">
            <v>102002028</v>
          </cell>
          <cell r="M38" t="str">
            <v>102</v>
          </cell>
          <cell r="N38" t="str">
            <v>002</v>
          </cell>
          <cell r="O38" t="str">
            <v>028</v>
          </cell>
          <cell r="P38" t="str">
            <v>USA</v>
          </cell>
          <cell r="Q38" t="str">
            <v xml:space="preserve">COTT FMW RFL 8/84        </v>
          </cell>
          <cell r="R38" t="str">
            <v>Cott FMW Rfl</v>
          </cell>
        </row>
        <row r="39">
          <cell r="A39" t="str">
            <v>35972</v>
          </cell>
          <cell r="B39" t="str">
            <v>3597200</v>
          </cell>
          <cell r="C39" t="str">
            <v>00000</v>
          </cell>
          <cell r="D39">
            <v>0.1008</v>
          </cell>
          <cell r="E39">
            <v>126</v>
          </cell>
          <cell r="F39">
            <v>8</v>
          </cell>
          <cell r="G39" t="str">
            <v xml:space="preserve">COTT GNTL FMW RFL 126 </v>
          </cell>
          <cell r="H39">
            <v>1</v>
          </cell>
          <cell r="I39" t="str">
            <v>A</v>
          </cell>
          <cell r="J39" t="str">
            <v>CSE</v>
          </cell>
          <cell r="K39" t="str">
            <v>S</v>
          </cell>
          <cell r="L39" t="str">
            <v>102002025</v>
          </cell>
          <cell r="M39" t="str">
            <v>102</v>
          </cell>
          <cell r="N39" t="str">
            <v>002</v>
          </cell>
          <cell r="O39" t="str">
            <v>025</v>
          </cell>
          <cell r="P39" t="str">
            <v>USA</v>
          </cell>
          <cell r="Q39" t="str">
            <v xml:space="preserve">COTT FMW RFL 8/126       </v>
          </cell>
          <cell r="R39" t="str">
            <v>Cott FMW Rfl</v>
          </cell>
        </row>
        <row r="40">
          <cell r="A40" t="str">
            <v>35973</v>
          </cell>
          <cell r="B40" t="str">
            <v>3597300</v>
          </cell>
          <cell r="C40" t="str">
            <v>00000</v>
          </cell>
          <cell r="D40">
            <v>0.1008</v>
          </cell>
          <cell r="E40">
            <v>126</v>
          </cell>
          <cell r="F40">
            <v>8</v>
          </cell>
          <cell r="G40" t="str">
            <v xml:space="preserve">COTT FRSH FMW RFL 126 </v>
          </cell>
          <cell r="H40">
            <v>1</v>
          </cell>
          <cell r="I40" t="str">
            <v>A</v>
          </cell>
          <cell r="J40" t="str">
            <v>CSE</v>
          </cell>
          <cell r="K40" t="str">
            <v>S</v>
          </cell>
          <cell r="L40" t="str">
            <v>102002025</v>
          </cell>
          <cell r="M40" t="str">
            <v>102</v>
          </cell>
          <cell r="N40" t="str">
            <v>002</v>
          </cell>
          <cell r="O40" t="str">
            <v>025</v>
          </cell>
          <cell r="P40" t="str">
            <v>USA</v>
          </cell>
          <cell r="Q40" t="str">
            <v xml:space="preserve">COTT FMW RFL 8/126       </v>
          </cell>
          <cell r="R40" t="str">
            <v>Cott FMW Rfl</v>
          </cell>
        </row>
        <row r="41">
          <cell r="A41" t="str">
            <v>35974</v>
          </cell>
          <cell r="B41" t="str">
            <v>3597400</v>
          </cell>
          <cell r="C41" t="str">
            <v>00000</v>
          </cell>
          <cell r="D41">
            <v>5.04E-2</v>
          </cell>
          <cell r="E41">
            <v>42</v>
          </cell>
          <cell r="F41">
            <v>12</v>
          </cell>
          <cell r="G41" t="str">
            <v xml:space="preserve">COTT FRSH FMW RFL 42  </v>
          </cell>
          <cell r="H41">
            <v>1</v>
          </cell>
          <cell r="I41" t="str">
            <v>A</v>
          </cell>
          <cell r="J41" t="str">
            <v>CSE</v>
          </cell>
          <cell r="K41" t="str">
            <v>S</v>
          </cell>
          <cell r="L41" t="str">
            <v>102002026</v>
          </cell>
          <cell r="M41" t="str">
            <v>102</v>
          </cell>
          <cell r="N41" t="str">
            <v>002</v>
          </cell>
          <cell r="O41" t="str">
            <v>026</v>
          </cell>
          <cell r="P41" t="str">
            <v>USA</v>
          </cell>
          <cell r="Q41" t="str">
            <v xml:space="preserve">COTT FRSH FMW RFL12/42   </v>
          </cell>
          <cell r="R41" t="str">
            <v>Cott FMW Rfl</v>
          </cell>
        </row>
        <row r="42">
          <cell r="A42" t="str">
            <v>35975</v>
          </cell>
          <cell r="B42" t="str">
            <v>3597500</v>
          </cell>
          <cell r="C42" t="str">
            <v>00000</v>
          </cell>
          <cell r="D42">
            <v>0.33600000000000002</v>
          </cell>
          <cell r="E42">
            <v>168</v>
          </cell>
          <cell r="F42">
            <v>20</v>
          </cell>
          <cell r="G42" t="str">
            <v>COTT FRSH FMW2.5CS DSP</v>
          </cell>
          <cell r="H42">
            <v>2.5</v>
          </cell>
          <cell r="I42" t="str">
            <v>A</v>
          </cell>
          <cell r="J42" t="str">
            <v>DIS</v>
          </cell>
          <cell r="K42" t="str">
            <v>S</v>
          </cell>
          <cell r="L42" t="str">
            <v>102002024</v>
          </cell>
          <cell r="M42" t="str">
            <v>102</v>
          </cell>
          <cell r="N42" t="str">
            <v>002</v>
          </cell>
          <cell r="O42" t="str">
            <v>024</v>
          </cell>
          <cell r="P42" t="str">
            <v>USA</v>
          </cell>
          <cell r="Q42" t="str">
            <v xml:space="preserve">35975-COTT FMW RFL DSP   </v>
          </cell>
          <cell r="R42" t="str">
            <v>Cott FMW Rfl</v>
          </cell>
        </row>
        <row r="43">
          <cell r="A43" t="str">
            <v>36003</v>
          </cell>
          <cell r="B43" t="str">
            <v>3600300</v>
          </cell>
          <cell r="C43" t="str">
            <v>00000</v>
          </cell>
          <cell r="D43">
            <v>2.4E-2</v>
          </cell>
          <cell r="E43">
            <v>10</v>
          </cell>
          <cell r="F43">
            <v>24</v>
          </cell>
          <cell r="G43" t="str">
            <v xml:space="preserve">COTT FRSH FMW OTG 10  </v>
          </cell>
          <cell r="H43">
            <v>1</v>
          </cell>
          <cell r="I43" t="str">
            <v>A</v>
          </cell>
          <cell r="J43" t="str">
            <v>CSE</v>
          </cell>
          <cell r="K43" t="str">
            <v>S</v>
          </cell>
          <cell r="L43" t="str">
            <v>102004008</v>
          </cell>
          <cell r="M43" t="str">
            <v>102</v>
          </cell>
          <cell r="N43" t="str">
            <v>004</v>
          </cell>
          <cell r="O43" t="str">
            <v>008</v>
          </cell>
          <cell r="P43" t="str">
            <v>USA</v>
          </cell>
          <cell r="Q43" t="str">
            <v xml:space="preserve">COTT FRSH FMW OTG24/10   </v>
          </cell>
          <cell r="R43" t="str">
            <v>Cott FMW Pouch/Clip</v>
          </cell>
        </row>
        <row r="44">
          <cell r="A44" t="str">
            <v>36004</v>
          </cell>
          <cell r="B44" t="str">
            <v>3600400</v>
          </cell>
          <cell r="C44" t="str">
            <v>00000</v>
          </cell>
          <cell r="D44">
            <v>0.02</v>
          </cell>
          <cell r="E44">
            <v>10</v>
          </cell>
          <cell r="F44">
            <v>20</v>
          </cell>
          <cell r="G44" t="str">
            <v>COTT FRSHFMW OTG RFL10</v>
          </cell>
          <cell r="H44">
            <v>1</v>
          </cell>
          <cell r="I44" t="str">
            <v>A</v>
          </cell>
          <cell r="J44" t="str">
            <v>CSE</v>
          </cell>
          <cell r="K44" t="str">
            <v>S</v>
          </cell>
          <cell r="L44" t="str">
            <v>102002027</v>
          </cell>
          <cell r="M44" t="str">
            <v>102</v>
          </cell>
          <cell r="N44" t="str">
            <v>002</v>
          </cell>
          <cell r="O44" t="str">
            <v>027</v>
          </cell>
          <cell r="P44" t="str">
            <v>USA</v>
          </cell>
          <cell r="Q44" t="str">
            <v xml:space="preserve">COTT FMW OTG RFL 20/10   </v>
          </cell>
          <cell r="R44" t="str">
            <v>Cott FMW Rfl</v>
          </cell>
        </row>
        <row r="45">
          <cell r="A45" t="str">
            <v>36734</v>
          </cell>
          <cell r="B45" t="str">
            <v>3673400</v>
          </cell>
          <cell r="C45" t="str">
            <v>00000</v>
          </cell>
          <cell r="D45">
            <v>3.3599999999999998E-2</v>
          </cell>
          <cell r="E45">
            <v>42</v>
          </cell>
          <cell r="F45">
            <v>8</v>
          </cell>
          <cell r="G45" t="str">
            <v xml:space="preserve">COTT FRSH FMW TUB 42  </v>
          </cell>
          <cell r="H45">
            <v>1</v>
          </cell>
          <cell r="I45" t="str">
            <v>A</v>
          </cell>
          <cell r="J45" t="str">
            <v>CSE</v>
          </cell>
          <cell r="K45" t="str">
            <v>S</v>
          </cell>
          <cell r="L45" t="str">
            <v>102001009</v>
          </cell>
          <cell r="M45" t="str">
            <v>102</v>
          </cell>
          <cell r="N45" t="str">
            <v>001</v>
          </cell>
          <cell r="O45" t="str">
            <v>009</v>
          </cell>
          <cell r="P45" t="str">
            <v xml:space="preserve">NA </v>
          </cell>
          <cell r="Q45" t="str">
            <v xml:space="preserve">COTT FMW TUB 8/42        </v>
          </cell>
          <cell r="R45" t="str">
            <v>Cott FMW Tub</v>
          </cell>
        </row>
        <row r="46">
          <cell r="A46" t="str">
            <v>36737</v>
          </cell>
          <cell r="B46" t="str">
            <v>3673700</v>
          </cell>
          <cell r="C46" t="str">
            <v>00000</v>
          </cell>
          <cell r="D46">
            <v>3.3599999999999998E-2</v>
          </cell>
          <cell r="E46">
            <v>42</v>
          </cell>
          <cell r="F46">
            <v>8</v>
          </cell>
          <cell r="G46" t="str">
            <v xml:space="preserve">COTT FRSH FMW TUB 42  </v>
          </cell>
          <cell r="H46">
            <v>1</v>
          </cell>
          <cell r="I46" t="str">
            <v>A</v>
          </cell>
          <cell r="J46" t="str">
            <v>CSE</v>
          </cell>
          <cell r="K46" t="str">
            <v>S</v>
          </cell>
          <cell r="L46" t="str">
            <v>102001009</v>
          </cell>
          <cell r="M46" t="str">
            <v>102</v>
          </cell>
          <cell r="N46" t="str">
            <v>001</v>
          </cell>
          <cell r="O46" t="str">
            <v>009</v>
          </cell>
          <cell r="P46" t="str">
            <v xml:space="preserve">NA </v>
          </cell>
          <cell r="Q46" t="str">
            <v xml:space="preserve">COTT FMW TUB 8/42        </v>
          </cell>
          <cell r="R46" t="str">
            <v>Cott FMW Tub</v>
          </cell>
        </row>
        <row r="47">
          <cell r="A47" t="str">
            <v>36738</v>
          </cell>
          <cell r="B47" t="str">
            <v>3673800</v>
          </cell>
          <cell r="C47" t="str">
            <v>00000</v>
          </cell>
          <cell r="D47">
            <v>3.3599999999999998E-2</v>
          </cell>
          <cell r="E47">
            <v>42</v>
          </cell>
          <cell r="F47">
            <v>8</v>
          </cell>
          <cell r="G47" t="str">
            <v xml:space="preserve">COTT GNTL FMW TUB 42  </v>
          </cell>
          <cell r="H47">
            <v>1</v>
          </cell>
          <cell r="I47" t="str">
            <v>A</v>
          </cell>
          <cell r="J47" t="str">
            <v>CSE</v>
          </cell>
          <cell r="K47" t="str">
            <v>S</v>
          </cell>
          <cell r="L47" t="str">
            <v>102001009</v>
          </cell>
          <cell r="M47" t="str">
            <v>102</v>
          </cell>
          <cell r="N47" t="str">
            <v>001</v>
          </cell>
          <cell r="O47" t="str">
            <v>009</v>
          </cell>
          <cell r="P47" t="str">
            <v xml:space="preserve">NA </v>
          </cell>
          <cell r="Q47" t="str">
            <v xml:space="preserve">COTT FMW TUB 8/42        </v>
          </cell>
          <cell r="R47" t="str">
            <v>Cott FMW Tub</v>
          </cell>
        </row>
        <row r="48">
          <cell r="A48" t="str">
            <v>36741</v>
          </cell>
          <cell r="B48" t="str">
            <v>3674100</v>
          </cell>
          <cell r="C48" t="str">
            <v>00000</v>
          </cell>
          <cell r="D48">
            <v>2.52E-2</v>
          </cell>
          <cell r="E48">
            <v>42</v>
          </cell>
          <cell r="F48">
            <v>6</v>
          </cell>
          <cell r="G48" t="str">
            <v>COTT FRSH UPRT DSPNR42</v>
          </cell>
          <cell r="H48">
            <v>1</v>
          </cell>
          <cell r="I48" t="str">
            <v>A</v>
          </cell>
          <cell r="J48" t="str">
            <v>CSE</v>
          </cell>
          <cell r="K48" t="str">
            <v>S</v>
          </cell>
          <cell r="L48" t="str">
            <v>102012001</v>
          </cell>
          <cell r="M48" t="str">
            <v>102</v>
          </cell>
          <cell r="N48" t="str">
            <v>012</v>
          </cell>
          <cell r="O48" t="str">
            <v>001</v>
          </cell>
          <cell r="P48" t="str">
            <v xml:space="preserve">NA </v>
          </cell>
          <cell r="Q48" t="str">
            <v xml:space="preserve">COTT FMW DSPNR 6/42      </v>
          </cell>
          <cell r="R48" t="str">
            <v xml:space="preserve">Cott FMW Dispenser       </v>
          </cell>
        </row>
        <row r="49">
          <cell r="A49" t="str">
            <v>36742</v>
          </cell>
          <cell r="B49" t="str">
            <v>3674200</v>
          </cell>
          <cell r="C49" t="str">
            <v>00000</v>
          </cell>
          <cell r="D49">
            <v>2.52E-2</v>
          </cell>
          <cell r="E49">
            <v>42</v>
          </cell>
          <cell r="F49">
            <v>6</v>
          </cell>
          <cell r="G49" t="str">
            <v>COTT FRSH UPRT DSPNR42</v>
          </cell>
          <cell r="H49">
            <v>1</v>
          </cell>
          <cell r="I49" t="str">
            <v>A</v>
          </cell>
          <cell r="J49" t="str">
            <v>CSE</v>
          </cell>
          <cell r="K49" t="str">
            <v>S</v>
          </cell>
          <cell r="L49" t="str">
            <v>102012001</v>
          </cell>
          <cell r="M49" t="str">
            <v>102</v>
          </cell>
          <cell r="N49" t="str">
            <v>012</v>
          </cell>
          <cell r="O49" t="str">
            <v>001</v>
          </cell>
          <cell r="P49" t="str">
            <v xml:space="preserve">NA </v>
          </cell>
          <cell r="Q49" t="str">
            <v xml:space="preserve">COTT FMW DSPNR 6/42      </v>
          </cell>
          <cell r="R49" t="str">
            <v xml:space="preserve">Cott FMW Dispenser       </v>
          </cell>
        </row>
        <row r="50">
          <cell r="A50" t="str">
            <v>36777</v>
          </cell>
          <cell r="B50" t="str">
            <v>3677700</v>
          </cell>
          <cell r="C50" t="str">
            <v>00000</v>
          </cell>
          <cell r="D50">
            <v>0.1008</v>
          </cell>
          <cell r="E50">
            <v>42</v>
          </cell>
          <cell r="F50">
            <v>24</v>
          </cell>
          <cell r="G50" t="str">
            <v>COTT FRSH DSPNR4CS DSP</v>
          </cell>
          <cell r="H50">
            <v>4</v>
          </cell>
          <cell r="I50" t="str">
            <v>A</v>
          </cell>
          <cell r="J50" t="str">
            <v>DIS</v>
          </cell>
          <cell r="K50" t="str">
            <v>S</v>
          </cell>
          <cell r="L50" t="str">
            <v>102012002</v>
          </cell>
          <cell r="M50" t="str">
            <v>102</v>
          </cell>
          <cell r="N50" t="str">
            <v>012</v>
          </cell>
          <cell r="O50" t="str">
            <v>002</v>
          </cell>
          <cell r="P50" t="str">
            <v xml:space="preserve">NA </v>
          </cell>
          <cell r="Q50" t="str">
            <v xml:space="preserve">36777-COTT FRSH DSPNR    </v>
          </cell>
          <cell r="R50" t="str">
            <v xml:space="preserve">Cott FMW Dispenser       </v>
          </cell>
        </row>
        <row r="51">
          <cell r="A51" t="str">
            <v>72010</v>
          </cell>
          <cell r="B51" t="str">
            <v>7201001</v>
          </cell>
          <cell r="C51" t="str">
            <v>00000</v>
          </cell>
          <cell r="D51">
            <v>4.8000000000000001E-2</v>
          </cell>
          <cell r="E51">
            <v>10</v>
          </cell>
          <cell r="F51">
            <v>48</v>
          </cell>
          <cell r="G51" t="str">
            <v xml:space="preserve">COTT FRSH FMW CLAM 10 </v>
          </cell>
          <cell r="H51">
            <v>1</v>
          </cell>
          <cell r="I51" t="str">
            <v>A</v>
          </cell>
          <cell r="J51" t="str">
            <v>CSE</v>
          </cell>
          <cell r="K51" t="str">
            <v>S</v>
          </cell>
          <cell r="L51" t="str">
            <v>102004003</v>
          </cell>
          <cell r="M51" t="str">
            <v>102</v>
          </cell>
          <cell r="N51" t="str">
            <v>004</v>
          </cell>
          <cell r="O51" t="str">
            <v>003</v>
          </cell>
          <cell r="P51" t="str">
            <v xml:space="preserve">NA </v>
          </cell>
          <cell r="Q51" t="str">
            <v>COTT FMW ZIP CS 48/10</v>
          </cell>
          <cell r="R51" t="str">
            <v>Cott FMW Pouch/Clip</v>
          </cell>
        </row>
        <row r="52">
          <cell r="A52" t="str">
            <v>72013</v>
          </cell>
          <cell r="B52" t="str">
            <v>7201310</v>
          </cell>
          <cell r="C52" t="str">
            <v>00000</v>
          </cell>
          <cell r="D52">
            <v>4.8000000000000001E-2</v>
          </cell>
          <cell r="E52">
            <v>10</v>
          </cell>
          <cell r="F52">
            <v>48</v>
          </cell>
          <cell r="G52" t="str">
            <v xml:space="preserve">COTT FRSH FMW CLIP 10 </v>
          </cell>
          <cell r="H52">
            <v>1</v>
          </cell>
          <cell r="I52" t="str">
            <v>O</v>
          </cell>
          <cell r="J52" t="str">
            <v>CSE</v>
          </cell>
          <cell r="K52" t="str">
            <v>S</v>
          </cell>
          <cell r="L52" t="str">
            <v>102004001</v>
          </cell>
          <cell r="M52" t="str">
            <v>102</v>
          </cell>
          <cell r="N52" t="str">
            <v>004</v>
          </cell>
          <cell r="O52" t="str">
            <v>001</v>
          </cell>
          <cell r="P52" t="str">
            <v xml:space="preserve">NA </v>
          </cell>
          <cell r="Q52" t="str">
            <v xml:space="preserve">COTT FRSH FMW CLIP 10    </v>
          </cell>
          <cell r="R52" t="str">
            <v>Cott FMW Pouch/Clip</v>
          </cell>
        </row>
        <row r="53">
          <cell r="A53" t="str">
            <v>72031</v>
          </cell>
          <cell r="B53" t="str">
            <v>7203100</v>
          </cell>
          <cell r="C53" t="str">
            <v>00000</v>
          </cell>
          <cell r="D53">
            <v>5.04E-2</v>
          </cell>
          <cell r="E53">
            <v>42</v>
          </cell>
          <cell r="F53">
            <v>12</v>
          </cell>
          <cell r="G53" t="str">
            <v xml:space="preserve">COTT FRSH FMW TUB 42  </v>
          </cell>
          <cell r="H53">
            <v>1</v>
          </cell>
          <cell r="I53" t="str">
            <v>O</v>
          </cell>
          <cell r="J53" t="str">
            <v>CSE</v>
          </cell>
          <cell r="K53" t="str">
            <v>S</v>
          </cell>
          <cell r="L53" t="str">
            <v>102001003</v>
          </cell>
          <cell r="M53" t="str">
            <v>102</v>
          </cell>
          <cell r="N53" t="str">
            <v>001</v>
          </cell>
          <cell r="O53" t="str">
            <v>003</v>
          </cell>
          <cell r="P53" t="str">
            <v>USA</v>
          </cell>
          <cell r="Q53" t="str">
            <v xml:space="preserve">COTT FMWPOPUPTUB 36-42   </v>
          </cell>
          <cell r="R53" t="str">
            <v>Cott FMW Tub</v>
          </cell>
        </row>
        <row r="54">
          <cell r="A54" t="str">
            <v>72032</v>
          </cell>
          <cell r="B54" t="str">
            <v>7203200</v>
          </cell>
          <cell r="C54" t="str">
            <v>00000</v>
          </cell>
          <cell r="D54">
            <v>0.112</v>
          </cell>
          <cell r="E54">
            <v>140</v>
          </cell>
          <cell r="F54">
            <v>8</v>
          </cell>
          <cell r="G54" t="str">
            <v xml:space="preserve">COTT FRSH FMW RFL 140 </v>
          </cell>
          <cell r="H54">
            <v>1</v>
          </cell>
          <cell r="I54" t="str">
            <v>O</v>
          </cell>
          <cell r="J54" t="str">
            <v>CSE</v>
          </cell>
          <cell r="K54" t="str">
            <v>S</v>
          </cell>
          <cell r="L54" t="str">
            <v>102002006</v>
          </cell>
          <cell r="M54" t="str">
            <v>102</v>
          </cell>
          <cell r="N54" t="str">
            <v>002</v>
          </cell>
          <cell r="O54" t="str">
            <v>006</v>
          </cell>
          <cell r="P54" t="str">
            <v>USA</v>
          </cell>
          <cell r="Q54" t="str">
            <v>COTT FMWPOP-UPRFL8/140</v>
          </cell>
          <cell r="R54" t="str">
            <v>Cott FMW Rfl</v>
          </cell>
        </row>
        <row r="55">
          <cell r="A55" t="str">
            <v>72068</v>
          </cell>
          <cell r="B55" t="str">
            <v>7206805</v>
          </cell>
          <cell r="C55" t="str">
            <v>00000</v>
          </cell>
          <cell r="D55">
            <v>1.6128</v>
          </cell>
          <cell r="E55">
            <v>224</v>
          </cell>
          <cell r="F55">
            <v>72</v>
          </cell>
          <cell r="G55" t="str">
            <v xml:space="preserve">COTT FMW BDL 224 PLT  </v>
          </cell>
          <cell r="H55">
            <v>18</v>
          </cell>
          <cell r="I55" t="str">
            <v>A</v>
          </cell>
          <cell r="J55" t="str">
            <v>PLT</v>
          </cell>
          <cell r="K55" t="str">
            <v>S</v>
          </cell>
          <cell r="L55" t="str">
            <v>102005007</v>
          </cell>
          <cell r="M55" t="str">
            <v>102</v>
          </cell>
          <cell r="N55" t="str">
            <v>005</v>
          </cell>
          <cell r="O55" t="str">
            <v>007</v>
          </cell>
          <cell r="P55" t="str">
            <v xml:space="preserve">NA </v>
          </cell>
          <cell r="Q55" t="str">
            <v>72068-COTT FMW BDL 224</v>
          </cell>
          <cell r="R55" t="str">
            <v>Cott FMW Tub/Rfl Combo</v>
          </cell>
        </row>
        <row r="56">
          <cell r="A56" t="str">
            <v>72069</v>
          </cell>
          <cell r="B56" t="str">
            <v>7206900</v>
          </cell>
          <cell r="C56" t="str">
            <v>00000</v>
          </cell>
          <cell r="D56">
            <v>3.0779999999999998</v>
          </cell>
          <cell r="E56">
            <v>342</v>
          </cell>
          <cell r="F56">
            <v>90</v>
          </cell>
          <cell r="G56" t="str">
            <v xml:space="preserve">COTT FMW BDL 342 PLT  </v>
          </cell>
          <cell r="H56">
            <v>37.130000000000003</v>
          </cell>
          <cell r="I56" t="str">
            <v>O</v>
          </cell>
          <cell r="J56" t="str">
            <v>PLT</v>
          </cell>
          <cell r="K56" t="str">
            <v>S</v>
          </cell>
          <cell r="L56" t="str">
            <v>102005005</v>
          </cell>
          <cell r="M56" t="str">
            <v>102</v>
          </cell>
          <cell r="N56" t="str">
            <v>005</v>
          </cell>
          <cell r="O56" t="str">
            <v>005</v>
          </cell>
          <cell r="P56" t="str">
            <v>USA</v>
          </cell>
          <cell r="Q56" t="str">
            <v xml:space="preserve">72069-COTT FMW BDL 342   </v>
          </cell>
          <cell r="R56" t="str">
            <v>Cott FMW Tub/Rfl Combo</v>
          </cell>
        </row>
        <row r="57">
          <cell r="A57" t="str">
            <v>72072</v>
          </cell>
          <cell r="B57" t="str">
            <v>7207201</v>
          </cell>
          <cell r="C57" t="str">
            <v>00000</v>
          </cell>
          <cell r="D57">
            <v>3.7368000000000001</v>
          </cell>
          <cell r="E57">
            <v>346</v>
          </cell>
          <cell r="F57">
            <v>108</v>
          </cell>
          <cell r="G57" t="str">
            <v xml:space="preserve">COTT FMW BDL 346 PLT  </v>
          </cell>
          <cell r="H57">
            <v>42.66</v>
          </cell>
          <cell r="I57" t="str">
            <v>O</v>
          </cell>
          <cell r="J57" t="str">
            <v>PLT</v>
          </cell>
          <cell r="K57" t="str">
            <v>S</v>
          </cell>
          <cell r="L57" t="str">
            <v>102005008</v>
          </cell>
          <cell r="M57" t="str">
            <v>102</v>
          </cell>
          <cell r="N57" t="str">
            <v>005</v>
          </cell>
          <cell r="O57" t="str">
            <v>008</v>
          </cell>
          <cell r="P57" t="str">
            <v xml:space="preserve">NA </v>
          </cell>
          <cell r="Q57" t="str">
            <v xml:space="preserve">72072-COTT FMW BDL 346   </v>
          </cell>
          <cell r="R57" t="str">
            <v>Cott FMW Tub/Rfl Combo</v>
          </cell>
        </row>
        <row r="58">
          <cell r="A58" t="str">
            <v>72073</v>
          </cell>
          <cell r="B58" t="str">
            <v>7207303</v>
          </cell>
          <cell r="C58" t="str">
            <v>00000</v>
          </cell>
          <cell r="D58">
            <v>6.2279999999999998</v>
          </cell>
          <cell r="E58">
            <v>346</v>
          </cell>
          <cell r="F58">
            <v>180</v>
          </cell>
          <cell r="G58" t="str">
            <v xml:space="preserve">COTT FMW BDL 346 PLT  </v>
          </cell>
          <cell r="H58">
            <v>71.099999999999994</v>
          </cell>
          <cell r="I58" t="str">
            <v>A</v>
          </cell>
          <cell r="J58" t="str">
            <v>PLT</v>
          </cell>
          <cell r="K58" t="str">
            <v>S</v>
          </cell>
          <cell r="L58" t="str">
            <v>102005009</v>
          </cell>
          <cell r="M58" t="str">
            <v>102</v>
          </cell>
          <cell r="N58" t="str">
            <v>005</v>
          </cell>
          <cell r="O58" t="str">
            <v>009</v>
          </cell>
          <cell r="P58" t="str">
            <v xml:space="preserve">NA </v>
          </cell>
          <cell r="Q58" t="str">
            <v>72073-COTT FMW BDL 346</v>
          </cell>
          <cell r="R58" t="str">
            <v>Cott FMW Tub/Rfl Combo</v>
          </cell>
        </row>
        <row r="59">
          <cell r="A59" t="str">
            <v>72126</v>
          </cell>
          <cell r="B59" t="str">
            <v>7212600</v>
          </cell>
          <cell r="C59" t="str">
            <v>00000</v>
          </cell>
          <cell r="D59">
            <v>0.1008</v>
          </cell>
          <cell r="E59">
            <v>126</v>
          </cell>
          <cell r="F59">
            <v>8</v>
          </cell>
          <cell r="G59" t="str">
            <v>COTT FRSH FMW COMBO126</v>
          </cell>
          <cell r="H59">
            <v>1</v>
          </cell>
          <cell r="I59" t="str">
            <v>O</v>
          </cell>
          <cell r="J59" t="str">
            <v>CSE</v>
          </cell>
          <cell r="K59" t="str">
            <v>S</v>
          </cell>
          <cell r="L59" t="str">
            <v>102005002</v>
          </cell>
          <cell r="M59" t="str">
            <v>102</v>
          </cell>
          <cell r="N59" t="str">
            <v>005</v>
          </cell>
          <cell r="O59" t="str">
            <v>002</v>
          </cell>
          <cell r="P59" t="str">
            <v>USA</v>
          </cell>
          <cell r="Q59" t="str">
            <v>COTT FMWPOP-UPCOMBO126</v>
          </cell>
          <cell r="R59" t="str">
            <v>Cott FMW Tub/Rfl Combo</v>
          </cell>
        </row>
        <row r="60">
          <cell r="A60" t="str">
            <v>72140</v>
          </cell>
          <cell r="B60" t="str">
            <v>7214002</v>
          </cell>
          <cell r="C60" t="str">
            <v>00000</v>
          </cell>
          <cell r="D60">
            <v>0.112</v>
          </cell>
          <cell r="E60">
            <v>140</v>
          </cell>
          <cell r="F60">
            <v>8</v>
          </cell>
          <cell r="G60" t="str">
            <v xml:space="preserve">COTT FRSH FMW RFL 140 </v>
          </cell>
          <cell r="H60">
            <v>1</v>
          </cell>
          <cell r="I60" t="str">
            <v>A</v>
          </cell>
          <cell r="J60" t="str">
            <v>CSE</v>
          </cell>
          <cell r="K60" t="str">
            <v>S</v>
          </cell>
          <cell r="L60" t="str">
            <v>102002006</v>
          </cell>
          <cell r="M60" t="str">
            <v>102</v>
          </cell>
          <cell r="N60" t="str">
            <v>002</v>
          </cell>
          <cell r="O60" t="str">
            <v>006</v>
          </cell>
          <cell r="P60" t="str">
            <v xml:space="preserve">NA </v>
          </cell>
          <cell r="Q60" t="str">
            <v>COTT FMWPOP-UPRFL8/140</v>
          </cell>
          <cell r="R60" t="str">
            <v>Cott FMW Rfl</v>
          </cell>
        </row>
        <row r="61">
          <cell r="A61" t="str">
            <v>72142</v>
          </cell>
          <cell r="B61" t="str">
            <v>7214201</v>
          </cell>
          <cell r="C61" t="str">
            <v>00000</v>
          </cell>
          <cell r="D61">
            <v>6.7199999999999996E-2</v>
          </cell>
          <cell r="E61">
            <v>84</v>
          </cell>
          <cell r="F61">
            <v>8</v>
          </cell>
          <cell r="G61" t="str">
            <v>COTT FRSH FMW COMBO 84</v>
          </cell>
          <cell r="H61">
            <v>1</v>
          </cell>
          <cell r="I61" t="str">
            <v>O</v>
          </cell>
          <cell r="J61" t="str">
            <v>CSE</v>
          </cell>
          <cell r="K61" t="str">
            <v>S</v>
          </cell>
          <cell r="L61" t="str">
            <v>102005001</v>
          </cell>
          <cell r="M61" t="str">
            <v>102</v>
          </cell>
          <cell r="N61" t="str">
            <v>005</v>
          </cell>
          <cell r="O61" t="str">
            <v>001</v>
          </cell>
          <cell r="P61" t="str">
            <v xml:space="preserve">NA </v>
          </cell>
          <cell r="Q61" t="str">
            <v xml:space="preserve">COTT FMW POP-UPCOMBO84   </v>
          </cell>
          <cell r="R61" t="str">
            <v>Cott FMW Tub/Rfl Combo</v>
          </cell>
        </row>
        <row r="62">
          <cell r="A62" t="str">
            <v>72143</v>
          </cell>
          <cell r="B62" t="str">
            <v>7214300</v>
          </cell>
          <cell r="C62" t="str">
            <v>00000</v>
          </cell>
          <cell r="D62">
            <v>6.7199999999999996E-2</v>
          </cell>
          <cell r="E62">
            <v>84</v>
          </cell>
          <cell r="F62">
            <v>8</v>
          </cell>
          <cell r="G62" t="str">
            <v>COTT FRSH FMW COMBO 84</v>
          </cell>
          <cell r="H62">
            <v>1</v>
          </cell>
          <cell r="I62" t="str">
            <v>O</v>
          </cell>
          <cell r="J62" t="str">
            <v>CSE</v>
          </cell>
          <cell r="K62" t="str">
            <v>S</v>
          </cell>
          <cell r="L62" t="str">
            <v>102005001</v>
          </cell>
          <cell r="M62" t="str">
            <v>102</v>
          </cell>
          <cell r="N62" t="str">
            <v>005</v>
          </cell>
          <cell r="O62" t="str">
            <v>001</v>
          </cell>
          <cell r="P62" t="str">
            <v>USA</v>
          </cell>
          <cell r="Q62" t="str">
            <v xml:space="preserve">COTT FMW POP-UPCOMBO84   </v>
          </cell>
          <cell r="R62" t="str">
            <v>Cott FMW Tub/Rfl Combo</v>
          </cell>
        </row>
        <row r="63">
          <cell r="A63" t="str">
            <v>72233</v>
          </cell>
          <cell r="B63" t="str">
            <v>7223301</v>
          </cell>
          <cell r="C63" t="str">
            <v>00000</v>
          </cell>
          <cell r="D63">
            <v>3.9600000000000003E-2</v>
          </cell>
          <cell r="E63">
            <v>33</v>
          </cell>
          <cell r="F63">
            <v>12</v>
          </cell>
          <cell r="G63" t="str">
            <v>COTT FRSH FMW ZIP CS33</v>
          </cell>
          <cell r="H63">
            <v>1</v>
          </cell>
          <cell r="I63" t="str">
            <v>A</v>
          </cell>
          <cell r="J63" t="str">
            <v>CSE</v>
          </cell>
          <cell r="K63" t="str">
            <v>S</v>
          </cell>
          <cell r="L63" t="str">
            <v>102004002</v>
          </cell>
          <cell r="M63" t="str">
            <v>102</v>
          </cell>
          <cell r="N63" t="str">
            <v>004</v>
          </cell>
          <cell r="O63" t="str">
            <v>002</v>
          </cell>
          <cell r="P63" t="str">
            <v>USA</v>
          </cell>
          <cell r="Q63" t="str">
            <v>COTT FMW ZIP CS 12/33</v>
          </cell>
          <cell r="R63" t="str">
            <v>Cott FMW Pouch/Clip</v>
          </cell>
        </row>
        <row r="64">
          <cell r="A64" t="str">
            <v>72234</v>
          </cell>
          <cell r="B64" t="str">
            <v>7223400</v>
          </cell>
          <cell r="C64" t="str">
            <v>00000</v>
          </cell>
          <cell r="D64">
            <v>3.9600000000000003E-2</v>
          </cell>
          <cell r="E64">
            <v>33</v>
          </cell>
          <cell r="F64">
            <v>12</v>
          </cell>
          <cell r="G64" t="str">
            <v xml:space="preserve">COTT SC FMW POUCH 33  </v>
          </cell>
          <cell r="H64">
            <v>1</v>
          </cell>
          <cell r="I64" t="str">
            <v>O</v>
          </cell>
          <cell r="J64" t="str">
            <v>CSE</v>
          </cell>
          <cell r="K64" t="str">
            <v>S</v>
          </cell>
          <cell r="L64" t="str">
            <v>102004005</v>
          </cell>
          <cell r="M64" t="str">
            <v>102</v>
          </cell>
          <cell r="N64" t="str">
            <v>004</v>
          </cell>
          <cell r="O64" t="str">
            <v>005</v>
          </cell>
          <cell r="P64" t="str">
            <v>USA</v>
          </cell>
          <cell r="Q64" t="str">
            <v xml:space="preserve">COTT FMW POUCH 12/33     </v>
          </cell>
          <cell r="R64" t="str">
            <v>Cott FMW Pouch/Clip</v>
          </cell>
        </row>
        <row r="65">
          <cell r="A65" t="str">
            <v>72360</v>
          </cell>
          <cell r="B65" t="str">
            <v>7236000</v>
          </cell>
          <cell r="C65" t="str">
            <v>00000</v>
          </cell>
          <cell r="D65">
            <v>5.7599999999999998E-2</v>
          </cell>
          <cell r="E65">
            <v>36</v>
          </cell>
          <cell r="F65">
            <v>16</v>
          </cell>
          <cell r="G65" t="str">
            <v xml:space="preserve">COTT SC FMW TUB 36    </v>
          </cell>
          <cell r="H65">
            <v>1</v>
          </cell>
          <cell r="I65" t="str">
            <v>O</v>
          </cell>
          <cell r="J65" t="str">
            <v>CSE</v>
          </cell>
          <cell r="K65" t="str">
            <v>S</v>
          </cell>
          <cell r="L65" t="str">
            <v>102001006</v>
          </cell>
          <cell r="M65" t="str">
            <v>102</v>
          </cell>
          <cell r="N65" t="str">
            <v>001</v>
          </cell>
          <cell r="O65" t="str">
            <v>006</v>
          </cell>
          <cell r="P65" t="str">
            <v>USA</v>
          </cell>
          <cell r="Q65" t="str">
            <v>COTT FMW TUB 16/36</v>
          </cell>
          <cell r="R65" t="str">
            <v>Cott FMW Tub</v>
          </cell>
        </row>
        <row r="66">
          <cell r="A66" t="str">
            <v>72400</v>
          </cell>
          <cell r="B66" t="str">
            <v>7240000</v>
          </cell>
          <cell r="C66" t="str">
            <v>00000</v>
          </cell>
          <cell r="D66">
            <v>6.7199999999999996E-2</v>
          </cell>
          <cell r="E66">
            <v>42</v>
          </cell>
          <cell r="F66">
            <v>16</v>
          </cell>
          <cell r="G66" t="str">
            <v xml:space="preserve">COTT FRSH FMW TUB 42  </v>
          </cell>
          <cell r="H66">
            <v>1</v>
          </cell>
          <cell r="I66" t="str">
            <v>O</v>
          </cell>
          <cell r="J66" t="str">
            <v>CSE</v>
          </cell>
          <cell r="K66" t="str">
            <v>S</v>
          </cell>
          <cell r="L66" t="str">
            <v>102001002</v>
          </cell>
          <cell r="M66" t="str">
            <v>102</v>
          </cell>
          <cell r="N66" t="str">
            <v>001</v>
          </cell>
          <cell r="O66" t="str">
            <v>002</v>
          </cell>
          <cell r="P66" t="str">
            <v>USA</v>
          </cell>
          <cell r="Q66" t="str">
            <v>COTT FMWPOP-UPTUB36-42</v>
          </cell>
          <cell r="R66" t="str">
            <v>Cott FMW Tub</v>
          </cell>
        </row>
        <row r="67">
          <cell r="A67" t="str">
            <v>72401</v>
          </cell>
          <cell r="B67" t="str">
            <v>7240101</v>
          </cell>
          <cell r="C67" t="str">
            <v>00000</v>
          </cell>
          <cell r="D67">
            <v>0.02</v>
          </cell>
          <cell r="E67">
            <v>20</v>
          </cell>
          <cell r="F67">
            <v>10</v>
          </cell>
          <cell r="G67" t="str">
            <v xml:space="preserve">COTT FMW POUCH 20PK 1 </v>
          </cell>
          <cell r="H67">
            <v>1</v>
          </cell>
          <cell r="I67" t="str">
            <v>A</v>
          </cell>
          <cell r="J67" t="str">
            <v>CSE</v>
          </cell>
          <cell r="K67" t="str">
            <v>S</v>
          </cell>
          <cell r="L67" t="str">
            <v>102003001</v>
          </cell>
          <cell r="M67" t="str">
            <v>102</v>
          </cell>
          <cell r="N67" t="str">
            <v>003</v>
          </cell>
          <cell r="O67" t="str">
            <v>001</v>
          </cell>
          <cell r="P67" t="str">
            <v>USA</v>
          </cell>
          <cell r="Q67" t="str">
            <v>COTT FMW POUCH 20PK 1</v>
          </cell>
          <cell r="R67" t="str">
            <v xml:space="preserve">Cott FMW Pouch P1        </v>
          </cell>
        </row>
        <row r="68">
          <cell r="A68" t="str">
            <v>72428</v>
          </cell>
          <cell r="B68" t="str">
            <v>7242803</v>
          </cell>
          <cell r="C68" t="str">
            <v>00000</v>
          </cell>
          <cell r="D68">
            <v>0.1176</v>
          </cell>
          <cell r="E68">
            <v>42</v>
          </cell>
          <cell r="F68">
            <v>28</v>
          </cell>
          <cell r="G68" t="str">
            <v>COTT FRSH FMW 42TUBDSP</v>
          </cell>
          <cell r="H68">
            <v>2.33</v>
          </cell>
          <cell r="I68" t="str">
            <v>A</v>
          </cell>
          <cell r="J68" t="str">
            <v>DIS</v>
          </cell>
          <cell r="K68" t="str">
            <v>S</v>
          </cell>
          <cell r="L68" t="str">
            <v>102001004</v>
          </cell>
          <cell r="M68" t="str">
            <v>102</v>
          </cell>
          <cell r="N68" t="str">
            <v>001</v>
          </cell>
          <cell r="O68" t="str">
            <v>004</v>
          </cell>
          <cell r="P68" t="str">
            <v xml:space="preserve">NA </v>
          </cell>
          <cell r="Q68" t="str">
            <v>72428-COTT FMW TUB 42</v>
          </cell>
          <cell r="R68" t="str">
            <v>Cott FMW Tub</v>
          </cell>
        </row>
        <row r="69">
          <cell r="A69" t="str">
            <v>72430</v>
          </cell>
          <cell r="B69" t="str">
            <v>7243003</v>
          </cell>
          <cell r="C69" t="str">
            <v>00000</v>
          </cell>
          <cell r="D69">
            <v>6.7199999999999996E-2</v>
          </cell>
          <cell r="E69">
            <v>42</v>
          </cell>
          <cell r="F69">
            <v>16</v>
          </cell>
          <cell r="G69" t="str">
            <v>COTT FRSH FMW TUB42DSP</v>
          </cell>
          <cell r="H69">
            <v>1.33</v>
          </cell>
          <cell r="I69" t="str">
            <v>A</v>
          </cell>
          <cell r="J69" t="str">
            <v>DIS</v>
          </cell>
          <cell r="K69" t="str">
            <v>S</v>
          </cell>
          <cell r="L69" t="str">
            <v>102001005</v>
          </cell>
          <cell r="M69" t="str">
            <v>102</v>
          </cell>
          <cell r="N69" t="str">
            <v>001</v>
          </cell>
          <cell r="O69" t="str">
            <v>005</v>
          </cell>
          <cell r="P69" t="str">
            <v xml:space="preserve">NA </v>
          </cell>
          <cell r="Q69" t="str">
            <v>72430-COTT FMW 42 TUB</v>
          </cell>
          <cell r="R69" t="str">
            <v>Cott FMW Tub</v>
          </cell>
        </row>
        <row r="70">
          <cell r="A70" t="str">
            <v>72442</v>
          </cell>
          <cell r="B70" t="str">
            <v>7244210</v>
          </cell>
          <cell r="C70" t="str">
            <v>00000</v>
          </cell>
          <cell r="D70">
            <v>6.7199999999999996E-2</v>
          </cell>
          <cell r="E70">
            <v>42</v>
          </cell>
          <cell r="F70">
            <v>16</v>
          </cell>
          <cell r="G70" t="str">
            <v xml:space="preserve">COTT FRSH FMW TUB 42  </v>
          </cell>
          <cell r="H70">
            <v>1</v>
          </cell>
          <cell r="I70" t="str">
            <v>O</v>
          </cell>
          <cell r="J70" t="str">
            <v>CSE</v>
          </cell>
          <cell r="K70" t="str">
            <v>S</v>
          </cell>
          <cell r="L70" t="str">
            <v>102001002</v>
          </cell>
          <cell r="M70" t="str">
            <v>102</v>
          </cell>
          <cell r="N70" t="str">
            <v>001</v>
          </cell>
          <cell r="O70" t="str">
            <v>002</v>
          </cell>
          <cell r="P70" t="str">
            <v xml:space="preserve">NA </v>
          </cell>
          <cell r="Q70" t="str">
            <v>COTT FMWPOP-UPTUB36-42</v>
          </cell>
          <cell r="R70" t="str">
            <v>Cott FMW Tub</v>
          </cell>
        </row>
        <row r="71">
          <cell r="A71" t="str">
            <v>72444</v>
          </cell>
          <cell r="B71" t="str">
            <v>7244410</v>
          </cell>
          <cell r="C71" t="str">
            <v>00000</v>
          </cell>
          <cell r="D71">
            <v>6.7199999999999996E-2</v>
          </cell>
          <cell r="E71">
            <v>42</v>
          </cell>
          <cell r="F71">
            <v>16</v>
          </cell>
          <cell r="G71" t="str">
            <v xml:space="preserve">COTT FRSH FMW RFL 42  </v>
          </cell>
          <cell r="H71">
            <v>1</v>
          </cell>
          <cell r="I71" t="str">
            <v>O</v>
          </cell>
          <cell r="J71" t="str">
            <v>CSE</v>
          </cell>
          <cell r="K71" t="str">
            <v>S</v>
          </cell>
          <cell r="L71" t="str">
            <v>102002003</v>
          </cell>
          <cell r="M71" t="str">
            <v>102</v>
          </cell>
          <cell r="N71" t="str">
            <v>002</v>
          </cell>
          <cell r="O71" t="str">
            <v>003</v>
          </cell>
          <cell r="P71" t="str">
            <v xml:space="preserve">NA </v>
          </cell>
          <cell r="Q71" t="str">
            <v>COTT FMW POP-UP RFL 42</v>
          </cell>
          <cell r="R71" t="str">
            <v>Cott FMW Rfl</v>
          </cell>
        </row>
        <row r="72">
          <cell r="A72" t="str">
            <v>72450</v>
          </cell>
          <cell r="B72" t="str">
            <v>7245001</v>
          </cell>
          <cell r="C72" t="str">
            <v>00000</v>
          </cell>
          <cell r="D72">
            <v>0.28000000000000003</v>
          </cell>
          <cell r="E72">
            <v>140</v>
          </cell>
          <cell r="F72">
            <v>20</v>
          </cell>
          <cell r="G72" t="str">
            <v xml:space="preserve">COTT FRSH RFL 140 DSP </v>
          </cell>
          <cell r="H72">
            <v>2.5</v>
          </cell>
          <cell r="I72" t="str">
            <v>A</v>
          </cell>
          <cell r="J72" t="str">
            <v>DIS</v>
          </cell>
          <cell r="K72" t="str">
            <v>S</v>
          </cell>
          <cell r="L72" t="str">
            <v>102002002</v>
          </cell>
          <cell r="M72" t="str">
            <v>102</v>
          </cell>
          <cell r="N72" t="str">
            <v>002</v>
          </cell>
          <cell r="O72" t="str">
            <v>002</v>
          </cell>
          <cell r="P72" t="str">
            <v xml:space="preserve">NA </v>
          </cell>
          <cell r="Q72" t="str">
            <v>72450-COTT FMW RFL 140</v>
          </cell>
          <cell r="R72" t="str">
            <v>Cott FMW Rfl</v>
          </cell>
        </row>
        <row r="73">
          <cell r="A73" t="str">
            <v>72472</v>
          </cell>
          <cell r="B73" t="str">
            <v>7247201</v>
          </cell>
          <cell r="C73" t="str">
            <v>00000</v>
          </cell>
          <cell r="D73">
            <v>5.7599999999999998E-2</v>
          </cell>
          <cell r="E73">
            <v>72</v>
          </cell>
          <cell r="F73">
            <v>8</v>
          </cell>
          <cell r="G73" t="str">
            <v xml:space="preserve">COTT FRSH FMW RFL 72  </v>
          </cell>
          <cell r="H73">
            <v>1</v>
          </cell>
          <cell r="I73" t="str">
            <v>A</v>
          </cell>
          <cell r="J73" t="str">
            <v>CSE</v>
          </cell>
          <cell r="K73" t="str">
            <v>S</v>
          </cell>
          <cell r="L73" t="str">
            <v>102002009</v>
          </cell>
          <cell r="M73" t="str">
            <v>102</v>
          </cell>
          <cell r="N73" t="str">
            <v>002</v>
          </cell>
          <cell r="O73" t="str">
            <v>009</v>
          </cell>
          <cell r="P73" t="str">
            <v xml:space="preserve">NA </v>
          </cell>
          <cell r="Q73" t="str">
            <v xml:space="preserve">COTT FMW RFL 8/72        </v>
          </cell>
          <cell r="R73" t="str">
            <v>Cott FMW Rfl</v>
          </cell>
        </row>
        <row r="74">
          <cell r="A74" t="str">
            <v>72484</v>
          </cell>
          <cell r="B74" t="str">
            <v>7248402</v>
          </cell>
          <cell r="C74" t="str">
            <v>00000</v>
          </cell>
          <cell r="D74">
            <v>6.7199999999999996E-2</v>
          </cell>
          <cell r="E74">
            <v>84</v>
          </cell>
          <cell r="F74">
            <v>8</v>
          </cell>
          <cell r="G74" t="str">
            <v xml:space="preserve">COTT FRSH FMW RFL 84  </v>
          </cell>
          <cell r="H74">
            <v>1</v>
          </cell>
          <cell r="I74" t="str">
            <v>A</v>
          </cell>
          <cell r="J74" t="str">
            <v>CSE</v>
          </cell>
          <cell r="K74" t="str">
            <v>S</v>
          </cell>
          <cell r="L74" t="str">
            <v>102002005</v>
          </cell>
          <cell r="M74" t="str">
            <v>102</v>
          </cell>
          <cell r="N74" t="str">
            <v>002</v>
          </cell>
          <cell r="O74" t="str">
            <v>005</v>
          </cell>
          <cell r="P74" t="str">
            <v xml:space="preserve">NA </v>
          </cell>
          <cell r="Q74" t="str">
            <v>COTT FMWPOP-UPRFL72-84</v>
          </cell>
          <cell r="R74" t="str">
            <v>Cott FMW Rfl</v>
          </cell>
        </row>
        <row r="75">
          <cell r="A75" t="str">
            <v>72944</v>
          </cell>
          <cell r="B75" t="str">
            <v>7294400</v>
          </cell>
          <cell r="C75" t="str">
            <v>00000</v>
          </cell>
          <cell r="D75">
            <v>6.7199999999999996E-2</v>
          </cell>
          <cell r="E75">
            <v>42</v>
          </cell>
          <cell r="F75">
            <v>16</v>
          </cell>
          <cell r="G75" t="str">
            <v xml:space="preserve">COTT FRSH FMW RFL 42  </v>
          </cell>
          <cell r="H75">
            <v>1</v>
          </cell>
          <cell r="I75" t="str">
            <v>O</v>
          </cell>
          <cell r="J75" t="str">
            <v>CSE</v>
          </cell>
          <cell r="K75" t="str">
            <v>S</v>
          </cell>
          <cell r="L75" t="str">
            <v>102002004</v>
          </cell>
          <cell r="M75" t="str">
            <v>102</v>
          </cell>
          <cell r="N75" t="str">
            <v>002</v>
          </cell>
          <cell r="O75" t="str">
            <v>004</v>
          </cell>
          <cell r="P75" t="str">
            <v>USA</v>
          </cell>
          <cell r="Q75" t="str">
            <v xml:space="preserve">COTT FMWPOP-UPRFL16/42   </v>
          </cell>
          <cell r="R75" t="str">
            <v>Cott FMW Rfl</v>
          </cell>
        </row>
        <row r="76">
          <cell r="A76" t="str">
            <v>74042</v>
          </cell>
          <cell r="B76" t="str">
            <v>7404200</v>
          </cell>
          <cell r="C76" t="str">
            <v>00000</v>
          </cell>
          <cell r="D76">
            <v>8.1600000000000006E-2</v>
          </cell>
          <cell r="E76">
            <v>51</v>
          </cell>
          <cell r="F76">
            <v>16</v>
          </cell>
          <cell r="G76" t="str">
            <v xml:space="preserve">SCOTT SCT WIPE TUB 51 </v>
          </cell>
          <cell r="H76">
            <v>1</v>
          </cell>
          <cell r="I76" t="str">
            <v>O</v>
          </cell>
          <cell r="J76" t="str">
            <v>CSE</v>
          </cell>
          <cell r="K76" t="str">
            <v>S</v>
          </cell>
          <cell r="L76" t="str">
            <v>102008001</v>
          </cell>
          <cell r="M76" t="str">
            <v>102</v>
          </cell>
          <cell r="N76" t="str">
            <v>008</v>
          </cell>
          <cell r="O76" t="str">
            <v>001</v>
          </cell>
          <cell r="P76" t="str">
            <v>USA</v>
          </cell>
          <cell r="Q76" t="str">
            <v xml:space="preserve">SCOTT NATWIPE TUB16/51   </v>
          </cell>
          <cell r="R76" t="str">
            <v xml:space="preserve">Scott Naturals FMW Tub   </v>
          </cell>
        </row>
        <row r="77">
          <cell r="A77" t="str">
            <v>74050</v>
          </cell>
          <cell r="B77" t="str">
            <v>7405000</v>
          </cell>
          <cell r="C77" t="str">
            <v>00000</v>
          </cell>
          <cell r="D77">
            <v>8.1600000000000006E-2</v>
          </cell>
          <cell r="E77">
            <v>51</v>
          </cell>
          <cell r="F77">
            <v>16</v>
          </cell>
          <cell r="G77" t="str">
            <v xml:space="preserve">SCOTT SCT WIPE RFL 51 </v>
          </cell>
          <cell r="H77">
            <v>1</v>
          </cell>
          <cell r="I77" t="str">
            <v>O</v>
          </cell>
          <cell r="J77" t="str">
            <v>CSE</v>
          </cell>
          <cell r="K77" t="str">
            <v>S</v>
          </cell>
          <cell r="L77" t="str">
            <v>102009001</v>
          </cell>
          <cell r="M77" t="str">
            <v>102</v>
          </cell>
          <cell r="N77" t="str">
            <v>009</v>
          </cell>
          <cell r="O77" t="str">
            <v>001</v>
          </cell>
          <cell r="P77" t="str">
            <v>USA</v>
          </cell>
          <cell r="Q77" t="str">
            <v xml:space="preserve">SCOTT NAT WIPE RFL 51    </v>
          </cell>
          <cell r="R77" t="str">
            <v>Scott Naturals FMW Rfl Sm</v>
          </cell>
        </row>
        <row r="78">
          <cell r="A78" t="str">
            <v>74055</v>
          </cell>
          <cell r="B78" t="str">
            <v>7405500</v>
          </cell>
          <cell r="C78" t="str">
            <v>00000</v>
          </cell>
          <cell r="D78">
            <v>5.7599999999999998E-2</v>
          </cell>
          <cell r="E78">
            <v>36</v>
          </cell>
          <cell r="F78">
            <v>16</v>
          </cell>
          <cell r="G78" t="str">
            <v xml:space="preserve">COTT SC FMW TUB 36    </v>
          </cell>
          <cell r="H78">
            <v>1</v>
          </cell>
          <cell r="I78" t="str">
            <v>O</v>
          </cell>
          <cell r="J78" t="str">
            <v>CSE</v>
          </cell>
          <cell r="K78" t="str">
            <v>S</v>
          </cell>
          <cell r="L78" t="str">
            <v>102001002</v>
          </cell>
          <cell r="M78" t="str">
            <v>102</v>
          </cell>
          <cell r="N78" t="str">
            <v>001</v>
          </cell>
          <cell r="O78" t="str">
            <v>002</v>
          </cell>
          <cell r="P78" t="str">
            <v>CAN</v>
          </cell>
          <cell r="Q78" t="str">
            <v>COTT FMWPOP-UPTUB36-42</v>
          </cell>
          <cell r="R78" t="str">
            <v>Cott FMW Tub</v>
          </cell>
        </row>
        <row r="79">
          <cell r="A79" t="str">
            <v>74056</v>
          </cell>
          <cell r="B79" t="str">
            <v>7405601</v>
          </cell>
          <cell r="C79" t="str">
            <v>00000</v>
          </cell>
          <cell r="D79">
            <v>5.7599999999999998E-2</v>
          </cell>
          <cell r="E79">
            <v>72</v>
          </cell>
          <cell r="F79">
            <v>8</v>
          </cell>
          <cell r="G79" t="str">
            <v xml:space="preserve">COTT FRSH FMW RFL 72  </v>
          </cell>
          <cell r="H79">
            <v>1</v>
          </cell>
          <cell r="I79" t="str">
            <v>A</v>
          </cell>
          <cell r="J79" t="str">
            <v>CSE</v>
          </cell>
          <cell r="K79" t="str">
            <v>S</v>
          </cell>
          <cell r="L79" t="str">
            <v>102002005</v>
          </cell>
          <cell r="M79" t="str">
            <v>102</v>
          </cell>
          <cell r="N79" t="str">
            <v>002</v>
          </cell>
          <cell r="O79" t="str">
            <v>005</v>
          </cell>
          <cell r="P79" t="str">
            <v>CAN</v>
          </cell>
          <cell r="Q79" t="str">
            <v>COTT FMWPOP-UPRFL72-84</v>
          </cell>
          <cell r="R79" t="str">
            <v>Cott FMW Rfl</v>
          </cell>
        </row>
        <row r="80">
          <cell r="A80" t="str">
            <v>74102</v>
          </cell>
          <cell r="B80" t="str">
            <v>7410200</v>
          </cell>
          <cell r="C80" t="str">
            <v>00000</v>
          </cell>
          <cell r="D80">
            <v>8.1600000000000006E-2</v>
          </cell>
          <cell r="E80">
            <v>102</v>
          </cell>
          <cell r="F80">
            <v>8</v>
          </cell>
          <cell r="G80" t="str">
            <v>SCOTT SCT WIPE RFL 102</v>
          </cell>
          <cell r="H80">
            <v>1</v>
          </cell>
          <cell r="I80" t="str">
            <v>O</v>
          </cell>
          <cell r="J80" t="str">
            <v>CSE</v>
          </cell>
          <cell r="K80" t="str">
            <v>S</v>
          </cell>
          <cell r="L80" t="str">
            <v>102010001</v>
          </cell>
          <cell r="M80" t="str">
            <v>102</v>
          </cell>
          <cell r="N80" t="str">
            <v>010</v>
          </cell>
          <cell r="O80" t="str">
            <v>001</v>
          </cell>
          <cell r="P80" t="str">
            <v>USA</v>
          </cell>
          <cell r="Q80" t="str">
            <v xml:space="preserve">SCOTT NAT WIPES RFL102   </v>
          </cell>
          <cell r="R80" t="str">
            <v>Scott Naturals FMW Rf Med</v>
          </cell>
        </row>
        <row r="81">
          <cell r="A81" t="str">
            <v>74143</v>
          </cell>
          <cell r="B81" t="str">
            <v>7414300</v>
          </cell>
          <cell r="C81" t="str">
            <v>00000</v>
          </cell>
          <cell r="D81">
            <v>4.0800000000000003E-2</v>
          </cell>
          <cell r="E81">
            <v>51</v>
          </cell>
          <cell r="F81">
            <v>8</v>
          </cell>
          <cell r="G81" t="str">
            <v xml:space="preserve">SCOTT SCT WIPE TUB 51 </v>
          </cell>
          <cell r="H81">
            <v>1</v>
          </cell>
          <cell r="I81" t="str">
            <v>O</v>
          </cell>
          <cell r="J81" t="str">
            <v>CSE</v>
          </cell>
          <cell r="K81" t="str">
            <v>S</v>
          </cell>
          <cell r="L81" t="str">
            <v>102008002</v>
          </cell>
          <cell r="M81" t="str">
            <v>102</v>
          </cell>
          <cell r="N81" t="str">
            <v>008</v>
          </cell>
          <cell r="O81" t="str">
            <v>002</v>
          </cell>
          <cell r="P81" t="str">
            <v>USA</v>
          </cell>
          <cell r="Q81" t="str">
            <v>SCOTT WIPE TUB 8/51</v>
          </cell>
          <cell r="R81" t="str">
            <v xml:space="preserve">Scott Naturals FMW Tub   </v>
          </cell>
        </row>
        <row r="82">
          <cell r="A82" t="str">
            <v>74153</v>
          </cell>
          <cell r="B82" t="str">
            <v>7415300</v>
          </cell>
          <cell r="C82" t="str">
            <v>00000</v>
          </cell>
          <cell r="D82">
            <v>4.0800000000000003E-2</v>
          </cell>
          <cell r="E82">
            <v>51</v>
          </cell>
          <cell r="F82">
            <v>8</v>
          </cell>
          <cell r="G82" t="str">
            <v xml:space="preserve">SCOTT SCT WIPE RFL 51 </v>
          </cell>
          <cell r="H82">
            <v>1</v>
          </cell>
          <cell r="I82" t="str">
            <v>O</v>
          </cell>
          <cell r="J82" t="str">
            <v>CSE</v>
          </cell>
          <cell r="K82" t="str">
            <v>S</v>
          </cell>
          <cell r="L82" t="str">
            <v>102009002</v>
          </cell>
          <cell r="M82" t="str">
            <v>102</v>
          </cell>
          <cell r="N82" t="str">
            <v>009</v>
          </cell>
          <cell r="O82" t="str">
            <v>002</v>
          </cell>
          <cell r="P82" t="str">
            <v>USA</v>
          </cell>
          <cell r="Q82" t="str">
            <v xml:space="preserve">SCOTT WIPE RFL 8/51      </v>
          </cell>
          <cell r="R82" t="str">
            <v>Scott Naturals FMW Rfl Sm</v>
          </cell>
        </row>
        <row r="83">
          <cell r="A83" t="str">
            <v>76442</v>
          </cell>
          <cell r="B83" t="str">
            <v>7644200</v>
          </cell>
          <cell r="C83" t="str">
            <v>00000</v>
          </cell>
          <cell r="D83">
            <v>6.7199999999999996E-2</v>
          </cell>
          <cell r="E83">
            <v>42</v>
          </cell>
          <cell r="F83">
            <v>16</v>
          </cell>
          <cell r="G83" t="str">
            <v>COTT F/KIDS FMW TUB 42</v>
          </cell>
          <cell r="H83">
            <v>1</v>
          </cell>
          <cell r="I83" t="str">
            <v>O</v>
          </cell>
          <cell r="J83" t="str">
            <v>CSE</v>
          </cell>
          <cell r="K83" t="str">
            <v>S</v>
          </cell>
          <cell r="L83" t="str">
            <v>102006001</v>
          </cell>
          <cell r="M83" t="str">
            <v>102</v>
          </cell>
          <cell r="N83" t="str">
            <v>006</v>
          </cell>
          <cell r="O83" t="str">
            <v>001</v>
          </cell>
          <cell r="P83" t="str">
            <v>USA</v>
          </cell>
          <cell r="Q83" t="str">
            <v>COTT F/KIDS FMW TUB 42</v>
          </cell>
          <cell r="R83" t="str">
            <v>Cott Kids FMW Tub</v>
          </cell>
        </row>
        <row r="84">
          <cell r="A84" t="str">
            <v>76484</v>
          </cell>
          <cell r="B84" t="str">
            <v>7648400</v>
          </cell>
          <cell r="C84" t="str">
            <v>00000</v>
          </cell>
          <cell r="D84">
            <v>6.7199999999999996E-2</v>
          </cell>
          <cell r="E84">
            <v>84</v>
          </cell>
          <cell r="F84">
            <v>8</v>
          </cell>
          <cell r="G84" t="str">
            <v>COTT F/KIDS FMW RFL 84</v>
          </cell>
          <cell r="H84">
            <v>1</v>
          </cell>
          <cell r="I84" t="str">
            <v>O</v>
          </cell>
          <cell r="J84" t="str">
            <v>CSE</v>
          </cell>
          <cell r="K84" t="str">
            <v>S</v>
          </cell>
          <cell r="L84" t="str">
            <v>102007001</v>
          </cell>
          <cell r="M84" t="str">
            <v>102</v>
          </cell>
          <cell r="N84" t="str">
            <v>007</v>
          </cell>
          <cell r="O84" t="str">
            <v>001</v>
          </cell>
          <cell r="P84" t="str">
            <v>USA</v>
          </cell>
          <cell r="Q84" t="str">
            <v>COTT F/KIDS FMW RFL 84</v>
          </cell>
          <cell r="R84" t="str">
            <v>Cott Kids FMW Rfl</v>
          </cell>
        </row>
        <row r="85">
          <cell r="A85" t="str">
            <v>38791</v>
          </cell>
          <cell r="B85">
            <v>3879100</v>
          </cell>
          <cell r="C85" t="str">
            <v>00000</v>
          </cell>
          <cell r="D85">
            <v>0.252</v>
          </cell>
          <cell r="E85">
            <v>60</v>
          </cell>
          <cell r="F85">
            <v>1</v>
          </cell>
          <cell r="G85" t="str">
            <v>COTT FRSH MIX 6CS DSP</v>
          </cell>
          <cell r="I85" t="str">
            <v>A</v>
          </cell>
          <cell r="J85" t="str">
            <v>DIS</v>
          </cell>
          <cell r="P85" t="str">
            <v>NA</v>
          </cell>
          <cell r="R85" t="str">
            <v>Cott FMW Tub</v>
          </cell>
        </row>
        <row r="86">
          <cell r="A86" t="str">
            <v>38924</v>
          </cell>
          <cell r="B86">
            <v>3892400</v>
          </cell>
          <cell r="C86" t="str">
            <v>00000</v>
          </cell>
          <cell r="D86">
            <v>0.1176</v>
          </cell>
          <cell r="E86">
            <v>42</v>
          </cell>
          <cell r="F86">
            <v>28</v>
          </cell>
          <cell r="G86" t="str">
            <v>COTT FRSH FMW TUB 3.5CS DSP</v>
          </cell>
          <cell r="I86" t="str">
            <v>A</v>
          </cell>
          <cell r="J86" t="str">
            <v>DIS</v>
          </cell>
          <cell r="P86" t="str">
            <v>NA</v>
          </cell>
          <cell r="R86" t="str">
            <v>Cott FMW Tub</v>
          </cell>
        </row>
        <row r="87">
          <cell r="A87" t="str">
            <v>39099</v>
          </cell>
          <cell r="B87">
            <v>3909900</v>
          </cell>
          <cell r="C87" t="str">
            <v>00000</v>
          </cell>
          <cell r="D87">
            <v>2.4E-2</v>
          </cell>
          <cell r="E87">
            <v>10</v>
          </cell>
          <cell r="F87">
            <v>24</v>
          </cell>
          <cell r="G87" t="str">
            <v>COTT FRSH FMW CLP 10</v>
          </cell>
          <cell r="I87" t="str">
            <v>A</v>
          </cell>
          <cell r="J87" t="str">
            <v>CSE</v>
          </cell>
          <cell r="P87" t="str">
            <v>NA</v>
          </cell>
          <cell r="R87" t="str">
            <v>Cott FMW Pouch/Clip</v>
          </cell>
        </row>
        <row r="88">
          <cell r="A88" t="str">
            <v>39544</v>
          </cell>
          <cell r="B88">
            <v>3954400</v>
          </cell>
          <cell r="C88" t="str">
            <v>00000</v>
          </cell>
          <cell r="D88">
            <v>2.7216</v>
          </cell>
          <cell r="E88">
            <v>252</v>
          </cell>
          <cell r="F88">
            <v>108</v>
          </cell>
          <cell r="G88" t="str">
            <v>COTT FRSH FCC W/POUCH 108CS DSP</v>
          </cell>
          <cell r="I88" t="str">
            <v>A</v>
          </cell>
          <cell r="J88" t="str">
            <v>DIS</v>
          </cell>
          <cell r="P88" t="str">
            <v>CAN</v>
          </cell>
          <cell r="R88" t="str">
            <v>Cott FMW Pouch/Clip</v>
          </cell>
        </row>
        <row r="89">
          <cell r="A89" t="str">
            <v>40129</v>
          </cell>
          <cell r="B89">
            <v>4012900</v>
          </cell>
          <cell r="C89" t="str">
            <v>00000</v>
          </cell>
          <cell r="D89">
            <v>3.9E-2</v>
          </cell>
          <cell r="E89">
            <v>391</v>
          </cell>
          <cell r="F89">
            <v>1</v>
          </cell>
          <cell r="G89" t="str">
            <v>SCOTT NAT FCC 391 W/TUB</v>
          </cell>
          <cell r="I89" t="str">
            <v>A</v>
          </cell>
          <cell r="J89" t="str">
            <v>CS</v>
          </cell>
          <cell r="P89" t="str">
            <v>USA</v>
          </cell>
          <cell r="R89" t="str">
            <v xml:space="preserve">Scott Naturals FMW Tub   </v>
          </cell>
        </row>
        <row r="90">
          <cell r="A90" t="str">
            <v>40195</v>
          </cell>
          <cell r="B90">
            <v>4019500</v>
          </cell>
          <cell r="C90" t="str">
            <v>00000</v>
          </cell>
          <cell r="D90">
            <v>3.3599999999999998E-2</v>
          </cell>
          <cell r="E90">
            <v>336</v>
          </cell>
          <cell r="F90">
            <v>1</v>
          </cell>
          <cell r="G90" t="str">
            <v>COTT FRSH FCC RFL 336</v>
          </cell>
          <cell r="I90" t="str">
            <v>A</v>
          </cell>
          <cell r="J90" t="str">
            <v>CS</v>
          </cell>
          <cell r="P90" t="str">
            <v>USA</v>
          </cell>
          <cell r="R90" t="str">
            <v>Cott FMW Rfl</v>
          </cell>
        </row>
        <row r="91">
          <cell r="A91" t="str">
            <v>39913</v>
          </cell>
          <cell r="B91">
            <v>3391300</v>
          </cell>
          <cell r="C91" t="str">
            <v>00000</v>
          </cell>
          <cell r="D91">
            <v>6.7199999999999996E-2</v>
          </cell>
          <cell r="E91">
            <v>84</v>
          </cell>
          <cell r="F91">
            <v>8</v>
          </cell>
          <cell r="G91" t="str">
            <v>COTT CMFT FCC RFL 84</v>
          </cell>
          <cell r="I91" t="str">
            <v>A</v>
          </cell>
          <cell r="J91" t="str">
            <v>CS</v>
          </cell>
          <cell r="P91" t="str">
            <v>NA</v>
          </cell>
          <cell r="R91" t="str">
            <v>Cott FMW Rfl</v>
          </cell>
        </row>
        <row r="92">
          <cell r="A92" t="str">
            <v>39915</v>
          </cell>
          <cell r="B92">
            <v>3391500</v>
          </cell>
          <cell r="C92" t="str">
            <v>00000</v>
          </cell>
          <cell r="D92">
            <v>1.7000000000000001E-2</v>
          </cell>
          <cell r="E92">
            <v>34</v>
          </cell>
          <cell r="F92">
            <v>5</v>
          </cell>
          <cell r="G92" t="str">
            <v>COTT CMFT FCC POUCH 34</v>
          </cell>
          <cell r="I92" t="str">
            <v>A</v>
          </cell>
          <cell r="J92" t="str">
            <v>CS</v>
          </cell>
          <cell r="P92" t="str">
            <v>NA</v>
          </cell>
          <cell r="R92" t="str">
            <v>Cott FMW Pouch/Clip</v>
          </cell>
        </row>
        <row r="93">
          <cell r="A93" t="str">
            <v>39916</v>
          </cell>
          <cell r="B93">
            <v>3391600</v>
          </cell>
          <cell r="C93" t="str">
            <v>00000</v>
          </cell>
          <cell r="D93">
            <v>0.1008</v>
          </cell>
          <cell r="E93">
            <v>126</v>
          </cell>
          <cell r="F93">
            <v>8</v>
          </cell>
          <cell r="G93" t="str">
            <v>COTT CMFT FCC RFL 126</v>
          </cell>
          <cell r="I93" t="str">
            <v>A</v>
          </cell>
          <cell r="J93" t="str">
            <v>CS</v>
          </cell>
          <cell r="P93" t="str">
            <v>NA</v>
          </cell>
          <cell r="R93" t="str">
            <v>Cott FMW Rfl</v>
          </cell>
        </row>
        <row r="94">
          <cell r="A94" t="str">
            <v>39917</v>
          </cell>
          <cell r="B94">
            <v>3391700</v>
          </cell>
          <cell r="C94" t="str">
            <v>00000</v>
          </cell>
          <cell r="D94">
            <v>0.13439999999999999</v>
          </cell>
          <cell r="E94">
            <v>168</v>
          </cell>
          <cell r="F94">
            <v>8</v>
          </cell>
          <cell r="G94" t="str">
            <v>COTT CMFT FCC RFL BAG 168</v>
          </cell>
          <cell r="I94" t="str">
            <v>A</v>
          </cell>
          <cell r="J94" t="str">
            <v>CS</v>
          </cell>
          <cell r="P94" t="str">
            <v>NA</v>
          </cell>
          <cell r="R94" t="str">
            <v>Cott FMW Rfl</v>
          </cell>
        </row>
        <row r="95">
          <cell r="A95" t="str">
            <v>39897</v>
          </cell>
          <cell r="B95">
            <v>3989700</v>
          </cell>
          <cell r="C95" t="str">
            <v>00000</v>
          </cell>
          <cell r="D95">
            <v>3.3599999999999998E-2</v>
          </cell>
          <cell r="E95">
            <v>42</v>
          </cell>
          <cell r="F95">
            <v>8</v>
          </cell>
          <cell r="G95" t="str">
            <v>COTT CMFT FCC TUB 42</v>
          </cell>
          <cell r="I95" t="str">
            <v>A</v>
          </cell>
          <cell r="J95" t="str">
            <v>CS</v>
          </cell>
          <cell r="P95" t="str">
            <v>NA</v>
          </cell>
          <cell r="R95" t="str">
            <v>Cott FMW Tub</v>
          </cell>
        </row>
        <row r="96">
          <cell r="A96" t="str">
            <v>39799</v>
          </cell>
          <cell r="B96">
            <v>3979900</v>
          </cell>
          <cell r="C96" t="str">
            <v>00000</v>
          </cell>
          <cell r="D96">
            <v>1.8144</v>
          </cell>
          <cell r="E96">
            <v>252</v>
          </cell>
          <cell r="F96">
            <v>72</v>
          </cell>
          <cell r="G96" t="str">
            <v>COTT FRSH DSPNR W/FCC 252 PLT</v>
          </cell>
          <cell r="I96" t="str">
            <v>A</v>
          </cell>
          <cell r="J96" t="str">
            <v>PAL</v>
          </cell>
          <cell r="P96" t="str">
            <v>USA</v>
          </cell>
          <cell r="R96" t="str">
            <v xml:space="preserve">Cott FMW Dispenser       </v>
          </cell>
        </row>
        <row r="97">
          <cell r="A97" t="str">
            <v>38788</v>
          </cell>
          <cell r="B97">
            <v>3878800</v>
          </cell>
          <cell r="C97" t="str">
            <v>00000</v>
          </cell>
          <cell r="D97">
            <v>4.2336</v>
          </cell>
          <cell r="E97">
            <v>294</v>
          </cell>
          <cell r="F97">
            <v>144</v>
          </cell>
          <cell r="G97" t="str">
            <v>COTT FRSH FCC BDL 294 PLT</v>
          </cell>
          <cell r="I97" t="str">
            <v>A</v>
          </cell>
          <cell r="J97" t="str">
            <v>PAL</v>
          </cell>
          <cell r="P97" t="str">
            <v>USA</v>
          </cell>
          <cell r="R97" t="str">
            <v>Cott FMW Tub/Rfl Combo</v>
          </cell>
        </row>
        <row r="98">
          <cell r="A98" t="str">
            <v>38795</v>
          </cell>
          <cell r="B98">
            <v>3879500</v>
          </cell>
          <cell r="C98" t="str">
            <v>00000</v>
          </cell>
          <cell r="D98">
            <v>7.2</v>
          </cell>
          <cell r="E98">
            <v>400</v>
          </cell>
          <cell r="F98">
            <v>180</v>
          </cell>
          <cell r="G98" t="str">
            <v>COTT FRSH FCC BDL 400 PLT</v>
          </cell>
          <cell r="I98" t="str">
            <v>A</v>
          </cell>
          <cell r="J98" t="str">
            <v>PAL</v>
          </cell>
          <cell r="P98" t="str">
            <v>USA</v>
          </cell>
          <cell r="R98" t="str">
            <v>Cott FMW Tub/Rfl Combo</v>
          </cell>
        </row>
        <row r="99">
          <cell r="A99" t="str">
            <v>38856</v>
          </cell>
          <cell r="B99">
            <v>3885600</v>
          </cell>
          <cell r="C99" t="str">
            <v>00000</v>
          </cell>
          <cell r="D99">
            <v>1.7999999999999999E-2</v>
          </cell>
          <cell r="E99">
            <v>36</v>
          </cell>
          <cell r="F99">
            <v>5</v>
          </cell>
          <cell r="G99" t="str">
            <v>COTT GNTL FMW RFL POUCH 36</v>
          </cell>
          <cell r="I99" t="str">
            <v>A</v>
          </cell>
          <cell r="J99" t="str">
            <v>CS</v>
          </cell>
          <cell r="P99" t="str">
            <v>USA</v>
          </cell>
          <cell r="R99" t="str">
            <v>Cott FMW Pouch/Clip</v>
          </cell>
        </row>
        <row r="100">
          <cell r="A100" t="str">
            <v>38900</v>
          </cell>
          <cell r="B100">
            <v>3890000</v>
          </cell>
          <cell r="C100" t="str">
            <v>00000</v>
          </cell>
          <cell r="D100">
            <v>0.03</v>
          </cell>
          <cell r="E100">
            <v>10</v>
          </cell>
          <cell r="F100">
            <v>30</v>
          </cell>
          <cell r="G100" t="str">
            <v>COTT FRSH OTG RFL 1.5CS DSP</v>
          </cell>
          <cell r="I100" t="str">
            <v>A</v>
          </cell>
          <cell r="J100" t="str">
            <v>DIS</v>
          </cell>
          <cell r="P100" t="str">
            <v>USA</v>
          </cell>
          <cell r="R100" t="str">
            <v>Cott FMW Pouch/Clip</v>
          </cell>
        </row>
        <row r="101">
          <cell r="A101" t="str">
            <v>39361</v>
          </cell>
          <cell r="B101">
            <v>3936100</v>
          </cell>
          <cell r="C101" t="str">
            <v>00000</v>
          </cell>
          <cell r="D101">
            <v>2.4E-2</v>
          </cell>
          <cell r="E101">
            <v>10</v>
          </cell>
          <cell r="F101">
            <v>24</v>
          </cell>
          <cell r="G101" t="str">
            <v>COTT FRSH FCC OTG 10</v>
          </cell>
          <cell r="I101" t="str">
            <v>A</v>
          </cell>
          <cell r="J101" t="str">
            <v>CS</v>
          </cell>
          <cell r="P101" t="str">
            <v>NA</v>
          </cell>
          <cell r="R101" t="str">
            <v>Cott FMW Pouch/Clip</v>
          </cell>
        </row>
        <row r="102">
          <cell r="A102" t="str">
            <v>39542</v>
          </cell>
          <cell r="B102">
            <v>3954200</v>
          </cell>
          <cell r="C102" t="str">
            <v>00000</v>
          </cell>
          <cell r="D102">
            <v>1.8140000000000001</v>
          </cell>
          <cell r="E102">
            <v>252</v>
          </cell>
          <cell r="F102">
            <v>72</v>
          </cell>
          <cell r="G102" t="str">
            <v>COTT FRSH FCC W/POUCH 252 PLT</v>
          </cell>
          <cell r="I102" t="str">
            <v>A</v>
          </cell>
          <cell r="J102" t="str">
            <v>PAL</v>
          </cell>
          <cell r="P102" t="str">
            <v>NA</v>
          </cell>
          <cell r="R102" t="str">
            <v>Cott FMW Tub/Rfl Combo</v>
          </cell>
        </row>
        <row r="103">
          <cell r="A103" t="str">
            <v>38787</v>
          </cell>
          <cell r="B103">
            <v>3878700</v>
          </cell>
          <cell r="C103" t="str">
            <v>00000</v>
          </cell>
          <cell r="D103">
            <v>3.1751999999999998</v>
          </cell>
          <cell r="E103">
            <v>294</v>
          </cell>
          <cell r="F103">
            <v>108</v>
          </cell>
          <cell r="G103" t="str">
            <v>COTT FRSH FCC BDL 294 PLT</v>
          </cell>
          <cell r="I103" t="str">
            <v>A</v>
          </cell>
          <cell r="J103" t="str">
            <v>PAL</v>
          </cell>
          <cell r="P103" t="str">
            <v>USA</v>
          </cell>
          <cell r="R103" t="str">
            <v>Cott FMW Tub/Rfl Combo</v>
          </cell>
        </row>
        <row r="104">
          <cell r="A104" t="str">
            <v>37369</v>
          </cell>
          <cell r="B104">
            <v>3736900</v>
          </cell>
          <cell r="C104" t="str">
            <v>00000</v>
          </cell>
          <cell r="D104">
            <v>4.0800000000000003E-2</v>
          </cell>
          <cell r="E104">
            <v>51</v>
          </cell>
          <cell r="F104">
            <v>8</v>
          </cell>
          <cell r="G104" t="str">
            <v>SCOTT NAT WIPE TUB 51</v>
          </cell>
          <cell r="I104" t="str">
            <v>A</v>
          </cell>
          <cell r="J104" t="str">
            <v>CS</v>
          </cell>
          <cell r="P104" t="str">
            <v>NA</v>
          </cell>
          <cell r="R104" t="str">
            <v xml:space="preserve">Scott Naturals FMW Tub   </v>
          </cell>
        </row>
        <row r="105">
          <cell r="A105" t="str">
            <v>37242</v>
          </cell>
          <cell r="B105">
            <v>3724200</v>
          </cell>
          <cell r="C105" t="str">
            <v>00000</v>
          </cell>
          <cell r="D105">
            <v>0.02</v>
          </cell>
          <cell r="E105">
            <v>10</v>
          </cell>
          <cell r="F105">
            <v>20</v>
          </cell>
          <cell r="G105" t="str">
            <v>COTT FRSH FCC OTG 10</v>
          </cell>
          <cell r="I105" t="str">
            <v>A</v>
          </cell>
          <cell r="J105" t="str">
            <v>CS</v>
          </cell>
          <cell r="P105" t="str">
            <v>NA</v>
          </cell>
          <cell r="R105" t="str">
            <v>Cott FMW Pouch/Clip</v>
          </cell>
        </row>
        <row r="106">
          <cell r="A106" t="str">
            <v>36992</v>
          </cell>
          <cell r="B106">
            <v>3699200</v>
          </cell>
          <cell r="C106" t="str">
            <v>00000</v>
          </cell>
          <cell r="D106">
            <v>0.13439999999999999</v>
          </cell>
          <cell r="E106">
            <v>168</v>
          </cell>
          <cell r="F106">
            <v>8</v>
          </cell>
          <cell r="G106" t="str">
            <v>COTT FRSH FMW RFL 168</v>
          </cell>
          <cell r="I106" t="str">
            <v>C</v>
          </cell>
          <cell r="J106" t="str">
            <v>CS</v>
          </cell>
          <cell r="P106" t="str">
            <v>NA</v>
          </cell>
          <cell r="R106" t="str">
            <v>Cott FMW Rfl</v>
          </cell>
        </row>
        <row r="107">
          <cell r="A107" t="str">
            <v>72143</v>
          </cell>
          <cell r="B107">
            <v>7214300</v>
          </cell>
          <cell r="C107" t="str">
            <v>00000</v>
          </cell>
          <cell r="D107">
            <v>6.7199999999999996E-2</v>
          </cell>
          <cell r="E107">
            <v>84</v>
          </cell>
          <cell r="F107">
            <v>8</v>
          </cell>
          <cell r="G107" t="str">
            <v>COTT FRSH FMW COMBO 84</v>
          </cell>
          <cell r="I107" t="str">
            <v xml:space="preserve">O </v>
          </cell>
          <cell r="J107" t="str">
            <v>CS</v>
          </cell>
          <cell r="P107" t="str">
            <v>USA</v>
          </cell>
          <cell r="R107" t="str">
            <v>Cott FMW Tub/Rfl Combo</v>
          </cell>
        </row>
        <row r="108">
          <cell r="A108" t="str">
            <v>36749</v>
          </cell>
          <cell r="B108">
            <v>3674900</v>
          </cell>
          <cell r="C108" t="str">
            <v>00000</v>
          </cell>
          <cell r="D108">
            <v>2.1960000000000002</v>
          </cell>
          <cell r="E108">
            <v>305</v>
          </cell>
          <cell r="F108">
            <v>72</v>
          </cell>
          <cell r="G108" t="str">
            <v>COTT FCC BDL 305 PLT</v>
          </cell>
          <cell r="I108" t="str">
            <v>A</v>
          </cell>
          <cell r="J108" t="str">
            <v>PAL</v>
          </cell>
          <cell r="P108" t="str">
            <v>NA</v>
          </cell>
          <cell r="R108" t="str">
            <v>Cott FMW Tub/Rfl Combo</v>
          </cell>
        </row>
        <row r="109">
          <cell r="A109" t="str">
            <v>40541</v>
          </cell>
          <cell r="B109">
            <v>4054100</v>
          </cell>
          <cell r="C109" t="str">
            <v>00000</v>
          </cell>
          <cell r="D109">
            <v>4.0800000000000003E-2</v>
          </cell>
          <cell r="E109">
            <v>34</v>
          </cell>
          <cell r="F109">
            <v>12</v>
          </cell>
          <cell r="G109" t="str">
            <v>COTT FRSH FCC 34</v>
          </cell>
          <cell r="I109" t="str">
            <v>A</v>
          </cell>
          <cell r="J109" t="str">
            <v>CS</v>
          </cell>
          <cell r="P109" t="str">
            <v>NA</v>
          </cell>
          <cell r="R109" t="str">
            <v>Cott FMW Tub</v>
          </cell>
        </row>
        <row r="110">
          <cell r="A110" t="str">
            <v>40646</v>
          </cell>
          <cell r="B110">
            <v>4064600</v>
          </cell>
          <cell r="C110" t="str">
            <v>00000</v>
          </cell>
          <cell r="D110">
            <v>6.7199999999999996E-2</v>
          </cell>
          <cell r="E110">
            <v>84</v>
          </cell>
          <cell r="F110">
            <v>8</v>
          </cell>
          <cell r="G110" t="str">
            <v>COTT FRSH FCC RFL 84</v>
          </cell>
          <cell r="I110" t="str">
            <v>A</v>
          </cell>
          <cell r="J110" t="str">
            <v>CS</v>
          </cell>
          <cell r="P110" t="str">
            <v>NA</v>
          </cell>
          <cell r="R110" t="str">
            <v>Cott FMW Rfl</v>
          </cell>
        </row>
        <row r="111">
          <cell r="A111" t="str">
            <v>39479</v>
          </cell>
          <cell r="B111">
            <v>3947900</v>
          </cell>
          <cell r="C111" t="str">
            <v>00000</v>
          </cell>
          <cell r="D111">
            <v>2.4E-2</v>
          </cell>
          <cell r="E111">
            <v>10</v>
          </cell>
          <cell r="F111">
            <v>24</v>
          </cell>
          <cell r="G111" t="str">
            <v>COTT FRSH FCC CLP 10</v>
          </cell>
          <cell r="I111" t="str">
            <v>A</v>
          </cell>
          <cell r="J111" t="str">
            <v>CS</v>
          </cell>
          <cell r="P111" t="str">
            <v>NA</v>
          </cell>
          <cell r="R111" t="str">
            <v>Cott FMW Pouch/Clip</v>
          </cell>
        </row>
        <row r="112">
          <cell r="A112" t="str">
            <v>40804</v>
          </cell>
          <cell r="B112">
            <v>4080400</v>
          </cell>
          <cell r="C112" t="str">
            <v>00000</v>
          </cell>
          <cell r="D112">
            <v>1.6799999999999999E-2</v>
          </cell>
          <cell r="E112">
            <v>42</v>
          </cell>
          <cell r="F112">
            <v>4</v>
          </cell>
          <cell r="G112" t="str">
            <v>COTT FRSH FCC TUB 42</v>
          </cell>
          <cell r="I112" t="str">
            <v>A</v>
          </cell>
          <cell r="J112" t="str">
            <v>CS</v>
          </cell>
          <cell r="P112" t="str">
            <v>NA</v>
          </cell>
          <cell r="R112" t="str">
            <v>Cott FMW Tub</v>
          </cell>
        </row>
        <row r="113">
          <cell r="A113" t="str">
            <v>40847</v>
          </cell>
          <cell r="B113">
            <v>4084700</v>
          </cell>
          <cell r="C113" t="str">
            <v>00000</v>
          </cell>
          <cell r="D113">
            <v>2.52E-2</v>
          </cell>
          <cell r="E113">
            <v>42</v>
          </cell>
          <cell r="F113">
            <v>6</v>
          </cell>
          <cell r="G113" t="str">
            <v>COTT FRSH FCC UPRT DSPNR 42</v>
          </cell>
          <cell r="I113" t="str">
            <v>A</v>
          </cell>
          <cell r="J113" t="str">
            <v>CS</v>
          </cell>
          <cell r="P113" t="str">
            <v>NA</v>
          </cell>
          <cell r="R113" t="str">
            <v xml:space="preserve">Cott FMW Dispenser       </v>
          </cell>
        </row>
        <row r="114">
          <cell r="A114" t="str">
            <v>40922</v>
          </cell>
          <cell r="B114">
            <v>4092200</v>
          </cell>
          <cell r="C114" t="str">
            <v>00000</v>
          </cell>
          <cell r="D114">
            <v>7.2576000000000001</v>
          </cell>
          <cell r="E114">
            <v>144</v>
          </cell>
          <cell r="F114">
            <v>1</v>
          </cell>
          <cell r="G114" t="str">
            <v>COTT FRSH FCC BLD 504 PLT</v>
          </cell>
          <cell r="I114" t="str">
            <v>A</v>
          </cell>
          <cell r="J114" t="str">
            <v>PAL</v>
          </cell>
          <cell r="P114" t="str">
            <v>NA</v>
          </cell>
          <cell r="R114" t="str">
            <v>Cott FMW Tub/Rfl Combo</v>
          </cell>
        </row>
        <row r="115">
          <cell r="A115" t="str">
            <v>40991</v>
          </cell>
          <cell r="B115">
            <v>4099100</v>
          </cell>
          <cell r="C115" t="str">
            <v>00000</v>
          </cell>
          <cell r="D115">
            <v>5.04E-2</v>
          </cell>
          <cell r="E115">
            <v>42</v>
          </cell>
          <cell r="F115">
            <v>1</v>
          </cell>
          <cell r="G115" t="str">
            <v>COTT FRSH FCC 2CS DSP</v>
          </cell>
          <cell r="I115" t="str">
            <v>A</v>
          </cell>
          <cell r="J115" t="str">
            <v>DIS</v>
          </cell>
          <cell r="P115" t="str">
            <v>USA</v>
          </cell>
          <cell r="R115" t="str">
            <v>Cott FMW Tub</v>
          </cell>
        </row>
        <row r="116">
          <cell r="O116">
            <v>0</v>
          </cell>
          <cell r="P116">
            <v>0</v>
          </cell>
          <cell r="Q116">
            <v>0</v>
          </cell>
        </row>
        <row r="117">
          <cell r="O117">
            <v>0</v>
          </cell>
          <cell r="P117">
            <v>0</v>
          </cell>
          <cell r="Q117">
            <v>0</v>
          </cell>
        </row>
        <row r="118">
          <cell r="O118">
            <v>0</v>
          </cell>
          <cell r="P118">
            <v>0</v>
          </cell>
          <cell r="Q118">
            <v>0</v>
          </cell>
        </row>
        <row r="119">
          <cell r="O119">
            <v>0</v>
          </cell>
          <cell r="P119">
            <v>0</v>
          </cell>
          <cell r="Q119">
            <v>0</v>
          </cell>
        </row>
        <row r="120">
          <cell r="O120">
            <v>0</v>
          </cell>
          <cell r="P120">
            <v>0</v>
          </cell>
          <cell r="Q120">
            <v>0</v>
          </cell>
        </row>
        <row r="121">
          <cell r="O121">
            <v>0</v>
          </cell>
          <cell r="P121">
            <v>0</v>
          </cell>
          <cell r="Q121">
            <v>0</v>
          </cell>
        </row>
        <row r="122">
          <cell r="O122">
            <v>0</v>
          </cell>
          <cell r="P122">
            <v>0</v>
          </cell>
          <cell r="Q122">
            <v>0</v>
          </cell>
        </row>
        <row r="123">
          <cell r="O123">
            <v>0</v>
          </cell>
          <cell r="P123">
            <v>0</v>
          </cell>
          <cell r="Q123">
            <v>0</v>
          </cell>
        </row>
        <row r="124">
          <cell r="O124">
            <v>0</v>
          </cell>
          <cell r="P124">
            <v>0</v>
          </cell>
          <cell r="Q124">
            <v>0</v>
          </cell>
        </row>
        <row r="125">
          <cell r="O125">
            <v>0</v>
          </cell>
          <cell r="P125">
            <v>0</v>
          </cell>
          <cell r="Q125">
            <v>0</v>
          </cell>
        </row>
        <row r="126">
          <cell r="O126">
            <v>0</v>
          </cell>
          <cell r="P126">
            <v>0</v>
          </cell>
          <cell r="Q126">
            <v>0</v>
          </cell>
        </row>
        <row r="127">
          <cell r="O127">
            <v>0</v>
          </cell>
          <cell r="P127">
            <v>0</v>
          </cell>
          <cell r="Q127">
            <v>0</v>
          </cell>
        </row>
        <row r="128">
          <cell r="O128">
            <v>0</v>
          </cell>
          <cell r="P128">
            <v>0</v>
          </cell>
          <cell r="Q128">
            <v>0</v>
          </cell>
        </row>
        <row r="129">
          <cell r="O129">
            <v>0</v>
          </cell>
          <cell r="P129">
            <v>0</v>
          </cell>
          <cell r="Q129">
            <v>0</v>
          </cell>
        </row>
        <row r="130">
          <cell r="O130">
            <v>0</v>
          </cell>
          <cell r="P130">
            <v>0</v>
          </cell>
          <cell r="Q130">
            <v>0</v>
          </cell>
        </row>
        <row r="131">
          <cell r="O131">
            <v>0</v>
          </cell>
          <cell r="P131">
            <v>0</v>
          </cell>
          <cell r="Q131">
            <v>0</v>
          </cell>
        </row>
        <row r="132">
          <cell r="O132">
            <v>0</v>
          </cell>
          <cell r="P132">
            <v>0</v>
          </cell>
          <cell r="Q132">
            <v>0</v>
          </cell>
        </row>
        <row r="133">
          <cell r="O133">
            <v>0</v>
          </cell>
          <cell r="P133">
            <v>0</v>
          </cell>
          <cell r="Q133">
            <v>0</v>
          </cell>
        </row>
        <row r="134">
          <cell r="O134">
            <v>0</v>
          </cell>
          <cell r="P134">
            <v>0</v>
          </cell>
          <cell r="Q134">
            <v>0</v>
          </cell>
        </row>
        <row r="135">
          <cell r="O135">
            <v>0</v>
          </cell>
          <cell r="P135">
            <v>0</v>
          </cell>
          <cell r="Q135">
            <v>0</v>
          </cell>
        </row>
        <row r="136">
          <cell r="O136">
            <v>0</v>
          </cell>
          <cell r="P136">
            <v>0</v>
          </cell>
          <cell r="Q136">
            <v>0</v>
          </cell>
        </row>
        <row r="137">
          <cell r="O137">
            <v>0</v>
          </cell>
          <cell r="P137">
            <v>0</v>
          </cell>
          <cell r="Q137">
            <v>0</v>
          </cell>
        </row>
        <row r="138">
          <cell r="O138">
            <v>0</v>
          </cell>
          <cell r="P138">
            <v>0</v>
          </cell>
          <cell r="Q138">
            <v>0</v>
          </cell>
        </row>
        <row r="139">
          <cell r="O139">
            <v>0</v>
          </cell>
          <cell r="P139">
            <v>0</v>
          </cell>
          <cell r="Q139">
            <v>0</v>
          </cell>
        </row>
        <row r="140">
          <cell r="O140">
            <v>0</v>
          </cell>
          <cell r="P140">
            <v>0</v>
          </cell>
          <cell r="Q140">
            <v>0</v>
          </cell>
        </row>
        <row r="141">
          <cell r="O141">
            <v>0</v>
          </cell>
          <cell r="P141">
            <v>0</v>
          </cell>
          <cell r="Q141">
            <v>0</v>
          </cell>
        </row>
        <row r="142">
          <cell r="O142">
            <v>0</v>
          </cell>
          <cell r="P142">
            <v>0</v>
          </cell>
          <cell r="Q142">
            <v>0</v>
          </cell>
        </row>
        <row r="143">
          <cell r="O143">
            <v>0</v>
          </cell>
          <cell r="P143">
            <v>0</v>
          </cell>
          <cell r="Q143">
            <v>0</v>
          </cell>
        </row>
        <row r="144">
          <cell r="O144">
            <v>0</v>
          </cell>
          <cell r="P144">
            <v>0</v>
          </cell>
          <cell r="Q144">
            <v>0</v>
          </cell>
        </row>
        <row r="145">
          <cell r="O145">
            <v>0</v>
          </cell>
          <cell r="P145">
            <v>0</v>
          </cell>
          <cell r="Q145">
            <v>0</v>
          </cell>
        </row>
        <row r="146">
          <cell r="O146">
            <v>0</v>
          </cell>
          <cell r="P146">
            <v>0</v>
          </cell>
          <cell r="Q146">
            <v>0</v>
          </cell>
        </row>
        <row r="147">
          <cell r="O147">
            <v>0</v>
          </cell>
          <cell r="P147">
            <v>0</v>
          </cell>
          <cell r="Q147">
            <v>0</v>
          </cell>
        </row>
        <row r="148">
          <cell r="O148">
            <v>0</v>
          </cell>
          <cell r="P148">
            <v>0</v>
          </cell>
          <cell r="Q148">
            <v>0</v>
          </cell>
        </row>
        <row r="149">
          <cell r="O149">
            <v>0</v>
          </cell>
          <cell r="P149">
            <v>0</v>
          </cell>
          <cell r="Q149">
            <v>0</v>
          </cell>
        </row>
        <row r="150">
          <cell r="O150">
            <v>0</v>
          </cell>
          <cell r="P150">
            <v>0</v>
          </cell>
          <cell r="Q150">
            <v>0</v>
          </cell>
        </row>
        <row r="151">
          <cell r="O151">
            <v>0</v>
          </cell>
          <cell r="P151">
            <v>0</v>
          </cell>
          <cell r="Q151">
            <v>0</v>
          </cell>
        </row>
        <row r="152">
          <cell r="O152">
            <v>0</v>
          </cell>
          <cell r="P152">
            <v>0</v>
          </cell>
          <cell r="Q152">
            <v>0</v>
          </cell>
        </row>
        <row r="153">
          <cell r="O153">
            <v>0</v>
          </cell>
          <cell r="P153">
            <v>0</v>
          </cell>
          <cell r="Q153">
            <v>0</v>
          </cell>
        </row>
        <row r="154">
          <cell r="O154">
            <v>0</v>
          </cell>
          <cell r="P154">
            <v>0</v>
          </cell>
          <cell r="Q154">
            <v>0</v>
          </cell>
        </row>
        <row r="155">
          <cell r="O155">
            <v>0</v>
          </cell>
          <cell r="P155">
            <v>0</v>
          </cell>
          <cell r="Q155">
            <v>0</v>
          </cell>
        </row>
        <row r="156">
          <cell r="O156">
            <v>0</v>
          </cell>
          <cell r="P156">
            <v>0</v>
          </cell>
          <cell r="Q156">
            <v>0</v>
          </cell>
        </row>
        <row r="157">
          <cell r="O157">
            <v>0</v>
          </cell>
          <cell r="P157">
            <v>0</v>
          </cell>
          <cell r="Q157">
            <v>0</v>
          </cell>
        </row>
        <row r="158">
          <cell r="O158">
            <v>0</v>
          </cell>
          <cell r="P158">
            <v>0</v>
          </cell>
          <cell r="Q158">
            <v>0</v>
          </cell>
        </row>
        <row r="159">
          <cell r="O159">
            <v>0</v>
          </cell>
          <cell r="P159">
            <v>0</v>
          </cell>
          <cell r="Q159">
            <v>0</v>
          </cell>
        </row>
        <row r="160">
          <cell r="O160">
            <v>0</v>
          </cell>
          <cell r="P160">
            <v>0</v>
          </cell>
          <cell r="Q160">
            <v>0</v>
          </cell>
        </row>
        <row r="161">
          <cell r="O161">
            <v>0</v>
          </cell>
          <cell r="P161">
            <v>0</v>
          </cell>
          <cell r="Q161">
            <v>0</v>
          </cell>
        </row>
        <row r="162">
          <cell r="O162">
            <v>0</v>
          </cell>
          <cell r="P162">
            <v>0</v>
          </cell>
          <cell r="Q162">
            <v>0</v>
          </cell>
        </row>
        <row r="163">
          <cell r="O163">
            <v>0</v>
          </cell>
          <cell r="P163">
            <v>0</v>
          </cell>
          <cell r="Q163">
            <v>0</v>
          </cell>
        </row>
        <row r="164">
          <cell r="O164">
            <v>0</v>
          </cell>
          <cell r="P164">
            <v>0</v>
          </cell>
          <cell r="Q164">
            <v>0</v>
          </cell>
        </row>
        <row r="165">
          <cell r="O165">
            <v>0</v>
          </cell>
          <cell r="P165">
            <v>0</v>
          </cell>
          <cell r="Q165">
            <v>0</v>
          </cell>
        </row>
        <row r="166">
          <cell r="O166">
            <v>0</v>
          </cell>
          <cell r="P166">
            <v>0</v>
          </cell>
          <cell r="Q166">
            <v>0</v>
          </cell>
        </row>
        <row r="167">
          <cell r="O167">
            <v>0</v>
          </cell>
          <cell r="P167">
            <v>0</v>
          </cell>
          <cell r="Q167">
            <v>0</v>
          </cell>
        </row>
        <row r="168">
          <cell r="O168">
            <v>0</v>
          </cell>
          <cell r="P168">
            <v>0</v>
          </cell>
          <cell r="Q168">
            <v>0</v>
          </cell>
        </row>
        <row r="169">
          <cell r="O169">
            <v>0</v>
          </cell>
          <cell r="P169">
            <v>0</v>
          </cell>
          <cell r="Q169">
            <v>0</v>
          </cell>
        </row>
        <row r="170">
          <cell r="O170">
            <v>0</v>
          </cell>
          <cell r="P170">
            <v>0</v>
          </cell>
          <cell r="Q170">
            <v>0</v>
          </cell>
        </row>
        <row r="171">
          <cell r="O171">
            <v>0</v>
          </cell>
          <cell r="P171">
            <v>0</v>
          </cell>
          <cell r="Q171">
            <v>0</v>
          </cell>
        </row>
        <row r="172">
          <cell r="O172">
            <v>0</v>
          </cell>
          <cell r="P172">
            <v>0</v>
          </cell>
          <cell r="Q172">
            <v>0</v>
          </cell>
        </row>
        <row r="173">
          <cell r="O173">
            <v>0</v>
          </cell>
          <cell r="P173">
            <v>0</v>
          </cell>
          <cell r="Q173">
            <v>0</v>
          </cell>
        </row>
        <row r="174">
          <cell r="O174">
            <v>0</v>
          </cell>
          <cell r="P174">
            <v>0</v>
          </cell>
          <cell r="Q174">
            <v>0</v>
          </cell>
        </row>
        <row r="175">
          <cell r="O175">
            <v>0</v>
          </cell>
          <cell r="P175">
            <v>0</v>
          </cell>
          <cell r="Q175">
            <v>0</v>
          </cell>
        </row>
        <row r="176">
          <cell r="O176">
            <v>0</v>
          </cell>
          <cell r="P176">
            <v>0</v>
          </cell>
          <cell r="Q176">
            <v>0</v>
          </cell>
        </row>
        <row r="177">
          <cell r="O177">
            <v>0</v>
          </cell>
          <cell r="P177">
            <v>0</v>
          </cell>
          <cell r="Q177">
            <v>0</v>
          </cell>
        </row>
        <row r="178">
          <cell r="O178">
            <v>0</v>
          </cell>
          <cell r="P178">
            <v>0</v>
          </cell>
          <cell r="Q178">
            <v>0</v>
          </cell>
        </row>
        <row r="179">
          <cell r="O179">
            <v>0</v>
          </cell>
          <cell r="P179">
            <v>0</v>
          </cell>
          <cell r="Q179">
            <v>0</v>
          </cell>
        </row>
        <row r="180">
          <cell r="O180">
            <v>0</v>
          </cell>
          <cell r="P180">
            <v>0</v>
          </cell>
          <cell r="Q180">
            <v>0</v>
          </cell>
        </row>
        <row r="181">
          <cell r="O181">
            <v>0</v>
          </cell>
          <cell r="P181">
            <v>0</v>
          </cell>
          <cell r="Q181">
            <v>0</v>
          </cell>
        </row>
        <row r="182">
          <cell r="O182">
            <v>0</v>
          </cell>
          <cell r="P182">
            <v>0</v>
          </cell>
          <cell r="Q182">
            <v>0</v>
          </cell>
        </row>
        <row r="183">
          <cell r="O183">
            <v>0</v>
          </cell>
          <cell r="P183">
            <v>0</v>
          </cell>
          <cell r="Q183">
            <v>0</v>
          </cell>
        </row>
        <row r="184">
          <cell r="O184">
            <v>0</v>
          </cell>
          <cell r="P184">
            <v>0</v>
          </cell>
          <cell r="Q184">
            <v>0</v>
          </cell>
        </row>
        <row r="185">
          <cell r="O185">
            <v>0</v>
          </cell>
          <cell r="P185">
            <v>0</v>
          </cell>
          <cell r="Q185">
            <v>0</v>
          </cell>
        </row>
        <row r="186">
          <cell r="O186">
            <v>0</v>
          </cell>
          <cell r="P186">
            <v>0</v>
          </cell>
          <cell r="Q186">
            <v>0</v>
          </cell>
        </row>
        <row r="187">
          <cell r="O187">
            <v>0</v>
          </cell>
          <cell r="P187">
            <v>0</v>
          </cell>
          <cell r="Q187">
            <v>0</v>
          </cell>
        </row>
        <row r="188">
          <cell r="O188">
            <v>0</v>
          </cell>
          <cell r="P188">
            <v>0</v>
          </cell>
          <cell r="Q188">
            <v>0</v>
          </cell>
        </row>
        <row r="189">
          <cell r="O189">
            <v>0</v>
          </cell>
          <cell r="P189">
            <v>0</v>
          </cell>
          <cell r="Q189">
            <v>0</v>
          </cell>
        </row>
        <row r="190">
          <cell r="O190">
            <v>0</v>
          </cell>
          <cell r="P190">
            <v>0</v>
          </cell>
          <cell r="Q190">
            <v>0</v>
          </cell>
        </row>
        <row r="191">
          <cell r="O191">
            <v>0</v>
          </cell>
          <cell r="P191">
            <v>0</v>
          </cell>
          <cell r="Q191">
            <v>0</v>
          </cell>
        </row>
        <row r="192">
          <cell r="O192">
            <v>0</v>
          </cell>
          <cell r="P192">
            <v>0</v>
          </cell>
          <cell r="Q192">
            <v>0</v>
          </cell>
        </row>
        <row r="193">
          <cell r="O193">
            <v>0</v>
          </cell>
          <cell r="P193">
            <v>0</v>
          </cell>
          <cell r="Q193">
            <v>0</v>
          </cell>
        </row>
        <row r="194">
          <cell r="O194">
            <v>0</v>
          </cell>
          <cell r="P194">
            <v>0</v>
          </cell>
          <cell r="Q194">
            <v>0</v>
          </cell>
        </row>
        <row r="195">
          <cell r="O195">
            <v>0</v>
          </cell>
          <cell r="P195">
            <v>0</v>
          </cell>
          <cell r="Q195">
            <v>0</v>
          </cell>
        </row>
        <row r="196">
          <cell r="O196">
            <v>0</v>
          </cell>
          <cell r="P196">
            <v>0</v>
          </cell>
          <cell r="Q196">
            <v>0</v>
          </cell>
        </row>
        <row r="197">
          <cell r="O197">
            <v>0</v>
          </cell>
          <cell r="P197">
            <v>0</v>
          </cell>
          <cell r="Q197">
            <v>0</v>
          </cell>
        </row>
        <row r="198">
          <cell r="O198">
            <v>0</v>
          </cell>
          <cell r="P198">
            <v>0</v>
          </cell>
          <cell r="Q198">
            <v>0</v>
          </cell>
        </row>
        <row r="199">
          <cell r="O199">
            <v>0</v>
          </cell>
          <cell r="P199">
            <v>0</v>
          </cell>
          <cell r="Q199">
            <v>0</v>
          </cell>
        </row>
        <row r="200">
          <cell r="O200">
            <v>0</v>
          </cell>
          <cell r="P200">
            <v>0</v>
          </cell>
          <cell r="Q200">
            <v>0</v>
          </cell>
        </row>
        <row r="201">
          <cell r="O201">
            <v>0</v>
          </cell>
          <cell r="P201">
            <v>0</v>
          </cell>
          <cell r="Q201">
            <v>0</v>
          </cell>
        </row>
        <row r="202">
          <cell r="O202">
            <v>0</v>
          </cell>
          <cell r="P202">
            <v>0</v>
          </cell>
          <cell r="Q202">
            <v>0</v>
          </cell>
        </row>
        <row r="203">
          <cell r="O203">
            <v>0</v>
          </cell>
          <cell r="P203">
            <v>0</v>
          </cell>
          <cell r="Q203">
            <v>0</v>
          </cell>
        </row>
        <row r="204">
          <cell r="O204">
            <v>0</v>
          </cell>
          <cell r="P204">
            <v>0</v>
          </cell>
          <cell r="Q204">
            <v>0</v>
          </cell>
        </row>
        <row r="205">
          <cell r="O205">
            <v>0</v>
          </cell>
          <cell r="P205">
            <v>0</v>
          </cell>
          <cell r="Q205">
            <v>0</v>
          </cell>
        </row>
        <row r="206">
          <cell r="O206">
            <v>0</v>
          </cell>
          <cell r="P206">
            <v>0</v>
          </cell>
          <cell r="Q206">
            <v>0</v>
          </cell>
        </row>
        <row r="207">
          <cell r="O207">
            <v>0</v>
          </cell>
          <cell r="P207">
            <v>0</v>
          </cell>
          <cell r="Q207">
            <v>0</v>
          </cell>
        </row>
        <row r="208">
          <cell r="O208">
            <v>0</v>
          </cell>
          <cell r="P208">
            <v>0</v>
          </cell>
          <cell r="Q208">
            <v>0</v>
          </cell>
        </row>
        <row r="209">
          <cell r="O209">
            <v>0</v>
          </cell>
          <cell r="P209">
            <v>0</v>
          </cell>
          <cell r="Q209">
            <v>0</v>
          </cell>
        </row>
        <row r="210">
          <cell r="O210">
            <v>0</v>
          </cell>
          <cell r="P210">
            <v>0</v>
          </cell>
          <cell r="Q210">
            <v>0</v>
          </cell>
        </row>
        <row r="211">
          <cell r="O211">
            <v>0</v>
          </cell>
          <cell r="P211">
            <v>0</v>
          </cell>
          <cell r="Q211">
            <v>0</v>
          </cell>
        </row>
        <row r="212">
          <cell r="O212">
            <v>0</v>
          </cell>
          <cell r="P212">
            <v>0</v>
          </cell>
          <cell r="Q212">
            <v>0</v>
          </cell>
        </row>
        <row r="213">
          <cell r="O213">
            <v>0</v>
          </cell>
          <cell r="P213">
            <v>0</v>
          </cell>
          <cell r="Q213">
            <v>0</v>
          </cell>
        </row>
        <row r="214">
          <cell r="O214">
            <v>0</v>
          </cell>
          <cell r="P214">
            <v>0</v>
          </cell>
          <cell r="Q214">
            <v>0</v>
          </cell>
        </row>
        <row r="215">
          <cell r="O215">
            <v>0</v>
          </cell>
          <cell r="P215">
            <v>0</v>
          </cell>
          <cell r="Q215">
            <v>0</v>
          </cell>
        </row>
        <row r="216">
          <cell r="O216">
            <v>0</v>
          </cell>
          <cell r="P216">
            <v>0</v>
          </cell>
          <cell r="Q216">
            <v>0</v>
          </cell>
        </row>
        <row r="217">
          <cell r="O217">
            <v>0</v>
          </cell>
          <cell r="P217">
            <v>0</v>
          </cell>
          <cell r="Q217">
            <v>0</v>
          </cell>
        </row>
        <row r="218">
          <cell r="O218">
            <v>0</v>
          </cell>
          <cell r="P218">
            <v>0</v>
          </cell>
          <cell r="Q218">
            <v>0</v>
          </cell>
        </row>
        <row r="219">
          <cell r="O219">
            <v>0</v>
          </cell>
          <cell r="P219">
            <v>0</v>
          </cell>
          <cell r="Q219">
            <v>0</v>
          </cell>
        </row>
        <row r="220">
          <cell r="O220">
            <v>0</v>
          </cell>
          <cell r="P220">
            <v>0</v>
          </cell>
          <cell r="Q220">
            <v>0</v>
          </cell>
        </row>
        <row r="221">
          <cell r="O221">
            <v>0</v>
          </cell>
          <cell r="P221">
            <v>0</v>
          </cell>
          <cell r="Q221">
            <v>0</v>
          </cell>
        </row>
        <row r="222">
          <cell r="O222">
            <v>0</v>
          </cell>
          <cell r="P222">
            <v>0</v>
          </cell>
          <cell r="Q222">
            <v>0</v>
          </cell>
        </row>
        <row r="223">
          <cell r="O223">
            <v>0</v>
          </cell>
          <cell r="P223">
            <v>0</v>
          </cell>
          <cell r="Q223">
            <v>0</v>
          </cell>
        </row>
        <row r="224">
          <cell r="O224">
            <v>0</v>
          </cell>
          <cell r="P224">
            <v>0</v>
          </cell>
          <cell r="Q224">
            <v>0</v>
          </cell>
        </row>
      </sheetData>
      <sheetData sheetId="8">
        <row r="4">
          <cell r="A4" t="str">
            <v>Manually calc'ed column DO NOT DELETE</v>
          </cell>
          <cell r="B4" t="str">
            <v>PRD_ID_PREFIX</v>
          </cell>
          <cell r="C4" t="str">
            <v>PRD_ID</v>
          </cell>
          <cell r="D4" t="str">
            <v>GEOG_ID</v>
          </cell>
          <cell r="E4" t="str">
            <v>PRCSYMCDE</v>
          </cell>
          <cell r="F4" t="str">
            <v>CURR_PRC</v>
          </cell>
          <cell r="G4" t="str">
            <v>CURR_PRC_EFF_DTE</v>
          </cell>
          <cell r="H4" t="str">
            <v>1ST_FUT_PRC</v>
          </cell>
          <cell r="I4" t="str">
            <v>1ST_FUT_PRC_EFF_DTE</v>
          </cell>
          <cell r="J4" t="str">
            <v>2ND_FUT_PRC</v>
          </cell>
          <cell r="K4" t="str">
            <v>2ND_FUT_PRC_EFF_DTE</v>
          </cell>
          <cell r="L4" t="str">
            <v>3RD_FUT_PRC</v>
          </cell>
          <cell r="M4" t="str">
            <v>3RD_FUT_PRC_EFF_DTE</v>
          </cell>
        </row>
        <row r="5">
          <cell r="A5" t="str">
            <v>10319$CONTUSA</v>
          </cell>
          <cell r="B5" t="str">
            <v>10319</v>
          </cell>
          <cell r="C5" t="str">
            <v>1031900</v>
          </cell>
          <cell r="D5" t="str">
            <v>$CONTUSA</v>
          </cell>
          <cell r="E5" t="str">
            <v>LEV1</v>
          </cell>
          <cell r="F5" t="str">
            <v>42.88000</v>
          </cell>
          <cell r="G5">
            <v>40601</v>
          </cell>
          <cell r="H5" t="str">
            <v/>
          </cell>
          <cell r="I5">
            <v>1</v>
          </cell>
          <cell r="J5" t="str">
            <v/>
          </cell>
          <cell r="K5">
            <v>1</v>
          </cell>
          <cell r="L5" t="str">
            <v/>
          </cell>
          <cell r="M5">
            <v>1</v>
          </cell>
        </row>
        <row r="6">
          <cell r="A6" t="str">
            <v>10321$CONTUSA</v>
          </cell>
          <cell r="B6" t="str">
            <v>10321</v>
          </cell>
          <cell r="C6" t="str">
            <v>1032100</v>
          </cell>
          <cell r="D6" t="str">
            <v>$CONTUSA</v>
          </cell>
          <cell r="E6" t="str">
            <v>LEV1</v>
          </cell>
          <cell r="F6" t="str">
            <v>107.20000</v>
          </cell>
          <cell r="G6">
            <v>40601</v>
          </cell>
          <cell r="H6" t="str">
            <v/>
          </cell>
          <cell r="I6">
            <v>1</v>
          </cell>
          <cell r="J6" t="str">
            <v/>
          </cell>
          <cell r="K6">
            <v>1</v>
          </cell>
          <cell r="L6" t="str">
            <v/>
          </cell>
          <cell r="M6">
            <v>1</v>
          </cell>
        </row>
        <row r="7">
          <cell r="A7" t="str">
            <v>10334$CANADA$</v>
          </cell>
          <cell r="B7" t="str">
            <v>10334</v>
          </cell>
          <cell r="C7" t="str">
            <v>1033400</v>
          </cell>
          <cell r="D7" t="str">
            <v>$CANADA$</v>
          </cell>
          <cell r="E7" t="str">
            <v>LEV1</v>
          </cell>
          <cell r="F7" t="str">
            <v>2637.36000</v>
          </cell>
          <cell r="G7">
            <v>40027</v>
          </cell>
          <cell r="H7" t="str">
            <v/>
          </cell>
          <cell r="I7">
            <v>1</v>
          </cell>
          <cell r="J7" t="str">
            <v/>
          </cell>
          <cell r="K7">
            <v>1</v>
          </cell>
          <cell r="L7" t="str">
            <v/>
          </cell>
          <cell r="M7">
            <v>1</v>
          </cell>
        </row>
        <row r="8">
          <cell r="A8" t="str">
            <v>10358$CONTUSA</v>
          </cell>
          <cell r="B8" t="str">
            <v>10358</v>
          </cell>
          <cell r="C8" t="str">
            <v>1035802</v>
          </cell>
          <cell r="D8" t="str">
            <v>$CONTUSA</v>
          </cell>
          <cell r="E8" t="str">
            <v>LEV1</v>
          </cell>
          <cell r="F8" t="str">
            <v>48.00000</v>
          </cell>
          <cell r="G8">
            <v>40601</v>
          </cell>
          <cell r="H8" t="str">
            <v/>
          </cell>
          <cell r="I8">
            <v>1</v>
          </cell>
          <cell r="J8" t="str">
            <v/>
          </cell>
          <cell r="K8">
            <v>1</v>
          </cell>
          <cell r="L8" t="str">
            <v/>
          </cell>
          <cell r="M8">
            <v>1</v>
          </cell>
        </row>
        <row r="9">
          <cell r="A9" t="str">
            <v>10529$CANADA$</v>
          </cell>
          <cell r="B9" t="str">
            <v>10529</v>
          </cell>
          <cell r="C9" t="str">
            <v>1052903</v>
          </cell>
          <cell r="D9" t="str">
            <v>$CANADA$</v>
          </cell>
          <cell r="E9" t="str">
            <v>LEV1</v>
          </cell>
          <cell r="F9" t="str">
            <v>879.12000</v>
          </cell>
          <cell r="G9">
            <v>40601</v>
          </cell>
          <cell r="H9" t="str">
            <v/>
          </cell>
          <cell r="I9">
            <v>1</v>
          </cell>
          <cell r="J9" t="str">
            <v/>
          </cell>
          <cell r="K9">
            <v>1</v>
          </cell>
          <cell r="L9" t="str">
            <v/>
          </cell>
          <cell r="M9">
            <v>1</v>
          </cell>
        </row>
        <row r="10">
          <cell r="A10" t="str">
            <v>11726$CONTUSA</v>
          </cell>
          <cell r="B10" t="str">
            <v>11726</v>
          </cell>
          <cell r="C10" t="str">
            <v>1172601</v>
          </cell>
          <cell r="D10" t="str">
            <v>$CONTUSA</v>
          </cell>
          <cell r="E10" t="str">
            <v>LEV1</v>
          </cell>
          <cell r="F10" t="str">
            <v>17.64000</v>
          </cell>
          <cell r="G10">
            <v>40601</v>
          </cell>
          <cell r="H10" t="str">
            <v/>
          </cell>
          <cell r="I10">
            <v>1</v>
          </cell>
          <cell r="J10" t="str">
            <v/>
          </cell>
          <cell r="K10">
            <v>1</v>
          </cell>
          <cell r="L10" t="str">
            <v/>
          </cell>
          <cell r="M10">
            <v>1</v>
          </cell>
        </row>
        <row r="11">
          <cell r="A11" t="str">
            <v>11727$CONTUSA</v>
          </cell>
          <cell r="B11" t="str">
            <v>11727</v>
          </cell>
          <cell r="C11" t="str">
            <v>1172701</v>
          </cell>
          <cell r="D11" t="str">
            <v>$CONTUSA</v>
          </cell>
          <cell r="E11" t="str">
            <v>LEV1</v>
          </cell>
          <cell r="F11" t="str">
            <v>21.36000</v>
          </cell>
          <cell r="G11">
            <v>40601</v>
          </cell>
          <cell r="H11" t="str">
            <v/>
          </cell>
          <cell r="I11">
            <v>1</v>
          </cell>
          <cell r="J11" t="str">
            <v/>
          </cell>
          <cell r="K11">
            <v>1</v>
          </cell>
          <cell r="L11" t="str">
            <v/>
          </cell>
          <cell r="M11">
            <v>1</v>
          </cell>
        </row>
        <row r="12">
          <cell r="A12" t="str">
            <v>11728$CONTUSA</v>
          </cell>
          <cell r="B12" t="str">
            <v>11728</v>
          </cell>
          <cell r="C12" t="str">
            <v>1172801</v>
          </cell>
          <cell r="D12" t="str">
            <v>$CONTUSA</v>
          </cell>
          <cell r="E12" t="str">
            <v>LEV1</v>
          </cell>
          <cell r="F12" t="str">
            <v>16.56000</v>
          </cell>
          <cell r="G12">
            <v>40601</v>
          </cell>
          <cell r="H12" t="str">
            <v/>
          </cell>
          <cell r="I12">
            <v>1</v>
          </cell>
          <cell r="J12" t="str">
            <v/>
          </cell>
          <cell r="K12">
            <v>1</v>
          </cell>
          <cell r="L12" t="str">
            <v/>
          </cell>
          <cell r="M12">
            <v>1</v>
          </cell>
        </row>
        <row r="13">
          <cell r="A13" t="str">
            <v>11942$CONTUSA</v>
          </cell>
          <cell r="B13" t="str">
            <v>11942</v>
          </cell>
          <cell r="C13" t="str">
            <v>1194201</v>
          </cell>
          <cell r="D13" t="str">
            <v>$CONTUSA</v>
          </cell>
          <cell r="E13" t="str">
            <v>LEV1</v>
          </cell>
          <cell r="F13" t="str">
            <v>34.72000</v>
          </cell>
          <cell r="G13">
            <v>40601</v>
          </cell>
          <cell r="H13" t="str">
            <v/>
          </cell>
          <cell r="I13">
            <v>1</v>
          </cell>
          <cell r="J13" t="str">
            <v/>
          </cell>
          <cell r="K13">
            <v>1</v>
          </cell>
          <cell r="L13" t="str">
            <v/>
          </cell>
          <cell r="M13">
            <v>1</v>
          </cell>
        </row>
        <row r="14">
          <cell r="A14" t="str">
            <v>11961$CANADA$</v>
          </cell>
          <cell r="B14" t="str">
            <v>11961</v>
          </cell>
          <cell r="C14" t="str">
            <v>1196103</v>
          </cell>
          <cell r="D14" t="str">
            <v>$CANADA$</v>
          </cell>
          <cell r="E14" t="str">
            <v>LEV1</v>
          </cell>
          <cell r="F14" t="str">
            <v>32.64000</v>
          </cell>
          <cell r="G14">
            <v>40601</v>
          </cell>
          <cell r="H14" t="str">
            <v/>
          </cell>
          <cell r="I14">
            <v>1</v>
          </cell>
          <cell r="J14" t="str">
            <v/>
          </cell>
          <cell r="K14">
            <v>1</v>
          </cell>
          <cell r="L14" t="str">
            <v/>
          </cell>
          <cell r="M14">
            <v>1</v>
          </cell>
        </row>
        <row r="15">
          <cell r="A15" t="str">
            <v>11961$CONTUSA</v>
          </cell>
          <cell r="B15" t="str">
            <v>11961</v>
          </cell>
          <cell r="C15" t="str">
            <v>1196103</v>
          </cell>
          <cell r="D15" t="str">
            <v>$CONTUSA</v>
          </cell>
          <cell r="E15" t="str">
            <v>LEV1</v>
          </cell>
          <cell r="F15" t="str">
            <v>24.48000</v>
          </cell>
          <cell r="G15">
            <v>40601</v>
          </cell>
          <cell r="H15" t="str">
            <v/>
          </cell>
          <cell r="I15">
            <v>1</v>
          </cell>
          <cell r="J15" t="str">
            <v/>
          </cell>
          <cell r="K15">
            <v>1</v>
          </cell>
          <cell r="L15" t="str">
            <v/>
          </cell>
          <cell r="M15">
            <v>1</v>
          </cell>
        </row>
        <row r="16">
          <cell r="A16" t="str">
            <v>11962$CONTUSA</v>
          </cell>
          <cell r="B16" t="str">
            <v>11962</v>
          </cell>
          <cell r="C16" t="str">
            <v>1196203</v>
          </cell>
          <cell r="D16" t="str">
            <v>$CONTUSA</v>
          </cell>
          <cell r="E16" t="str">
            <v>LEV1</v>
          </cell>
          <cell r="F16" t="str">
            <v>24.48000</v>
          </cell>
          <cell r="G16">
            <v>40601</v>
          </cell>
          <cell r="H16" t="str">
            <v/>
          </cell>
          <cell r="I16">
            <v>1</v>
          </cell>
          <cell r="J16" t="str">
            <v/>
          </cell>
          <cell r="K16">
            <v>1</v>
          </cell>
          <cell r="L16" t="str">
            <v/>
          </cell>
          <cell r="M16">
            <v>1</v>
          </cell>
        </row>
        <row r="17">
          <cell r="A17" t="str">
            <v>11963$CANADA$</v>
          </cell>
          <cell r="B17" t="str">
            <v>11963</v>
          </cell>
          <cell r="C17" t="str">
            <v>1196301</v>
          </cell>
          <cell r="D17" t="str">
            <v>$CANADA$</v>
          </cell>
          <cell r="E17" t="str">
            <v>LEV1</v>
          </cell>
          <cell r="F17" t="str">
            <v>27.72000</v>
          </cell>
          <cell r="G17">
            <v>40601</v>
          </cell>
          <cell r="H17" t="str">
            <v/>
          </cell>
          <cell r="I17">
            <v>1</v>
          </cell>
          <cell r="J17" t="str">
            <v/>
          </cell>
          <cell r="K17">
            <v>1</v>
          </cell>
          <cell r="L17" t="str">
            <v/>
          </cell>
          <cell r="M17">
            <v>1</v>
          </cell>
        </row>
        <row r="18">
          <cell r="A18" t="str">
            <v>11963$CONTUSA</v>
          </cell>
          <cell r="B18" t="str">
            <v>11963</v>
          </cell>
          <cell r="C18" t="str">
            <v>1196301</v>
          </cell>
          <cell r="D18" t="str">
            <v>$CONTUSA</v>
          </cell>
          <cell r="E18" t="str">
            <v>LEV1</v>
          </cell>
          <cell r="F18" t="str">
            <v>19.92000</v>
          </cell>
          <cell r="G18">
            <v>40601</v>
          </cell>
          <cell r="H18" t="str">
            <v/>
          </cell>
          <cell r="I18">
            <v>1</v>
          </cell>
          <cell r="J18" t="str">
            <v/>
          </cell>
          <cell r="K18">
            <v>1</v>
          </cell>
          <cell r="L18" t="str">
            <v/>
          </cell>
          <cell r="M18">
            <v>1</v>
          </cell>
        </row>
        <row r="19">
          <cell r="A19" t="str">
            <v>11964$CONTUSA</v>
          </cell>
          <cell r="B19" t="str">
            <v>11964</v>
          </cell>
          <cell r="C19" t="str">
            <v>1196403</v>
          </cell>
          <cell r="D19" t="str">
            <v>$CONTUSA</v>
          </cell>
          <cell r="E19" t="str">
            <v>LEV1</v>
          </cell>
          <cell r="F19" t="str">
            <v>24.48000</v>
          </cell>
          <cell r="G19">
            <v>40601</v>
          </cell>
          <cell r="H19" t="str">
            <v/>
          </cell>
          <cell r="I19">
            <v>1</v>
          </cell>
          <cell r="J19" t="str">
            <v/>
          </cell>
          <cell r="K19">
            <v>1</v>
          </cell>
          <cell r="L19" t="str">
            <v/>
          </cell>
          <cell r="M19">
            <v>1</v>
          </cell>
        </row>
        <row r="20">
          <cell r="A20" t="str">
            <v>11965$CONTUSA</v>
          </cell>
          <cell r="B20" t="str">
            <v>11965</v>
          </cell>
          <cell r="C20" t="str">
            <v>1196501</v>
          </cell>
          <cell r="D20" t="str">
            <v>$CONTUSA</v>
          </cell>
          <cell r="E20" t="str">
            <v>LEV1</v>
          </cell>
          <cell r="F20" t="str">
            <v>20.28000</v>
          </cell>
          <cell r="G20">
            <v>40601</v>
          </cell>
          <cell r="H20" t="str">
            <v/>
          </cell>
          <cell r="I20">
            <v>1</v>
          </cell>
          <cell r="J20" t="str">
            <v/>
          </cell>
          <cell r="K20">
            <v>1</v>
          </cell>
          <cell r="L20" t="str">
            <v/>
          </cell>
          <cell r="M20">
            <v>1</v>
          </cell>
        </row>
        <row r="21">
          <cell r="A21" t="str">
            <v>11966$CANADA$</v>
          </cell>
          <cell r="B21" t="str">
            <v>11966</v>
          </cell>
          <cell r="C21" t="str">
            <v>1196603</v>
          </cell>
          <cell r="D21" t="str">
            <v>$CANADA$</v>
          </cell>
          <cell r="E21" t="str">
            <v>LEV1</v>
          </cell>
          <cell r="F21" t="str">
            <v>32.64000</v>
          </cell>
          <cell r="G21">
            <v>40601</v>
          </cell>
          <cell r="H21" t="str">
            <v/>
          </cell>
          <cell r="I21">
            <v>1</v>
          </cell>
          <cell r="J21" t="str">
            <v/>
          </cell>
          <cell r="K21">
            <v>1</v>
          </cell>
          <cell r="L21" t="str">
            <v/>
          </cell>
          <cell r="M21">
            <v>1</v>
          </cell>
        </row>
        <row r="22">
          <cell r="A22" t="str">
            <v>12073$CANADA$</v>
          </cell>
          <cell r="B22" t="str">
            <v>12073</v>
          </cell>
          <cell r="C22" t="str">
            <v>1207303</v>
          </cell>
          <cell r="D22" t="str">
            <v>$CANADA$</v>
          </cell>
          <cell r="E22" t="str">
            <v>LEV1</v>
          </cell>
          <cell r="F22" t="str">
            <v>148.44000</v>
          </cell>
          <cell r="G22">
            <v>40601</v>
          </cell>
          <cell r="H22" t="str">
            <v/>
          </cell>
          <cell r="I22">
            <v>1</v>
          </cell>
          <cell r="J22" t="str">
            <v/>
          </cell>
          <cell r="K22">
            <v>1</v>
          </cell>
          <cell r="L22" t="str">
            <v/>
          </cell>
          <cell r="M22">
            <v>1</v>
          </cell>
        </row>
        <row r="23">
          <cell r="A23" t="str">
            <v>12073$CONTUSA</v>
          </cell>
          <cell r="B23" t="str">
            <v>12073</v>
          </cell>
          <cell r="C23" t="str">
            <v>1207303</v>
          </cell>
          <cell r="D23" t="str">
            <v>$CONTUSA</v>
          </cell>
          <cell r="E23" t="str">
            <v>LEV1</v>
          </cell>
          <cell r="F23" t="str">
            <v>108.72000</v>
          </cell>
          <cell r="G23">
            <v>40601</v>
          </cell>
          <cell r="H23" t="str">
            <v/>
          </cell>
          <cell r="I23">
            <v>1</v>
          </cell>
          <cell r="J23" t="str">
            <v/>
          </cell>
          <cell r="K23">
            <v>1</v>
          </cell>
          <cell r="L23" t="str">
            <v/>
          </cell>
          <cell r="M23">
            <v>1</v>
          </cell>
        </row>
        <row r="24">
          <cell r="A24" t="str">
            <v>13286$CANADA$</v>
          </cell>
          <cell r="B24" t="str">
            <v>13286</v>
          </cell>
          <cell r="C24" t="str">
            <v>1328600</v>
          </cell>
          <cell r="D24" t="str">
            <v>$CANADA$</v>
          </cell>
          <cell r="E24" t="str">
            <v>LEV1</v>
          </cell>
          <cell r="F24" t="str">
            <v>81.60000</v>
          </cell>
          <cell r="G24">
            <v>40601</v>
          </cell>
          <cell r="H24" t="str">
            <v/>
          </cell>
          <cell r="I24">
            <v>1</v>
          </cell>
          <cell r="J24" t="str">
            <v/>
          </cell>
          <cell r="K24">
            <v>1</v>
          </cell>
          <cell r="L24" t="str">
            <v/>
          </cell>
          <cell r="M24">
            <v>1</v>
          </cell>
        </row>
        <row r="25">
          <cell r="A25" t="str">
            <v>13286$CONTUSA</v>
          </cell>
          <cell r="B25" t="str">
            <v>13286</v>
          </cell>
          <cell r="C25" t="str">
            <v>1328600</v>
          </cell>
          <cell r="D25" t="str">
            <v>$CONTUSA</v>
          </cell>
          <cell r="E25" t="str">
            <v>LEV1</v>
          </cell>
          <cell r="F25" t="str">
            <v>61.20000</v>
          </cell>
          <cell r="G25">
            <v>40601</v>
          </cell>
          <cell r="H25" t="str">
            <v/>
          </cell>
          <cell r="I25">
            <v>1</v>
          </cell>
          <cell r="J25" t="str">
            <v/>
          </cell>
          <cell r="K25">
            <v>1</v>
          </cell>
          <cell r="L25" t="str">
            <v/>
          </cell>
          <cell r="M25">
            <v>1</v>
          </cell>
        </row>
        <row r="26">
          <cell r="A26" t="str">
            <v>25815$CANADA$</v>
          </cell>
          <cell r="B26" t="str">
            <v>25815</v>
          </cell>
          <cell r="C26" t="str">
            <v>2581501</v>
          </cell>
          <cell r="D26" t="str">
            <v>$CANADA$</v>
          </cell>
          <cell r="E26" t="str">
            <v>LEV1</v>
          </cell>
          <cell r="F26" t="str">
            <v>58.48000</v>
          </cell>
          <cell r="G26">
            <v>40601</v>
          </cell>
          <cell r="H26" t="str">
            <v/>
          </cell>
          <cell r="I26">
            <v>1</v>
          </cell>
          <cell r="J26" t="str">
            <v/>
          </cell>
          <cell r="K26">
            <v>1</v>
          </cell>
          <cell r="L26" t="str">
            <v/>
          </cell>
          <cell r="M26">
            <v>1</v>
          </cell>
        </row>
        <row r="27">
          <cell r="A27" t="str">
            <v>25815$CONTUSA</v>
          </cell>
          <cell r="B27" t="str">
            <v>25815</v>
          </cell>
          <cell r="C27" t="str">
            <v>2581501</v>
          </cell>
          <cell r="D27" t="str">
            <v>$CONTUSA</v>
          </cell>
          <cell r="E27" t="str">
            <v>LEV1</v>
          </cell>
          <cell r="F27" t="str">
            <v>42.08000</v>
          </cell>
          <cell r="G27">
            <v>40601</v>
          </cell>
          <cell r="H27" t="str">
            <v/>
          </cell>
          <cell r="I27">
            <v>1</v>
          </cell>
          <cell r="J27" t="str">
            <v/>
          </cell>
          <cell r="K27">
            <v>1</v>
          </cell>
          <cell r="L27" t="str">
            <v/>
          </cell>
          <cell r="M27">
            <v>1</v>
          </cell>
        </row>
        <row r="28">
          <cell r="A28" t="str">
            <v>30840$CONTUSA</v>
          </cell>
          <cell r="B28" t="str">
            <v>30840</v>
          </cell>
          <cell r="C28" t="str">
            <v>3084000</v>
          </cell>
          <cell r="D28" t="str">
            <v>$CONTUSA</v>
          </cell>
          <cell r="E28" t="str">
            <v>LEV1</v>
          </cell>
          <cell r="F28" t="str">
            <v>1332.00000</v>
          </cell>
          <cell r="G28">
            <v>40601</v>
          </cell>
          <cell r="H28" t="str">
            <v/>
          </cell>
          <cell r="I28">
            <v>1</v>
          </cell>
          <cell r="J28" t="str">
            <v/>
          </cell>
          <cell r="K28">
            <v>1</v>
          </cell>
          <cell r="L28" t="str">
            <v/>
          </cell>
          <cell r="M28">
            <v>1</v>
          </cell>
        </row>
        <row r="29">
          <cell r="A29" t="str">
            <v>32521$CONTUSA</v>
          </cell>
          <cell r="B29" t="str">
            <v>32521</v>
          </cell>
          <cell r="C29" t="str">
            <v>3252100</v>
          </cell>
          <cell r="D29" t="str">
            <v>$CONTUSA</v>
          </cell>
          <cell r="E29" t="str">
            <v>LEV1</v>
          </cell>
          <cell r="F29" t="str">
            <v>42.16000</v>
          </cell>
          <cell r="G29">
            <v>40790</v>
          </cell>
          <cell r="H29" t="str">
            <v/>
          </cell>
          <cell r="I29">
            <v>1</v>
          </cell>
          <cell r="J29" t="str">
            <v/>
          </cell>
          <cell r="K29">
            <v>1</v>
          </cell>
          <cell r="L29" t="str">
            <v/>
          </cell>
          <cell r="M29">
            <v>1</v>
          </cell>
        </row>
        <row r="30">
          <cell r="A30" t="str">
            <v>33539$CONTUSA</v>
          </cell>
          <cell r="B30" t="str">
            <v>33539</v>
          </cell>
          <cell r="C30" t="str">
            <v>3353900</v>
          </cell>
          <cell r="D30" t="str">
            <v>$CONTUSA</v>
          </cell>
          <cell r="E30" t="str">
            <v>LEV1</v>
          </cell>
          <cell r="F30" t="str">
            <v>34.72000</v>
          </cell>
          <cell r="G30">
            <v>41000</v>
          </cell>
          <cell r="H30" t="str">
            <v/>
          </cell>
          <cell r="I30">
            <v>1</v>
          </cell>
          <cell r="J30" t="str">
            <v/>
          </cell>
          <cell r="K30">
            <v>1</v>
          </cell>
          <cell r="L30" t="str">
            <v/>
          </cell>
          <cell r="M30">
            <v>1</v>
          </cell>
        </row>
        <row r="31">
          <cell r="A31" t="str">
            <v>34108$CONTUSA</v>
          </cell>
          <cell r="B31" t="str">
            <v>34108</v>
          </cell>
          <cell r="C31" t="str">
            <v>3410800</v>
          </cell>
          <cell r="D31" t="str">
            <v>$CONTUSA</v>
          </cell>
          <cell r="E31" t="str">
            <v>LEV1</v>
          </cell>
          <cell r="F31" t="str">
            <v>39.48000</v>
          </cell>
          <cell r="G31">
            <v>40860</v>
          </cell>
          <cell r="H31" t="str">
            <v/>
          </cell>
          <cell r="I31">
            <v>1</v>
          </cell>
          <cell r="J31" t="str">
            <v/>
          </cell>
          <cell r="K31">
            <v>1</v>
          </cell>
          <cell r="L31" t="str">
            <v/>
          </cell>
          <cell r="M31">
            <v>1</v>
          </cell>
        </row>
        <row r="32">
          <cell r="A32" t="str">
            <v>34260$CONTUSA</v>
          </cell>
          <cell r="B32" t="str">
            <v>34260</v>
          </cell>
          <cell r="C32" t="str">
            <v>3426000</v>
          </cell>
          <cell r="D32" t="str">
            <v>$CONTUSA</v>
          </cell>
          <cell r="E32" t="str">
            <v>LEV1</v>
          </cell>
          <cell r="F32" t="str">
            <v>14.88000</v>
          </cell>
          <cell r="G32">
            <v>40839</v>
          </cell>
          <cell r="H32" t="str">
            <v/>
          </cell>
          <cell r="I32">
            <v>1</v>
          </cell>
          <cell r="J32" t="str">
            <v/>
          </cell>
          <cell r="K32">
            <v>1</v>
          </cell>
          <cell r="L32" t="str">
            <v/>
          </cell>
          <cell r="M32">
            <v>1</v>
          </cell>
        </row>
        <row r="33">
          <cell r="A33" t="str">
            <v>34396$CONTUSA</v>
          </cell>
          <cell r="B33" t="str">
            <v>34396</v>
          </cell>
          <cell r="C33" t="str">
            <v>3439600</v>
          </cell>
          <cell r="D33" t="str">
            <v>$CONTUSA</v>
          </cell>
          <cell r="E33" t="str">
            <v>LEV1</v>
          </cell>
          <cell r="F33" t="str">
            <v>29.84000</v>
          </cell>
          <cell r="G33">
            <v>40867</v>
          </cell>
          <cell r="H33" t="str">
            <v/>
          </cell>
          <cell r="I33">
            <v>1</v>
          </cell>
          <cell r="J33" t="str">
            <v/>
          </cell>
          <cell r="K33">
            <v>1</v>
          </cell>
          <cell r="L33" t="str">
            <v/>
          </cell>
          <cell r="M33">
            <v>1</v>
          </cell>
        </row>
        <row r="34">
          <cell r="A34" t="str">
            <v>34602$CONTUSA</v>
          </cell>
          <cell r="B34" t="str">
            <v>34602</v>
          </cell>
          <cell r="C34" t="str">
            <v>3460200</v>
          </cell>
          <cell r="D34" t="str">
            <v>$CONTUSA</v>
          </cell>
          <cell r="E34" t="str">
            <v>LEV1</v>
          </cell>
          <cell r="F34" t="str">
            <v>29.84000</v>
          </cell>
          <cell r="G34">
            <v>40867</v>
          </cell>
          <cell r="H34" t="str">
            <v/>
          </cell>
          <cell r="I34">
            <v>1</v>
          </cell>
          <cell r="J34" t="str">
            <v/>
          </cell>
          <cell r="K34">
            <v>1</v>
          </cell>
          <cell r="L34" t="str">
            <v/>
          </cell>
          <cell r="M34">
            <v>1</v>
          </cell>
        </row>
        <row r="35">
          <cell r="A35" t="str">
            <v>34603$CONTUSA</v>
          </cell>
          <cell r="B35" t="str">
            <v>34603</v>
          </cell>
          <cell r="C35" t="str">
            <v>3460300</v>
          </cell>
          <cell r="D35" t="str">
            <v>$CONTUSA</v>
          </cell>
          <cell r="E35" t="str">
            <v>LEV1</v>
          </cell>
          <cell r="F35" t="str">
            <v>20.64000</v>
          </cell>
          <cell r="G35">
            <v>40867</v>
          </cell>
          <cell r="H35" t="str">
            <v/>
          </cell>
          <cell r="I35">
            <v>1</v>
          </cell>
          <cell r="J35" t="str">
            <v/>
          </cell>
          <cell r="K35">
            <v>1</v>
          </cell>
          <cell r="L35" t="str">
            <v/>
          </cell>
          <cell r="M35">
            <v>1</v>
          </cell>
        </row>
        <row r="36">
          <cell r="A36" t="str">
            <v>35321$CONTUSA</v>
          </cell>
          <cell r="B36" t="str">
            <v>35321</v>
          </cell>
          <cell r="C36" t="str">
            <v>3532100</v>
          </cell>
          <cell r="D36" t="str">
            <v>$CONTUSA</v>
          </cell>
          <cell r="E36" t="str">
            <v>LEV1</v>
          </cell>
          <cell r="F36" t="str">
            <v>33.68000</v>
          </cell>
          <cell r="G36">
            <v>40937</v>
          </cell>
          <cell r="H36" t="str">
            <v/>
          </cell>
          <cell r="I36">
            <v>1</v>
          </cell>
          <cell r="J36" t="str">
            <v/>
          </cell>
          <cell r="K36">
            <v>1</v>
          </cell>
          <cell r="L36" t="str">
            <v/>
          </cell>
          <cell r="M36">
            <v>1</v>
          </cell>
        </row>
        <row r="37">
          <cell r="A37" t="str">
            <v>35322$CONTUSA</v>
          </cell>
          <cell r="B37" t="str">
            <v>35322</v>
          </cell>
          <cell r="C37" t="str">
            <v>3532200</v>
          </cell>
          <cell r="D37" t="str">
            <v>$CONTUSA</v>
          </cell>
          <cell r="E37" t="str">
            <v>LEV1</v>
          </cell>
          <cell r="F37" t="str">
            <v>33.68000</v>
          </cell>
          <cell r="G37">
            <v>40937</v>
          </cell>
          <cell r="H37" t="str">
            <v/>
          </cell>
          <cell r="I37">
            <v>1</v>
          </cell>
          <cell r="J37" t="str">
            <v/>
          </cell>
          <cell r="K37">
            <v>1</v>
          </cell>
          <cell r="L37" t="str">
            <v/>
          </cell>
          <cell r="M37">
            <v>1</v>
          </cell>
        </row>
        <row r="38">
          <cell r="A38" t="str">
            <v>35767$CONTUSA</v>
          </cell>
          <cell r="B38" t="str">
            <v>35767</v>
          </cell>
          <cell r="C38" t="str">
            <v>3576700</v>
          </cell>
          <cell r="D38" t="str">
            <v>$CONTUSA</v>
          </cell>
          <cell r="E38" t="str">
            <v>LEV1</v>
          </cell>
          <cell r="F38" t="str">
            <v>2496.60000</v>
          </cell>
          <cell r="G38">
            <v>41028</v>
          </cell>
          <cell r="H38" t="str">
            <v/>
          </cell>
          <cell r="I38">
            <v>1</v>
          </cell>
          <cell r="J38" t="str">
            <v/>
          </cell>
          <cell r="K38">
            <v>1</v>
          </cell>
          <cell r="L38" t="str">
            <v/>
          </cell>
          <cell r="M38">
            <v>1</v>
          </cell>
        </row>
        <row r="39">
          <cell r="A39" t="str">
            <v>35917$CONTUSA</v>
          </cell>
          <cell r="B39" t="str">
            <v>35917</v>
          </cell>
          <cell r="C39" t="str">
            <v>3591700</v>
          </cell>
          <cell r="D39" t="str">
            <v>$CONTUSA</v>
          </cell>
          <cell r="E39" t="str">
            <v>LEV1</v>
          </cell>
          <cell r="F39" t="str">
            <v>1540.80000</v>
          </cell>
          <cell r="G39">
            <v>41000</v>
          </cell>
          <cell r="H39" t="str">
            <v/>
          </cell>
          <cell r="I39">
            <v>1</v>
          </cell>
          <cell r="J39">
            <v>0</v>
          </cell>
          <cell r="K39">
            <v>1</v>
          </cell>
          <cell r="L39" t="str">
            <v/>
          </cell>
          <cell r="M39">
            <v>1</v>
          </cell>
        </row>
        <row r="40">
          <cell r="A40" t="str">
            <v>35918$CONTUSA</v>
          </cell>
          <cell r="B40" t="str">
            <v>35918</v>
          </cell>
          <cell r="C40" t="str">
            <v>3591800</v>
          </cell>
          <cell r="D40" t="str">
            <v>$CONTUSA</v>
          </cell>
          <cell r="E40" t="str">
            <v>LEV1</v>
          </cell>
          <cell r="F40" t="str">
            <v>1155.60000</v>
          </cell>
          <cell r="G40">
            <v>41000</v>
          </cell>
          <cell r="H40" t="str">
            <v/>
          </cell>
          <cell r="I40">
            <v>1</v>
          </cell>
          <cell r="J40" t="str">
            <v/>
          </cell>
          <cell r="K40">
            <v>1</v>
          </cell>
          <cell r="L40" t="str">
            <v/>
          </cell>
          <cell r="M40">
            <v>1</v>
          </cell>
        </row>
        <row r="41">
          <cell r="A41" t="str">
            <v>35970$CANADA$</v>
          </cell>
          <cell r="B41" t="str">
            <v>35970</v>
          </cell>
          <cell r="C41" t="str">
            <v>3597000</v>
          </cell>
          <cell r="D41" t="str">
            <v>$CANADA$</v>
          </cell>
          <cell r="E41" t="str">
            <v>LEV1</v>
          </cell>
          <cell r="F41" t="str">
            <v/>
          </cell>
          <cell r="G41">
            <v>1</v>
          </cell>
          <cell r="H41" t="str">
            <v>35.52000</v>
          </cell>
          <cell r="I41">
            <v>41238</v>
          </cell>
          <cell r="J41" t="str">
            <v/>
          </cell>
          <cell r="K41">
            <v>1</v>
          </cell>
          <cell r="L41" t="str">
            <v/>
          </cell>
          <cell r="M41">
            <v>1</v>
          </cell>
        </row>
        <row r="42">
          <cell r="A42" t="str">
            <v>35970$CONTUSA</v>
          </cell>
          <cell r="B42" t="str">
            <v>35970</v>
          </cell>
          <cell r="C42" t="str">
            <v>3597000</v>
          </cell>
          <cell r="D42" t="str">
            <v>$CONTUSA</v>
          </cell>
          <cell r="E42" t="str">
            <v>LEV1</v>
          </cell>
          <cell r="F42" t="str">
            <v/>
          </cell>
          <cell r="G42">
            <v>1</v>
          </cell>
          <cell r="H42" t="str">
            <v>24.32000</v>
          </cell>
          <cell r="I42">
            <v>41238</v>
          </cell>
          <cell r="J42" t="str">
            <v/>
          </cell>
          <cell r="K42">
            <v>1</v>
          </cell>
          <cell r="L42" t="str">
            <v/>
          </cell>
          <cell r="M42">
            <v>1</v>
          </cell>
        </row>
        <row r="43">
          <cell r="A43" t="str">
            <v>35971$CANADA$</v>
          </cell>
          <cell r="B43" t="str">
            <v>35971</v>
          </cell>
          <cell r="C43" t="str">
            <v>3597100</v>
          </cell>
          <cell r="D43" t="str">
            <v>$CANADA$</v>
          </cell>
          <cell r="E43" t="str">
            <v>LEV1</v>
          </cell>
          <cell r="F43" t="str">
            <v/>
          </cell>
          <cell r="G43">
            <v>1</v>
          </cell>
          <cell r="H43" t="str">
            <v>35.52000</v>
          </cell>
          <cell r="I43">
            <v>41238</v>
          </cell>
          <cell r="J43" t="str">
            <v/>
          </cell>
          <cell r="K43">
            <v>1</v>
          </cell>
          <cell r="L43" t="str">
            <v/>
          </cell>
          <cell r="M43">
            <v>1</v>
          </cell>
        </row>
        <row r="44">
          <cell r="A44" t="str">
            <v>35971$CONTUSA</v>
          </cell>
          <cell r="B44" t="str">
            <v>35971</v>
          </cell>
          <cell r="C44" t="str">
            <v>3597100</v>
          </cell>
          <cell r="D44" t="str">
            <v>$CONTUSA</v>
          </cell>
          <cell r="E44" t="str">
            <v>LEV1</v>
          </cell>
          <cell r="F44" t="str">
            <v/>
          </cell>
          <cell r="G44">
            <v>1</v>
          </cell>
          <cell r="H44" t="str">
            <v>24.32000</v>
          </cell>
          <cell r="I44">
            <v>41238</v>
          </cell>
          <cell r="J44" t="str">
            <v/>
          </cell>
          <cell r="K44">
            <v>1</v>
          </cell>
          <cell r="L44" t="str">
            <v/>
          </cell>
          <cell r="M44">
            <v>1</v>
          </cell>
        </row>
        <row r="45">
          <cell r="A45" t="str">
            <v>35972$CANADA$</v>
          </cell>
          <cell r="B45" t="str">
            <v>35972</v>
          </cell>
          <cell r="C45" t="str">
            <v>3597200</v>
          </cell>
          <cell r="D45" t="str">
            <v>$CANADA$</v>
          </cell>
          <cell r="E45" t="str">
            <v>LEV1</v>
          </cell>
          <cell r="F45" t="str">
            <v/>
          </cell>
          <cell r="G45">
            <v>1</v>
          </cell>
          <cell r="H45" t="str">
            <v>51.92000</v>
          </cell>
          <cell r="I45">
            <v>41238</v>
          </cell>
          <cell r="J45" t="str">
            <v/>
          </cell>
          <cell r="K45">
            <v>1</v>
          </cell>
          <cell r="L45" t="str">
            <v/>
          </cell>
          <cell r="M45">
            <v>1</v>
          </cell>
        </row>
        <row r="46">
          <cell r="A46" t="str">
            <v>35972$CONTUSA</v>
          </cell>
          <cell r="B46" t="str">
            <v>35972</v>
          </cell>
          <cell r="C46" t="str">
            <v>3597200</v>
          </cell>
          <cell r="D46" t="str">
            <v>$CONTUSA</v>
          </cell>
          <cell r="E46" t="str">
            <v>LEV1</v>
          </cell>
          <cell r="F46" t="str">
            <v/>
          </cell>
          <cell r="G46">
            <v>1</v>
          </cell>
          <cell r="H46" t="str">
            <v>37.44000</v>
          </cell>
          <cell r="I46">
            <v>41238</v>
          </cell>
          <cell r="J46" t="str">
            <v/>
          </cell>
          <cell r="K46">
            <v>1</v>
          </cell>
          <cell r="L46" t="str">
            <v/>
          </cell>
          <cell r="M46">
            <v>1</v>
          </cell>
        </row>
        <row r="47">
          <cell r="A47" t="str">
            <v>35973$CANADA$</v>
          </cell>
          <cell r="B47" t="str">
            <v>35973</v>
          </cell>
          <cell r="C47" t="str">
            <v>3597300</v>
          </cell>
          <cell r="D47" t="str">
            <v>$CANADA$</v>
          </cell>
          <cell r="E47" t="str">
            <v>LEV1</v>
          </cell>
          <cell r="F47" t="str">
            <v/>
          </cell>
          <cell r="G47">
            <v>1</v>
          </cell>
          <cell r="H47" t="str">
            <v>51.92000</v>
          </cell>
          <cell r="I47">
            <v>41238</v>
          </cell>
          <cell r="J47" t="str">
            <v/>
          </cell>
          <cell r="K47">
            <v>1</v>
          </cell>
          <cell r="L47" t="str">
            <v/>
          </cell>
          <cell r="M47">
            <v>1</v>
          </cell>
        </row>
        <row r="48">
          <cell r="A48" t="str">
            <v>35973$CONTUSA</v>
          </cell>
          <cell r="B48" t="str">
            <v>35973</v>
          </cell>
          <cell r="C48" t="str">
            <v>3597300</v>
          </cell>
          <cell r="D48" t="str">
            <v>$CONTUSA</v>
          </cell>
          <cell r="E48" t="str">
            <v>LEV1</v>
          </cell>
          <cell r="F48" t="str">
            <v/>
          </cell>
          <cell r="G48">
            <v>1</v>
          </cell>
          <cell r="H48" t="str">
            <v>37.44000</v>
          </cell>
          <cell r="I48">
            <v>41238</v>
          </cell>
          <cell r="J48" t="str">
            <v/>
          </cell>
          <cell r="K48">
            <v>1</v>
          </cell>
          <cell r="L48" t="str">
            <v/>
          </cell>
          <cell r="M48">
            <v>1</v>
          </cell>
        </row>
        <row r="49">
          <cell r="A49" t="str">
            <v>35974$CANADA$</v>
          </cell>
          <cell r="B49" t="str">
            <v>35974</v>
          </cell>
          <cell r="C49" t="str">
            <v>3597400</v>
          </cell>
          <cell r="D49" t="str">
            <v>$CANADA$</v>
          </cell>
          <cell r="E49" t="str">
            <v>LEV1</v>
          </cell>
          <cell r="F49" t="str">
            <v/>
          </cell>
          <cell r="G49">
            <v>1</v>
          </cell>
          <cell r="H49" t="str">
            <v>27.72000</v>
          </cell>
          <cell r="I49">
            <v>41238</v>
          </cell>
          <cell r="J49" t="str">
            <v/>
          </cell>
          <cell r="K49">
            <v>1</v>
          </cell>
          <cell r="L49" t="str">
            <v/>
          </cell>
          <cell r="M49">
            <v>1</v>
          </cell>
        </row>
        <row r="50">
          <cell r="A50" t="str">
            <v>35974$CONTUSA</v>
          </cell>
          <cell r="B50" t="str">
            <v>35974</v>
          </cell>
          <cell r="C50" t="str">
            <v>3597400</v>
          </cell>
          <cell r="D50" t="str">
            <v>$CONTUSA</v>
          </cell>
          <cell r="E50" t="str">
            <v>LEV1</v>
          </cell>
          <cell r="F50" t="str">
            <v/>
          </cell>
          <cell r="G50">
            <v>1</v>
          </cell>
          <cell r="H50" t="str">
            <v>19.92000</v>
          </cell>
          <cell r="I50">
            <v>41238</v>
          </cell>
          <cell r="J50" t="str">
            <v/>
          </cell>
          <cell r="K50">
            <v>1</v>
          </cell>
          <cell r="L50" t="str">
            <v/>
          </cell>
          <cell r="M50">
            <v>1</v>
          </cell>
        </row>
        <row r="51">
          <cell r="A51" t="str">
            <v>35975$CONTUSA</v>
          </cell>
          <cell r="B51" t="str">
            <v>35975</v>
          </cell>
          <cell r="C51" t="str">
            <v>3597500</v>
          </cell>
          <cell r="D51" t="str">
            <v>$CONTUSA</v>
          </cell>
          <cell r="E51" t="str">
            <v>LEV1</v>
          </cell>
          <cell r="F51" t="str">
            <v>120.00000</v>
          </cell>
          <cell r="G51">
            <v>41028</v>
          </cell>
          <cell r="H51" t="str">
            <v/>
          </cell>
          <cell r="I51">
            <v>1</v>
          </cell>
          <cell r="J51" t="str">
            <v/>
          </cell>
          <cell r="K51">
            <v>1</v>
          </cell>
          <cell r="L51" t="str">
            <v/>
          </cell>
          <cell r="M51">
            <v>1</v>
          </cell>
        </row>
        <row r="52">
          <cell r="A52" t="str">
            <v>36003$CANADA$</v>
          </cell>
          <cell r="B52" t="str">
            <v>36003</v>
          </cell>
          <cell r="C52" t="str">
            <v>3600300</v>
          </cell>
          <cell r="D52" t="str">
            <v>$CANADA$</v>
          </cell>
          <cell r="E52" t="str">
            <v>LEV1</v>
          </cell>
          <cell r="F52" t="str">
            <v/>
          </cell>
          <cell r="G52">
            <v>1</v>
          </cell>
          <cell r="H52" t="str">
            <v>20.40000</v>
          </cell>
          <cell r="I52">
            <v>41238</v>
          </cell>
          <cell r="J52" t="str">
            <v/>
          </cell>
          <cell r="K52">
            <v>1</v>
          </cell>
          <cell r="L52" t="str">
            <v/>
          </cell>
          <cell r="M52">
            <v>1</v>
          </cell>
        </row>
        <row r="53">
          <cell r="A53" t="str">
            <v>36003$CONTUSA</v>
          </cell>
          <cell r="B53" t="str">
            <v>36003</v>
          </cell>
          <cell r="C53" t="str">
            <v>3600300</v>
          </cell>
          <cell r="D53" t="str">
            <v>$CONTUSA</v>
          </cell>
          <cell r="E53" t="str">
            <v>LEV1</v>
          </cell>
          <cell r="F53" t="str">
            <v/>
          </cell>
          <cell r="G53">
            <v>1</v>
          </cell>
          <cell r="H53" t="str">
            <v>14.88000</v>
          </cell>
          <cell r="I53">
            <v>41238</v>
          </cell>
          <cell r="J53" t="str">
            <v/>
          </cell>
          <cell r="K53">
            <v>1</v>
          </cell>
          <cell r="L53" t="str">
            <v/>
          </cell>
          <cell r="M53">
            <v>1</v>
          </cell>
        </row>
        <row r="54">
          <cell r="A54" t="str">
            <v>36004$CANADA$</v>
          </cell>
          <cell r="B54" t="str">
            <v>36004</v>
          </cell>
          <cell r="C54" t="str">
            <v>3600400</v>
          </cell>
          <cell r="D54" t="str">
            <v>$CANADA$</v>
          </cell>
          <cell r="E54" t="str">
            <v>LEV1</v>
          </cell>
          <cell r="F54" t="str">
            <v/>
          </cell>
          <cell r="G54">
            <v>1</v>
          </cell>
          <cell r="H54" t="str">
            <v>42.20000</v>
          </cell>
          <cell r="I54">
            <v>41238</v>
          </cell>
          <cell r="J54" t="str">
            <v/>
          </cell>
          <cell r="K54">
            <v>1</v>
          </cell>
          <cell r="L54" t="str">
            <v/>
          </cell>
          <cell r="M54">
            <v>1</v>
          </cell>
        </row>
        <row r="55">
          <cell r="A55" t="str">
            <v>36004$CONTUSA</v>
          </cell>
          <cell r="B55" t="str">
            <v>36004</v>
          </cell>
          <cell r="C55" t="str">
            <v>3600400</v>
          </cell>
          <cell r="D55" t="str">
            <v>$CONTUSA</v>
          </cell>
          <cell r="E55" t="str">
            <v>LEV1</v>
          </cell>
          <cell r="F55" t="str">
            <v/>
          </cell>
          <cell r="G55">
            <v>1</v>
          </cell>
          <cell r="H55" t="str">
            <v>30.80000</v>
          </cell>
          <cell r="I55">
            <v>41238</v>
          </cell>
          <cell r="J55" t="str">
            <v/>
          </cell>
          <cell r="K55">
            <v>1</v>
          </cell>
          <cell r="L55" t="str">
            <v/>
          </cell>
          <cell r="M55">
            <v>1</v>
          </cell>
        </row>
        <row r="56">
          <cell r="A56" t="str">
            <v>36734$CANADA$</v>
          </cell>
          <cell r="B56" t="str">
            <v>36734</v>
          </cell>
          <cell r="C56" t="str">
            <v>3673400</v>
          </cell>
          <cell r="D56" t="str">
            <v>$CANADA$</v>
          </cell>
          <cell r="E56" t="str">
            <v>LEV1</v>
          </cell>
          <cell r="F56" t="str">
            <v/>
          </cell>
          <cell r="G56">
            <v>1</v>
          </cell>
          <cell r="H56" t="str">
            <v>21.76000</v>
          </cell>
          <cell r="I56">
            <v>41238</v>
          </cell>
          <cell r="J56" t="str">
            <v/>
          </cell>
          <cell r="K56">
            <v>1</v>
          </cell>
          <cell r="L56" t="str">
            <v/>
          </cell>
          <cell r="M56">
            <v>1</v>
          </cell>
        </row>
        <row r="57">
          <cell r="A57" t="str">
            <v>36734$CONTUSA</v>
          </cell>
          <cell r="B57" t="str">
            <v>36734</v>
          </cell>
          <cell r="C57" t="str">
            <v>3673400</v>
          </cell>
          <cell r="D57" t="str">
            <v>$CONTUSA</v>
          </cell>
          <cell r="E57" t="str">
            <v>LEV1</v>
          </cell>
          <cell r="F57" t="str">
            <v/>
          </cell>
          <cell r="G57">
            <v>1</v>
          </cell>
          <cell r="H57" t="str">
            <v>16.32000</v>
          </cell>
          <cell r="I57">
            <v>41238</v>
          </cell>
          <cell r="J57" t="str">
            <v/>
          </cell>
          <cell r="K57">
            <v>1</v>
          </cell>
          <cell r="L57" t="str">
            <v/>
          </cell>
          <cell r="M57">
            <v>1</v>
          </cell>
        </row>
        <row r="58">
          <cell r="A58" t="str">
            <v>36737$CANADA$</v>
          </cell>
          <cell r="B58" t="str">
            <v>36737</v>
          </cell>
          <cell r="C58" t="str">
            <v>3673700</v>
          </cell>
          <cell r="D58" t="str">
            <v>$CANADA$</v>
          </cell>
          <cell r="E58" t="str">
            <v>LEV1</v>
          </cell>
          <cell r="F58" t="str">
            <v/>
          </cell>
          <cell r="G58">
            <v>1</v>
          </cell>
          <cell r="H58" t="str">
            <v>21.76000</v>
          </cell>
          <cell r="I58">
            <v>41238</v>
          </cell>
          <cell r="J58" t="str">
            <v/>
          </cell>
          <cell r="K58">
            <v>1</v>
          </cell>
          <cell r="L58" t="str">
            <v/>
          </cell>
          <cell r="M58">
            <v>1</v>
          </cell>
        </row>
        <row r="59">
          <cell r="A59" t="str">
            <v>36737$CONTUSA</v>
          </cell>
          <cell r="B59" t="str">
            <v>36737</v>
          </cell>
          <cell r="C59" t="str">
            <v>3673700</v>
          </cell>
          <cell r="D59" t="str">
            <v>$CONTUSA</v>
          </cell>
          <cell r="E59" t="str">
            <v>LEV1</v>
          </cell>
          <cell r="F59" t="str">
            <v/>
          </cell>
          <cell r="G59">
            <v>1</v>
          </cell>
          <cell r="H59" t="str">
            <v>16.32000</v>
          </cell>
          <cell r="I59">
            <v>41238</v>
          </cell>
          <cell r="J59" t="str">
            <v/>
          </cell>
          <cell r="K59">
            <v>1</v>
          </cell>
          <cell r="L59" t="str">
            <v/>
          </cell>
          <cell r="M59">
            <v>1</v>
          </cell>
        </row>
        <row r="60">
          <cell r="A60" t="str">
            <v>36738$CANADA$</v>
          </cell>
          <cell r="B60" t="str">
            <v>36738</v>
          </cell>
          <cell r="C60">
            <v>3673800</v>
          </cell>
          <cell r="D60" t="str">
            <v>$CANADA$</v>
          </cell>
          <cell r="E60" t="str">
            <v>LEV1</v>
          </cell>
          <cell r="F60">
            <v>21.76</v>
          </cell>
          <cell r="G60" t="str">
            <v>11/25/2012</v>
          </cell>
          <cell r="I60">
            <v>1</v>
          </cell>
          <cell r="K60">
            <v>1</v>
          </cell>
          <cell r="M60">
            <v>1</v>
          </cell>
        </row>
        <row r="61">
          <cell r="A61" t="str">
            <v>36738$CONTUSA</v>
          </cell>
          <cell r="B61" t="str">
            <v>36738</v>
          </cell>
          <cell r="C61">
            <v>3673800</v>
          </cell>
          <cell r="D61" t="str">
            <v>$CONTUSA</v>
          </cell>
          <cell r="E61" t="str">
            <v>LEV1</v>
          </cell>
          <cell r="F61">
            <v>16.32</v>
          </cell>
          <cell r="G61" t="str">
            <v>11/25/2012</v>
          </cell>
          <cell r="I61">
            <v>1</v>
          </cell>
          <cell r="K61">
            <v>1</v>
          </cell>
          <cell r="M61">
            <v>1</v>
          </cell>
        </row>
        <row r="62">
          <cell r="A62" t="str">
            <v>36741$CANADA$</v>
          </cell>
          <cell r="B62" t="str">
            <v>36741</v>
          </cell>
          <cell r="C62" t="str">
            <v>3674100</v>
          </cell>
          <cell r="D62" t="str">
            <v>$CANADA$</v>
          </cell>
          <cell r="E62" t="str">
            <v>LEV1</v>
          </cell>
          <cell r="F62" t="str">
            <v/>
          </cell>
          <cell r="G62">
            <v>1</v>
          </cell>
          <cell r="H62" t="str">
            <v>31.50000</v>
          </cell>
          <cell r="I62">
            <v>41238</v>
          </cell>
          <cell r="J62" t="str">
            <v/>
          </cell>
          <cell r="K62">
            <v>1</v>
          </cell>
          <cell r="L62" t="str">
            <v/>
          </cell>
          <cell r="M62">
            <v>1</v>
          </cell>
        </row>
        <row r="63">
          <cell r="A63" t="str">
            <v>36741$CONTUSA</v>
          </cell>
          <cell r="B63" t="str">
            <v>36741</v>
          </cell>
          <cell r="C63" t="str">
            <v>3674100</v>
          </cell>
          <cell r="D63" t="str">
            <v>$CONTUSA</v>
          </cell>
          <cell r="E63" t="str">
            <v>LEV1</v>
          </cell>
          <cell r="F63" t="str">
            <v/>
          </cell>
          <cell r="G63">
            <v>1</v>
          </cell>
          <cell r="H63" t="str">
            <v>23.16000</v>
          </cell>
          <cell r="I63">
            <v>41238</v>
          </cell>
          <cell r="J63" t="str">
            <v/>
          </cell>
          <cell r="K63">
            <v>1</v>
          </cell>
          <cell r="L63" t="str">
            <v/>
          </cell>
          <cell r="M63">
            <v>1</v>
          </cell>
        </row>
        <row r="64">
          <cell r="A64" t="str">
            <v>36742$CANADA$</v>
          </cell>
          <cell r="B64" t="str">
            <v>36742</v>
          </cell>
          <cell r="C64" t="str">
            <v>3674200</v>
          </cell>
          <cell r="D64" t="str">
            <v>$CANADA$</v>
          </cell>
          <cell r="E64" t="str">
            <v>LEV1</v>
          </cell>
          <cell r="F64" t="str">
            <v/>
          </cell>
          <cell r="G64">
            <v>1</v>
          </cell>
          <cell r="H64" t="str">
            <v>31.50000</v>
          </cell>
          <cell r="I64">
            <v>41238</v>
          </cell>
          <cell r="J64" t="str">
            <v/>
          </cell>
          <cell r="K64">
            <v>1</v>
          </cell>
          <cell r="L64" t="str">
            <v/>
          </cell>
          <cell r="M64">
            <v>1</v>
          </cell>
        </row>
        <row r="65">
          <cell r="A65" t="str">
            <v>36742$CONTUSA</v>
          </cell>
          <cell r="B65" t="str">
            <v>36742</v>
          </cell>
          <cell r="C65" t="str">
            <v>3674200</v>
          </cell>
          <cell r="D65" t="str">
            <v>$CONTUSA</v>
          </cell>
          <cell r="E65" t="str">
            <v>LEV1</v>
          </cell>
          <cell r="F65" t="str">
            <v/>
          </cell>
          <cell r="G65">
            <v>1</v>
          </cell>
          <cell r="H65" t="str">
            <v>23.16000</v>
          </cell>
          <cell r="I65">
            <v>41238</v>
          </cell>
          <cell r="J65" t="str">
            <v/>
          </cell>
          <cell r="K65">
            <v>1</v>
          </cell>
          <cell r="L65" t="str">
            <v/>
          </cell>
          <cell r="M65">
            <v>1</v>
          </cell>
        </row>
        <row r="66">
          <cell r="A66" t="str">
            <v>36777$CANADA$</v>
          </cell>
          <cell r="B66" t="str">
            <v>36777</v>
          </cell>
          <cell r="C66" t="str">
            <v>3677700</v>
          </cell>
          <cell r="D66" t="str">
            <v>$CANADA$</v>
          </cell>
          <cell r="E66" t="str">
            <v>LEV1</v>
          </cell>
          <cell r="F66" t="str">
            <v/>
          </cell>
          <cell r="G66">
            <v>1</v>
          </cell>
          <cell r="H66" t="str">
            <v>126.00000</v>
          </cell>
          <cell r="I66">
            <v>41238</v>
          </cell>
          <cell r="J66" t="str">
            <v/>
          </cell>
          <cell r="K66">
            <v>1</v>
          </cell>
          <cell r="L66" t="str">
            <v/>
          </cell>
          <cell r="M66">
            <v>1</v>
          </cell>
        </row>
        <row r="67">
          <cell r="A67" t="str">
            <v>36777$CONTUSA</v>
          </cell>
          <cell r="B67" t="str">
            <v>36777</v>
          </cell>
          <cell r="C67" t="str">
            <v>3677700</v>
          </cell>
          <cell r="D67" t="str">
            <v>$CONTUSA</v>
          </cell>
          <cell r="E67" t="str">
            <v>LEV1</v>
          </cell>
          <cell r="F67" t="str">
            <v/>
          </cell>
          <cell r="G67">
            <v>1</v>
          </cell>
          <cell r="H67" t="str">
            <v>92.64000</v>
          </cell>
          <cell r="I67">
            <v>41238</v>
          </cell>
          <cell r="J67" t="str">
            <v/>
          </cell>
          <cell r="K67">
            <v>1</v>
          </cell>
          <cell r="L67" t="str">
            <v/>
          </cell>
          <cell r="M67">
            <v>1</v>
          </cell>
        </row>
        <row r="68">
          <cell r="A68" t="str">
            <v>72010$CANADA$</v>
          </cell>
          <cell r="B68" t="str">
            <v>72010</v>
          </cell>
          <cell r="C68" t="str">
            <v>7201001</v>
          </cell>
          <cell r="D68" t="str">
            <v>$CANADA$</v>
          </cell>
          <cell r="E68" t="str">
            <v>LEV1</v>
          </cell>
          <cell r="F68" t="str">
            <v>40.80000</v>
          </cell>
          <cell r="G68">
            <v>40601</v>
          </cell>
          <cell r="H68" t="str">
            <v/>
          </cell>
          <cell r="I68">
            <v>1</v>
          </cell>
          <cell r="J68" t="str">
            <v/>
          </cell>
          <cell r="K68">
            <v>1</v>
          </cell>
          <cell r="L68" t="str">
            <v/>
          </cell>
          <cell r="M68">
            <v>1</v>
          </cell>
        </row>
        <row r="69">
          <cell r="A69" t="str">
            <v>72010$CONTUSA</v>
          </cell>
          <cell r="B69" t="str">
            <v>72010</v>
          </cell>
          <cell r="C69" t="str">
            <v>7201001</v>
          </cell>
          <cell r="D69" t="str">
            <v>$CONTUSA</v>
          </cell>
          <cell r="E69" t="str">
            <v>LEV1</v>
          </cell>
          <cell r="F69" t="str">
            <v>29.76000</v>
          </cell>
          <cell r="G69">
            <v>40601</v>
          </cell>
          <cell r="H69" t="str">
            <v/>
          </cell>
          <cell r="I69">
            <v>1</v>
          </cell>
          <cell r="J69" t="str">
            <v/>
          </cell>
          <cell r="K69">
            <v>1</v>
          </cell>
          <cell r="L69" t="str">
            <v/>
          </cell>
          <cell r="M69">
            <v>1</v>
          </cell>
        </row>
        <row r="70">
          <cell r="A70" t="str">
            <v>72013$CANADA$</v>
          </cell>
          <cell r="B70" t="str">
            <v>72013</v>
          </cell>
          <cell r="C70" t="str">
            <v>7201310</v>
          </cell>
          <cell r="D70" t="str">
            <v>$CANADA$</v>
          </cell>
          <cell r="E70" t="str">
            <v>LEV1</v>
          </cell>
          <cell r="F70" t="str">
            <v>40.80000</v>
          </cell>
          <cell r="G70">
            <v>40027</v>
          </cell>
          <cell r="H70" t="str">
            <v/>
          </cell>
          <cell r="I70">
            <v>1</v>
          </cell>
          <cell r="J70" t="str">
            <v/>
          </cell>
          <cell r="K70">
            <v>1</v>
          </cell>
          <cell r="L70" t="str">
            <v/>
          </cell>
          <cell r="M70">
            <v>1</v>
          </cell>
        </row>
        <row r="71">
          <cell r="A71" t="str">
            <v>72013$CONTUSA</v>
          </cell>
          <cell r="B71" t="str">
            <v>72013</v>
          </cell>
          <cell r="C71" t="str">
            <v>7201310</v>
          </cell>
          <cell r="D71" t="str">
            <v>$CONTUSA</v>
          </cell>
          <cell r="E71" t="str">
            <v>LEV1</v>
          </cell>
          <cell r="F71" t="str">
            <v>29.76000</v>
          </cell>
          <cell r="G71">
            <v>40027</v>
          </cell>
          <cell r="H71" t="str">
            <v/>
          </cell>
          <cell r="I71">
            <v>1</v>
          </cell>
          <cell r="J71" t="str">
            <v/>
          </cell>
          <cell r="K71">
            <v>1</v>
          </cell>
          <cell r="L71" t="str">
            <v/>
          </cell>
          <cell r="M71">
            <v>1</v>
          </cell>
        </row>
        <row r="72">
          <cell r="A72" t="str">
            <v>72031$CONTUSA</v>
          </cell>
          <cell r="B72" t="str">
            <v>72031</v>
          </cell>
          <cell r="C72" t="str">
            <v>7203100</v>
          </cell>
          <cell r="D72" t="str">
            <v>$CONTUSA</v>
          </cell>
          <cell r="E72" t="str">
            <v>LEV1</v>
          </cell>
          <cell r="F72" t="str">
            <v>24.48000</v>
          </cell>
          <cell r="G72">
            <v>40601</v>
          </cell>
          <cell r="H72" t="str">
            <v/>
          </cell>
          <cell r="I72">
            <v>1</v>
          </cell>
          <cell r="J72" t="str">
            <v/>
          </cell>
          <cell r="K72">
            <v>1</v>
          </cell>
          <cell r="L72" t="str">
            <v/>
          </cell>
          <cell r="M72">
            <v>1</v>
          </cell>
        </row>
        <row r="73">
          <cell r="A73" t="str">
            <v>72032$CONTUSA</v>
          </cell>
          <cell r="B73" t="str">
            <v>72032</v>
          </cell>
          <cell r="C73" t="str">
            <v>7203200</v>
          </cell>
          <cell r="D73" t="str">
            <v>$CONTUSA</v>
          </cell>
          <cell r="E73" t="str">
            <v>LEV1</v>
          </cell>
          <cell r="F73" t="str">
            <v>42.08000</v>
          </cell>
          <cell r="G73">
            <v>40601</v>
          </cell>
          <cell r="H73" t="str">
            <v/>
          </cell>
          <cell r="I73">
            <v>1</v>
          </cell>
          <cell r="J73" t="str">
            <v/>
          </cell>
          <cell r="K73">
            <v>1</v>
          </cell>
          <cell r="L73" t="str">
            <v/>
          </cell>
          <cell r="M73">
            <v>1</v>
          </cell>
        </row>
        <row r="74">
          <cell r="A74" t="str">
            <v>72068$CANADA$</v>
          </cell>
          <cell r="B74" t="str">
            <v>72068</v>
          </cell>
          <cell r="C74" t="str">
            <v>7206805</v>
          </cell>
          <cell r="D74" t="str">
            <v>$CANADA$</v>
          </cell>
          <cell r="E74" t="str">
            <v>LEV1</v>
          </cell>
          <cell r="F74" t="str">
            <v>879.12000</v>
          </cell>
          <cell r="G74">
            <v>40601</v>
          </cell>
          <cell r="H74" t="str">
            <v/>
          </cell>
          <cell r="I74">
            <v>1</v>
          </cell>
          <cell r="J74" t="str">
            <v/>
          </cell>
          <cell r="K74">
            <v>1</v>
          </cell>
          <cell r="L74" t="str">
            <v/>
          </cell>
          <cell r="M74">
            <v>1</v>
          </cell>
        </row>
        <row r="75">
          <cell r="A75" t="str">
            <v>72068$CONTUSA</v>
          </cell>
          <cell r="B75" t="str">
            <v>72068</v>
          </cell>
          <cell r="C75" t="str">
            <v>7206805</v>
          </cell>
          <cell r="D75" t="str">
            <v>$CONTUSA</v>
          </cell>
          <cell r="E75" t="str">
            <v>LEV1</v>
          </cell>
          <cell r="F75" t="str">
            <v>666.00000</v>
          </cell>
          <cell r="G75">
            <v>40601</v>
          </cell>
          <cell r="H75" t="str">
            <v/>
          </cell>
          <cell r="I75">
            <v>1</v>
          </cell>
          <cell r="J75" t="str">
            <v/>
          </cell>
          <cell r="K75">
            <v>1</v>
          </cell>
          <cell r="L75" t="str">
            <v/>
          </cell>
          <cell r="M75">
            <v>1</v>
          </cell>
        </row>
        <row r="76">
          <cell r="A76" t="str">
            <v>72069$CONTUSA</v>
          </cell>
          <cell r="B76" t="str">
            <v>72069</v>
          </cell>
          <cell r="C76" t="str">
            <v>7206900</v>
          </cell>
          <cell r="D76" t="str">
            <v>$CONTUSA</v>
          </cell>
          <cell r="E76" t="str">
            <v>LEV1</v>
          </cell>
          <cell r="F76" t="str">
            <v>1248.30000</v>
          </cell>
          <cell r="G76">
            <v>40027</v>
          </cell>
          <cell r="H76" t="str">
            <v/>
          </cell>
          <cell r="I76">
            <v>1</v>
          </cell>
          <cell r="J76" t="str">
            <v/>
          </cell>
          <cell r="K76">
            <v>1</v>
          </cell>
          <cell r="L76" t="str">
            <v/>
          </cell>
          <cell r="M76">
            <v>1</v>
          </cell>
        </row>
        <row r="77">
          <cell r="A77" t="str">
            <v>72072$CONTUSA</v>
          </cell>
          <cell r="B77" t="str">
            <v>72072</v>
          </cell>
          <cell r="C77" t="str">
            <v>7207200</v>
          </cell>
          <cell r="D77" t="str">
            <v>$CONTUSA</v>
          </cell>
          <cell r="E77" t="str">
            <v>LEV1</v>
          </cell>
          <cell r="F77" t="str">
            <v>1497.96000</v>
          </cell>
          <cell r="G77">
            <v>40601</v>
          </cell>
          <cell r="H77" t="str">
            <v/>
          </cell>
          <cell r="I77">
            <v>1</v>
          </cell>
          <cell r="J77" t="str">
            <v/>
          </cell>
          <cell r="K77">
            <v>1</v>
          </cell>
          <cell r="L77" t="str">
            <v/>
          </cell>
          <cell r="M77">
            <v>1</v>
          </cell>
        </row>
        <row r="78">
          <cell r="A78" t="str">
            <v>72073$CONTUSA</v>
          </cell>
          <cell r="B78" t="str">
            <v>72073</v>
          </cell>
          <cell r="C78" t="str">
            <v>7207303</v>
          </cell>
          <cell r="D78" t="str">
            <v>$CONTUSA</v>
          </cell>
          <cell r="E78" t="str">
            <v>LEV1</v>
          </cell>
          <cell r="F78" t="str">
            <v>2496.60000</v>
          </cell>
          <cell r="G78">
            <v>40601</v>
          </cell>
          <cell r="H78" t="str">
            <v/>
          </cell>
          <cell r="I78">
            <v>1</v>
          </cell>
          <cell r="J78" t="str">
            <v/>
          </cell>
          <cell r="K78">
            <v>1</v>
          </cell>
          <cell r="L78" t="str">
            <v/>
          </cell>
          <cell r="M78">
            <v>1</v>
          </cell>
        </row>
        <row r="79">
          <cell r="A79" t="str">
            <v>72126$CONTUSA</v>
          </cell>
          <cell r="B79" t="str">
            <v>72126</v>
          </cell>
          <cell r="C79" t="str">
            <v>7212600</v>
          </cell>
          <cell r="D79" t="str">
            <v>$CONTUSA</v>
          </cell>
          <cell r="E79" t="str">
            <v>LEV1</v>
          </cell>
          <cell r="F79" t="str">
            <v>42.88000</v>
          </cell>
          <cell r="G79">
            <v>40601</v>
          </cell>
          <cell r="H79" t="str">
            <v/>
          </cell>
          <cell r="I79">
            <v>1</v>
          </cell>
          <cell r="J79" t="str">
            <v/>
          </cell>
          <cell r="K79">
            <v>1</v>
          </cell>
          <cell r="L79" t="str">
            <v/>
          </cell>
          <cell r="M79">
            <v>1</v>
          </cell>
        </row>
        <row r="80">
          <cell r="A80" t="str">
            <v>72140$CANADA$</v>
          </cell>
          <cell r="B80" t="str">
            <v>72140</v>
          </cell>
          <cell r="C80" t="str">
            <v>7214002</v>
          </cell>
          <cell r="D80" t="str">
            <v>$CANADA$</v>
          </cell>
          <cell r="E80" t="str">
            <v>LEV1</v>
          </cell>
          <cell r="F80" t="str">
            <v>58.48000</v>
          </cell>
          <cell r="G80">
            <v>40601</v>
          </cell>
          <cell r="H80" t="str">
            <v/>
          </cell>
          <cell r="I80">
            <v>1</v>
          </cell>
          <cell r="J80" t="str">
            <v/>
          </cell>
          <cell r="K80">
            <v>1</v>
          </cell>
          <cell r="L80" t="str">
            <v/>
          </cell>
          <cell r="M80">
            <v>1</v>
          </cell>
        </row>
        <row r="81">
          <cell r="A81" t="str">
            <v>72140$CONTUSA</v>
          </cell>
          <cell r="B81" t="str">
            <v>72140</v>
          </cell>
          <cell r="C81" t="str">
            <v>7214002</v>
          </cell>
          <cell r="D81" t="str">
            <v>$CONTUSA</v>
          </cell>
          <cell r="E81" t="str">
            <v>LEV1</v>
          </cell>
          <cell r="F81" t="str">
            <v>42.08000</v>
          </cell>
          <cell r="G81">
            <v>40601</v>
          </cell>
          <cell r="H81" t="str">
            <v/>
          </cell>
          <cell r="I81">
            <v>1</v>
          </cell>
          <cell r="J81" t="str">
            <v/>
          </cell>
          <cell r="K81">
            <v>1</v>
          </cell>
          <cell r="L81" t="str">
            <v/>
          </cell>
          <cell r="M81">
            <v>1</v>
          </cell>
        </row>
        <row r="82">
          <cell r="A82" t="str">
            <v>72142$CONTUSA</v>
          </cell>
          <cell r="B82" t="str">
            <v>72142</v>
          </cell>
          <cell r="C82" t="str">
            <v>7214200</v>
          </cell>
          <cell r="D82" t="str">
            <v>$CONTUSA</v>
          </cell>
          <cell r="E82" t="str">
            <v>LEV1</v>
          </cell>
          <cell r="F82" t="str">
            <v>30.88000</v>
          </cell>
          <cell r="G82">
            <v>40601</v>
          </cell>
          <cell r="H82" t="str">
            <v/>
          </cell>
          <cell r="I82">
            <v>1</v>
          </cell>
          <cell r="J82" t="str">
            <v/>
          </cell>
          <cell r="K82">
            <v>1</v>
          </cell>
          <cell r="L82" t="str">
            <v/>
          </cell>
          <cell r="M82">
            <v>1</v>
          </cell>
        </row>
        <row r="83">
          <cell r="A83" t="str">
            <v>72233$CONTUSA</v>
          </cell>
          <cell r="B83" t="str">
            <v>72233</v>
          </cell>
          <cell r="C83" t="str">
            <v>7223301</v>
          </cell>
          <cell r="D83" t="str">
            <v>$CONTUSA</v>
          </cell>
          <cell r="E83" t="str">
            <v>LEV1</v>
          </cell>
          <cell r="F83" t="str">
            <v>19.32000</v>
          </cell>
          <cell r="G83">
            <v>40601</v>
          </cell>
          <cell r="H83" t="str">
            <v/>
          </cell>
          <cell r="I83">
            <v>1</v>
          </cell>
          <cell r="J83" t="str">
            <v/>
          </cell>
          <cell r="K83">
            <v>1</v>
          </cell>
          <cell r="L83" t="str">
            <v/>
          </cell>
          <cell r="M83">
            <v>1</v>
          </cell>
        </row>
        <row r="84">
          <cell r="A84" t="str">
            <v>72234$CONTUSA</v>
          </cell>
          <cell r="B84" t="str">
            <v>72234</v>
          </cell>
          <cell r="C84" t="str">
            <v>7223400</v>
          </cell>
          <cell r="D84" t="str">
            <v>$CONTUSA</v>
          </cell>
          <cell r="E84" t="str">
            <v>LEV1</v>
          </cell>
          <cell r="F84" t="str">
            <v>20.64000</v>
          </cell>
          <cell r="G84">
            <v>40601</v>
          </cell>
          <cell r="H84" t="str">
            <v/>
          </cell>
          <cell r="I84">
            <v>1</v>
          </cell>
          <cell r="J84" t="str">
            <v/>
          </cell>
          <cell r="K84">
            <v>1</v>
          </cell>
          <cell r="L84" t="str">
            <v/>
          </cell>
          <cell r="M84">
            <v>1</v>
          </cell>
        </row>
        <row r="85">
          <cell r="A85" t="str">
            <v>72360$CONTUSA</v>
          </cell>
          <cell r="B85" t="str">
            <v>72360</v>
          </cell>
          <cell r="C85" t="str">
            <v>7236000</v>
          </cell>
          <cell r="D85" t="str">
            <v>$CONTUSA</v>
          </cell>
          <cell r="E85" t="str">
            <v>LEV1</v>
          </cell>
          <cell r="F85" t="str">
            <v>32.64000</v>
          </cell>
          <cell r="G85">
            <v>40601</v>
          </cell>
          <cell r="H85" t="str">
            <v/>
          </cell>
          <cell r="I85">
            <v>1</v>
          </cell>
          <cell r="J85" t="str">
            <v/>
          </cell>
          <cell r="K85">
            <v>1</v>
          </cell>
          <cell r="L85" t="str">
            <v/>
          </cell>
          <cell r="M85">
            <v>1</v>
          </cell>
        </row>
        <row r="86">
          <cell r="A86" t="str">
            <v>72400$CONTUSA</v>
          </cell>
          <cell r="B86" t="str">
            <v>72400</v>
          </cell>
          <cell r="C86" t="str">
            <v>7240000</v>
          </cell>
          <cell r="D86" t="str">
            <v>$CONTUSA</v>
          </cell>
          <cell r="E86" t="str">
            <v>LEV1</v>
          </cell>
          <cell r="F86" t="str">
            <v>32.64000</v>
          </cell>
          <cell r="G86">
            <v>40601</v>
          </cell>
          <cell r="H86" t="str">
            <v/>
          </cell>
          <cell r="I86">
            <v>1</v>
          </cell>
          <cell r="J86" t="str">
            <v/>
          </cell>
          <cell r="K86">
            <v>1</v>
          </cell>
          <cell r="L86" t="str">
            <v/>
          </cell>
          <cell r="M86">
            <v>1</v>
          </cell>
        </row>
        <row r="87">
          <cell r="A87" t="str">
            <v>72401$CONTUSA</v>
          </cell>
          <cell r="B87" t="str">
            <v>72401</v>
          </cell>
          <cell r="C87" t="str">
            <v>7240101</v>
          </cell>
          <cell r="D87" t="str">
            <v>$CONTUSA</v>
          </cell>
          <cell r="E87" t="str">
            <v>LEV1</v>
          </cell>
          <cell r="F87" t="str">
            <v>20.40000</v>
          </cell>
          <cell r="G87">
            <v>40601</v>
          </cell>
          <cell r="H87" t="str">
            <v/>
          </cell>
          <cell r="I87">
            <v>1</v>
          </cell>
          <cell r="J87" t="str">
            <v/>
          </cell>
          <cell r="K87">
            <v>1</v>
          </cell>
          <cell r="L87" t="str">
            <v/>
          </cell>
          <cell r="M87">
            <v>1</v>
          </cell>
        </row>
        <row r="88">
          <cell r="A88" t="str">
            <v>72428$CANADA$</v>
          </cell>
          <cell r="B88" t="str">
            <v>72428</v>
          </cell>
          <cell r="C88" t="str">
            <v>7242803</v>
          </cell>
          <cell r="D88" t="str">
            <v>$CANADA$</v>
          </cell>
          <cell r="E88" t="str">
            <v>LEV1</v>
          </cell>
          <cell r="F88" t="str">
            <v>76.16000</v>
          </cell>
          <cell r="G88">
            <v>40601</v>
          </cell>
          <cell r="H88" t="str">
            <v/>
          </cell>
          <cell r="I88">
            <v>1</v>
          </cell>
          <cell r="J88" t="str">
            <v/>
          </cell>
          <cell r="K88">
            <v>1</v>
          </cell>
          <cell r="L88" t="str">
            <v/>
          </cell>
          <cell r="M88">
            <v>1</v>
          </cell>
        </row>
        <row r="89">
          <cell r="A89" t="str">
            <v>72428$CONTUSA</v>
          </cell>
          <cell r="B89" t="str">
            <v>72428</v>
          </cell>
          <cell r="C89" t="str">
            <v>7242803</v>
          </cell>
          <cell r="D89" t="str">
            <v>$CONTUSA</v>
          </cell>
          <cell r="E89" t="str">
            <v>LEV1</v>
          </cell>
          <cell r="F89" t="str">
            <v>57.12000</v>
          </cell>
          <cell r="G89">
            <v>40601</v>
          </cell>
          <cell r="H89" t="str">
            <v/>
          </cell>
          <cell r="I89">
            <v>1</v>
          </cell>
          <cell r="J89" t="str">
            <v/>
          </cell>
          <cell r="K89">
            <v>1</v>
          </cell>
          <cell r="L89" t="str">
            <v/>
          </cell>
          <cell r="M89">
            <v>1</v>
          </cell>
        </row>
        <row r="90">
          <cell r="A90" t="str">
            <v>72430$CONTUSA</v>
          </cell>
          <cell r="B90" t="str">
            <v>72430</v>
          </cell>
          <cell r="C90" t="str">
            <v>7243003</v>
          </cell>
          <cell r="D90" t="str">
            <v>$CONTUSA</v>
          </cell>
          <cell r="E90" t="str">
            <v>LEV1</v>
          </cell>
          <cell r="F90" t="str">
            <v>32.64000</v>
          </cell>
          <cell r="G90">
            <v>40601</v>
          </cell>
          <cell r="H90" t="str">
            <v/>
          </cell>
          <cell r="I90">
            <v>1</v>
          </cell>
          <cell r="J90" t="str">
            <v/>
          </cell>
          <cell r="K90">
            <v>1</v>
          </cell>
          <cell r="L90" t="str">
            <v/>
          </cell>
          <cell r="M90">
            <v>1</v>
          </cell>
        </row>
        <row r="91">
          <cell r="A91" t="str">
            <v>72442$CANADA$</v>
          </cell>
          <cell r="B91" t="str">
            <v>72442</v>
          </cell>
          <cell r="C91" t="str">
            <v>7244200</v>
          </cell>
          <cell r="D91" t="str">
            <v>$CANADA$</v>
          </cell>
          <cell r="E91" t="str">
            <v>LEV1</v>
          </cell>
          <cell r="F91" t="str">
            <v>43.52000</v>
          </cell>
          <cell r="G91">
            <v>39439</v>
          </cell>
          <cell r="H91" t="str">
            <v/>
          </cell>
          <cell r="I91">
            <v>1</v>
          </cell>
          <cell r="J91" t="str">
            <v/>
          </cell>
          <cell r="K91">
            <v>1</v>
          </cell>
          <cell r="L91" t="str">
            <v/>
          </cell>
          <cell r="M91">
            <v>1</v>
          </cell>
        </row>
        <row r="92">
          <cell r="A92" t="str">
            <v>72442$CONTUSA</v>
          </cell>
          <cell r="B92" t="str">
            <v>72442</v>
          </cell>
          <cell r="C92" t="str">
            <v>7244200</v>
          </cell>
          <cell r="D92" t="str">
            <v>$CONTUSA</v>
          </cell>
          <cell r="E92" t="str">
            <v>LEV1</v>
          </cell>
          <cell r="F92" t="str">
            <v>32.64000</v>
          </cell>
          <cell r="G92">
            <v>40601</v>
          </cell>
          <cell r="H92" t="str">
            <v/>
          </cell>
          <cell r="I92">
            <v>1</v>
          </cell>
          <cell r="J92" t="str">
            <v/>
          </cell>
          <cell r="K92">
            <v>1</v>
          </cell>
          <cell r="L92" t="str">
            <v/>
          </cell>
          <cell r="M92">
            <v>1</v>
          </cell>
        </row>
        <row r="93">
          <cell r="A93" t="str">
            <v>72444$CANADA$</v>
          </cell>
          <cell r="B93" t="str">
            <v>72444</v>
          </cell>
          <cell r="C93" t="str">
            <v>7244400</v>
          </cell>
          <cell r="D93" t="str">
            <v>$CANADA$</v>
          </cell>
          <cell r="E93" t="str">
            <v>LEV1</v>
          </cell>
          <cell r="F93" t="str">
            <v>36.96000</v>
          </cell>
          <cell r="G93">
            <v>39726</v>
          </cell>
          <cell r="H93" t="str">
            <v/>
          </cell>
          <cell r="I93">
            <v>1</v>
          </cell>
          <cell r="J93" t="str">
            <v/>
          </cell>
          <cell r="K93">
            <v>1</v>
          </cell>
          <cell r="L93" t="str">
            <v/>
          </cell>
          <cell r="M93">
            <v>1</v>
          </cell>
        </row>
        <row r="94">
          <cell r="A94" t="str">
            <v>72444$CONTUSA</v>
          </cell>
          <cell r="B94" t="str">
            <v>72444</v>
          </cell>
          <cell r="C94" t="str">
            <v>7244400</v>
          </cell>
          <cell r="D94" t="str">
            <v>$CONTUSA</v>
          </cell>
          <cell r="E94" t="str">
            <v>LEV1</v>
          </cell>
          <cell r="F94" t="str">
            <v>26.56000</v>
          </cell>
          <cell r="G94">
            <v>40601</v>
          </cell>
          <cell r="H94" t="str">
            <v/>
          </cell>
          <cell r="I94">
            <v>1</v>
          </cell>
          <cell r="J94" t="str">
            <v/>
          </cell>
          <cell r="K94">
            <v>1</v>
          </cell>
          <cell r="L94" t="str">
            <v/>
          </cell>
          <cell r="M94">
            <v>1</v>
          </cell>
        </row>
        <row r="95">
          <cell r="A95" t="str">
            <v>72450$CANADA$</v>
          </cell>
          <cell r="B95" t="str">
            <v>72450</v>
          </cell>
          <cell r="C95" t="str">
            <v>7245001</v>
          </cell>
          <cell r="D95" t="str">
            <v>$CANADA$</v>
          </cell>
          <cell r="E95" t="str">
            <v>LEV1</v>
          </cell>
          <cell r="F95" t="str">
            <v>146.20000</v>
          </cell>
          <cell r="G95">
            <v>40601</v>
          </cell>
          <cell r="H95" t="str">
            <v/>
          </cell>
          <cell r="I95">
            <v>1</v>
          </cell>
          <cell r="J95" t="str">
            <v/>
          </cell>
          <cell r="K95">
            <v>1</v>
          </cell>
          <cell r="L95" t="str">
            <v/>
          </cell>
          <cell r="M95">
            <v>1</v>
          </cell>
        </row>
        <row r="96">
          <cell r="A96" t="str">
            <v>72450$CONTUSA</v>
          </cell>
          <cell r="B96" t="str">
            <v>72450</v>
          </cell>
          <cell r="C96" t="str">
            <v>7245001</v>
          </cell>
          <cell r="D96" t="str">
            <v>$CONTUSA</v>
          </cell>
          <cell r="E96" t="str">
            <v>LEV1</v>
          </cell>
          <cell r="F96" t="str">
            <v>105.20000</v>
          </cell>
          <cell r="G96">
            <v>40601</v>
          </cell>
          <cell r="H96" t="str">
            <v/>
          </cell>
          <cell r="I96">
            <v>1</v>
          </cell>
          <cell r="J96" t="str">
            <v/>
          </cell>
          <cell r="K96">
            <v>1</v>
          </cell>
          <cell r="L96" t="str">
            <v/>
          </cell>
          <cell r="M96">
            <v>1</v>
          </cell>
        </row>
        <row r="97">
          <cell r="A97" t="str">
            <v>72472$CANADA$</v>
          </cell>
          <cell r="B97" t="str">
            <v>72472</v>
          </cell>
          <cell r="C97" t="str">
            <v>7247201</v>
          </cell>
          <cell r="D97" t="str">
            <v>$CANADA$</v>
          </cell>
          <cell r="E97" t="str">
            <v>LEV1</v>
          </cell>
          <cell r="F97" t="str">
            <v>35.52000</v>
          </cell>
          <cell r="G97">
            <v>41084</v>
          </cell>
          <cell r="H97" t="str">
            <v/>
          </cell>
          <cell r="I97">
            <v>1</v>
          </cell>
          <cell r="J97" t="str">
            <v/>
          </cell>
          <cell r="K97">
            <v>1</v>
          </cell>
          <cell r="L97" t="str">
            <v/>
          </cell>
          <cell r="M97">
            <v>1</v>
          </cell>
        </row>
        <row r="98">
          <cell r="A98" t="str">
            <v>72472$CONTUSA</v>
          </cell>
          <cell r="B98" t="str">
            <v>72472</v>
          </cell>
          <cell r="C98" t="str">
            <v>7247201</v>
          </cell>
          <cell r="D98" t="str">
            <v>$CONTUSA</v>
          </cell>
          <cell r="E98" t="str">
            <v>LEV1</v>
          </cell>
          <cell r="F98" t="str">
            <v>25.84000</v>
          </cell>
          <cell r="G98">
            <v>40601</v>
          </cell>
          <cell r="H98" t="str">
            <v/>
          </cell>
          <cell r="I98">
            <v>1</v>
          </cell>
          <cell r="J98" t="str">
            <v/>
          </cell>
          <cell r="K98">
            <v>1</v>
          </cell>
          <cell r="L98" t="str">
            <v/>
          </cell>
          <cell r="M98">
            <v>1</v>
          </cell>
        </row>
        <row r="99">
          <cell r="A99" t="str">
            <v>72484$CANADA$</v>
          </cell>
          <cell r="B99" t="str">
            <v>72484</v>
          </cell>
          <cell r="C99" t="str">
            <v>7248402</v>
          </cell>
          <cell r="D99" t="str">
            <v>$CANADA$</v>
          </cell>
          <cell r="E99" t="str">
            <v>LEV1</v>
          </cell>
          <cell r="F99" t="str">
            <v>35.52000</v>
          </cell>
          <cell r="G99">
            <v>40601</v>
          </cell>
          <cell r="H99" t="str">
            <v/>
          </cell>
          <cell r="I99">
            <v>1</v>
          </cell>
          <cell r="J99" t="str">
            <v/>
          </cell>
          <cell r="K99">
            <v>1</v>
          </cell>
          <cell r="L99" t="str">
            <v/>
          </cell>
          <cell r="M99">
            <v>1</v>
          </cell>
        </row>
        <row r="100">
          <cell r="A100" t="str">
            <v>72484$CONTUSA</v>
          </cell>
          <cell r="B100" t="str">
            <v>72484</v>
          </cell>
          <cell r="C100" t="str">
            <v>7248402</v>
          </cell>
          <cell r="D100" t="str">
            <v>$CONTUSA</v>
          </cell>
          <cell r="E100" t="str">
            <v>LEV1</v>
          </cell>
          <cell r="F100" t="str">
            <v>25.84000</v>
          </cell>
          <cell r="G100">
            <v>40601</v>
          </cell>
          <cell r="H100" t="str">
            <v/>
          </cell>
          <cell r="I100">
            <v>1</v>
          </cell>
          <cell r="J100" t="str">
            <v/>
          </cell>
          <cell r="K100">
            <v>1</v>
          </cell>
          <cell r="L100" t="str">
            <v/>
          </cell>
          <cell r="M100">
            <v>1</v>
          </cell>
        </row>
        <row r="101">
          <cell r="A101" t="str">
            <v>72944$CONTUSA</v>
          </cell>
          <cell r="B101" t="str">
            <v>72944</v>
          </cell>
          <cell r="C101" t="str">
            <v>7294400</v>
          </cell>
          <cell r="D101" t="str">
            <v>$CONTUSA</v>
          </cell>
          <cell r="E101" t="str">
            <v>LEV1</v>
          </cell>
          <cell r="F101" t="str">
            <v>24.64000</v>
          </cell>
          <cell r="G101">
            <v>38774</v>
          </cell>
          <cell r="H101" t="str">
            <v/>
          </cell>
          <cell r="I101">
            <v>1</v>
          </cell>
          <cell r="J101" t="str">
            <v/>
          </cell>
          <cell r="K101">
            <v>1</v>
          </cell>
          <cell r="L101" t="str">
            <v/>
          </cell>
          <cell r="M101">
            <v>1</v>
          </cell>
        </row>
        <row r="102">
          <cell r="A102" t="str">
            <v>74042$CONTUSA</v>
          </cell>
          <cell r="B102" t="str">
            <v>74042</v>
          </cell>
          <cell r="C102" t="str">
            <v>7404200</v>
          </cell>
          <cell r="D102" t="str">
            <v>$CONTUSA</v>
          </cell>
          <cell r="E102" t="str">
            <v>LEV1</v>
          </cell>
          <cell r="F102" t="str">
            <v>23.52000</v>
          </cell>
          <cell r="G102">
            <v>40601</v>
          </cell>
          <cell r="H102" t="str">
            <v/>
          </cell>
          <cell r="I102">
            <v>1</v>
          </cell>
          <cell r="J102" t="str">
            <v/>
          </cell>
          <cell r="K102">
            <v>1</v>
          </cell>
          <cell r="L102" t="str">
            <v/>
          </cell>
          <cell r="M102">
            <v>1</v>
          </cell>
        </row>
        <row r="103">
          <cell r="A103" t="str">
            <v>74050$CONTUSA</v>
          </cell>
          <cell r="B103" t="str">
            <v>74050</v>
          </cell>
          <cell r="C103" t="str">
            <v>7405000</v>
          </cell>
          <cell r="D103" t="str">
            <v>$CONTUSA</v>
          </cell>
          <cell r="E103" t="str">
            <v>LEV1</v>
          </cell>
          <cell r="F103" t="str">
            <v>22.08000</v>
          </cell>
          <cell r="G103">
            <v>40601</v>
          </cell>
          <cell r="H103" t="str">
            <v/>
          </cell>
          <cell r="I103">
            <v>1</v>
          </cell>
          <cell r="J103" t="str">
            <v/>
          </cell>
          <cell r="K103">
            <v>1</v>
          </cell>
          <cell r="L103" t="str">
            <v/>
          </cell>
          <cell r="M103">
            <v>1</v>
          </cell>
        </row>
        <row r="104">
          <cell r="A104" t="str">
            <v>74055$CANADA$</v>
          </cell>
          <cell r="B104" t="str">
            <v>74055</v>
          </cell>
          <cell r="C104" t="str">
            <v>7405500</v>
          </cell>
          <cell r="D104" t="str">
            <v>$CANADA$</v>
          </cell>
          <cell r="E104" t="str">
            <v>LEV1</v>
          </cell>
          <cell r="F104" t="str">
            <v>43.52000</v>
          </cell>
          <cell r="G104">
            <v>40601</v>
          </cell>
          <cell r="H104" t="str">
            <v/>
          </cell>
          <cell r="I104">
            <v>1</v>
          </cell>
          <cell r="J104" t="str">
            <v/>
          </cell>
          <cell r="K104">
            <v>1</v>
          </cell>
          <cell r="L104" t="str">
            <v/>
          </cell>
          <cell r="M104">
            <v>1</v>
          </cell>
        </row>
        <row r="105">
          <cell r="A105" t="str">
            <v>74056$CANADA$</v>
          </cell>
          <cell r="B105" t="str">
            <v>74056</v>
          </cell>
          <cell r="C105" t="str">
            <v>7405601</v>
          </cell>
          <cell r="D105" t="str">
            <v>$CANADA$</v>
          </cell>
          <cell r="E105" t="str">
            <v>LEV1</v>
          </cell>
          <cell r="F105" t="str">
            <v>35.52000</v>
          </cell>
          <cell r="G105">
            <v>40601</v>
          </cell>
          <cell r="H105" t="str">
            <v/>
          </cell>
          <cell r="I105">
            <v>1</v>
          </cell>
          <cell r="J105" t="str">
            <v/>
          </cell>
          <cell r="K105">
            <v>1</v>
          </cell>
          <cell r="L105" t="str">
            <v/>
          </cell>
          <cell r="M105">
            <v>1</v>
          </cell>
        </row>
        <row r="106">
          <cell r="A106" t="str">
            <v>74102$CONTUSA</v>
          </cell>
          <cell r="B106" t="str">
            <v>74102</v>
          </cell>
          <cell r="C106" t="str">
            <v>7410200</v>
          </cell>
          <cell r="D106" t="str">
            <v>$CONTUSA</v>
          </cell>
          <cell r="E106" t="str">
            <v>LEV1</v>
          </cell>
          <cell r="F106" t="str">
            <v>21.36000</v>
          </cell>
          <cell r="G106">
            <v>40601</v>
          </cell>
          <cell r="H106" t="str">
            <v/>
          </cell>
          <cell r="I106">
            <v>1</v>
          </cell>
          <cell r="J106" t="str">
            <v/>
          </cell>
          <cell r="K106">
            <v>1</v>
          </cell>
          <cell r="L106" t="str">
            <v/>
          </cell>
          <cell r="M106">
            <v>1</v>
          </cell>
        </row>
        <row r="107">
          <cell r="A107" t="str">
            <v>74143$CONTUSA</v>
          </cell>
          <cell r="B107" t="str">
            <v>74143</v>
          </cell>
          <cell r="C107" t="str">
            <v>7414300</v>
          </cell>
          <cell r="D107" t="str">
            <v>$CONTUSA</v>
          </cell>
          <cell r="E107" t="str">
            <v>LEV1</v>
          </cell>
          <cell r="F107" t="str">
            <v>11.76000</v>
          </cell>
          <cell r="G107">
            <v>40601</v>
          </cell>
          <cell r="H107" t="str">
            <v/>
          </cell>
          <cell r="I107">
            <v>1</v>
          </cell>
          <cell r="J107" t="str">
            <v/>
          </cell>
          <cell r="K107">
            <v>1</v>
          </cell>
          <cell r="L107" t="str">
            <v/>
          </cell>
          <cell r="M107">
            <v>1</v>
          </cell>
        </row>
        <row r="108">
          <cell r="A108" t="str">
            <v>74153$CONTUSA</v>
          </cell>
          <cell r="B108" t="str">
            <v>74153</v>
          </cell>
          <cell r="C108" t="str">
            <v>7415300</v>
          </cell>
          <cell r="D108" t="str">
            <v>$CONTUSA</v>
          </cell>
          <cell r="E108" t="str">
            <v>LEV1</v>
          </cell>
          <cell r="F108" t="str">
            <v>11.04000</v>
          </cell>
          <cell r="G108">
            <v>40601</v>
          </cell>
          <cell r="H108" t="str">
            <v/>
          </cell>
          <cell r="I108">
            <v>1</v>
          </cell>
          <cell r="J108" t="str">
            <v/>
          </cell>
          <cell r="K108">
            <v>1</v>
          </cell>
          <cell r="L108" t="str">
            <v/>
          </cell>
          <cell r="M108">
            <v>1</v>
          </cell>
        </row>
        <row r="109">
          <cell r="A109" t="str">
            <v>76442$CONTUSA</v>
          </cell>
          <cell r="B109" t="str">
            <v>76442</v>
          </cell>
          <cell r="C109" t="str">
            <v>7644200</v>
          </cell>
          <cell r="D109" t="str">
            <v>$CONTUSA</v>
          </cell>
          <cell r="E109" t="str">
            <v>LEV1</v>
          </cell>
          <cell r="F109" t="str">
            <v>32.64000</v>
          </cell>
          <cell r="G109">
            <v>40601</v>
          </cell>
          <cell r="H109" t="str">
            <v/>
          </cell>
          <cell r="I109">
            <v>1</v>
          </cell>
          <cell r="J109" t="str">
            <v/>
          </cell>
          <cell r="K109">
            <v>1</v>
          </cell>
          <cell r="L109" t="str">
            <v/>
          </cell>
          <cell r="M109">
            <v>1</v>
          </cell>
        </row>
        <row r="110">
          <cell r="A110" t="str">
            <v>76484$CONTUSA</v>
          </cell>
          <cell r="B110" t="str">
            <v>76484</v>
          </cell>
          <cell r="C110" t="str">
            <v>7648400</v>
          </cell>
          <cell r="D110" t="str">
            <v>$CONTUSA</v>
          </cell>
          <cell r="E110" t="str">
            <v>LEV1</v>
          </cell>
          <cell r="F110" t="str">
            <v>25.84000</v>
          </cell>
          <cell r="G110">
            <v>40601</v>
          </cell>
          <cell r="H110" t="str">
            <v/>
          </cell>
          <cell r="I110">
            <v>1</v>
          </cell>
          <cell r="J110" t="str">
            <v/>
          </cell>
          <cell r="K110">
            <v>1</v>
          </cell>
          <cell r="L110" t="str">
            <v/>
          </cell>
          <cell r="M110">
            <v>1</v>
          </cell>
        </row>
        <row r="111">
          <cell r="A111" t="str">
            <v>38791$CANADA$</v>
          </cell>
          <cell r="B111" t="str">
            <v>38791</v>
          </cell>
          <cell r="C111">
            <v>3879100</v>
          </cell>
          <cell r="D111" t="str">
            <v>$CANADA$</v>
          </cell>
          <cell r="E111" t="str">
            <v>LEV1</v>
          </cell>
          <cell r="F111">
            <v>148.44</v>
          </cell>
          <cell r="G111" t="str">
            <v>02/24/2013</v>
          </cell>
          <cell r="H111">
            <v>0</v>
          </cell>
          <cell r="I111">
            <v>1</v>
          </cell>
          <cell r="J111">
            <v>0</v>
          </cell>
          <cell r="K111">
            <v>1</v>
          </cell>
          <cell r="M111">
            <v>1</v>
          </cell>
        </row>
        <row r="112">
          <cell r="A112" t="str">
            <v>38791$CONTUSA</v>
          </cell>
          <cell r="B112" t="str">
            <v>38791</v>
          </cell>
          <cell r="C112">
            <v>3879100</v>
          </cell>
          <cell r="D112" t="str">
            <v>$CONTUSA</v>
          </cell>
          <cell r="E112" t="str">
            <v>LEV1</v>
          </cell>
          <cell r="F112">
            <v>108.72</v>
          </cell>
          <cell r="G112" t="str">
            <v>02/24/2013</v>
          </cell>
          <cell r="H112">
            <v>0</v>
          </cell>
          <cell r="I112">
            <v>1</v>
          </cell>
          <cell r="J112">
            <v>0</v>
          </cell>
          <cell r="K112">
            <v>1</v>
          </cell>
          <cell r="M112">
            <v>1</v>
          </cell>
        </row>
        <row r="113">
          <cell r="A113" t="str">
            <v>38924$CONTUSA</v>
          </cell>
          <cell r="B113" t="str">
            <v>38924</v>
          </cell>
          <cell r="C113">
            <v>3892400</v>
          </cell>
          <cell r="D113" t="str">
            <v>$CONTUSA</v>
          </cell>
          <cell r="E113" t="str">
            <v>LEV1</v>
          </cell>
          <cell r="F113">
            <v>57.12</v>
          </cell>
          <cell r="G113" t="str">
            <v>02/24/2013</v>
          </cell>
          <cell r="I113">
            <v>1</v>
          </cell>
          <cell r="K113">
            <v>1</v>
          </cell>
          <cell r="M113">
            <v>1</v>
          </cell>
        </row>
        <row r="114">
          <cell r="A114" t="str">
            <v>39099$CANADA$</v>
          </cell>
          <cell r="B114" t="str">
            <v>39099</v>
          </cell>
          <cell r="C114">
            <v>3909900</v>
          </cell>
          <cell r="D114" t="str">
            <v>$CANADA$</v>
          </cell>
          <cell r="E114" t="str">
            <v>LEV1</v>
          </cell>
          <cell r="F114">
            <v>20.399999999999999</v>
          </cell>
          <cell r="G114" t="str">
            <v>12/23/2012</v>
          </cell>
          <cell r="H114">
            <v>0</v>
          </cell>
          <cell r="I114">
            <v>1</v>
          </cell>
          <cell r="J114">
            <v>0</v>
          </cell>
          <cell r="K114">
            <v>1</v>
          </cell>
          <cell r="M114">
            <v>1</v>
          </cell>
        </row>
        <row r="115">
          <cell r="A115" t="str">
            <v>39544$CANADA$</v>
          </cell>
          <cell r="B115" t="str">
            <v>39544</v>
          </cell>
          <cell r="C115">
            <v>3954400</v>
          </cell>
          <cell r="D115" t="str">
            <v>$CANADA$</v>
          </cell>
          <cell r="E115" t="str">
            <v>LEV1</v>
          </cell>
          <cell r="F115">
            <v>1456.92</v>
          </cell>
          <cell r="G115" t="str">
            <v>02/24/2013</v>
          </cell>
          <cell r="H115">
            <v>0</v>
          </cell>
          <cell r="I115">
            <v>1</v>
          </cell>
          <cell r="J115">
            <v>0</v>
          </cell>
          <cell r="K115">
            <v>1</v>
          </cell>
          <cell r="M115">
            <v>1</v>
          </cell>
        </row>
        <row r="116">
          <cell r="A116" t="str">
            <v>40129$CONTUSA</v>
          </cell>
          <cell r="B116" t="str">
            <v>40129</v>
          </cell>
          <cell r="C116">
            <v>4012900</v>
          </cell>
          <cell r="D116" t="str">
            <v>$CONTUSA</v>
          </cell>
          <cell r="E116" t="str">
            <v>LEV1</v>
          </cell>
          <cell r="F116">
            <v>10.94</v>
          </cell>
          <cell r="G116" t="str">
            <v>05/12/2013</v>
          </cell>
          <cell r="I116">
            <v>1</v>
          </cell>
          <cell r="K116">
            <v>1</v>
          </cell>
          <cell r="M116">
            <v>1</v>
          </cell>
        </row>
        <row r="117">
          <cell r="A117" t="str">
            <v>40195$CONTUSA</v>
          </cell>
          <cell r="B117" t="str">
            <v>40195</v>
          </cell>
          <cell r="C117">
            <v>4019500</v>
          </cell>
          <cell r="D117" t="str">
            <v>$CONTUSA</v>
          </cell>
          <cell r="E117" t="str">
            <v>LEV1</v>
          </cell>
          <cell r="F117">
            <v>12.16</v>
          </cell>
          <cell r="G117" t="str">
            <v>04/28/2013</v>
          </cell>
          <cell r="I117">
            <v>1</v>
          </cell>
          <cell r="K117">
            <v>1</v>
          </cell>
          <cell r="M117">
            <v>1</v>
          </cell>
        </row>
        <row r="118">
          <cell r="A118" t="str">
            <v>39913$CANADA$</v>
          </cell>
          <cell r="B118" t="str">
            <v>39913</v>
          </cell>
          <cell r="C118">
            <v>3991300</v>
          </cell>
          <cell r="D118" t="str">
            <v>$CANADA$</v>
          </cell>
          <cell r="E118" t="str">
            <v>LEV1</v>
          </cell>
          <cell r="F118">
            <v>35.520000000000003</v>
          </cell>
          <cell r="G118" t="str">
            <v>11/10/2013</v>
          </cell>
          <cell r="I118">
            <v>1</v>
          </cell>
          <cell r="K118">
            <v>1</v>
          </cell>
          <cell r="M118">
            <v>1</v>
          </cell>
        </row>
        <row r="119">
          <cell r="A119" t="str">
            <v>39915$CANADA$</v>
          </cell>
          <cell r="B119" t="str">
            <v>39915</v>
          </cell>
          <cell r="C119">
            <v>3991500</v>
          </cell>
          <cell r="D119" t="str">
            <v>$CANADA$</v>
          </cell>
          <cell r="E119" t="str">
            <v>LEV1</v>
          </cell>
          <cell r="F119">
            <v>11.05</v>
          </cell>
          <cell r="G119" t="str">
            <v>11/10/2013</v>
          </cell>
          <cell r="I119">
            <v>1</v>
          </cell>
          <cell r="K119">
            <v>1</v>
          </cell>
          <cell r="M119">
            <v>1</v>
          </cell>
        </row>
        <row r="120">
          <cell r="A120" t="str">
            <v>39916$CANADA$</v>
          </cell>
          <cell r="B120" t="str">
            <v>39916</v>
          </cell>
          <cell r="C120">
            <v>3991600</v>
          </cell>
          <cell r="D120" t="str">
            <v>$CANADA$</v>
          </cell>
          <cell r="E120" t="str">
            <v>LEV1</v>
          </cell>
          <cell r="F120">
            <v>51.92</v>
          </cell>
          <cell r="G120" t="str">
            <v>11/10/2013</v>
          </cell>
          <cell r="I120">
            <v>1</v>
          </cell>
          <cell r="K120">
            <v>1</v>
          </cell>
          <cell r="M120">
            <v>1</v>
          </cell>
        </row>
        <row r="121">
          <cell r="A121" t="str">
            <v>39917$CANADA$</v>
          </cell>
          <cell r="B121" t="str">
            <v>39917</v>
          </cell>
          <cell r="C121">
            <v>3991700</v>
          </cell>
          <cell r="D121" t="str">
            <v>$CANADA$</v>
          </cell>
          <cell r="E121" t="str">
            <v>LEV1</v>
          </cell>
          <cell r="F121">
            <v>65.92</v>
          </cell>
          <cell r="G121" t="str">
            <v>11/10/2013</v>
          </cell>
          <cell r="I121">
            <v>1</v>
          </cell>
          <cell r="K121">
            <v>1</v>
          </cell>
          <cell r="M121">
            <v>1</v>
          </cell>
        </row>
        <row r="122">
          <cell r="A122" t="str">
            <v>39897$CONTUSA</v>
          </cell>
          <cell r="B122" t="str">
            <v>39897</v>
          </cell>
          <cell r="C122">
            <v>3989700</v>
          </cell>
          <cell r="D122" t="str">
            <v>$CONTUSA</v>
          </cell>
          <cell r="E122" t="str">
            <v>LEV1</v>
          </cell>
          <cell r="F122">
            <v>16.32</v>
          </cell>
          <cell r="G122" t="str">
            <v>11/10/2013</v>
          </cell>
          <cell r="I122">
            <v>1</v>
          </cell>
          <cell r="K122">
            <v>1</v>
          </cell>
          <cell r="M122">
            <v>1</v>
          </cell>
        </row>
        <row r="123">
          <cell r="A123" t="str">
            <v>39799$CONTUSA</v>
          </cell>
          <cell r="B123" t="str">
            <v>39799</v>
          </cell>
          <cell r="C123">
            <v>3979900</v>
          </cell>
          <cell r="D123" t="str">
            <v>$CONTUSA</v>
          </cell>
          <cell r="E123" t="str">
            <v>LEV1</v>
          </cell>
          <cell r="F123">
            <v>666</v>
          </cell>
          <cell r="G123" t="str">
            <v>06/16/2013</v>
          </cell>
          <cell r="I123">
            <v>1</v>
          </cell>
          <cell r="K123">
            <v>1</v>
          </cell>
          <cell r="M123">
            <v>1</v>
          </cell>
        </row>
        <row r="124">
          <cell r="A124" t="str">
            <v>38788$CONTUSA</v>
          </cell>
          <cell r="B124" t="str">
            <v>38788</v>
          </cell>
          <cell r="C124">
            <v>3878800</v>
          </cell>
          <cell r="D124" t="str">
            <v>$CONTUSA</v>
          </cell>
          <cell r="E124" t="str">
            <v>LEV1</v>
          </cell>
          <cell r="F124">
            <v>1540.8</v>
          </cell>
          <cell r="G124" t="str">
            <v>05/10/2013</v>
          </cell>
          <cell r="I124">
            <v>1</v>
          </cell>
          <cell r="K124">
            <v>1</v>
          </cell>
          <cell r="M124">
            <v>1</v>
          </cell>
        </row>
        <row r="125">
          <cell r="A125" t="str">
            <v>38795$CONTUSA</v>
          </cell>
          <cell r="B125" t="str">
            <v>38795</v>
          </cell>
          <cell r="C125">
            <v>3879500</v>
          </cell>
          <cell r="D125" t="str">
            <v>$CONTUSA</v>
          </cell>
          <cell r="E125" t="str">
            <v>LEV1</v>
          </cell>
          <cell r="F125">
            <v>2496.6</v>
          </cell>
          <cell r="G125" t="str">
            <v>02/24/2013</v>
          </cell>
          <cell r="I125">
            <v>1</v>
          </cell>
          <cell r="K125">
            <v>1</v>
          </cell>
          <cell r="M125">
            <v>1</v>
          </cell>
        </row>
        <row r="126">
          <cell r="A126" t="str">
            <v>38856$CONTUSA</v>
          </cell>
          <cell r="B126" t="str">
            <v>38856</v>
          </cell>
          <cell r="C126">
            <v>3885600</v>
          </cell>
          <cell r="D126" t="str">
            <v>$CONTUSA</v>
          </cell>
          <cell r="E126" t="str">
            <v>LEV1</v>
          </cell>
          <cell r="F126">
            <v>8.6</v>
          </cell>
          <cell r="G126" t="str">
            <v>02/24/2013</v>
          </cell>
          <cell r="I126">
            <v>1</v>
          </cell>
          <cell r="K126">
            <v>1</v>
          </cell>
          <cell r="M126">
            <v>1</v>
          </cell>
        </row>
        <row r="127">
          <cell r="A127" t="str">
            <v>38900$CONTUSA</v>
          </cell>
          <cell r="B127" t="str">
            <v>38900</v>
          </cell>
          <cell r="C127">
            <v>3890000</v>
          </cell>
          <cell r="D127" t="str">
            <v>$CONTUSA</v>
          </cell>
          <cell r="E127" t="str">
            <v>LEV1</v>
          </cell>
          <cell r="F127">
            <v>46.2</v>
          </cell>
          <cell r="G127" t="str">
            <v>02/24/2013</v>
          </cell>
          <cell r="I127">
            <v>1</v>
          </cell>
          <cell r="K127">
            <v>1</v>
          </cell>
          <cell r="M127">
            <v>1</v>
          </cell>
        </row>
        <row r="128">
          <cell r="A128" t="str">
            <v>39361$CONTUSA</v>
          </cell>
          <cell r="B128" t="str">
            <v>39361</v>
          </cell>
          <cell r="C128">
            <v>3936100</v>
          </cell>
          <cell r="D128" t="str">
            <v>$CONTUSA</v>
          </cell>
          <cell r="E128" t="str">
            <v>LEV1</v>
          </cell>
          <cell r="F128">
            <v>14.88</v>
          </cell>
          <cell r="G128" t="str">
            <v>02/24/2013</v>
          </cell>
          <cell r="I128">
            <v>1</v>
          </cell>
          <cell r="K128">
            <v>1</v>
          </cell>
          <cell r="M128">
            <v>1</v>
          </cell>
        </row>
        <row r="129">
          <cell r="A129" t="str">
            <v>39542$CONTUSA</v>
          </cell>
          <cell r="B129" t="str">
            <v>39542</v>
          </cell>
          <cell r="C129">
            <v>3954200</v>
          </cell>
          <cell r="D129" t="str">
            <v>$CONTUSA</v>
          </cell>
          <cell r="E129" t="str">
            <v>LEV1</v>
          </cell>
          <cell r="F129">
            <v>666</v>
          </cell>
          <cell r="G129" t="str">
            <v>05/10/2013</v>
          </cell>
          <cell r="I129">
            <v>1</v>
          </cell>
          <cell r="K129">
            <v>1</v>
          </cell>
          <cell r="M129">
            <v>1</v>
          </cell>
        </row>
        <row r="130">
          <cell r="A130" t="str">
            <v>38787$CONTUSA</v>
          </cell>
          <cell r="B130" t="str">
            <v>38787</v>
          </cell>
          <cell r="C130">
            <v>3878700</v>
          </cell>
          <cell r="D130" t="str">
            <v>$CONTUSA</v>
          </cell>
          <cell r="E130" t="str">
            <v>LEV1</v>
          </cell>
          <cell r="F130">
            <v>1155.5999999999999</v>
          </cell>
          <cell r="G130" t="str">
            <v>05/10/2013</v>
          </cell>
          <cell r="I130">
            <v>1</v>
          </cell>
          <cell r="K130">
            <v>1</v>
          </cell>
          <cell r="M130">
            <v>1</v>
          </cell>
        </row>
        <row r="131">
          <cell r="A131" t="str">
            <v>37369$CONTUSA</v>
          </cell>
          <cell r="B131" t="str">
            <v>37369</v>
          </cell>
          <cell r="C131">
            <v>3736900</v>
          </cell>
          <cell r="D131" t="str">
            <v>$CONTUSA</v>
          </cell>
          <cell r="E131" t="str">
            <v>LEV1</v>
          </cell>
          <cell r="F131">
            <v>11.76</v>
          </cell>
          <cell r="G131" t="str">
            <v>02/24/2013</v>
          </cell>
          <cell r="I131">
            <v>1</v>
          </cell>
          <cell r="K131">
            <v>1</v>
          </cell>
          <cell r="M131">
            <v>1</v>
          </cell>
        </row>
        <row r="132">
          <cell r="A132" t="str">
            <v>37242$CANADA$</v>
          </cell>
          <cell r="B132" t="str">
            <v>37242</v>
          </cell>
          <cell r="C132">
            <v>3724200</v>
          </cell>
          <cell r="D132" t="str">
            <v>$CANADA$</v>
          </cell>
          <cell r="E132" t="str">
            <v>LEV1</v>
          </cell>
          <cell r="F132">
            <v>42.2</v>
          </cell>
          <cell r="G132" t="str">
            <v>01/06/2013</v>
          </cell>
          <cell r="I132">
            <v>1</v>
          </cell>
          <cell r="K132">
            <v>1</v>
          </cell>
          <cell r="M132">
            <v>1</v>
          </cell>
        </row>
        <row r="133">
          <cell r="A133" t="str">
            <v>36992$CONTUSA</v>
          </cell>
          <cell r="B133" t="str">
            <v>36992</v>
          </cell>
          <cell r="C133">
            <v>3699200</v>
          </cell>
          <cell r="D133" t="str">
            <v>$CONTUSA</v>
          </cell>
          <cell r="E133" t="str">
            <v>LEV1</v>
          </cell>
          <cell r="F133">
            <v>42.08</v>
          </cell>
          <cell r="G133" t="str">
            <v>08/26/2012</v>
          </cell>
          <cell r="I133">
            <v>1</v>
          </cell>
          <cell r="K133">
            <v>1</v>
          </cell>
          <cell r="M133">
            <v>1</v>
          </cell>
        </row>
        <row r="134">
          <cell r="A134" t="str">
            <v>72143$CONTUSA</v>
          </cell>
          <cell r="B134" t="str">
            <v>72143</v>
          </cell>
          <cell r="C134">
            <v>7214300</v>
          </cell>
          <cell r="D134" t="str">
            <v>$CONTUSA</v>
          </cell>
          <cell r="E134" t="str">
            <v>LEV1</v>
          </cell>
          <cell r="F134">
            <v>30.88</v>
          </cell>
          <cell r="G134" t="str">
            <v>02/27/2011</v>
          </cell>
          <cell r="I134">
            <v>1</v>
          </cell>
          <cell r="K134">
            <v>1</v>
          </cell>
          <cell r="M134">
            <v>1</v>
          </cell>
        </row>
        <row r="135">
          <cell r="A135" t="str">
            <v>39916$CONTUSA</v>
          </cell>
          <cell r="B135" t="str">
            <v>39916</v>
          </cell>
          <cell r="C135">
            <v>3991600</v>
          </cell>
          <cell r="D135" t="str">
            <v>$CONTUSA</v>
          </cell>
          <cell r="E135" t="str">
            <v>LEV1</v>
          </cell>
          <cell r="F135">
            <v>37.44</v>
          </cell>
          <cell r="G135" t="str">
            <v>11/10/2013</v>
          </cell>
          <cell r="I135">
            <v>1</v>
          </cell>
          <cell r="K135">
            <v>1</v>
          </cell>
          <cell r="M135">
            <v>1</v>
          </cell>
        </row>
        <row r="136">
          <cell r="A136" t="str">
            <v>39915$CONTUSA</v>
          </cell>
          <cell r="B136" t="str">
            <v>39915</v>
          </cell>
          <cell r="C136">
            <v>3991500</v>
          </cell>
          <cell r="D136" t="str">
            <v>$CONTUSA</v>
          </cell>
          <cell r="E136" t="str">
            <v>LEV1</v>
          </cell>
          <cell r="F136">
            <v>8.0500000000000007</v>
          </cell>
          <cell r="G136" t="str">
            <v>11/10/2013</v>
          </cell>
          <cell r="I136">
            <v>1</v>
          </cell>
          <cell r="K136">
            <v>1</v>
          </cell>
          <cell r="M136">
            <v>1</v>
          </cell>
        </row>
        <row r="137">
          <cell r="A137" t="str">
            <v>39913$CONTUSA</v>
          </cell>
          <cell r="B137" t="str">
            <v>39913</v>
          </cell>
          <cell r="C137">
            <v>3991300</v>
          </cell>
          <cell r="D137" t="str">
            <v>$CONTUSA</v>
          </cell>
          <cell r="E137" t="str">
            <v>LEV1</v>
          </cell>
          <cell r="F137">
            <v>24.32</v>
          </cell>
          <cell r="G137" t="str">
            <v>11/10/2013</v>
          </cell>
          <cell r="I137">
            <v>1</v>
          </cell>
          <cell r="K137">
            <v>1</v>
          </cell>
          <cell r="M137">
            <v>1</v>
          </cell>
        </row>
        <row r="138">
          <cell r="A138" t="str">
            <v>39917$CONTUSA</v>
          </cell>
          <cell r="B138" t="str">
            <v>39917</v>
          </cell>
          <cell r="C138">
            <v>3991700</v>
          </cell>
          <cell r="D138" t="str">
            <v>$CONTUSA</v>
          </cell>
          <cell r="E138" t="str">
            <v>LEV1</v>
          </cell>
          <cell r="F138">
            <v>48</v>
          </cell>
          <cell r="G138" t="str">
            <v>11/10/2013</v>
          </cell>
          <cell r="I138">
            <v>1</v>
          </cell>
          <cell r="K138">
            <v>1</v>
          </cell>
          <cell r="M138">
            <v>1</v>
          </cell>
        </row>
        <row r="139">
          <cell r="A139" t="str">
            <v>39361$CANADA$</v>
          </cell>
          <cell r="B139" t="str">
            <v>39361</v>
          </cell>
          <cell r="C139">
            <v>3936100</v>
          </cell>
          <cell r="D139" t="str">
            <v>$CANADA$</v>
          </cell>
          <cell r="E139" t="str">
            <v>LEV1</v>
          </cell>
          <cell r="F139">
            <v>20.399999999999999</v>
          </cell>
          <cell r="G139" t="str">
            <v>03/31/2013</v>
          </cell>
          <cell r="I139">
            <v>1</v>
          </cell>
          <cell r="K139">
            <v>1</v>
          </cell>
          <cell r="M139">
            <v>1</v>
          </cell>
        </row>
        <row r="140">
          <cell r="A140" t="str">
            <v>10358$CANADA$</v>
          </cell>
          <cell r="B140" t="str">
            <v>10358</v>
          </cell>
          <cell r="C140">
            <v>1035800</v>
          </cell>
          <cell r="D140" t="str">
            <v>$CANADA$</v>
          </cell>
          <cell r="E140" t="str">
            <v>LEV1</v>
          </cell>
          <cell r="F140">
            <v>65.92</v>
          </cell>
          <cell r="G140" t="str">
            <v>02/03/2013</v>
          </cell>
          <cell r="I140">
            <v>1</v>
          </cell>
          <cell r="K140">
            <v>1</v>
          </cell>
          <cell r="M140">
            <v>1</v>
          </cell>
        </row>
        <row r="141">
          <cell r="A141" t="str">
            <v>11964$CANADA$</v>
          </cell>
          <cell r="B141" t="str">
            <v>11964</v>
          </cell>
          <cell r="C141">
            <v>1196400</v>
          </cell>
          <cell r="D141" t="str">
            <v>$CANADA$</v>
          </cell>
          <cell r="E141" t="str">
            <v>LEV1</v>
          </cell>
          <cell r="F141">
            <v>32.64</v>
          </cell>
          <cell r="G141" t="str">
            <v>06/24/2012</v>
          </cell>
          <cell r="I141">
            <v>1</v>
          </cell>
          <cell r="K141">
            <v>1</v>
          </cell>
          <cell r="M141">
            <v>1</v>
          </cell>
        </row>
        <row r="142">
          <cell r="A142" t="str">
            <v>35975$CANADA$</v>
          </cell>
          <cell r="B142" t="str">
            <v>35975</v>
          </cell>
          <cell r="C142">
            <v>3597500</v>
          </cell>
          <cell r="D142" t="str">
            <v>$CANADA$</v>
          </cell>
          <cell r="E142" t="str">
            <v>LEV1</v>
          </cell>
          <cell r="F142">
            <v>164.8</v>
          </cell>
          <cell r="G142" t="str">
            <v>03/31/2013</v>
          </cell>
          <cell r="I142">
            <v>1</v>
          </cell>
          <cell r="K142">
            <v>1</v>
          </cell>
          <cell r="M142">
            <v>1</v>
          </cell>
        </row>
        <row r="143">
          <cell r="A143" t="str">
            <v>36749$CANADA$</v>
          </cell>
          <cell r="B143" t="str">
            <v>36749</v>
          </cell>
          <cell r="C143">
            <v>3674900</v>
          </cell>
          <cell r="D143" t="str">
            <v>$CANADA$</v>
          </cell>
          <cell r="E143" t="str">
            <v>LEV1</v>
          </cell>
          <cell r="F143">
            <v>1040.4000000000001</v>
          </cell>
          <cell r="G143" t="str">
            <v>03/17/2013</v>
          </cell>
          <cell r="I143">
            <v>1</v>
          </cell>
          <cell r="K143">
            <v>1</v>
          </cell>
          <cell r="M143">
            <v>1</v>
          </cell>
        </row>
        <row r="144">
          <cell r="A144" t="str">
            <v>38924$CANADA$</v>
          </cell>
          <cell r="B144" t="str">
            <v>38924</v>
          </cell>
          <cell r="C144">
            <v>3892400</v>
          </cell>
          <cell r="D144" t="str">
            <v>$CANADA$</v>
          </cell>
          <cell r="E144" t="str">
            <v>LEV1</v>
          </cell>
          <cell r="F144">
            <v>76.16</v>
          </cell>
          <cell r="G144" t="str">
            <v>02/24/2013</v>
          </cell>
          <cell r="I144">
            <v>1</v>
          </cell>
          <cell r="K144">
            <v>1</v>
          </cell>
          <cell r="M144">
            <v>1</v>
          </cell>
        </row>
        <row r="145">
          <cell r="A145" t="str">
            <v>36777$CANADA$</v>
          </cell>
          <cell r="B145" t="str">
            <v>36777</v>
          </cell>
          <cell r="C145">
            <v>3677700</v>
          </cell>
          <cell r="D145" t="str">
            <v>$CANADA$</v>
          </cell>
          <cell r="E145" t="str">
            <v>LEV1</v>
          </cell>
          <cell r="F145">
            <v>126</v>
          </cell>
          <cell r="G145" t="str">
            <v>11/25/2012</v>
          </cell>
          <cell r="I145">
            <v>1</v>
          </cell>
          <cell r="K145">
            <v>1</v>
          </cell>
          <cell r="M145">
            <v>1</v>
          </cell>
        </row>
        <row r="146">
          <cell r="A146" t="str">
            <v>36777$CONTUSA</v>
          </cell>
          <cell r="B146" t="str">
            <v>36777</v>
          </cell>
          <cell r="C146">
            <v>3677700</v>
          </cell>
          <cell r="D146" t="str">
            <v>$CONTUSA</v>
          </cell>
          <cell r="E146" t="str">
            <v>LEV1</v>
          </cell>
          <cell r="F146">
            <v>92.64</v>
          </cell>
          <cell r="G146" t="str">
            <v>11/25/2012</v>
          </cell>
          <cell r="I146">
            <v>1</v>
          </cell>
          <cell r="K146">
            <v>1</v>
          </cell>
          <cell r="M146">
            <v>1</v>
          </cell>
        </row>
        <row r="147">
          <cell r="A147" t="str">
            <v>40541$CANADA$</v>
          </cell>
          <cell r="B147" t="str">
            <v>40541</v>
          </cell>
          <cell r="C147">
            <v>4054100</v>
          </cell>
          <cell r="D147" t="str">
            <v>$CANADA$</v>
          </cell>
          <cell r="E147" t="str">
            <v>LEV1</v>
          </cell>
          <cell r="F147">
            <v>26.52</v>
          </cell>
          <cell r="G147" t="str">
            <v>11/03/2013</v>
          </cell>
          <cell r="I147">
            <v>1</v>
          </cell>
          <cell r="K147">
            <v>1</v>
          </cell>
          <cell r="M147">
            <v>1</v>
          </cell>
        </row>
        <row r="148">
          <cell r="A148" t="str">
            <v>40541$CONTUSA</v>
          </cell>
          <cell r="B148" t="str">
            <v>40541</v>
          </cell>
          <cell r="C148">
            <v>4054100</v>
          </cell>
          <cell r="D148" t="str">
            <v>$CONTUSA</v>
          </cell>
          <cell r="E148" t="str">
            <v>LEV1</v>
          </cell>
          <cell r="F148">
            <v>19.32</v>
          </cell>
          <cell r="G148" t="str">
            <v>11/03/2013</v>
          </cell>
          <cell r="I148">
            <v>1</v>
          </cell>
          <cell r="K148">
            <v>1</v>
          </cell>
          <cell r="M148">
            <v>1</v>
          </cell>
        </row>
        <row r="149">
          <cell r="A149" t="str">
            <v>40646$CANADA$</v>
          </cell>
          <cell r="B149" t="str">
            <v>40646</v>
          </cell>
          <cell r="C149">
            <v>4064600</v>
          </cell>
          <cell r="D149" t="str">
            <v>$CANADA$</v>
          </cell>
          <cell r="E149" t="str">
            <v>LEV1</v>
          </cell>
          <cell r="F149">
            <v>35.520000000000003</v>
          </cell>
          <cell r="G149" t="str">
            <v>07/07/2013</v>
          </cell>
          <cell r="I149">
            <v>1</v>
          </cell>
          <cell r="K149">
            <v>1</v>
          </cell>
          <cell r="M149">
            <v>1</v>
          </cell>
        </row>
        <row r="150">
          <cell r="A150" t="str">
            <v>40646$CONTUSA</v>
          </cell>
          <cell r="B150" t="str">
            <v>40646</v>
          </cell>
          <cell r="C150">
            <v>4064600</v>
          </cell>
          <cell r="D150" t="str">
            <v>$CONTUSA</v>
          </cell>
          <cell r="E150" t="str">
            <v>LEV1</v>
          </cell>
          <cell r="F150">
            <v>24.32</v>
          </cell>
          <cell r="G150" t="str">
            <v>07/07/2013</v>
          </cell>
          <cell r="I150">
            <v>1</v>
          </cell>
          <cell r="K150">
            <v>1</v>
          </cell>
          <cell r="M150">
            <v>1</v>
          </cell>
        </row>
        <row r="151">
          <cell r="A151" t="str">
            <v>39479$CONTUSA</v>
          </cell>
          <cell r="B151" t="str">
            <v>39479</v>
          </cell>
          <cell r="C151">
            <v>3947900</v>
          </cell>
          <cell r="D151" t="str">
            <v>$CONTUSA</v>
          </cell>
          <cell r="E151" t="str">
            <v>LEV1</v>
          </cell>
          <cell r="F151">
            <v>14.88</v>
          </cell>
          <cell r="G151" t="str">
            <v>05/05/2013</v>
          </cell>
          <cell r="I151">
            <v>1</v>
          </cell>
          <cell r="K151">
            <v>1</v>
          </cell>
          <cell r="M151">
            <v>1</v>
          </cell>
        </row>
        <row r="152">
          <cell r="A152" t="str">
            <v>39479$CANADA$</v>
          </cell>
          <cell r="B152" t="str">
            <v>39479</v>
          </cell>
          <cell r="C152">
            <v>3947900</v>
          </cell>
          <cell r="D152" t="str">
            <v>$CANADA$</v>
          </cell>
          <cell r="E152" t="str">
            <v>LEV1</v>
          </cell>
          <cell r="F152">
            <v>20.399999999999999</v>
          </cell>
          <cell r="G152" t="str">
            <v>05/05/2013</v>
          </cell>
          <cell r="I152">
            <v>1</v>
          </cell>
          <cell r="K152">
            <v>1</v>
          </cell>
          <cell r="M152">
            <v>1</v>
          </cell>
        </row>
        <row r="153">
          <cell r="A153" t="str">
            <v>40804$CONTUSA</v>
          </cell>
          <cell r="B153" t="str">
            <v>40804</v>
          </cell>
          <cell r="C153">
            <v>4080400</v>
          </cell>
          <cell r="D153" t="str">
            <v>$CONTUSA</v>
          </cell>
          <cell r="E153" t="str">
            <v>LEV1</v>
          </cell>
          <cell r="F153">
            <v>8.16</v>
          </cell>
          <cell r="G153" t="str">
            <v>10/27/2013</v>
          </cell>
          <cell r="I153">
            <v>1</v>
          </cell>
          <cell r="K153">
            <v>1</v>
          </cell>
          <cell r="M153">
            <v>1</v>
          </cell>
        </row>
        <row r="154">
          <cell r="A154" t="str">
            <v>40847$CONTUSA</v>
          </cell>
          <cell r="B154" t="str">
            <v>40847</v>
          </cell>
          <cell r="C154">
            <v>4084700</v>
          </cell>
          <cell r="D154" t="str">
            <v>$CONTUSA</v>
          </cell>
          <cell r="E154" t="str">
            <v>LEV1</v>
          </cell>
          <cell r="F154">
            <v>23.16</v>
          </cell>
          <cell r="G154" t="str">
            <v>11/24/2013</v>
          </cell>
          <cell r="I154">
            <v>1</v>
          </cell>
          <cell r="K154">
            <v>1</v>
          </cell>
          <cell r="M154">
            <v>1</v>
          </cell>
        </row>
        <row r="155">
          <cell r="A155" t="str">
            <v>40847$CANADA$</v>
          </cell>
          <cell r="B155" t="str">
            <v>40847</v>
          </cell>
          <cell r="C155">
            <v>4084700</v>
          </cell>
          <cell r="D155" t="str">
            <v>$CANADA$</v>
          </cell>
          <cell r="E155" t="str">
            <v>LEV1</v>
          </cell>
          <cell r="F155">
            <v>31.5</v>
          </cell>
          <cell r="G155" t="str">
            <v>11/24/2013</v>
          </cell>
          <cell r="I155">
            <v>1</v>
          </cell>
          <cell r="K155">
            <v>1</v>
          </cell>
          <cell r="M155">
            <v>1</v>
          </cell>
        </row>
        <row r="156">
          <cell r="A156" t="str">
            <v>40922$CANADA$</v>
          </cell>
          <cell r="B156" t="str">
            <v>40922</v>
          </cell>
          <cell r="C156">
            <v>4092200</v>
          </cell>
          <cell r="D156" t="str">
            <v>$CANADA$</v>
          </cell>
          <cell r="E156" t="str">
            <v>LEV1</v>
          </cell>
          <cell r="F156">
            <v>3432.96</v>
          </cell>
          <cell r="G156" t="str">
            <v>09/22/2013</v>
          </cell>
          <cell r="I156">
            <v>1</v>
          </cell>
          <cell r="K156">
            <v>1</v>
          </cell>
          <cell r="M156">
            <v>1</v>
          </cell>
        </row>
        <row r="157">
          <cell r="A157" t="str">
            <v>40922$CONTUSA</v>
          </cell>
          <cell r="B157" t="str">
            <v>40922</v>
          </cell>
          <cell r="C157">
            <v>4092200</v>
          </cell>
          <cell r="D157" t="str">
            <v>$CONTUSA</v>
          </cell>
          <cell r="E157" t="str">
            <v>LEV1</v>
          </cell>
          <cell r="F157">
            <v>2354.4</v>
          </cell>
          <cell r="G157" t="str">
            <v>09/22/2013</v>
          </cell>
          <cell r="I157">
            <v>1</v>
          </cell>
          <cell r="K157">
            <v>1</v>
          </cell>
          <cell r="M157">
            <v>1</v>
          </cell>
        </row>
        <row r="158">
          <cell r="A158" t="str">
            <v>40991$CONTUSA</v>
          </cell>
          <cell r="B158" t="str">
            <v>40991</v>
          </cell>
          <cell r="C158">
            <v>4099100</v>
          </cell>
          <cell r="D158" t="str">
            <v>$CONTUSA</v>
          </cell>
          <cell r="E158" t="str">
            <v>LEV1</v>
          </cell>
          <cell r="F158">
            <v>46.32</v>
          </cell>
          <cell r="G158" t="str">
            <v>10/20/2013</v>
          </cell>
          <cell r="I158">
            <v>1</v>
          </cell>
          <cell r="K158">
            <v>1</v>
          </cell>
          <cell r="M158">
            <v>1</v>
          </cell>
        </row>
        <row r="159">
          <cell r="A159" t="str">
            <v/>
          </cell>
          <cell r="F159">
            <v>0</v>
          </cell>
          <cell r="G159">
            <v>0</v>
          </cell>
          <cell r="H159">
            <v>0</v>
          </cell>
          <cell r="I159">
            <v>0</v>
          </cell>
          <cell r="J159">
            <v>0</v>
          </cell>
          <cell r="K159">
            <v>0</v>
          </cell>
        </row>
        <row r="160">
          <cell r="A160" t="str">
            <v/>
          </cell>
          <cell r="F160">
            <v>0</v>
          </cell>
          <cell r="G160">
            <v>0</v>
          </cell>
          <cell r="H160">
            <v>0</v>
          </cell>
          <cell r="I160">
            <v>0</v>
          </cell>
          <cell r="J160">
            <v>0</v>
          </cell>
          <cell r="K160">
            <v>0</v>
          </cell>
        </row>
        <row r="161">
          <cell r="A161" t="str">
            <v/>
          </cell>
          <cell r="F161">
            <v>0</v>
          </cell>
          <cell r="G161">
            <v>0</v>
          </cell>
          <cell r="H161">
            <v>0</v>
          </cell>
          <cell r="I161">
            <v>0</v>
          </cell>
          <cell r="J161">
            <v>0</v>
          </cell>
          <cell r="K161">
            <v>0</v>
          </cell>
        </row>
        <row r="162">
          <cell r="A162" t="str">
            <v/>
          </cell>
          <cell r="F162">
            <v>0</v>
          </cell>
          <cell r="G162">
            <v>0</v>
          </cell>
          <cell r="H162">
            <v>0</v>
          </cell>
          <cell r="I162">
            <v>0</v>
          </cell>
          <cell r="J162">
            <v>0</v>
          </cell>
          <cell r="K162">
            <v>0</v>
          </cell>
        </row>
        <row r="163">
          <cell r="A163" t="str">
            <v/>
          </cell>
          <cell r="F163">
            <v>0</v>
          </cell>
          <cell r="G163">
            <v>0</v>
          </cell>
          <cell r="H163">
            <v>0</v>
          </cell>
          <cell r="I163">
            <v>0</v>
          </cell>
          <cell r="J163">
            <v>0</v>
          </cell>
          <cell r="K163">
            <v>0</v>
          </cell>
        </row>
        <row r="164">
          <cell r="A164" t="str">
            <v/>
          </cell>
          <cell r="F164">
            <v>0</v>
          </cell>
          <cell r="G164">
            <v>0</v>
          </cell>
          <cell r="H164">
            <v>0</v>
          </cell>
          <cell r="I164">
            <v>0</v>
          </cell>
          <cell r="J164">
            <v>0</v>
          </cell>
          <cell r="K164">
            <v>0</v>
          </cell>
        </row>
        <row r="165">
          <cell r="A165" t="str">
            <v/>
          </cell>
          <cell r="F165">
            <v>0</v>
          </cell>
          <cell r="G165">
            <v>0</v>
          </cell>
          <cell r="H165">
            <v>0</v>
          </cell>
          <cell r="I165">
            <v>0</v>
          </cell>
          <cell r="J165">
            <v>0</v>
          </cell>
          <cell r="K165">
            <v>0</v>
          </cell>
        </row>
        <row r="166">
          <cell r="A166" t="str">
            <v/>
          </cell>
          <cell r="F166">
            <v>0</v>
          </cell>
          <cell r="G166">
            <v>0</v>
          </cell>
          <cell r="H166">
            <v>0</v>
          </cell>
          <cell r="I166">
            <v>0</v>
          </cell>
          <cell r="J166">
            <v>0</v>
          </cell>
          <cell r="K166">
            <v>0</v>
          </cell>
        </row>
        <row r="167">
          <cell r="A167" t="str">
            <v/>
          </cell>
          <cell r="F167">
            <v>0</v>
          </cell>
          <cell r="G167">
            <v>0</v>
          </cell>
          <cell r="H167">
            <v>0</v>
          </cell>
          <cell r="I167">
            <v>0</v>
          </cell>
          <cell r="J167">
            <v>0</v>
          </cell>
          <cell r="K167">
            <v>0</v>
          </cell>
        </row>
        <row r="168">
          <cell r="A168" t="str">
            <v/>
          </cell>
          <cell r="F168">
            <v>0</v>
          </cell>
          <cell r="G168">
            <v>0</v>
          </cell>
          <cell r="H168">
            <v>0</v>
          </cell>
          <cell r="I168">
            <v>0</v>
          </cell>
          <cell r="J168">
            <v>0</v>
          </cell>
          <cell r="K168">
            <v>0</v>
          </cell>
        </row>
        <row r="169">
          <cell r="A169" t="str">
            <v/>
          </cell>
          <cell r="F169">
            <v>0</v>
          </cell>
          <cell r="G169">
            <v>0</v>
          </cell>
          <cell r="H169">
            <v>0</v>
          </cell>
          <cell r="I169">
            <v>0</v>
          </cell>
          <cell r="J169">
            <v>0</v>
          </cell>
          <cell r="K169">
            <v>0</v>
          </cell>
        </row>
        <row r="170">
          <cell r="A170" t="str">
            <v/>
          </cell>
          <cell r="F170">
            <v>0</v>
          </cell>
          <cell r="G170">
            <v>0</v>
          </cell>
          <cell r="H170">
            <v>0</v>
          </cell>
          <cell r="I170">
            <v>0</v>
          </cell>
          <cell r="J170">
            <v>0</v>
          </cell>
          <cell r="K170">
            <v>0</v>
          </cell>
        </row>
        <row r="171">
          <cell r="A171" t="str">
            <v/>
          </cell>
          <cell r="F171">
            <v>0</v>
          </cell>
          <cell r="G171">
            <v>0</v>
          </cell>
          <cell r="H171">
            <v>0</v>
          </cell>
          <cell r="I171">
            <v>0</v>
          </cell>
          <cell r="J171">
            <v>0</v>
          </cell>
          <cell r="K171">
            <v>0</v>
          </cell>
        </row>
        <row r="172">
          <cell r="A172" t="str">
            <v/>
          </cell>
          <cell r="F172">
            <v>0</v>
          </cell>
          <cell r="G172">
            <v>0</v>
          </cell>
          <cell r="H172">
            <v>0</v>
          </cell>
          <cell r="I172">
            <v>0</v>
          </cell>
          <cell r="J172">
            <v>0</v>
          </cell>
          <cell r="K172">
            <v>0</v>
          </cell>
        </row>
        <row r="173">
          <cell r="A173" t="str">
            <v/>
          </cell>
          <cell r="F173">
            <v>0</v>
          </cell>
          <cell r="G173">
            <v>0</v>
          </cell>
          <cell r="H173">
            <v>0</v>
          </cell>
          <cell r="I173">
            <v>0</v>
          </cell>
          <cell r="J173">
            <v>0</v>
          </cell>
          <cell r="K173">
            <v>0</v>
          </cell>
        </row>
        <row r="174">
          <cell r="A174" t="str">
            <v/>
          </cell>
          <cell r="F174">
            <v>0</v>
          </cell>
          <cell r="G174">
            <v>0</v>
          </cell>
          <cell r="H174">
            <v>0</v>
          </cell>
          <cell r="I174">
            <v>0</v>
          </cell>
          <cell r="J174">
            <v>0</v>
          </cell>
          <cell r="K174">
            <v>0</v>
          </cell>
        </row>
        <row r="175">
          <cell r="A175" t="str">
            <v/>
          </cell>
          <cell r="F175">
            <v>0</v>
          </cell>
          <cell r="G175">
            <v>0</v>
          </cell>
          <cell r="H175">
            <v>0</v>
          </cell>
          <cell r="I175">
            <v>0</v>
          </cell>
          <cell r="J175">
            <v>0</v>
          </cell>
          <cell r="K175">
            <v>0</v>
          </cell>
        </row>
        <row r="176">
          <cell r="A176" t="str">
            <v/>
          </cell>
          <cell r="F176">
            <v>0</v>
          </cell>
          <cell r="G176">
            <v>0</v>
          </cell>
          <cell r="H176">
            <v>0</v>
          </cell>
          <cell r="I176">
            <v>0</v>
          </cell>
          <cell r="J176">
            <v>0</v>
          </cell>
          <cell r="K176">
            <v>0</v>
          </cell>
        </row>
        <row r="177">
          <cell r="A177" t="str">
            <v/>
          </cell>
          <cell r="F177">
            <v>0</v>
          </cell>
          <cell r="G177">
            <v>0</v>
          </cell>
          <cell r="H177">
            <v>0</v>
          </cell>
          <cell r="I177">
            <v>0</v>
          </cell>
          <cell r="J177">
            <v>0</v>
          </cell>
          <cell r="K177">
            <v>0</v>
          </cell>
        </row>
        <row r="178">
          <cell r="A178" t="str">
            <v/>
          </cell>
          <cell r="F178">
            <v>0</v>
          </cell>
          <cell r="G178">
            <v>0</v>
          </cell>
          <cell r="H178">
            <v>0</v>
          </cell>
          <cell r="I178">
            <v>0</v>
          </cell>
          <cell r="J178">
            <v>0</v>
          </cell>
          <cell r="K178">
            <v>0</v>
          </cell>
        </row>
        <row r="179">
          <cell r="A179" t="str">
            <v/>
          </cell>
          <cell r="F179">
            <v>0</v>
          </cell>
          <cell r="G179">
            <v>0</v>
          </cell>
          <cell r="H179">
            <v>0</v>
          </cell>
          <cell r="I179">
            <v>0</v>
          </cell>
          <cell r="J179">
            <v>0</v>
          </cell>
          <cell r="K179">
            <v>0</v>
          </cell>
        </row>
        <row r="180">
          <cell r="A180" t="str">
            <v/>
          </cell>
          <cell r="F180">
            <v>0</v>
          </cell>
          <cell r="G180">
            <v>0</v>
          </cell>
          <cell r="H180">
            <v>0</v>
          </cell>
          <cell r="I180">
            <v>0</v>
          </cell>
          <cell r="J180">
            <v>0</v>
          </cell>
          <cell r="K180">
            <v>0</v>
          </cell>
        </row>
        <row r="181">
          <cell r="A181" t="str">
            <v/>
          </cell>
          <cell r="F181">
            <v>0</v>
          </cell>
          <cell r="G181">
            <v>0</v>
          </cell>
          <cell r="H181">
            <v>0</v>
          </cell>
          <cell r="I181">
            <v>0</v>
          </cell>
          <cell r="J181">
            <v>0</v>
          </cell>
          <cell r="K181">
            <v>0</v>
          </cell>
        </row>
        <row r="182">
          <cell r="A182" t="str">
            <v/>
          </cell>
          <cell r="F182">
            <v>0</v>
          </cell>
          <cell r="G182">
            <v>0</v>
          </cell>
          <cell r="H182">
            <v>0</v>
          </cell>
          <cell r="I182">
            <v>0</v>
          </cell>
          <cell r="J182">
            <v>0</v>
          </cell>
          <cell r="K182">
            <v>0</v>
          </cell>
        </row>
        <row r="183">
          <cell r="A183" t="str">
            <v/>
          </cell>
          <cell r="F183">
            <v>0</v>
          </cell>
          <cell r="G183">
            <v>0</v>
          </cell>
          <cell r="H183">
            <v>0</v>
          </cell>
          <cell r="I183">
            <v>0</v>
          </cell>
          <cell r="J183">
            <v>0</v>
          </cell>
          <cell r="K183">
            <v>0</v>
          </cell>
        </row>
        <row r="184">
          <cell r="A184" t="str">
            <v/>
          </cell>
          <cell r="F184">
            <v>0</v>
          </cell>
          <cell r="G184">
            <v>0</v>
          </cell>
          <cell r="H184">
            <v>0</v>
          </cell>
          <cell r="I184">
            <v>0</v>
          </cell>
          <cell r="J184">
            <v>0</v>
          </cell>
          <cell r="K184">
            <v>0</v>
          </cell>
        </row>
        <row r="185">
          <cell r="A185" t="str">
            <v/>
          </cell>
          <cell r="F185">
            <v>0</v>
          </cell>
          <cell r="G185">
            <v>0</v>
          </cell>
          <cell r="H185">
            <v>0</v>
          </cell>
          <cell r="I185">
            <v>0</v>
          </cell>
          <cell r="J185">
            <v>0</v>
          </cell>
          <cell r="K185">
            <v>0</v>
          </cell>
        </row>
        <row r="186">
          <cell r="A186" t="str">
            <v/>
          </cell>
          <cell r="F186">
            <v>0</v>
          </cell>
          <cell r="G186">
            <v>0</v>
          </cell>
          <cell r="H186">
            <v>0</v>
          </cell>
          <cell r="I186">
            <v>0</v>
          </cell>
          <cell r="J186">
            <v>0</v>
          </cell>
          <cell r="K186">
            <v>0</v>
          </cell>
        </row>
        <row r="187">
          <cell r="A187" t="str">
            <v/>
          </cell>
          <cell r="F187">
            <v>0</v>
          </cell>
          <cell r="G187">
            <v>0</v>
          </cell>
          <cell r="H187">
            <v>0</v>
          </cell>
          <cell r="I187">
            <v>0</v>
          </cell>
          <cell r="J187">
            <v>0</v>
          </cell>
          <cell r="K187">
            <v>0</v>
          </cell>
        </row>
        <row r="188">
          <cell r="A188" t="str">
            <v/>
          </cell>
          <cell r="F188">
            <v>0</v>
          </cell>
          <cell r="G188">
            <v>0</v>
          </cell>
          <cell r="H188">
            <v>0</v>
          </cell>
          <cell r="I188">
            <v>0</v>
          </cell>
          <cell r="J188">
            <v>0</v>
          </cell>
          <cell r="K188">
            <v>0</v>
          </cell>
        </row>
        <row r="189">
          <cell r="A189" t="str">
            <v/>
          </cell>
          <cell r="F189">
            <v>0</v>
          </cell>
          <cell r="G189">
            <v>0</v>
          </cell>
          <cell r="H189">
            <v>0</v>
          </cell>
          <cell r="I189">
            <v>0</v>
          </cell>
          <cell r="J189">
            <v>0</v>
          </cell>
          <cell r="K189">
            <v>0</v>
          </cell>
        </row>
        <row r="190">
          <cell r="A190" t="str">
            <v/>
          </cell>
          <cell r="F190">
            <v>0</v>
          </cell>
          <cell r="G190">
            <v>0</v>
          </cell>
          <cell r="H190">
            <v>0</v>
          </cell>
          <cell r="I190">
            <v>0</v>
          </cell>
          <cell r="J190">
            <v>0</v>
          </cell>
          <cell r="K190">
            <v>0</v>
          </cell>
        </row>
        <row r="191">
          <cell r="A191" t="str">
            <v/>
          </cell>
          <cell r="F191">
            <v>0</v>
          </cell>
          <cell r="G191">
            <v>0</v>
          </cell>
          <cell r="H191">
            <v>0</v>
          </cell>
          <cell r="I191">
            <v>0</v>
          </cell>
          <cell r="J191">
            <v>0</v>
          </cell>
          <cell r="K191">
            <v>0</v>
          </cell>
        </row>
        <row r="192">
          <cell r="A192" t="str">
            <v/>
          </cell>
          <cell r="F192">
            <v>0</v>
          </cell>
          <cell r="G192">
            <v>0</v>
          </cell>
          <cell r="H192">
            <v>0</v>
          </cell>
          <cell r="I192">
            <v>0</v>
          </cell>
          <cell r="J192">
            <v>0</v>
          </cell>
          <cell r="K192">
            <v>0</v>
          </cell>
        </row>
        <row r="193">
          <cell r="A193" t="str">
            <v/>
          </cell>
          <cell r="F193">
            <v>0</v>
          </cell>
          <cell r="G193">
            <v>0</v>
          </cell>
          <cell r="H193">
            <v>0</v>
          </cell>
          <cell r="I193">
            <v>0</v>
          </cell>
          <cell r="J193">
            <v>0</v>
          </cell>
          <cell r="K193">
            <v>0</v>
          </cell>
        </row>
        <row r="194">
          <cell r="A194" t="str">
            <v/>
          </cell>
          <cell r="F194">
            <v>0</v>
          </cell>
          <cell r="G194">
            <v>0</v>
          </cell>
          <cell r="H194">
            <v>0</v>
          </cell>
          <cell r="I194">
            <v>0</v>
          </cell>
          <cell r="J194">
            <v>0</v>
          </cell>
          <cell r="K194">
            <v>0</v>
          </cell>
        </row>
        <row r="195">
          <cell r="A195" t="str">
            <v/>
          </cell>
          <cell r="F195">
            <v>0</v>
          </cell>
          <cell r="G195">
            <v>0</v>
          </cell>
          <cell r="H195">
            <v>0</v>
          </cell>
          <cell r="I195">
            <v>0</v>
          </cell>
          <cell r="J195">
            <v>0</v>
          </cell>
          <cell r="K195">
            <v>0</v>
          </cell>
        </row>
        <row r="196">
          <cell r="A196" t="str">
            <v/>
          </cell>
          <cell r="F196">
            <v>0</v>
          </cell>
          <cell r="G196">
            <v>0</v>
          </cell>
          <cell r="H196">
            <v>0</v>
          </cell>
          <cell r="I196">
            <v>0</v>
          </cell>
          <cell r="J196">
            <v>0</v>
          </cell>
          <cell r="K196">
            <v>0</v>
          </cell>
        </row>
        <row r="197">
          <cell r="A197" t="str">
            <v/>
          </cell>
          <cell r="F197">
            <v>0</v>
          </cell>
          <cell r="G197">
            <v>0</v>
          </cell>
          <cell r="H197">
            <v>0</v>
          </cell>
          <cell r="I197">
            <v>0</v>
          </cell>
          <cell r="J197">
            <v>0</v>
          </cell>
          <cell r="K197">
            <v>0</v>
          </cell>
        </row>
        <row r="198">
          <cell r="A198" t="str">
            <v/>
          </cell>
          <cell r="F198">
            <v>0</v>
          </cell>
          <cell r="G198">
            <v>0</v>
          </cell>
          <cell r="H198">
            <v>0</v>
          </cell>
          <cell r="I198">
            <v>0</v>
          </cell>
          <cell r="J198">
            <v>0</v>
          </cell>
          <cell r="K198">
            <v>0</v>
          </cell>
        </row>
        <row r="199">
          <cell r="A199" t="str">
            <v/>
          </cell>
          <cell r="F199">
            <v>0</v>
          </cell>
          <cell r="G199">
            <v>0</v>
          </cell>
          <cell r="H199">
            <v>0</v>
          </cell>
          <cell r="I199">
            <v>0</v>
          </cell>
          <cell r="J199">
            <v>0</v>
          </cell>
          <cell r="K199">
            <v>0</v>
          </cell>
        </row>
        <row r="200">
          <cell r="A200" t="str">
            <v/>
          </cell>
          <cell r="F200">
            <v>0</v>
          </cell>
          <cell r="G200">
            <v>0</v>
          </cell>
          <cell r="H200">
            <v>0</v>
          </cell>
          <cell r="I200">
            <v>0</v>
          </cell>
          <cell r="J200">
            <v>0</v>
          </cell>
          <cell r="K200">
            <v>0</v>
          </cell>
        </row>
        <row r="201">
          <cell r="A201" t="str">
            <v/>
          </cell>
          <cell r="F201">
            <v>0</v>
          </cell>
          <cell r="G201">
            <v>0</v>
          </cell>
          <cell r="H201">
            <v>0</v>
          </cell>
          <cell r="I201">
            <v>0</v>
          </cell>
          <cell r="J201">
            <v>0</v>
          </cell>
          <cell r="K201">
            <v>0</v>
          </cell>
        </row>
        <row r="202">
          <cell r="A202" t="str">
            <v/>
          </cell>
          <cell r="F202">
            <v>0</v>
          </cell>
          <cell r="G202">
            <v>0</v>
          </cell>
          <cell r="H202">
            <v>0</v>
          </cell>
          <cell r="I202">
            <v>0</v>
          </cell>
          <cell r="J202">
            <v>0</v>
          </cell>
          <cell r="K202">
            <v>0</v>
          </cell>
        </row>
        <row r="203">
          <cell r="A203" t="str">
            <v/>
          </cell>
          <cell r="F203">
            <v>0</v>
          </cell>
          <cell r="G203">
            <v>0</v>
          </cell>
          <cell r="H203">
            <v>0</v>
          </cell>
          <cell r="I203">
            <v>0</v>
          </cell>
          <cell r="J203">
            <v>0</v>
          </cell>
          <cell r="K203">
            <v>0</v>
          </cell>
        </row>
        <row r="204">
          <cell r="A204" t="str">
            <v/>
          </cell>
          <cell r="F204">
            <v>0</v>
          </cell>
          <cell r="G204">
            <v>0</v>
          </cell>
          <cell r="H204">
            <v>0</v>
          </cell>
          <cell r="I204">
            <v>0</v>
          </cell>
          <cell r="J204">
            <v>0</v>
          </cell>
          <cell r="K204">
            <v>0</v>
          </cell>
        </row>
        <row r="205">
          <cell r="A205" t="str">
            <v/>
          </cell>
          <cell r="F205">
            <v>0</v>
          </cell>
          <cell r="G205">
            <v>0</v>
          </cell>
          <cell r="H205">
            <v>0</v>
          </cell>
          <cell r="I205">
            <v>0</v>
          </cell>
          <cell r="J205">
            <v>0</v>
          </cell>
          <cell r="K205">
            <v>0</v>
          </cell>
        </row>
        <row r="206">
          <cell r="A206" t="str">
            <v/>
          </cell>
          <cell r="F206">
            <v>0</v>
          </cell>
          <cell r="G206">
            <v>0</v>
          </cell>
          <cell r="H206">
            <v>0</v>
          </cell>
          <cell r="I206">
            <v>0</v>
          </cell>
          <cell r="J206">
            <v>0</v>
          </cell>
          <cell r="K206">
            <v>0</v>
          </cell>
        </row>
        <row r="207">
          <cell r="A207" t="str">
            <v/>
          </cell>
          <cell r="F207">
            <v>0</v>
          </cell>
          <cell r="G207">
            <v>0</v>
          </cell>
          <cell r="H207">
            <v>0</v>
          </cell>
          <cell r="I207">
            <v>0</v>
          </cell>
          <cell r="J207">
            <v>0</v>
          </cell>
          <cell r="K207">
            <v>0</v>
          </cell>
        </row>
        <row r="208">
          <cell r="A208" t="str">
            <v/>
          </cell>
          <cell r="F208">
            <v>0</v>
          </cell>
          <cell r="G208">
            <v>0</v>
          </cell>
          <cell r="H208">
            <v>0</v>
          </cell>
          <cell r="I208">
            <v>0</v>
          </cell>
          <cell r="J208">
            <v>0</v>
          </cell>
          <cell r="K208">
            <v>0</v>
          </cell>
        </row>
        <row r="209">
          <cell r="A209" t="str">
            <v/>
          </cell>
          <cell r="F209">
            <v>0</v>
          </cell>
          <cell r="G209">
            <v>0</v>
          </cell>
          <cell r="H209">
            <v>0</v>
          </cell>
          <cell r="I209">
            <v>0</v>
          </cell>
          <cell r="J209">
            <v>0</v>
          </cell>
          <cell r="K209">
            <v>0</v>
          </cell>
        </row>
        <row r="210">
          <cell r="A210" t="str">
            <v/>
          </cell>
          <cell r="F210">
            <v>0</v>
          </cell>
          <cell r="G210">
            <v>0</v>
          </cell>
          <cell r="H210">
            <v>0</v>
          </cell>
          <cell r="I210">
            <v>0</v>
          </cell>
          <cell r="J210">
            <v>0</v>
          </cell>
          <cell r="K210">
            <v>0</v>
          </cell>
        </row>
        <row r="211">
          <cell r="A211" t="str">
            <v/>
          </cell>
          <cell r="F211">
            <v>0</v>
          </cell>
          <cell r="G211">
            <v>0</v>
          </cell>
          <cell r="H211">
            <v>0</v>
          </cell>
          <cell r="I211">
            <v>0</v>
          </cell>
          <cell r="J211">
            <v>0</v>
          </cell>
          <cell r="K211">
            <v>0</v>
          </cell>
        </row>
        <row r="212">
          <cell r="A212" t="str">
            <v/>
          </cell>
          <cell r="F212">
            <v>0</v>
          </cell>
          <cell r="G212">
            <v>0</v>
          </cell>
          <cell r="H212">
            <v>0</v>
          </cell>
          <cell r="I212">
            <v>0</v>
          </cell>
          <cell r="J212">
            <v>0</v>
          </cell>
          <cell r="K212">
            <v>0</v>
          </cell>
        </row>
        <row r="213">
          <cell r="A213" t="str">
            <v/>
          </cell>
          <cell r="F213">
            <v>0</v>
          </cell>
          <cell r="G213">
            <v>0</v>
          </cell>
          <cell r="H213">
            <v>0</v>
          </cell>
          <cell r="I213">
            <v>0</v>
          </cell>
          <cell r="J213">
            <v>0</v>
          </cell>
          <cell r="K213">
            <v>0</v>
          </cell>
        </row>
        <row r="214">
          <cell r="A214" t="str">
            <v/>
          </cell>
          <cell r="F214">
            <v>0</v>
          </cell>
          <cell r="G214">
            <v>0</v>
          </cell>
          <cell r="H214">
            <v>0</v>
          </cell>
          <cell r="I214">
            <v>0</v>
          </cell>
          <cell r="J214">
            <v>0</v>
          </cell>
          <cell r="K214">
            <v>0</v>
          </cell>
        </row>
        <row r="215">
          <cell r="A215" t="str">
            <v/>
          </cell>
          <cell r="F215">
            <v>0</v>
          </cell>
          <cell r="G215">
            <v>0</v>
          </cell>
          <cell r="H215">
            <v>0</v>
          </cell>
          <cell r="I215">
            <v>0</v>
          </cell>
          <cell r="J215">
            <v>0</v>
          </cell>
          <cell r="K215">
            <v>0</v>
          </cell>
        </row>
        <row r="216">
          <cell r="A216" t="str">
            <v/>
          </cell>
          <cell r="F216">
            <v>0</v>
          </cell>
          <cell r="G216">
            <v>0</v>
          </cell>
          <cell r="H216">
            <v>0</v>
          </cell>
          <cell r="I216">
            <v>0</v>
          </cell>
          <cell r="J216">
            <v>0</v>
          </cell>
          <cell r="K216">
            <v>0</v>
          </cell>
        </row>
        <row r="217">
          <cell r="A217" t="str">
            <v/>
          </cell>
          <cell r="F217">
            <v>0</v>
          </cell>
          <cell r="G217">
            <v>0</v>
          </cell>
          <cell r="H217">
            <v>0</v>
          </cell>
          <cell r="I217">
            <v>0</v>
          </cell>
          <cell r="J217">
            <v>0</v>
          </cell>
          <cell r="K217">
            <v>0</v>
          </cell>
        </row>
        <row r="218">
          <cell r="A218" t="str">
            <v/>
          </cell>
          <cell r="F218">
            <v>0</v>
          </cell>
          <cell r="G218">
            <v>0</v>
          </cell>
          <cell r="H218">
            <v>0</v>
          </cell>
          <cell r="I218">
            <v>0</v>
          </cell>
          <cell r="J218">
            <v>0</v>
          </cell>
          <cell r="K218">
            <v>0</v>
          </cell>
        </row>
        <row r="219">
          <cell r="A219" t="str">
            <v/>
          </cell>
          <cell r="F219">
            <v>0</v>
          </cell>
          <cell r="G219">
            <v>0</v>
          </cell>
          <cell r="H219">
            <v>0</v>
          </cell>
          <cell r="I219">
            <v>0</v>
          </cell>
          <cell r="J219">
            <v>0</v>
          </cell>
          <cell r="K219">
            <v>0</v>
          </cell>
        </row>
        <row r="220">
          <cell r="A220" t="str">
            <v/>
          </cell>
          <cell r="F220">
            <v>0</v>
          </cell>
          <cell r="G220">
            <v>0</v>
          </cell>
          <cell r="H220">
            <v>0</v>
          </cell>
          <cell r="I220">
            <v>0</v>
          </cell>
          <cell r="J220">
            <v>0</v>
          </cell>
          <cell r="K220">
            <v>0</v>
          </cell>
        </row>
        <row r="221">
          <cell r="A221" t="str">
            <v/>
          </cell>
          <cell r="F221">
            <v>0</v>
          </cell>
          <cell r="G221">
            <v>0</v>
          </cell>
          <cell r="H221">
            <v>0</v>
          </cell>
          <cell r="I221">
            <v>0</v>
          </cell>
          <cell r="J221">
            <v>0</v>
          </cell>
          <cell r="K221">
            <v>0</v>
          </cell>
        </row>
        <row r="222">
          <cell r="A222" t="str">
            <v/>
          </cell>
          <cell r="F222">
            <v>0</v>
          </cell>
          <cell r="G222">
            <v>0</v>
          </cell>
          <cell r="H222">
            <v>0</v>
          </cell>
          <cell r="I222">
            <v>0</v>
          </cell>
          <cell r="J222">
            <v>0</v>
          </cell>
          <cell r="K222">
            <v>0</v>
          </cell>
        </row>
        <row r="223">
          <cell r="A223" t="str">
            <v/>
          </cell>
          <cell r="F223">
            <v>0</v>
          </cell>
          <cell r="G223">
            <v>0</v>
          </cell>
          <cell r="H223">
            <v>0</v>
          </cell>
          <cell r="I223">
            <v>0</v>
          </cell>
          <cell r="J223">
            <v>0</v>
          </cell>
          <cell r="K223">
            <v>0</v>
          </cell>
        </row>
        <row r="224">
          <cell r="A224" t="str">
            <v/>
          </cell>
          <cell r="F224">
            <v>0</v>
          </cell>
          <cell r="G224">
            <v>0</v>
          </cell>
          <cell r="H224">
            <v>0</v>
          </cell>
          <cell r="I224">
            <v>0</v>
          </cell>
          <cell r="J224">
            <v>0</v>
          </cell>
          <cell r="K224">
            <v>0</v>
          </cell>
        </row>
        <row r="225">
          <cell r="A225" t="str">
            <v/>
          </cell>
          <cell r="F225">
            <v>0</v>
          </cell>
          <cell r="G225">
            <v>0</v>
          </cell>
          <cell r="H225">
            <v>0</v>
          </cell>
          <cell r="I225">
            <v>0</v>
          </cell>
          <cell r="J225">
            <v>0</v>
          </cell>
          <cell r="K225">
            <v>0</v>
          </cell>
        </row>
        <row r="226">
          <cell r="A226" t="str">
            <v/>
          </cell>
          <cell r="F226">
            <v>0</v>
          </cell>
          <cell r="G226">
            <v>0</v>
          </cell>
          <cell r="H226">
            <v>0</v>
          </cell>
          <cell r="I226">
            <v>0</v>
          </cell>
          <cell r="J226">
            <v>0</v>
          </cell>
          <cell r="K226">
            <v>0</v>
          </cell>
        </row>
        <row r="227">
          <cell r="A227" t="str">
            <v/>
          </cell>
          <cell r="F227">
            <v>0</v>
          </cell>
          <cell r="G227">
            <v>0</v>
          </cell>
          <cell r="H227">
            <v>0</v>
          </cell>
          <cell r="I227">
            <v>0</v>
          </cell>
          <cell r="J227">
            <v>0</v>
          </cell>
          <cell r="K227">
            <v>0</v>
          </cell>
        </row>
        <row r="228">
          <cell r="A228" t="str">
            <v/>
          </cell>
          <cell r="F228">
            <v>0</v>
          </cell>
          <cell r="G228">
            <v>0</v>
          </cell>
          <cell r="H228">
            <v>0</v>
          </cell>
          <cell r="I228">
            <v>0</v>
          </cell>
          <cell r="J228">
            <v>0</v>
          </cell>
          <cell r="K228">
            <v>0</v>
          </cell>
        </row>
        <row r="229">
          <cell r="A229" t="str">
            <v/>
          </cell>
          <cell r="F229">
            <v>0</v>
          </cell>
          <cell r="G229">
            <v>0</v>
          </cell>
          <cell r="H229">
            <v>0</v>
          </cell>
          <cell r="I229">
            <v>0</v>
          </cell>
          <cell r="J229">
            <v>0</v>
          </cell>
          <cell r="K229">
            <v>0</v>
          </cell>
        </row>
        <row r="230">
          <cell r="A230" t="str">
            <v/>
          </cell>
          <cell r="F230">
            <v>0</v>
          </cell>
          <cell r="G230">
            <v>0</v>
          </cell>
          <cell r="H230">
            <v>0</v>
          </cell>
          <cell r="I230">
            <v>0</v>
          </cell>
          <cell r="J230">
            <v>0</v>
          </cell>
          <cell r="K230">
            <v>0</v>
          </cell>
        </row>
        <row r="231">
          <cell r="A231" t="str">
            <v/>
          </cell>
          <cell r="F231">
            <v>0</v>
          </cell>
          <cell r="G231">
            <v>0</v>
          </cell>
          <cell r="H231">
            <v>0</v>
          </cell>
          <cell r="I231">
            <v>0</v>
          </cell>
          <cell r="J231">
            <v>0</v>
          </cell>
          <cell r="K231">
            <v>0</v>
          </cell>
        </row>
        <row r="232">
          <cell r="A232" t="str">
            <v/>
          </cell>
          <cell r="F232">
            <v>0</v>
          </cell>
          <cell r="G232">
            <v>0</v>
          </cell>
          <cell r="H232">
            <v>0</v>
          </cell>
          <cell r="I232">
            <v>0</v>
          </cell>
          <cell r="J232">
            <v>0</v>
          </cell>
          <cell r="K232">
            <v>0</v>
          </cell>
        </row>
        <row r="233">
          <cell r="A233" t="str">
            <v/>
          </cell>
          <cell r="F233">
            <v>0</v>
          </cell>
          <cell r="G233">
            <v>0</v>
          </cell>
          <cell r="H233">
            <v>0</v>
          </cell>
          <cell r="I233">
            <v>0</v>
          </cell>
          <cell r="J233">
            <v>0</v>
          </cell>
          <cell r="K233">
            <v>0</v>
          </cell>
        </row>
        <row r="234">
          <cell r="A234" t="str">
            <v/>
          </cell>
          <cell r="F234">
            <v>0</v>
          </cell>
          <cell r="G234">
            <v>0</v>
          </cell>
          <cell r="H234">
            <v>0</v>
          </cell>
          <cell r="I234">
            <v>0</v>
          </cell>
          <cell r="J234">
            <v>0</v>
          </cell>
          <cell r="K234">
            <v>0</v>
          </cell>
        </row>
        <row r="235">
          <cell r="A235" t="str">
            <v/>
          </cell>
          <cell r="F235">
            <v>0</v>
          </cell>
          <cell r="G235">
            <v>0</v>
          </cell>
          <cell r="H235">
            <v>0</v>
          </cell>
          <cell r="I235">
            <v>0</v>
          </cell>
          <cell r="J235">
            <v>0</v>
          </cell>
          <cell r="K235">
            <v>0</v>
          </cell>
        </row>
        <row r="236">
          <cell r="A236" t="str">
            <v/>
          </cell>
          <cell r="F236">
            <v>0</v>
          </cell>
          <cell r="G236">
            <v>0</v>
          </cell>
          <cell r="H236">
            <v>0</v>
          </cell>
          <cell r="I236">
            <v>0</v>
          </cell>
          <cell r="J236">
            <v>0</v>
          </cell>
          <cell r="K236">
            <v>0</v>
          </cell>
        </row>
        <row r="237">
          <cell r="A237" t="str">
            <v/>
          </cell>
          <cell r="F237">
            <v>0</v>
          </cell>
          <cell r="G237">
            <v>0</v>
          </cell>
          <cell r="H237">
            <v>0</v>
          </cell>
          <cell r="I237">
            <v>0</v>
          </cell>
          <cell r="J237">
            <v>0</v>
          </cell>
          <cell r="K237">
            <v>0</v>
          </cell>
        </row>
        <row r="238">
          <cell r="A238" t="str">
            <v/>
          </cell>
          <cell r="F238">
            <v>0</v>
          </cell>
          <cell r="G238">
            <v>0</v>
          </cell>
          <cell r="H238">
            <v>0</v>
          </cell>
          <cell r="I238">
            <v>0</v>
          </cell>
          <cell r="J238">
            <v>0</v>
          </cell>
          <cell r="K238">
            <v>0</v>
          </cell>
        </row>
        <row r="239">
          <cell r="A239" t="str">
            <v/>
          </cell>
          <cell r="F239">
            <v>0</v>
          </cell>
          <cell r="G239">
            <v>0</v>
          </cell>
          <cell r="H239">
            <v>0</v>
          </cell>
          <cell r="I239">
            <v>0</v>
          </cell>
          <cell r="J239">
            <v>0</v>
          </cell>
          <cell r="K239">
            <v>0</v>
          </cell>
        </row>
        <row r="240">
          <cell r="A240" t="str">
            <v/>
          </cell>
          <cell r="F240">
            <v>0</v>
          </cell>
          <cell r="G240">
            <v>0</v>
          </cell>
          <cell r="H240">
            <v>0</v>
          </cell>
          <cell r="I240">
            <v>0</v>
          </cell>
          <cell r="J240">
            <v>0</v>
          </cell>
          <cell r="K240">
            <v>0</v>
          </cell>
        </row>
        <row r="241">
          <cell r="A241" t="str">
            <v/>
          </cell>
          <cell r="F241">
            <v>0</v>
          </cell>
          <cell r="G241">
            <v>0</v>
          </cell>
          <cell r="H241">
            <v>0</v>
          </cell>
          <cell r="I241">
            <v>0</v>
          </cell>
          <cell r="J241">
            <v>0</v>
          </cell>
          <cell r="K241">
            <v>0</v>
          </cell>
        </row>
        <row r="242">
          <cell r="A242" t="str">
            <v/>
          </cell>
          <cell r="F242">
            <v>0</v>
          </cell>
          <cell r="G242">
            <v>0</v>
          </cell>
          <cell r="H242">
            <v>0</v>
          </cell>
          <cell r="I242">
            <v>0</v>
          </cell>
          <cell r="J242">
            <v>0</v>
          </cell>
          <cell r="K242">
            <v>0</v>
          </cell>
        </row>
        <row r="243">
          <cell r="A243" t="str">
            <v/>
          </cell>
          <cell r="F243">
            <v>0</v>
          </cell>
          <cell r="G243">
            <v>0</v>
          </cell>
          <cell r="H243">
            <v>0</v>
          </cell>
          <cell r="I243">
            <v>0</v>
          </cell>
          <cell r="J243">
            <v>0</v>
          </cell>
          <cell r="K243">
            <v>0</v>
          </cell>
        </row>
        <row r="244">
          <cell r="A244" t="str">
            <v/>
          </cell>
          <cell r="F244">
            <v>0</v>
          </cell>
          <cell r="G244">
            <v>0</v>
          </cell>
          <cell r="H244">
            <v>0</v>
          </cell>
          <cell r="I244">
            <v>0</v>
          </cell>
          <cell r="J244">
            <v>0</v>
          </cell>
          <cell r="K244">
            <v>0</v>
          </cell>
        </row>
        <row r="245">
          <cell r="A245" t="str">
            <v/>
          </cell>
          <cell r="F245">
            <v>0</v>
          </cell>
          <cell r="G245">
            <v>0</v>
          </cell>
          <cell r="H245">
            <v>0</v>
          </cell>
          <cell r="I245">
            <v>0</v>
          </cell>
          <cell r="J245">
            <v>0</v>
          </cell>
          <cell r="K245">
            <v>0</v>
          </cell>
        </row>
        <row r="246">
          <cell r="A246" t="str">
            <v/>
          </cell>
          <cell r="F246">
            <v>0</v>
          </cell>
          <cell r="G246">
            <v>0</v>
          </cell>
          <cell r="H246">
            <v>0</v>
          </cell>
          <cell r="I246">
            <v>0</v>
          </cell>
          <cell r="J246">
            <v>0</v>
          </cell>
          <cell r="K246">
            <v>0</v>
          </cell>
        </row>
        <row r="247">
          <cell r="A247" t="str">
            <v/>
          </cell>
          <cell r="F247">
            <v>0</v>
          </cell>
          <cell r="G247">
            <v>0</v>
          </cell>
          <cell r="H247">
            <v>0</v>
          </cell>
          <cell r="I247">
            <v>0</v>
          </cell>
          <cell r="J247">
            <v>0</v>
          </cell>
          <cell r="K247">
            <v>0</v>
          </cell>
        </row>
        <row r="248">
          <cell r="A248" t="str">
            <v/>
          </cell>
          <cell r="F248">
            <v>0</v>
          </cell>
          <cell r="G248">
            <v>0</v>
          </cell>
          <cell r="H248">
            <v>0</v>
          </cell>
          <cell r="I248">
            <v>0</v>
          </cell>
          <cell r="J248">
            <v>0</v>
          </cell>
          <cell r="K248">
            <v>0</v>
          </cell>
        </row>
        <row r="249">
          <cell r="A249" t="str">
            <v/>
          </cell>
          <cell r="F249">
            <v>0</v>
          </cell>
          <cell r="G249">
            <v>0</v>
          </cell>
          <cell r="H249">
            <v>0</v>
          </cell>
          <cell r="I249">
            <v>0</v>
          </cell>
          <cell r="J249">
            <v>0</v>
          </cell>
          <cell r="K249">
            <v>0</v>
          </cell>
        </row>
        <row r="250">
          <cell r="A250" t="str">
            <v/>
          </cell>
          <cell r="F250">
            <v>0</v>
          </cell>
          <cell r="G250">
            <v>0</v>
          </cell>
          <cell r="H250">
            <v>0</v>
          </cell>
          <cell r="I250">
            <v>0</v>
          </cell>
          <cell r="J250">
            <v>0</v>
          </cell>
          <cell r="K250">
            <v>0</v>
          </cell>
        </row>
        <row r="251">
          <cell r="A251" t="str">
            <v/>
          </cell>
          <cell r="F251">
            <v>0</v>
          </cell>
          <cell r="G251">
            <v>0</v>
          </cell>
          <cell r="H251">
            <v>0</v>
          </cell>
          <cell r="I251">
            <v>0</v>
          </cell>
          <cell r="J251">
            <v>0</v>
          </cell>
          <cell r="K251">
            <v>0</v>
          </cell>
        </row>
        <row r="252">
          <cell r="A252" t="str">
            <v/>
          </cell>
          <cell r="F252">
            <v>0</v>
          </cell>
          <cell r="G252">
            <v>0</v>
          </cell>
          <cell r="H252">
            <v>0</v>
          </cell>
          <cell r="I252">
            <v>0</v>
          </cell>
          <cell r="J252">
            <v>0</v>
          </cell>
          <cell r="K252">
            <v>0</v>
          </cell>
        </row>
        <row r="253">
          <cell r="A253" t="str">
            <v/>
          </cell>
          <cell r="F253">
            <v>0</v>
          </cell>
          <cell r="G253">
            <v>0</v>
          </cell>
          <cell r="H253">
            <v>0</v>
          </cell>
          <cell r="I253">
            <v>0</v>
          </cell>
          <cell r="J253">
            <v>0</v>
          </cell>
          <cell r="K253">
            <v>0</v>
          </cell>
        </row>
        <row r="254">
          <cell r="A254" t="str">
            <v/>
          </cell>
          <cell r="F254">
            <v>0</v>
          </cell>
          <cell r="G254">
            <v>0</v>
          </cell>
          <cell r="H254">
            <v>0</v>
          </cell>
          <cell r="I254">
            <v>0</v>
          </cell>
          <cell r="J254">
            <v>0</v>
          </cell>
          <cell r="K254">
            <v>0</v>
          </cell>
        </row>
        <row r="255">
          <cell r="A255" t="str">
            <v/>
          </cell>
          <cell r="F255">
            <v>0</v>
          </cell>
          <cell r="G255">
            <v>0</v>
          </cell>
          <cell r="H255">
            <v>0</v>
          </cell>
          <cell r="I255">
            <v>0</v>
          </cell>
          <cell r="J255">
            <v>0</v>
          </cell>
          <cell r="K255">
            <v>0</v>
          </cell>
        </row>
        <row r="256">
          <cell r="A256" t="str">
            <v/>
          </cell>
          <cell r="F256">
            <v>0</v>
          </cell>
          <cell r="G256">
            <v>0</v>
          </cell>
          <cell r="H256">
            <v>0</v>
          </cell>
          <cell r="I256">
            <v>0</v>
          </cell>
          <cell r="J256">
            <v>0</v>
          </cell>
          <cell r="K256">
            <v>0</v>
          </cell>
        </row>
        <row r="257">
          <cell r="A257" t="str">
            <v/>
          </cell>
          <cell r="F257">
            <v>0</v>
          </cell>
          <cell r="G257">
            <v>0</v>
          </cell>
          <cell r="H257">
            <v>0</v>
          </cell>
          <cell r="I257">
            <v>0</v>
          </cell>
          <cell r="J257">
            <v>0</v>
          </cell>
          <cell r="K257">
            <v>0</v>
          </cell>
        </row>
        <row r="258">
          <cell r="A258" t="str">
            <v/>
          </cell>
          <cell r="F258">
            <v>0</v>
          </cell>
          <cell r="G258">
            <v>0</v>
          </cell>
          <cell r="H258">
            <v>0</v>
          </cell>
          <cell r="I258">
            <v>0</v>
          </cell>
          <cell r="J258">
            <v>0</v>
          </cell>
          <cell r="K258">
            <v>0</v>
          </cell>
        </row>
        <row r="259">
          <cell r="A259" t="str">
            <v/>
          </cell>
          <cell r="F259">
            <v>0</v>
          </cell>
          <cell r="G259">
            <v>0</v>
          </cell>
          <cell r="H259">
            <v>0</v>
          </cell>
          <cell r="I259">
            <v>0</v>
          </cell>
          <cell r="J259">
            <v>0</v>
          </cell>
          <cell r="K259">
            <v>0</v>
          </cell>
        </row>
        <row r="260">
          <cell r="A260" t="str">
            <v/>
          </cell>
          <cell r="F260">
            <v>0</v>
          </cell>
          <cell r="G260">
            <v>0</v>
          </cell>
          <cell r="H260">
            <v>0</v>
          </cell>
          <cell r="I260">
            <v>0</v>
          </cell>
          <cell r="J260">
            <v>0</v>
          </cell>
          <cell r="K260">
            <v>0</v>
          </cell>
        </row>
        <row r="261">
          <cell r="A261" t="str">
            <v/>
          </cell>
          <cell r="F261">
            <v>0</v>
          </cell>
          <cell r="G261">
            <v>0</v>
          </cell>
          <cell r="H261">
            <v>0</v>
          </cell>
          <cell r="I261">
            <v>0</v>
          </cell>
          <cell r="J261">
            <v>0</v>
          </cell>
          <cell r="K261">
            <v>0</v>
          </cell>
        </row>
        <row r="262">
          <cell r="A262" t="str">
            <v/>
          </cell>
          <cell r="F262">
            <v>0</v>
          </cell>
          <cell r="G262">
            <v>0</v>
          </cell>
          <cell r="H262">
            <v>0</v>
          </cell>
          <cell r="I262">
            <v>0</v>
          </cell>
          <cell r="J262">
            <v>0</v>
          </cell>
          <cell r="K262">
            <v>0</v>
          </cell>
        </row>
        <row r="263">
          <cell r="A263" t="str">
            <v/>
          </cell>
          <cell r="F263">
            <v>0</v>
          </cell>
          <cell r="G263">
            <v>0</v>
          </cell>
          <cell r="H263">
            <v>0</v>
          </cell>
          <cell r="I263">
            <v>0</v>
          </cell>
          <cell r="J263">
            <v>0</v>
          </cell>
          <cell r="K263">
            <v>0</v>
          </cell>
        </row>
        <row r="264">
          <cell r="A264" t="str">
            <v/>
          </cell>
          <cell r="F264">
            <v>0</v>
          </cell>
          <cell r="G264">
            <v>0</v>
          </cell>
          <cell r="H264">
            <v>0</v>
          </cell>
          <cell r="I264">
            <v>0</v>
          </cell>
          <cell r="J264">
            <v>0</v>
          </cell>
          <cell r="K264">
            <v>0</v>
          </cell>
        </row>
        <row r="265">
          <cell r="A265" t="str">
            <v/>
          </cell>
          <cell r="F265">
            <v>0</v>
          </cell>
          <cell r="G265">
            <v>0</v>
          </cell>
          <cell r="H265">
            <v>0</v>
          </cell>
          <cell r="I265">
            <v>0</v>
          </cell>
          <cell r="J265">
            <v>0</v>
          </cell>
          <cell r="K265">
            <v>0</v>
          </cell>
        </row>
        <row r="266">
          <cell r="A266" t="str">
            <v/>
          </cell>
          <cell r="F266">
            <v>0</v>
          </cell>
          <cell r="G266">
            <v>0</v>
          </cell>
          <cell r="H266">
            <v>0</v>
          </cell>
          <cell r="I266">
            <v>0</v>
          </cell>
          <cell r="J266">
            <v>0</v>
          </cell>
          <cell r="K266">
            <v>0</v>
          </cell>
        </row>
        <row r="267">
          <cell r="A267" t="str">
            <v/>
          </cell>
          <cell r="F267">
            <v>0</v>
          </cell>
          <cell r="G267">
            <v>0</v>
          </cell>
          <cell r="H267">
            <v>0</v>
          </cell>
          <cell r="I267">
            <v>0</v>
          </cell>
          <cell r="J267">
            <v>0</v>
          </cell>
          <cell r="K267">
            <v>0</v>
          </cell>
        </row>
        <row r="268">
          <cell r="A268" t="str">
            <v/>
          </cell>
          <cell r="F268">
            <v>0</v>
          </cell>
          <cell r="G268">
            <v>0</v>
          </cell>
          <cell r="H268">
            <v>0</v>
          </cell>
          <cell r="I268">
            <v>0</v>
          </cell>
          <cell r="J268">
            <v>0</v>
          </cell>
          <cell r="K268">
            <v>0</v>
          </cell>
        </row>
        <row r="269">
          <cell r="A269" t="str">
            <v/>
          </cell>
          <cell r="F269">
            <v>0</v>
          </cell>
          <cell r="G269">
            <v>0</v>
          </cell>
          <cell r="H269">
            <v>0</v>
          </cell>
          <cell r="I269">
            <v>0</v>
          </cell>
          <cell r="J269">
            <v>0</v>
          </cell>
          <cell r="K269">
            <v>0</v>
          </cell>
        </row>
        <row r="270">
          <cell r="A270" t="str">
            <v/>
          </cell>
          <cell r="F270">
            <v>0</v>
          </cell>
          <cell r="G270">
            <v>0</v>
          </cell>
          <cell r="H270">
            <v>0</v>
          </cell>
          <cell r="I270">
            <v>0</v>
          </cell>
          <cell r="J270">
            <v>0</v>
          </cell>
          <cell r="K270">
            <v>0</v>
          </cell>
        </row>
        <row r="271">
          <cell r="A271" t="str">
            <v/>
          </cell>
          <cell r="F271">
            <v>0</v>
          </cell>
          <cell r="G271">
            <v>0</v>
          </cell>
          <cell r="H271">
            <v>0</v>
          </cell>
          <cell r="I271">
            <v>0</v>
          </cell>
          <cell r="J271">
            <v>0</v>
          </cell>
          <cell r="K271">
            <v>0</v>
          </cell>
        </row>
        <row r="272">
          <cell r="A272" t="str">
            <v/>
          </cell>
          <cell r="F272">
            <v>0</v>
          </cell>
          <cell r="G272">
            <v>0</v>
          </cell>
          <cell r="H272">
            <v>0</v>
          </cell>
          <cell r="I272">
            <v>0</v>
          </cell>
          <cell r="J272">
            <v>0</v>
          </cell>
          <cell r="K272">
            <v>0</v>
          </cell>
        </row>
        <row r="273">
          <cell r="A273" t="str">
            <v/>
          </cell>
          <cell r="F273">
            <v>0</v>
          </cell>
          <cell r="G273">
            <v>0</v>
          </cell>
          <cell r="H273">
            <v>0</v>
          </cell>
          <cell r="I273">
            <v>0</v>
          </cell>
          <cell r="J273">
            <v>0</v>
          </cell>
          <cell r="K273">
            <v>0</v>
          </cell>
        </row>
        <row r="274">
          <cell r="A274" t="str">
            <v/>
          </cell>
          <cell r="F274">
            <v>0</v>
          </cell>
          <cell r="G274">
            <v>0</v>
          </cell>
          <cell r="H274">
            <v>0</v>
          </cell>
          <cell r="I274">
            <v>0</v>
          </cell>
          <cell r="J274">
            <v>0</v>
          </cell>
          <cell r="K274">
            <v>0</v>
          </cell>
        </row>
        <row r="275">
          <cell r="A275" t="str">
            <v/>
          </cell>
          <cell r="F275">
            <v>0</v>
          </cell>
          <cell r="G275">
            <v>0</v>
          </cell>
          <cell r="H275">
            <v>0</v>
          </cell>
          <cell r="I275">
            <v>0</v>
          </cell>
          <cell r="J275">
            <v>0</v>
          </cell>
          <cell r="K275">
            <v>0</v>
          </cell>
        </row>
        <row r="276">
          <cell r="A276" t="str">
            <v/>
          </cell>
          <cell r="F276">
            <v>0</v>
          </cell>
          <cell r="G276">
            <v>0</v>
          </cell>
          <cell r="H276">
            <v>0</v>
          </cell>
          <cell r="I276">
            <v>0</v>
          </cell>
          <cell r="J276">
            <v>0</v>
          </cell>
          <cell r="K276">
            <v>0</v>
          </cell>
        </row>
        <row r="277">
          <cell r="A277" t="str">
            <v/>
          </cell>
          <cell r="F277">
            <v>0</v>
          </cell>
          <cell r="G277">
            <v>0</v>
          </cell>
          <cell r="H277">
            <v>0</v>
          </cell>
          <cell r="I277">
            <v>0</v>
          </cell>
          <cell r="J277">
            <v>0</v>
          </cell>
          <cell r="K277">
            <v>0</v>
          </cell>
        </row>
        <row r="278">
          <cell r="A278" t="str">
            <v/>
          </cell>
          <cell r="F278">
            <v>0</v>
          </cell>
          <cell r="G278">
            <v>0</v>
          </cell>
          <cell r="H278">
            <v>0</v>
          </cell>
          <cell r="I278">
            <v>0</v>
          </cell>
          <cell r="J278">
            <v>0</v>
          </cell>
          <cell r="K278">
            <v>0</v>
          </cell>
        </row>
        <row r="279">
          <cell r="A279" t="str">
            <v/>
          </cell>
          <cell r="F279">
            <v>0</v>
          </cell>
          <cell r="G279">
            <v>0</v>
          </cell>
          <cell r="H279">
            <v>0</v>
          </cell>
          <cell r="I279">
            <v>0</v>
          </cell>
          <cell r="J279">
            <v>0</v>
          </cell>
          <cell r="K279">
            <v>0</v>
          </cell>
        </row>
        <row r="280">
          <cell r="A280" t="str">
            <v/>
          </cell>
          <cell r="F280">
            <v>0</v>
          </cell>
          <cell r="G280">
            <v>0</v>
          </cell>
          <cell r="H280">
            <v>0</v>
          </cell>
          <cell r="I280">
            <v>0</v>
          </cell>
          <cell r="J280">
            <v>0</v>
          </cell>
          <cell r="K280">
            <v>0</v>
          </cell>
        </row>
        <row r="281">
          <cell r="A281" t="str">
            <v/>
          </cell>
          <cell r="F281">
            <v>0</v>
          </cell>
          <cell r="G281">
            <v>0</v>
          </cell>
          <cell r="H281">
            <v>0</v>
          </cell>
          <cell r="I281">
            <v>0</v>
          </cell>
          <cell r="J281">
            <v>0</v>
          </cell>
          <cell r="K281">
            <v>0</v>
          </cell>
        </row>
        <row r="282">
          <cell r="A282" t="str">
            <v/>
          </cell>
          <cell r="F282">
            <v>0</v>
          </cell>
          <cell r="G282">
            <v>0</v>
          </cell>
          <cell r="H282">
            <v>0</v>
          </cell>
          <cell r="I282">
            <v>0</v>
          </cell>
          <cell r="J282">
            <v>0</v>
          </cell>
          <cell r="K282">
            <v>0</v>
          </cell>
        </row>
        <row r="283">
          <cell r="A283" t="str">
            <v/>
          </cell>
          <cell r="F283">
            <v>0</v>
          </cell>
          <cell r="G283">
            <v>0</v>
          </cell>
          <cell r="H283">
            <v>0</v>
          </cell>
          <cell r="I283">
            <v>0</v>
          </cell>
          <cell r="J283">
            <v>0</v>
          </cell>
          <cell r="K283">
            <v>0</v>
          </cell>
        </row>
        <row r="284">
          <cell r="A284" t="str">
            <v/>
          </cell>
          <cell r="F284">
            <v>0</v>
          </cell>
          <cell r="G284">
            <v>0</v>
          </cell>
          <cell r="H284">
            <v>0</v>
          </cell>
          <cell r="I284">
            <v>0</v>
          </cell>
          <cell r="J284">
            <v>0</v>
          </cell>
          <cell r="K284">
            <v>0</v>
          </cell>
        </row>
        <row r="285">
          <cell r="A285" t="str">
            <v/>
          </cell>
          <cell r="F285">
            <v>0</v>
          </cell>
          <cell r="G285">
            <v>0</v>
          </cell>
          <cell r="H285">
            <v>0</v>
          </cell>
          <cell r="I285">
            <v>0</v>
          </cell>
          <cell r="J285">
            <v>0</v>
          </cell>
          <cell r="K285">
            <v>0</v>
          </cell>
        </row>
        <row r="286">
          <cell r="A286" t="str">
            <v/>
          </cell>
          <cell r="F286">
            <v>0</v>
          </cell>
          <cell r="G286">
            <v>0</v>
          </cell>
          <cell r="H286">
            <v>0</v>
          </cell>
          <cell r="I286">
            <v>0</v>
          </cell>
          <cell r="J286">
            <v>0</v>
          </cell>
          <cell r="K286">
            <v>0</v>
          </cell>
        </row>
        <row r="287">
          <cell r="A287" t="str">
            <v/>
          </cell>
          <cell r="F287">
            <v>0</v>
          </cell>
          <cell r="G287">
            <v>0</v>
          </cell>
          <cell r="H287">
            <v>0</v>
          </cell>
          <cell r="I287">
            <v>0</v>
          </cell>
          <cell r="J287">
            <v>0</v>
          </cell>
          <cell r="K287">
            <v>0</v>
          </cell>
        </row>
        <row r="288">
          <cell r="A288" t="str">
            <v/>
          </cell>
          <cell r="F288">
            <v>0</v>
          </cell>
          <cell r="G288">
            <v>0</v>
          </cell>
          <cell r="H288">
            <v>0</v>
          </cell>
          <cell r="I288">
            <v>0</v>
          </cell>
          <cell r="J288">
            <v>0</v>
          </cell>
          <cell r="K288">
            <v>0</v>
          </cell>
        </row>
        <row r="289">
          <cell r="A289" t="str">
            <v/>
          </cell>
          <cell r="F289">
            <v>0</v>
          </cell>
          <cell r="G289">
            <v>0</v>
          </cell>
          <cell r="H289">
            <v>0</v>
          </cell>
          <cell r="I289">
            <v>0</v>
          </cell>
          <cell r="J289">
            <v>0</v>
          </cell>
          <cell r="K289">
            <v>0</v>
          </cell>
        </row>
        <row r="290">
          <cell r="A290" t="str">
            <v/>
          </cell>
          <cell r="F290">
            <v>0</v>
          </cell>
          <cell r="G290">
            <v>0</v>
          </cell>
          <cell r="H290">
            <v>0</v>
          </cell>
          <cell r="I290">
            <v>0</v>
          </cell>
          <cell r="J290">
            <v>0</v>
          </cell>
          <cell r="K290">
            <v>0</v>
          </cell>
        </row>
        <row r="291">
          <cell r="A291" t="str">
            <v/>
          </cell>
          <cell r="F291">
            <v>0</v>
          </cell>
          <cell r="G291">
            <v>0</v>
          </cell>
          <cell r="H291">
            <v>0</v>
          </cell>
          <cell r="I291">
            <v>0</v>
          </cell>
          <cell r="J291">
            <v>0</v>
          </cell>
          <cell r="K291">
            <v>0</v>
          </cell>
        </row>
        <row r="292">
          <cell r="A292" t="str">
            <v/>
          </cell>
          <cell r="F292">
            <v>0</v>
          </cell>
          <cell r="G292">
            <v>0</v>
          </cell>
          <cell r="H292">
            <v>0</v>
          </cell>
          <cell r="I292">
            <v>0</v>
          </cell>
          <cell r="J292">
            <v>0</v>
          </cell>
          <cell r="K292">
            <v>0</v>
          </cell>
        </row>
        <row r="293">
          <cell r="A293" t="str">
            <v/>
          </cell>
          <cell r="F293">
            <v>0</v>
          </cell>
          <cell r="G293">
            <v>0</v>
          </cell>
          <cell r="H293">
            <v>0</v>
          </cell>
          <cell r="I293">
            <v>0</v>
          </cell>
          <cell r="J293">
            <v>0</v>
          </cell>
          <cell r="K293">
            <v>0</v>
          </cell>
        </row>
        <row r="294">
          <cell r="A294" t="str">
            <v/>
          </cell>
          <cell r="F294">
            <v>0</v>
          </cell>
          <cell r="G294">
            <v>0</v>
          </cell>
          <cell r="H294">
            <v>0</v>
          </cell>
          <cell r="I294">
            <v>0</v>
          </cell>
          <cell r="J294">
            <v>0</v>
          </cell>
          <cell r="K294">
            <v>0</v>
          </cell>
        </row>
        <row r="295">
          <cell r="A295" t="str">
            <v/>
          </cell>
          <cell r="F295">
            <v>0</v>
          </cell>
          <cell r="G295">
            <v>0</v>
          </cell>
          <cell r="H295">
            <v>0</v>
          </cell>
          <cell r="I295">
            <v>0</v>
          </cell>
          <cell r="J295">
            <v>0</v>
          </cell>
          <cell r="K295">
            <v>0</v>
          </cell>
        </row>
        <row r="296">
          <cell r="A296" t="str">
            <v/>
          </cell>
          <cell r="F296">
            <v>0</v>
          </cell>
          <cell r="G296">
            <v>0</v>
          </cell>
          <cell r="H296">
            <v>0</v>
          </cell>
          <cell r="I296">
            <v>0</v>
          </cell>
          <cell r="J296">
            <v>0</v>
          </cell>
          <cell r="K296">
            <v>0</v>
          </cell>
        </row>
        <row r="297">
          <cell r="A297" t="str">
            <v/>
          </cell>
          <cell r="F297">
            <v>0</v>
          </cell>
          <cell r="G297">
            <v>0</v>
          </cell>
          <cell r="H297">
            <v>0</v>
          </cell>
          <cell r="I297">
            <v>0</v>
          </cell>
          <cell r="J297">
            <v>0</v>
          </cell>
          <cell r="K297">
            <v>0</v>
          </cell>
        </row>
        <row r="298">
          <cell r="A298" t="str">
            <v/>
          </cell>
          <cell r="F298">
            <v>0</v>
          </cell>
          <cell r="G298">
            <v>0</v>
          </cell>
          <cell r="H298">
            <v>0</v>
          </cell>
          <cell r="I298">
            <v>0</v>
          </cell>
          <cell r="J298">
            <v>0</v>
          </cell>
          <cell r="K298">
            <v>0</v>
          </cell>
        </row>
        <row r="299">
          <cell r="A299" t="str">
            <v/>
          </cell>
          <cell r="F299">
            <v>0</v>
          </cell>
          <cell r="G299">
            <v>0</v>
          </cell>
          <cell r="H299">
            <v>0</v>
          </cell>
          <cell r="I299">
            <v>0</v>
          </cell>
          <cell r="J299">
            <v>0</v>
          </cell>
          <cell r="K299">
            <v>0</v>
          </cell>
        </row>
        <row r="300">
          <cell r="A300" t="str">
            <v/>
          </cell>
          <cell r="F300">
            <v>0</v>
          </cell>
          <cell r="G300">
            <v>0</v>
          </cell>
          <cell r="H300">
            <v>0</v>
          </cell>
          <cell r="I300">
            <v>0</v>
          </cell>
          <cell r="J300">
            <v>0</v>
          </cell>
          <cell r="K300">
            <v>0</v>
          </cell>
        </row>
        <row r="301">
          <cell r="A301" t="str">
            <v/>
          </cell>
          <cell r="F301">
            <v>0</v>
          </cell>
          <cell r="G301">
            <v>0</v>
          </cell>
          <cell r="H301">
            <v>0</v>
          </cell>
          <cell r="I301">
            <v>0</v>
          </cell>
          <cell r="J301">
            <v>0</v>
          </cell>
          <cell r="K301">
            <v>0</v>
          </cell>
        </row>
        <row r="302">
          <cell r="A302" t="str">
            <v/>
          </cell>
          <cell r="F302">
            <v>0</v>
          </cell>
          <cell r="G302">
            <v>0</v>
          </cell>
          <cell r="H302">
            <v>0</v>
          </cell>
          <cell r="I302">
            <v>0</v>
          </cell>
          <cell r="J302">
            <v>0</v>
          </cell>
          <cell r="K302">
            <v>0</v>
          </cell>
        </row>
        <row r="303">
          <cell r="A303" t="str">
            <v/>
          </cell>
          <cell r="F303">
            <v>0</v>
          </cell>
          <cell r="G303">
            <v>0</v>
          </cell>
          <cell r="H303">
            <v>0</v>
          </cell>
          <cell r="I303">
            <v>0</v>
          </cell>
          <cell r="J303">
            <v>0</v>
          </cell>
          <cell r="K303">
            <v>0</v>
          </cell>
        </row>
        <row r="304">
          <cell r="A304" t="str">
            <v/>
          </cell>
          <cell r="F304">
            <v>0</v>
          </cell>
          <cell r="G304">
            <v>0</v>
          </cell>
          <cell r="H304">
            <v>0</v>
          </cell>
          <cell r="I304">
            <v>0</v>
          </cell>
          <cell r="J304">
            <v>0</v>
          </cell>
          <cell r="K304">
            <v>0</v>
          </cell>
        </row>
        <row r="305">
          <cell r="A305" t="str">
            <v/>
          </cell>
          <cell r="F305">
            <v>0</v>
          </cell>
          <cell r="G305">
            <v>0</v>
          </cell>
          <cell r="H305">
            <v>0</v>
          </cell>
          <cell r="I305">
            <v>0</v>
          </cell>
          <cell r="J305">
            <v>0</v>
          </cell>
          <cell r="K305">
            <v>0</v>
          </cell>
        </row>
        <row r="306">
          <cell r="A306" t="str">
            <v/>
          </cell>
          <cell r="F306">
            <v>0</v>
          </cell>
          <cell r="G306">
            <v>0</v>
          </cell>
          <cell r="H306">
            <v>0</v>
          </cell>
          <cell r="I306">
            <v>0</v>
          </cell>
          <cell r="J306">
            <v>0</v>
          </cell>
          <cell r="K306">
            <v>0</v>
          </cell>
        </row>
        <row r="307">
          <cell r="A307" t="str">
            <v/>
          </cell>
          <cell r="F307">
            <v>0</v>
          </cell>
          <cell r="G307">
            <v>0</v>
          </cell>
          <cell r="H307">
            <v>0</v>
          </cell>
          <cell r="I307">
            <v>0</v>
          </cell>
          <cell r="J307">
            <v>0</v>
          </cell>
          <cell r="K307">
            <v>0</v>
          </cell>
        </row>
        <row r="308">
          <cell r="A308" t="str">
            <v/>
          </cell>
          <cell r="F308">
            <v>0</v>
          </cell>
          <cell r="G308">
            <v>0</v>
          </cell>
          <cell r="H308">
            <v>0</v>
          </cell>
          <cell r="I308">
            <v>0</v>
          </cell>
          <cell r="J308">
            <v>0</v>
          </cell>
          <cell r="K308">
            <v>0</v>
          </cell>
        </row>
        <row r="309">
          <cell r="A309" t="str">
            <v/>
          </cell>
          <cell r="F309">
            <v>0</v>
          </cell>
          <cell r="G309">
            <v>0</v>
          </cell>
          <cell r="H309">
            <v>0</v>
          </cell>
          <cell r="I309">
            <v>0</v>
          </cell>
          <cell r="J309">
            <v>0</v>
          </cell>
          <cell r="K309">
            <v>0</v>
          </cell>
        </row>
        <row r="310">
          <cell r="A310" t="str">
            <v/>
          </cell>
          <cell r="F310">
            <v>0</v>
          </cell>
          <cell r="G310">
            <v>0</v>
          </cell>
          <cell r="H310">
            <v>0</v>
          </cell>
          <cell r="I310">
            <v>0</v>
          </cell>
          <cell r="J310">
            <v>0</v>
          </cell>
          <cell r="K310">
            <v>0</v>
          </cell>
        </row>
        <row r="311">
          <cell r="A311" t="str">
            <v/>
          </cell>
          <cell r="F311">
            <v>0</v>
          </cell>
          <cell r="G311">
            <v>0</v>
          </cell>
          <cell r="H311">
            <v>0</v>
          </cell>
          <cell r="I311">
            <v>0</v>
          </cell>
          <cell r="J311">
            <v>0</v>
          </cell>
          <cell r="K311">
            <v>0</v>
          </cell>
        </row>
        <row r="312">
          <cell r="A312" t="str">
            <v/>
          </cell>
          <cell r="F312">
            <v>0</v>
          </cell>
          <cell r="G312">
            <v>0</v>
          </cell>
          <cell r="H312">
            <v>0</v>
          </cell>
          <cell r="I312">
            <v>0</v>
          </cell>
          <cell r="J312">
            <v>0</v>
          </cell>
          <cell r="K312">
            <v>0</v>
          </cell>
        </row>
        <row r="313">
          <cell r="A313" t="str">
            <v/>
          </cell>
          <cell r="F313">
            <v>0</v>
          </cell>
          <cell r="G313">
            <v>0</v>
          </cell>
          <cell r="H313">
            <v>0</v>
          </cell>
          <cell r="I313">
            <v>0</v>
          </cell>
          <cell r="J313">
            <v>0</v>
          </cell>
          <cell r="K313">
            <v>0</v>
          </cell>
        </row>
        <row r="314">
          <cell r="A314" t="str">
            <v/>
          </cell>
          <cell r="F314">
            <v>0</v>
          </cell>
          <cell r="G314">
            <v>0</v>
          </cell>
          <cell r="H314">
            <v>0</v>
          </cell>
          <cell r="I314">
            <v>0</v>
          </cell>
          <cell r="J314">
            <v>0</v>
          </cell>
          <cell r="K314">
            <v>0</v>
          </cell>
        </row>
        <row r="315">
          <cell r="A315" t="str">
            <v/>
          </cell>
          <cell r="F315">
            <v>0</v>
          </cell>
          <cell r="G315">
            <v>0</v>
          </cell>
          <cell r="H315">
            <v>0</v>
          </cell>
          <cell r="I315">
            <v>0</v>
          </cell>
          <cell r="J315">
            <v>0</v>
          </cell>
          <cell r="K315">
            <v>0</v>
          </cell>
        </row>
        <row r="316">
          <cell r="A316" t="str">
            <v/>
          </cell>
          <cell r="F316">
            <v>0</v>
          </cell>
          <cell r="G316">
            <v>0</v>
          </cell>
          <cell r="H316">
            <v>0</v>
          </cell>
          <cell r="I316">
            <v>0</v>
          </cell>
          <cell r="J316">
            <v>0</v>
          </cell>
          <cell r="K316">
            <v>0</v>
          </cell>
        </row>
        <row r="317">
          <cell r="A317" t="str">
            <v/>
          </cell>
          <cell r="F317">
            <v>0</v>
          </cell>
          <cell r="G317">
            <v>0</v>
          </cell>
          <cell r="H317">
            <v>0</v>
          </cell>
          <cell r="I317">
            <v>0</v>
          </cell>
          <cell r="J317">
            <v>0</v>
          </cell>
          <cell r="K317">
            <v>0</v>
          </cell>
        </row>
        <row r="318">
          <cell r="A318" t="str">
            <v/>
          </cell>
          <cell r="F318">
            <v>0</v>
          </cell>
          <cell r="G318">
            <v>0</v>
          </cell>
          <cell r="H318">
            <v>0</v>
          </cell>
          <cell r="I318">
            <v>0</v>
          </cell>
          <cell r="J318">
            <v>0</v>
          </cell>
          <cell r="K318">
            <v>0</v>
          </cell>
        </row>
        <row r="319">
          <cell r="A319" t="str">
            <v/>
          </cell>
          <cell r="F319">
            <v>0</v>
          </cell>
          <cell r="G319">
            <v>0</v>
          </cell>
          <cell r="H319">
            <v>0</v>
          </cell>
          <cell r="I319">
            <v>0</v>
          </cell>
          <cell r="J319">
            <v>0</v>
          </cell>
          <cell r="K319">
            <v>0</v>
          </cell>
        </row>
        <row r="320">
          <cell r="A320" t="str">
            <v/>
          </cell>
          <cell r="F320">
            <v>0</v>
          </cell>
          <cell r="G320">
            <v>0</v>
          </cell>
          <cell r="H320">
            <v>0</v>
          </cell>
          <cell r="I320">
            <v>0</v>
          </cell>
          <cell r="J320">
            <v>0</v>
          </cell>
          <cell r="K320">
            <v>0</v>
          </cell>
        </row>
        <row r="321">
          <cell r="A321" t="str">
            <v/>
          </cell>
          <cell r="F321">
            <v>0</v>
          </cell>
          <cell r="G321">
            <v>0</v>
          </cell>
          <cell r="H321">
            <v>0</v>
          </cell>
          <cell r="I321">
            <v>0</v>
          </cell>
          <cell r="J321">
            <v>0</v>
          </cell>
          <cell r="K321">
            <v>0</v>
          </cell>
        </row>
        <row r="322">
          <cell r="A322" t="str">
            <v/>
          </cell>
          <cell r="F322">
            <v>0</v>
          </cell>
          <cell r="G322">
            <v>0</v>
          </cell>
          <cell r="H322">
            <v>0</v>
          </cell>
          <cell r="I322">
            <v>0</v>
          </cell>
          <cell r="J322">
            <v>0</v>
          </cell>
          <cell r="K322">
            <v>0</v>
          </cell>
        </row>
        <row r="323">
          <cell r="A323" t="str">
            <v/>
          </cell>
          <cell r="F323">
            <v>0</v>
          </cell>
          <cell r="G323">
            <v>0</v>
          </cell>
          <cell r="H323">
            <v>0</v>
          </cell>
          <cell r="I323">
            <v>0</v>
          </cell>
          <cell r="J323">
            <v>0</v>
          </cell>
          <cell r="K323">
            <v>0</v>
          </cell>
        </row>
        <row r="324">
          <cell r="A324" t="str">
            <v/>
          </cell>
          <cell r="F324">
            <v>0</v>
          </cell>
          <cell r="G324">
            <v>0</v>
          </cell>
          <cell r="H324">
            <v>0</v>
          </cell>
          <cell r="I324">
            <v>0</v>
          </cell>
          <cell r="J324">
            <v>0</v>
          </cell>
          <cell r="K324">
            <v>0</v>
          </cell>
        </row>
        <row r="325">
          <cell r="A325" t="str">
            <v/>
          </cell>
          <cell r="F325">
            <v>0</v>
          </cell>
          <cell r="G325">
            <v>0</v>
          </cell>
          <cell r="H325">
            <v>0</v>
          </cell>
          <cell r="I325">
            <v>0</v>
          </cell>
          <cell r="J325">
            <v>0</v>
          </cell>
          <cell r="K325">
            <v>0</v>
          </cell>
        </row>
        <row r="326">
          <cell r="A326" t="str">
            <v/>
          </cell>
          <cell r="F326">
            <v>0</v>
          </cell>
          <cell r="G326">
            <v>0</v>
          </cell>
          <cell r="H326">
            <v>0</v>
          </cell>
          <cell r="I326">
            <v>0</v>
          </cell>
          <cell r="J326">
            <v>0</v>
          </cell>
          <cell r="K326">
            <v>0</v>
          </cell>
        </row>
        <row r="327">
          <cell r="A327" t="str">
            <v/>
          </cell>
          <cell r="F327">
            <v>0</v>
          </cell>
          <cell r="G327">
            <v>0</v>
          </cell>
          <cell r="H327">
            <v>0</v>
          </cell>
          <cell r="I327">
            <v>0</v>
          </cell>
          <cell r="J327">
            <v>0</v>
          </cell>
          <cell r="K327">
            <v>0</v>
          </cell>
        </row>
        <row r="328">
          <cell r="A328" t="str">
            <v/>
          </cell>
          <cell r="F328">
            <v>0</v>
          </cell>
          <cell r="G328">
            <v>0</v>
          </cell>
          <cell r="H328">
            <v>0</v>
          </cell>
          <cell r="I328">
            <v>0</v>
          </cell>
          <cell r="J328">
            <v>0</v>
          </cell>
          <cell r="K328">
            <v>0</v>
          </cell>
        </row>
        <row r="329">
          <cell r="A329" t="str">
            <v/>
          </cell>
          <cell r="F329">
            <v>0</v>
          </cell>
          <cell r="G329">
            <v>0</v>
          </cell>
          <cell r="H329">
            <v>0</v>
          </cell>
          <cell r="I329">
            <v>0</v>
          </cell>
          <cell r="J329">
            <v>0</v>
          </cell>
          <cell r="K329">
            <v>0</v>
          </cell>
        </row>
        <row r="330">
          <cell r="A330" t="str">
            <v/>
          </cell>
          <cell r="F330">
            <v>0</v>
          </cell>
          <cell r="G330">
            <v>0</v>
          </cell>
          <cell r="H330">
            <v>0</v>
          </cell>
          <cell r="I330">
            <v>0</v>
          </cell>
          <cell r="J330">
            <v>0</v>
          </cell>
          <cell r="K330">
            <v>0</v>
          </cell>
        </row>
        <row r="331">
          <cell r="A331" t="str">
            <v/>
          </cell>
          <cell r="F331">
            <v>0</v>
          </cell>
          <cell r="G331">
            <v>0</v>
          </cell>
          <cell r="H331">
            <v>0</v>
          </cell>
          <cell r="I331">
            <v>0</v>
          </cell>
          <cell r="J331">
            <v>0</v>
          </cell>
          <cell r="K331">
            <v>0</v>
          </cell>
        </row>
        <row r="332">
          <cell r="A332" t="str">
            <v/>
          </cell>
          <cell r="F332">
            <v>0</v>
          </cell>
          <cell r="G332">
            <v>0</v>
          </cell>
          <cell r="H332">
            <v>0</v>
          </cell>
          <cell r="I332">
            <v>0</v>
          </cell>
          <cell r="J332">
            <v>0</v>
          </cell>
          <cell r="K332">
            <v>0</v>
          </cell>
        </row>
        <row r="333">
          <cell r="A333" t="str">
            <v/>
          </cell>
          <cell r="F333">
            <v>0</v>
          </cell>
          <cell r="G333">
            <v>0</v>
          </cell>
          <cell r="H333">
            <v>0</v>
          </cell>
          <cell r="I333">
            <v>0</v>
          </cell>
          <cell r="J333">
            <v>0</v>
          </cell>
          <cell r="K333">
            <v>0</v>
          </cell>
        </row>
        <row r="334">
          <cell r="A334" t="str">
            <v/>
          </cell>
          <cell r="F334">
            <v>0</v>
          </cell>
          <cell r="G334">
            <v>0</v>
          </cell>
          <cell r="H334">
            <v>0</v>
          </cell>
          <cell r="I334">
            <v>0</v>
          </cell>
          <cell r="J334">
            <v>0</v>
          </cell>
          <cell r="K334">
            <v>0</v>
          </cell>
        </row>
        <row r="335">
          <cell r="A335" t="str">
            <v/>
          </cell>
          <cell r="F335">
            <v>0</v>
          </cell>
          <cell r="G335">
            <v>0</v>
          </cell>
          <cell r="H335">
            <v>0</v>
          </cell>
          <cell r="I335">
            <v>0</v>
          </cell>
          <cell r="J335">
            <v>0</v>
          </cell>
          <cell r="K335">
            <v>0</v>
          </cell>
        </row>
        <row r="336">
          <cell r="A336" t="str">
            <v/>
          </cell>
          <cell r="F336">
            <v>0</v>
          </cell>
          <cell r="G336">
            <v>0</v>
          </cell>
          <cell r="H336">
            <v>0</v>
          </cell>
          <cell r="I336">
            <v>0</v>
          </cell>
          <cell r="J336">
            <v>0</v>
          </cell>
          <cell r="K336">
            <v>0</v>
          </cell>
        </row>
        <row r="337">
          <cell r="A337" t="str">
            <v/>
          </cell>
          <cell r="F337">
            <v>0</v>
          </cell>
          <cell r="G337">
            <v>0</v>
          </cell>
          <cell r="H337">
            <v>0</v>
          </cell>
          <cell r="I337">
            <v>0</v>
          </cell>
          <cell r="J337">
            <v>0</v>
          </cell>
          <cell r="K337">
            <v>0</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row r="911">
          <cell r="A911" t="str">
            <v/>
          </cell>
        </row>
        <row r="912">
          <cell r="A912" t="str">
            <v/>
          </cell>
        </row>
        <row r="913">
          <cell r="A913" t="str">
            <v/>
          </cell>
        </row>
        <row r="914">
          <cell r="A914" t="str">
            <v/>
          </cell>
        </row>
        <row r="915">
          <cell r="A915" t="str">
            <v/>
          </cell>
        </row>
        <row r="916">
          <cell r="A916" t="str">
            <v/>
          </cell>
        </row>
        <row r="917">
          <cell r="A917" t="str">
            <v/>
          </cell>
        </row>
        <row r="918">
          <cell r="A918" t="str">
            <v/>
          </cell>
        </row>
        <row r="919">
          <cell r="A919" t="str">
            <v/>
          </cell>
        </row>
        <row r="920">
          <cell r="A920" t="str">
            <v/>
          </cell>
        </row>
        <row r="921">
          <cell r="A921" t="str">
            <v/>
          </cell>
        </row>
        <row r="922">
          <cell r="A922" t="str">
            <v/>
          </cell>
        </row>
        <row r="923">
          <cell r="A923" t="str">
            <v/>
          </cell>
        </row>
        <row r="924">
          <cell r="A924" t="str">
            <v/>
          </cell>
        </row>
        <row r="925">
          <cell r="A925" t="str">
            <v/>
          </cell>
        </row>
        <row r="926">
          <cell r="A926" t="str">
            <v/>
          </cell>
        </row>
        <row r="927">
          <cell r="A927" t="str">
            <v/>
          </cell>
        </row>
        <row r="928">
          <cell r="A928" t="str">
            <v/>
          </cell>
        </row>
        <row r="929">
          <cell r="A929" t="str">
            <v/>
          </cell>
        </row>
        <row r="930">
          <cell r="A930" t="str">
            <v/>
          </cell>
        </row>
        <row r="931">
          <cell r="A931" t="str">
            <v/>
          </cell>
        </row>
        <row r="932">
          <cell r="A932" t="str">
            <v/>
          </cell>
        </row>
        <row r="933">
          <cell r="A933" t="str">
            <v/>
          </cell>
        </row>
        <row r="934">
          <cell r="A934" t="str">
            <v/>
          </cell>
        </row>
        <row r="935">
          <cell r="A935" t="str">
            <v/>
          </cell>
        </row>
        <row r="936">
          <cell r="A936" t="str">
            <v/>
          </cell>
        </row>
        <row r="937">
          <cell r="A937" t="str">
            <v/>
          </cell>
        </row>
        <row r="938">
          <cell r="A938" t="str">
            <v/>
          </cell>
        </row>
        <row r="939">
          <cell r="A939" t="str">
            <v/>
          </cell>
        </row>
        <row r="940">
          <cell r="A940" t="str">
            <v/>
          </cell>
        </row>
        <row r="941">
          <cell r="A941" t="str">
            <v/>
          </cell>
        </row>
        <row r="942">
          <cell r="A942" t="str">
            <v/>
          </cell>
        </row>
        <row r="943">
          <cell r="A943" t="str">
            <v/>
          </cell>
        </row>
        <row r="944">
          <cell r="A944" t="str">
            <v/>
          </cell>
        </row>
        <row r="945">
          <cell r="A945" t="str">
            <v/>
          </cell>
        </row>
        <row r="946">
          <cell r="A946" t="str">
            <v/>
          </cell>
        </row>
        <row r="947">
          <cell r="A947" t="str">
            <v/>
          </cell>
        </row>
        <row r="948">
          <cell r="A948" t="str">
            <v/>
          </cell>
        </row>
        <row r="949">
          <cell r="A949" t="str">
            <v/>
          </cell>
        </row>
        <row r="950">
          <cell r="A950" t="str">
            <v/>
          </cell>
        </row>
        <row r="951">
          <cell r="A951" t="str">
            <v/>
          </cell>
        </row>
        <row r="952">
          <cell r="A952" t="str">
            <v/>
          </cell>
        </row>
        <row r="953">
          <cell r="A953" t="str">
            <v/>
          </cell>
        </row>
        <row r="954">
          <cell r="A954" t="str">
            <v/>
          </cell>
        </row>
        <row r="955">
          <cell r="A955" t="str">
            <v/>
          </cell>
        </row>
        <row r="956">
          <cell r="A956" t="str">
            <v/>
          </cell>
        </row>
        <row r="957">
          <cell r="A957" t="str">
            <v/>
          </cell>
        </row>
        <row r="958">
          <cell r="A958" t="str">
            <v/>
          </cell>
        </row>
        <row r="959">
          <cell r="A959" t="str">
            <v/>
          </cell>
        </row>
        <row r="960">
          <cell r="A960" t="str">
            <v/>
          </cell>
        </row>
        <row r="961">
          <cell r="A961" t="str">
            <v/>
          </cell>
        </row>
        <row r="962">
          <cell r="A962" t="str">
            <v/>
          </cell>
        </row>
        <row r="963">
          <cell r="A963" t="str">
            <v/>
          </cell>
        </row>
        <row r="964">
          <cell r="A964" t="str">
            <v/>
          </cell>
        </row>
        <row r="965">
          <cell r="A965" t="str">
            <v/>
          </cell>
        </row>
        <row r="966">
          <cell r="A966" t="str">
            <v/>
          </cell>
        </row>
        <row r="967">
          <cell r="A967" t="str">
            <v/>
          </cell>
        </row>
        <row r="968">
          <cell r="A968" t="str">
            <v/>
          </cell>
        </row>
        <row r="969">
          <cell r="A969" t="str">
            <v/>
          </cell>
        </row>
        <row r="970">
          <cell r="A970" t="str">
            <v/>
          </cell>
        </row>
        <row r="971">
          <cell r="A971" t="str">
            <v/>
          </cell>
        </row>
        <row r="972">
          <cell r="A972" t="str">
            <v/>
          </cell>
        </row>
        <row r="973">
          <cell r="A973" t="str">
            <v/>
          </cell>
        </row>
        <row r="974">
          <cell r="A974" t="str">
            <v/>
          </cell>
        </row>
        <row r="975">
          <cell r="A975" t="str">
            <v/>
          </cell>
        </row>
        <row r="976">
          <cell r="A976" t="str">
            <v/>
          </cell>
        </row>
        <row r="977">
          <cell r="A977" t="str">
            <v/>
          </cell>
        </row>
        <row r="978">
          <cell r="A978" t="str">
            <v/>
          </cell>
        </row>
        <row r="979">
          <cell r="A979" t="str">
            <v/>
          </cell>
        </row>
        <row r="980">
          <cell r="A980" t="str">
            <v/>
          </cell>
        </row>
        <row r="981">
          <cell r="A981" t="str">
            <v/>
          </cell>
        </row>
        <row r="982">
          <cell r="A982" t="str">
            <v/>
          </cell>
        </row>
        <row r="983">
          <cell r="A983" t="str">
            <v/>
          </cell>
        </row>
        <row r="984">
          <cell r="A984" t="str">
            <v/>
          </cell>
        </row>
        <row r="985">
          <cell r="A985" t="str">
            <v/>
          </cell>
        </row>
        <row r="986">
          <cell r="A986" t="str">
            <v/>
          </cell>
        </row>
        <row r="987">
          <cell r="A987" t="str">
            <v/>
          </cell>
        </row>
        <row r="988">
          <cell r="A988" t="str">
            <v/>
          </cell>
        </row>
        <row r="989">
          <cell r="A989" t="str">
            <v/>
          </cell>
        </row>
        <row r="990">
          <cell r="A990" t="str">
            <v/>
          </cell>
        </row>
        <row r="991">
          <cell r="A991" t="str">
            <v/>
          </cell>
        </row>
        <row r="992">
          <cell r="A992" t="str">
            <v/>
          </cell>
        </row>
        <row r="993">
          <cell r="A993" t="str">
            <v/>
          </cell>
        </row>
        <row r="994">
          <cell r="A994" t="str">
            <v/>
          </cell>
        </row>
        <row r="995">
          <cell r="A995" t="str">
            <v/>
          </cell>
        </row>
        <row r="996">
          <cell r="A996" t="str">
            <v/>
          </cell>
        </row>
        <row r="997">
          <cell r="A997" t="str">
            <v/>
          </cell>
        </row>
        <row r="998">
          <cell r="A998" t="str">
            <v/>
          </cell>
        </row>
        <row r="999">
          <cell r="A999" t="str">
            <v/>
          </cell>
        </row>
        <row r="1000">
          <cell r="A1000" t="str">
            <v/>
          </cell>
        </row>
        <row r="1001">
          <cell r="A1001" t="str">
            <v/>
          </cell>
        </row>
        <row r="1002">
          <cell r="A1002" t="str">
            <v/>
          </cell>
        </row>
        <row r="1003">
          <cell r="A1003" t="str">
            <v/>
          </cell>
        </row>
        <row r="1004">
          <cell r="A1004" t="str">
            <v/>
          </cell>
        </row>
        <row r="1005">
          <cell r="A100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5">
          <cell r="D5">
            <v>26368.682800132825</v>
          </cell>
        </row>
      </sheetData>
      <sheetData sheetId="28">
        <row r="5">
          <cell r="D5">
            <v>34764.094400176145</v>
          </cell>
        </row>
      </sheetData>
      <sheetData sheetId="29">
        <row r="5">
          <cell r="D5">
            <v>36237.752800240902</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2">
          <cell r="B2">
            <v>34.764094400176148</v>
          </cell>
        </row>
      </sheetData>
      <sheetData sheetId="54"/>
      <sheetData sheetId="55"/>
      <sheetData sheetId="56"/>
      <sheetData sheetId="57"/>
      <sheetData sheetId="58"/>
      <sheetData sheetId="59"/>
      <sheetData sheetId="60"/>
      <sheetData sheetId="61"/>
      <sheetData sheetId="6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C US Rollup"/>
      <sheetName val="Sheet2"/>
      <sheetName val="Sheet3"/>
      <sheetName val="CFA Rollup"/>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
      <sheetName val="VP Calc"/>
      <sheetName val="Sheet1"/>
      <sheetName val="Drop Down Lists"/>
      <sheetName val="CapPress"/>
      <sheetName val="SIEVE PLOT"/>
      <sheetName val="A-4 Sewers 4,7,5"/>
      <sheetName val="Ap-42 Ref Tables"/>
      <sheetName val="DATA"/>
      <sheetName val="LHC 7 Boiler"/>
      <sheetName val="POP"/>
      <sheetName val="#REF"/>
      <sheetName val="fuel"/>
      <sheetName val="Summary 09"/>
      <sheetName val="Speciation (Kelloggs)"/>
      <sheetName val="BOILER-1"/>
      <sheetName val="PLANER-1"/>
      <sheetName val="Calculations"/>
      <sheetName val="Labor"/>
      <sheetName val="Exchangers R4"/>
      <sheetName val="REACTION LIST"/>
      <sheetName val="Filters R4"/>
      <sheetName val="Assumption"/>
      <sheetName val="PUMPS R4"/>
      <sheetName val="Vacuum Trucks"/>
      <sheetName val="A-1"/>
      <sheetName val="Table 3-1"/>
      <sheetName val="Drop Down List"/>
      <sheetName val="Tank speciations"/>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To-Do's"/>
      <sheetName val="Sheet1"/>
      <sheetName val="Market Share"/>
      <sheetName val="Mix Summary"/>
      <sheetName val="Volume Comparisons"/>
      <sheetName val="TRADE COMPARISONS"/>
      <sheetName val="Variable Trade Summary"/>
      <sheetName val="Utilization Rate History"/>
      <sheetName val="1999 CMF Calculation"/>
      <sheetName val="BREAK"/>
      <sheetName val="1999 Volumes "/>
      <sheetName val="1999 Trade Spending"/>
      <sheetName val="Ship Rate"/>
      <sheetName val="VEF &amp; CSP 2000 &amp; 2001 Adjstmnt"/>
      <sheetName val="TRADE - Trial Size Shipper Est"/>
      <sheetName val="2000 Volumes"/>
      <sheetName val="3-M Comparison"/>
      <sheetName val="Trade Summary"/>
      <sheetName val="Bracket Pricing"/>
      <sheetName val="High Low-B&amp;B"/>
      <sheetName val="Pollutant Lookup"/>
      <sheetName val="REF - Pollutant Lookup"/>
      <sheetName val="Site Specific Gen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1999 KLEENEX COTTONELLE TOILET PAPER</v>
          </cell>
        </row>
        <row r="3">
          <cell r="A3" t="str">
            <v>MSU VOLUME</v>
          </cell>
        </row>
        <row r="4">
          <cell r="A4" t="str">
            <v>Total 1999 Volume =</v>
          </cell>
          <cell r="B4">
            <v>16350.000451098374</v>
          </cell>
          <cell r="C4" t="str">
            <v>MSU</v>
          </cell>
          <cell r="AE4" t="str">
            <v>PERCENT MIX</v>
          </cell>
          <cell r="AN4" t="str">
            <v>CASES (OOO)</v>
          </cell>
          <cell r="AW4" t="str">
            <v>VARIABLE CONTRIBUTION</v>
          </cell>
        </row>
        <row r="5">
          <cell r="A5">
            <v>-229.99954890182562</v>
          </cell>
          <cell r="AA5">
            <v>2000</v>
          </cell>
        </row>
        <row r="6">
          <cell r="A6">
            <v>30.000000000199861</v>
          </cell>
          <cell r="B6" t="str">
            <v>PROD</v>
          </cell>
          <cell r="C6" t="str">
            <v>ACT</v>
          </cell>
          <cell r="D6" t="str">
            <v>ACT</v>
          </cell>
          <cell r="E6" t="str">
            <v>ACT</v>
          </cell>
          <cell r="F6" t="str">
            <v>ACT</v>
          </cell>
          <cell r="G6" t="str">
            <v>ACT</v>
          </cell>
          <cell r="H6" t="str">
            <v>ACT</v>
          </cell>
          <cell r="I6" t="str">
            <v>ACT</v>
          </cell>
          <cell r="J6" t="str">
            <v>ACT</v>
          </cell>
          <cell r="K6" t="str">
            <v>ACT</v>
          </cell>
          <cell r="L6" t="str">
            <v>CDM</v>
          </cell>
          <cell r="M6" t="str">
            <v>CDM</v>
          </cell>
          <cell r="N6" t="str">
            <v>FCST</v>
          </cell>
          <cell r="U6" t="str">
            <v>TOTAL</v>
          </cell>
          <cell r="Y6" t="str">
            <v>TOTAL</v>
          </cell>
          <cell r="Z6" t="str">
            <v>TOTAL</v>
          </cell>
          <cell r="AA6" t="str">
            <v>% Splits</v>
          </cell>
          <cell r="AB6" t="str">
            <v>% Split</v>
          </cell>
          <cell r="AC6" t="str">
            <v>% Split</v>
          </cell>
          <cell r="AI6" t="str">
            <v>TOTAL</v>
          </cell>
          <cell r="AJ6" t="str">
            <v>TOTAL</v>
          </cell>
          <cell r="AK6" t="str">
            <v>TOTAL</v>
          </cell>
          <cell r="AM6" t="str">
            <v>SU/</v>
          </cell>
          <cell r="AR6" t="str">
            <v>TOTAL</v>
          </cell>
          <cell r="AS6" t="str">
            <v>TOTAL</v>
          </cell>
          <cell r="AT6" t="str">
            <v>TOTAL</v>
          </cell>
          <cell r="AV6" t="str">
            <v xml:space="preserve">Contribution </v>
          </cell>
          <cell r="BA6" t="str">
            <v>TOTAL</v>
          </cell>
          <cell r="BB6" t="str">
            <v>TOTAL</v>
          </cell>
          <cell r="BC6" t="str">
            <v>TOTAL</v>
          </cell>
        </row>
        <row r="7">
          <cell r="B7" t="str">
            <v>LINE #</v>
          </cell>
          <cell r="C7" t="str">
            <v>JAN</v>
          </cell>
          <cell r="D7" t="str">
            <v>FEB</v>
          </cell>
          <cell r="E7" t="str">
            <v>MAR</v>
          </cell>
          <cell r="F7" t="str">
            <v>APR</v>
          </cell>
          <cell r="G7" t="str">
            <v>MAY</v>
          </cell>
          <cell r="H7" t="str">
            <v>JUN</v>
          </cell>
          <cell r="I7" t="str">
            <v>JUL</v>
          </cell>
          <cell r="J7" t="str">
            <v>AUG</v>
          </cell>
          <cell r="K7" t="str">
            <v>SEP</v>
          </cell>
          <cell r="L7" t="str">
            <v>OCT</v>
          </cell>
          <cell r="M7" t="str">
            <v>NOV</v>
          </cell>
          <cell r="N7" t="str">
            <v>DEC</v>
          </cell>
          <cell r="P7" t="str">
            <v>Q1</v>
          </cell>
          <cell r="Q7" t="str">
            <v>Q2</v>
          </cell>
          <cell r="R7" t="str">
            <v>Q3</v>
          </cell>
          <cell r="S7" t="str">
            <v>Q4</v>
          </cell>
          <cell r="U7">
            <v>1999</v>
          </cell>
          <cell r="Y7">
            <v>2000</v>
          </cell>
          <cell r="Z7">
            <v>2001</v>
          </cell>
          <cell r="AA7">
            <v>2001</v>
          </cell>
          <cell r="AB7" t="str">
            <v>Budget</v>
          </cell>
          <cell r="AC7">
            <v>1998</v>
          </cell>
          <cell r="AE7" t="str">
            <v>Q1</v>
          </cell>
          <cell r="AF7" t="str">
            <v>Q2</v>
          </cell>
          <cell r="AG7" t="str">
            <v>Q3</v>
          </cell>
          <cell r="AH7" t="str">
            <v>Q4</v>
          </cell>
          <cell r="AI7">
            <v>1999</v>
          </cell>
          <cell r="AJ7">
            <v>2000</v>
          </cell>
          <cell r="AK7">
            <v>2001</v>
          </cell>
          <cell r="AM7" t="str">
            <v>CASES</v>
          </cell>
          <cell r="AN7" t="str">
            <v>Q1</v>
          </cell>
          <cell r="AO7" t="str">
            <v>Q2</v>
          </cell>
          <cell r="AP7" t="str">
            <v>Q3</v>
          </cell>
          <cell r="AQ7" t="str">
            <v>Q4</v>
          </cell>
          <cell r="AR7">
            <v>1999</v>
          </cell>
          <cell r="AS7">
            <v>2000</v>
          </cell>
          <cell r="AT7">
            <v>2001</v>
          </cell>
          <cell r="AV7" t="str">
            <v>Margin By Code</v>
          </cell>
          <cell r="AW7" t="str">
            <v>Q1</v>
          </cell>
          <cell r="AX7" t="str">
            <v>Q2</v>
          </cell>
          <cell r="AY7" t="str">
            <v>Q3</v>
          </cell>
          <cell r="AZ7" t="str">
            <v>Q4</v>
          </cell>
          <cell r="BA7">
            <v>1999</v>
          </cell>
          <cell r="BB7">
            <v>2000</v>
          </cell>
          <cell r="BC7">
            <v>2001</v>
          </cell>
        </row>
        <row r="8">
          <cell r="A8" t="str">
            <v>COTTONELLE - CACTUS</v>
          </cell>
        </row>
        <row r="9">
          <cell r="A9" t="str">
            <v>Total 2-pk Regular Roll</v>
          </cell>
        </row>
        <row r="10">
          <cell r="A10" t="str">
            <v>2-pk 280</v>
          </cell>
          <cell r="B10">
            <v>61000</v>
          </cell>
        </row>
        <row r="12">
          <cell r="A12" t="str">
            <v>Total 4-pk Regular Roll</v>
          </cell>
        </row>
        <row r="13">
          <cell r="A13" t="str">
            <v>4-pk 280</v>
          </cell>
          <cell r="B13">
            <v>61110</v>
          </cell>
        </row>
        <row r="14">
          <cell r="A14" t="str">
            <v>4-pk 280 LS(GMA)</v>
          </cell>
          <cell r="B14">
            <v>61600</v>
          </cell>
        </row>
        <row r="15">
          <cell r="A15" t="str">
            <v>4-pk 280 LS (CHEP)-MTO</v>
          </cell>
          <cell r="B15">
            <v>61016</v>
          </cell>
        </row>
        <row r="17">
          <cell r="A17" t="str">
            <v>Total 12-pk Regular Roll</v>
          </cell>
        </row>
        <row r="18">
          <cell r="A18" t="str">
            <v>12-pk 280</v>
          </cell>
          <cell r="B18">
            <v>61500</v>
          </cell>
        </row>
        <row r="19">
          <cell r="A19" t="str">
            <v>12-pk 280 "Tray"LS(GMA) (Apr &amp; Aug includes 61034)</v>
          </cell>
          <cell r="B19">
            <v>61028</v>
          </cell>
        </row>
        <row r="20">
          <cell r="A20" t="str">
            <v>12-pk 280 "Tray"LS(CHEP)-MTO</v>
          </cell>
          <cell r="B20">
            <v>61013</v>
          </cell>
        </row>
        <row r="22">
          <cell r="A22" t="str">
            <v>Total 24-pk Regular Roll</v>
          </cell>
        </row>
        <row r="23">
          <cell r="A23" t="str">
            <v>24-pk 280 Case</v>
          </cell>
          <cell r="B23">
            <v>61031</v>
          </cell>
        </row>
        <row r="24">
          <cell r="A24" t="str">
            <v>24-pk 280 LS (GMA)</v>
          </cell>
          <cell r="B24">
            <v>61098</v>
          </cell>
        </row>
        <row r="26">
          <cell r="A26" t="str">
            <v>Total 36-pk Regular Roll</v>
          </cell>
        </row>
        <row r="27">
          <cell r="A27" t="str">
            <v>36-pk 280 Pallet-MTO</v>
          </cell>
          <cell r="B27">
            <v>61035</v>
          </cell>
        </row>
        <row r="29">
          <cell r="A29" t="str">
            <v>Regular Roll</v>
          </cell>
        </row>
        <row r="31">
          <cell r="A31" t="str">
            <v>Total 4-pk Double Roll</v>
          </cell>
        </row>
        <row r="32">
          <cell r="A32" t="str">
            <v>4-pk 560</v>
          </cell>
          <cell r="B32">
            <v>61115</v>
          </cell>
        </row>
        <row r="33">
          <cell r="A33" t="str">
            <v>4-pk 560 Prints</v>
          </cell>
          <cell r="B33">
            <v>61335</v>
          </cell>
        </row>
        <row r="34">
          <cell r="A34" t="str">
            <v>4-pk 560 LS (GMA)</v>
          </cell>
          <cell r="B34">
            <v>61025</v>
          </cell>
        </row>
        <row r="35">
          <cell r="A35" t="str">
            <v>4-pk 560 LS (CHEP)-MTO</v>
          </cell>
          <cell r="B35">
            <v>61010</v>
          </cell>
        </row>
        <row r="37">
          <cell r="A37" t="str">
            <v>Total 6-pk Double Roll</v>
          </cell>
        </row>
        <row r="38">
          <cell r="A38" t="str">
            <v>6-pk 560</v>
          </cell>
          <cell r="B38">
            <v>61775</v>
          </cell>
        </row>
        <row r="39">
          <cell r="A39" t="str">
            <v>6-pk 560 LS(GMA)</v>
          </cell>
          <cell r="B39">
            <v>61755</v>
          </cell>
        </row>
        <row r="40">
          <cell r="A40" t="str">
            <v>6-pk 560 LS (CHEP)-MTO</v>
          </cell>
          <cell r="B40">
            <v>61019</v>
          </cell>
        </row>
        <row r="42">
          <cell r="A42" t="str">
            <v>Total 12-pk Double Roll</v>
          </cell>
        </row>
        <row r="43">
          <cell r="A43" t="str">
            <v>12-pk 560</v>
          </cell>
          <cell r="B43">
            <v>61800</v>
          </cell>
        </row>
        <row r="44">
          <cell r="A44" t="str">
            <v>12-pk 560 LS (GMA)</v>
          </cell>
          <cell r="B44">
            <v>61841</v>
          </cell>
        </row>
        <row r="46">
          <cell r="A46" t="str">
            <v>Total 16-pk Double Roll</v>
          </cell>
        </row>
        <row r="47">
          <cell r="A47" t="str">
            <v>16-pk 560 Pallet (CHEP)-MTO</v>
          </cell>
          <cell r="B47">
            <v>61820</v>
          </cell>
        </row>
        <row r="48">
          <cell r="A48" t="str">
            <v>16-pk 560 Pallet-MTO</v>
          </cell>
          <cell r="B48">
            <v>61006</v>
          </cell>
        </row>
        <row r="50">
          <cell r="A50" t="str">
            <v>Double Roll</v>
          </cell>
        </row>
        <row r="52">
          <cell r="A52" t="str">
            <v>TOTAL COTTONELLE CACTUS</v>
          </cell>
        </row>
        <row r="55">
          <cell r="A55" t="str">
            <v>COTTONELLE UCTAD</v>
          </cell>
        </row>
        <row r="56">
          <cell r="A56" t="str">
            <v>Total 2-pk Regular Roll</v>
          </cell>
        </row>
        <row r="57">
          <cell r="A57" t="str">
            <v>2-pk 280</v>
          </cell>
          <cell r="B57">
            <v>64508</v>
          </cell>
        </row>
        <row r="59">
          <cell r="A59" t="str">
            <v>Total 4-pk Regular Roll</v>
          </cell>
        </row>
        <row r="60">
          <cell r="A60" t="str">
            <v>4-pk 280</v>
          </cell>
          <cell r="B60">
            <v>64538</v>
          </cell>
        </row>
        <row r="61">
          <cell r="A61" t="str">
            <v>4-pk 280 LS(GMA)</v>
          </cell>
          <cell r="B61">
            <v>64622</v>
          </cell>
        </row>
        <row r="63">
          <cell r="A63" t="str">
            <v>Total 12-pk Regular Roll</v>
          </cell>
        </row>
        <row r="64">
          <cell r="A64" t="str">
            <v>12-pk 280</v>
          </cell>
          <cell r="B64">
            <v>64586</v>
          </cell>
        </row>
        <row r="65">
          <cell r="A65" t="str">
            <v xml:space="preserve">12-pk 280 "Tray"LS(GMA) </v>
          </cell>
          <cell r="B65">
            <v>64785</v>
          </cell>
        </row>
        <row r="67">
          <cell r="A67" t="str">
            <v>Total 24-pk Regular Roll</v>
          </cell>
        </row>
        <row r="68">
          <cell r="A68" t="str">
            <v>24-pk 280 Case</v>
          </cell>
          <cell r="B68">
            <v>64017</v>
          </cell>
        </row>
        <row r="69">
          <cell r="A69" t="str">
            <v>24-pk 280 LS (GMA)</v>
          </cell>
          <cell r="B69">
            <v>64300</v>
          </cell>
        </row>
        <row r="71">
          <cell r="A71" t="str">
            <v>Total 36-Pack Regular Roll</v>
          </cell>
        </row>
        <row r="72">
          <cell r="A72" t="str">
            <v>36-pk 280 Pallet-MTO</v>
          </cell>
          <cell r="B72">
            <v>64106</v>
          </cell>
        </row>
        <row r="74">
          <cell r="A74" t="str">
            <v>Regular Roll</v>
          </cell>
        </row>
        <row r="76">
          <cell r="A76" t="str">
            <v>Total 1-pk Double Roll</v>
          </cell>
        </row>
        <row r="77">
          <cell r="A77" t="str">
            <v>1-pk Display Shipper</v>
          </cell>
          <cell r="B77">
            <v>64008</v>
          </cell>
        </row>
        <row r="79">
          <cell r="A79" t="str">
            <v>Total 4-pk Double Roll</v>
          </cell>
        </row>
        <row r="80">
          <cell r="A80" t="str">
            <v>4-pk 560</v>
          </cell>
          <cell r="B80">
            <v>64001</v>
          </cell>
        </row>
        <row r="81">
          <cell r="A81" t="str">
            <v>4-pk 560 (PDQ)</v>
          </cell>
          <cell r="B81">
            <v>64040</v>
          </cell>
        </row>
        <row r="82">
          <cell r="A82" t="str">
            <v>4-pk 560 LS (GMA)</v>
          </cell>
          <cell r="B82">
            <v>64196</v>
          </cell>
        </row>
        <row r="84">
          <cell r="A84" t="str">
            <v>Total 6-pk Double Roll</v>
          </cell>
        </row>
        <row r="85">
          <cell r="A85" t="str">
            <v>6-pk 560</v>
          </cell>
          <cell r="B85">
            <v>64026</v>
          </cell>
        </row>
        <row r="86">
          <cell r="A86" t="str">
            <v>6-pk 560 LS(GMA)</v>
          </cell>
          <cell r="B86">
            <v>64309</v>
          </cell>
        </row>
        <row r="88">
          <cell r="A88" t="str">
            <v>Total 12-pk Double Roll</v>
          </cell>
        </row>
        <row r="89">
          <cell r="A89" t="str">
            <v>12-pk 560</v>
          </cell>
          <cell r="B89">
            <v>64059</v>
          </cell>
        </row>
        <row r="90">
          <cell r="A90" t="str">
            <v>12-pk 560 LS(GMA)</v>
          </cell>
          <cell r="B90">
            <v>64159</v>
          </cell>
        </row>
        <row r="92">
          <cell r="A92" t="str">
            <v>TOTAL 16-pk Double Roll</v>
          </cell>
        </row>
        <row r="93">
          <cell r="A93" t="str">
            <v>16-pk 560 Pallet</v>
          </cell>
          <cell r="B93">
            <v>64160</v>
          </cell>
        </row>
        <row r="95">
          <cell r="A95" t="str">
            <v>Total 24 Pack Double Roll</v>
          </cell>
        </row>
        <row r="96">
          <cell r="A96" t="str">
            <v>24-pk 560 Pallet</v>
          </cell>
          <cell r="B96">
            <v>64023</v>
          </cell>
        </row>
        <row r="98">
          <cell r="A98" t="str">
            <v>Double Roll</v>
          </cell>
        </row>
        <row r="100">
          <cell r="A100" t="str">
            <v>TOTAL COTTONELLE UCTAD</v>
          </cell>
        </row>
        <row r="102">
          <cell r="A102" t="str">
            <v>COTTONELLE- SPLE</v>
          </cell>
        </row>
        <row r="103">
          <cell r="A103" t="str">
            <v>Total 4-pk Regular Roll</v>
          </cell>
        </row>
        <row r="104">
          <cell r="A104" t="str">
            <v>4-pk 170</v>
          </cell>
          <cell r="B104">
            <v>60655</v>
          </cell>
        </row>
        <row r="106">
          <cell r="A106" t="str">
            <v>Total 12-pk Regular Roll</v>
          </cell>
        </row>
        <row r="107">
          <cell r="A107" t="str">
            <v>12-pk 170</v>
          </cell>
          <cell r="B107">
            <v>60677</v>
          </cell>
        </row>
        <row r="109">
          <cell r="A109" t="str">
            <v>Regular Roll</v>
          </cell>
        </row>
        <row r="111">
          <cell r="A111" t="str">
            <v>Total 4-pk Double Roll</v>
          </cell>
        </row>
        <row r="112">
          <cell r="A112" t="str">
            <v>4-pk 340</v>
          </cell>
          <cell r="B112">
            <v>60610</v>
          </cell>
        </row>
        <row r="113">
          <cell r="A113" t="str">
            <v>4-pk 340 LS(GMA)</v>
          </cell>
          <cell r="B113">
            <v>60006</v>
          </cell>
        </row>
        <row r="114">
          <cell r="A114" t="str">
            <v>4-pk 340 LS(CHEP)-MTO</v>
          </cell>
          <cell r="B114">
            <v>60003</v>
          </cell>
        </row>
        <row r="116">
          <cell r="A116" t="str">
            <v>Total 6-pk Double Roll</v>
          </cell>
        </row>
        <row r="117">
          <cell r="A117" t="str">
            <v>6-pk 340</v>
          </cell>
          <cell r="B117">
            <v>60620</v>
          </cell>
        </row>
        <row r="118">
          <cell r="A118" t="str">
            <v>6-pk 340 LS(GMA)-MTO</v>
          </cell>
          <cell r="B118">
            <v>60031</v>
          </cell>
        </row>
        <row r="119">
          <cell r="A119" t="str">
            <v>6-pk 340 LS (CHEP)-MTO</v>
          </cell>
          <cell r="B119">
            <v>60000</v>
          </cell>
        </row>
        <row r="121">
          <cell r="A121" t="str">
            <v>Total 12-pk Double Roll</v>
          </cell>
        </row>
        <row r="122">
          <cell r="A122" t="str">
            <v>12-pk 340</v>
          </cell>
          <cell r="B122">
            <v>60630</v>
          </cell>
        </row>
        <row r="124">
          <cell r="A124" t="str">
            <v>Double Roll</v>
          </cell>
        </row>
        <row r="126">
          <cell r="A126" t="str">
            <v>TOTAL SPLE</v>
          </cell>
        </row>
        <row r="128">
          <cell r="A128" t="str">
            <v>TOTAL CACTUS</v>
          </cell>
        </row>
        <row r="129">
          <cell r="A129" t="str">
            <v>TOTAL UCTAD</v>
          </cell>
        </row>
        <row r="130">
          <cell r="A130" t="str">
            <v>TOTAL SPLE</v>
          </cell>
        </row>
        <row r="131">
          <cell r="A131" t="str">
            <v>GRAND TOTAL</v>
          </cell>
        </row>
        <row r="135">
          <cell r="A135" t="str">
            <v>UCTAD &amp; CACTUS TOTAL</v>
          </cell>
        </row>
        <row r="136">
          <cell r="A136" t="str">
            <v>REGULAR ROLL</v>
          </cell>
        </row>
        <row r="137">
          <cell r="A137" t="str">
            <v>2-pk</v>
          </cell>
        </row>
        <row r="138">
          <cell r="A138" t="str">
            <v>4-pk</v>
          </cell>
        </row>
        <row r="139">
          <cell r="A139" t="str">
            <v>12-pk</v>
          </cell>
        </row>
        <row r="140">
          <cell r="A140" t="str">
            <v>24-pk</v>
          </cell>
        </row>
        <row r="141">
          <cell r="A141" t="str">
            <v>36-pk</v>
          </cell>
        </row>
        <row r="143">
          <cell r="A143" t="str">
            <v>DOUBLE ROLL</v>
          </cell>
        </row>
        <row r="144">
          <cell r="A144" t="str">
            <v>1-pk</v>
          </cell>
        </row>
        <row r="145">
          <cell r="A145" t="str">
            <v>4-pk</v>
          </cell>
        </row>
        <row r="146">
          <cell r="A146" t="str">
            <v>6-pk</v>
          </cell>
        </row>
        <row r="147">
          <cell r="A147" t="str">
            <v>12-pk</v>
          </cell>
        </row>
        <row r="148">
          <cell r="A148" t="str">
            <v>16-pk</v>
          </cell>
        </row>
        <row r="149">
          <cell r="A149" t="str">
            <v>24-pk</v>
          </cell>
        </row>
        <row r="151">
          <cell r="A151" t="str">
            <v>SPLE</v>
          </cell>
        </row>
        <row r="152">
          <cell r="A152" t="str">
            <v>REGULAR ROLL</v>
          </cell>
        </row>
        <row r="153">
          <cell r="A153" t="str">
            <v>4-pk</v>
          </cell>
        </row>
        <row r="154">
          <cell r="A154" t="str">
            <v>12-pk</v>
          </cell>
        </row>
        <row r="156">
          <cell r="A156" t="str">
            <v>DOUBLE ROLL</v>
          </cell>
        </row>
        <row r="157">
          <cell r="A157" t="str">
            <v>4-pk</v>
          </cell>
        </row>
        <row r="158">
          <cell r="A158" t="str">
            <v>6-pk</v>
          </cell>
        </row>
        <row r="159">
          <cell r="A159" t="str">
            <v>12-pk</v>
          </cell>
        </row>
        <row r="161">
          <cell r="A161" t="str">
            <v>GRAND TOTAL</v>
          </cell>
        </row>
        <row r="163">
          <cell r="A163" t="str">
            <v>Monthly Sales Quota</v>
          </cell>
        </row>
        <row r="165">
          <cell r="A165" t="str">
            <v>Shipment Days</v>
          </cell>
        </row>
        <row r="167">
          <cell r="A167" t="str">
            <v>COMPARISON OF DAILY SHIPMENT RATES</v>
          </cell>
        </row>
        <row r="168">
          <cell r="A168" t="str">
            <v>UCTAD &amp; CACTUS TOTAL</v>
          </cell>
        </row>
        <row r="169">
          <cell r="A169" t="str">
            <v>REGULAR ROLL</v>
          </cell>
        </row>
        <row r="170">
          <cell r="A170" t="str">
            <v>2-pk</v>
          </cell>
        </row>
        <row r="171">
          <cell r="A171" t="str">
            <v>4-pk</v>
          </cell>
        </row>
        <row r="172">
          <cell r="A172" t="str">
            <v>12-pk</v>
          </cell>
        </row>
        <row r="173">
          <cell r="A173" t="str">
            <v>24-pk</v>
          </cell>
        </row>
        <row r="174">
          <cell r="A174" t="str">
            <v>36-pk</v>
          </cell>
        </row>
        <row r="176">
          <cell r="A176" t="str">
            <v>DOUBLE ROLL</v>
          </cell>
        </row>
        <row r="177">
          <cell r="A177" t="str">
            <v>1-pk</v>
          </cell>
        </row>
        <row r="178">
          <cell r="A178" t="str">
            <v>4-pk</v>
          </cell>
        </row>
        <row r="179">
          <cell r="A179" t="str">
            <v>6-pk</v>
          </cell>
        </row>
        <row r="180">
          <cell r="A180" t="str">
            <v>12-pk</v>
          </cell>
        </row>
        <row r="181">
          <cell r="A181" t="str">
            <v>16-pk</v>
          </cell>
        </row>
        <row r="182">
          <cell r="A182" t="str">
            <v>24-pk</v>
          </cell>
        </row>
        <row r="184">
          <cell r="A184" t="str">
            <v>SPLE</v>
          </cell>
        </row>
        <row r="185">
          <cell r="A185" t="str">
            <v>REGULAR ROLL</v>
          </cell>
        </row>
        <row r="186">
          <cell r="A186" t="str">
            <v>4-pk</v>
          </cell>
        </row>
        <row r="187">
          <cell r="A187" t="str">
            <v>12-pk</v>
          </cell>
        </row>
        <row r="189">
          <cell r="A189" t="str">
            <v>DOUBLE ROLL</v>
          </cell>
        </row>
        <row r="190">
          <cell r="A190" t="str">
            <v>4-pk</v>
          </cell>
        </row>
        <row r="191">
          <cell r="A191" t="str">
            <v>6-pk</v>
          </cell>
        </row>
        <row r="192">
          <cell r="A192" t="str">
            <v>12-pk</v>
          </cell>
        </row>
        <row r="194">
          <cell r="A194" t="str">
            <v>GRAND TOTAL</v>
          </cell>
        </row>
        <row r="196">
          <cell r="A196" t="str">
            <v>GMA</v>
          </cell>
        </row>
        <row r="197">
          <cell r="A197" t="str">
            <v>CHEP</v>
          </cell>
        </row>
        <row r="198">
          <cell r="A198" t="str">
            <v>CACTUS Display Volume</v>
          </cell>
        </row>
        <row r="199">
          <cell r="A199" t="str">
            <v>Running Total</v>
          </cell>
        </row>
        <row r="201">
          <cell r="A201" t="str">
            <v>GMA</v>
          </cell>
        </row>
        <row r="202">
          <cell r="A202" t="str">
            <v>CHEP</v>
          </cell>
        </row>
        <row r="203">
          <cell r="A203" t="str">
            <v>UCTAD Display Volume</v>
          </cell>
        </row>
        <row r="204">
          <cell r="A204" t="str">
            <v>Running Total</v>
          </cell>
        </row>
        <row r="206">
          <cell r="A206" t="str">
            <v>GMA</v>
          </cell>
        </row>
        <row r="207">
          <cell r="A207" t="str">
            <v>CHEP</v>
          </cell>
        </row>
        <row r="208">
          <cell r="A208" t="str">
            <v>SPLE Display Volume</v>
          </cell>
        </row>
        <row r="209">
          <cell r="A209" t="str">
            <v>Running Total</v>
          </cell>
        </row>
        <row r="211">
          <cell r="A211" t="str">
            <v>Total in SU</v>
          </cell>
        </row>
        <row r="212">
          <cell r="A212" t="str">
            <v>Running Total in SU</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p) DPOD Max 60 (PTE)NewForm"/>
      <sheetName val="Misc Usage"/>
      <sheetName val="Dryer"/>
      <sheetName val="PermitLevels"/>
      <sheetName val="(Disp) DPOD Max 58"/>
      <sheetName val="5year CFF Solution"/>
      <sheetName val="Factor Calc Sheet Less PG"/>
      <sheetName val="5 year planning details"/>
      <sheetName val="Chemical Usage New Ink"/>
    </sheetNames>
    <sheetDataSet>
      <sheetData sheetId="0"/>
      <sheetData sheetId="1"/>
      <sheetData sheetId="2"/>
      <sheetData sheetId="3" refreshError="1"/>
      <sheetData sheetId="4" refreshError="1"/>
      <sheetData sheetId="5">
        <row r="3">
          <cell r="F3">
            <v>0.08</v>
          </cell>
        </row>
        <row r="4">
          <cell r="F4">
            <v>7.5999999999999998E-2</v>
          </cell>
        </row>
        <row r="5">
          <cell r="F5">
            <v>0.1</v>
          </cell>
        </row>
      </sheetData>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tentials"/>
      <sheetName val="Sheet1"/>
      <sheetName val="Main Flare"/>
      <sheetName val="Actuals-2001"/>
      <sheetName val="Actuals-2000"/>
      <sheetName val="Actuals-99"/>
      <sheetName val="Actuals-98"/>
      <sheetName val=" (Hourly)"/>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TEI Form Instructions"/>
      <sheetName val="Facility Note"/>
      <sheetName val="1. Facility Information"/>
      <sheetName val="2. Emissions Units &amp; Activities"/>
      <sheetName val="3. Pollutant Emissions - EF"/>
      <sheetName val="4. Material Balance Activities"/>
      <sheetName val="5. Pollutant Emissions - MB"/>
      <sheetName val="6. MB Summary"/>
      <sheetName val="Engine Info--&gt;"/>
      <sheetName val="Emission Factors"/>
      <sheetName val="Engine IDs"/>
      <sheetName val="Building Generator Logs --&gt;"/>
      <sheetName val="PDX80 Data"/>
      <sheetName val="PDX81 Data"/>
      <sheetName val="PDX82 Data"/>
      <sheetName val="PDX83 Data"/>
      <sheetName val="PDXTRANS Data"/>
      <sheetName val="DEQ Pollutant List"/>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UR6l00b2j0KuJEDrROyFyQQBRA-XwYNLpB61ehmFKAgybkK7aj4SQqCHnTdGizJV" itemId="01MPFIY7VIPD7XJFXKYND3I4O3XNY5IK3L">
      <xxl21:absoluteUrl r:id="rId2"/>
    </xxl21:alternateUrls>
    <sheetNames>
      <sheetName val="ATEI Form Instructions"/>
      <sheetName val="Facility Note"/>
      <sheetName val="1. Facility Information"/>
      <sheetName val="2. Emissions Units &amp; Activities"/>
      <sheetName val="3. Pollutant Emissions - EF"/>
      <sheetName val="4. Material Balance Activities"/>
      <sheetName val="5. Pollutant Emissions - MB"/>
      <sheetName val="6. MB Summary"/>
      <sheetName val="Engine Info --&gt;"/>
      <sheetName val="Emission Factors"/>
      <sheetName val="Engine IDs"/>
      <sheetName val="Building Generator Logs --&gt;"/>
      <sheetName val="PDX04 Data"/>
      <sheetName val="PDX52 Data"/>
      <sheetName val="PDX55 Data"/>
      <sheetName val="PDX58 Data"/>
      <sheetName val="PDX61 Data"/>
      <sheetName val="PDXTRANS Data"/>
      <sheetName val="DEQ Pollutant List"/>
      <sheetName val="consta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v>115</v>
          </cell>
          <cell r="B3" t="str">
            <v>630-20-6</v>
          </cell>
          <cell r="C3" t="str">
            <v>1,1,1,2-Tetrachloroethane</v>
          </cell>
        </row>
        <row r="4">
          <cell r="A4">
            <v>245</v>
          </cell>
          <cell r="B4" t="str">
            <v>811-97-2</v>
          </cell>
          <cell r="C4" t="str">
            <v>1,1,1,2-Tetrafluoroethane</v>
          </cell>
        </row>
        <row r="5">
          <cell r="A5">
            <v>326</v>
          </cell>
          <cell r="B5" t="str">
            <v>71-55-6</v>
          </cell>
          <cell r="C5" t="str">
            <v>1,1,1-Trichloroethane (methyl chloroform)</v>
          </cell>
        </row>
        <row r="6">
          <cell r="A6">
            <v>594</v>
          </cell>
          <cell r="B6" t="str">
            <v>79-34-5</v>
          </cell>
          <cell r="C6" t="str">
            <v>1,1,2,2-Tetrachloroethane</v>
          </cell>
        </row>
        <row r="7">
          <cell r="A7">
            <v>607</v>
          </cell>
          <cell r="B7" t="str">
            <v>79-00-5</v>
          </cell>
          <cell r="C7" t="str">
            <v>1,1,2-Trichloroethane (vinyl trichloride)</v>
          </cell>
        </row>
        <row r="8">
          <cell r="A8">
            <v>193</v>
          </cell>
          <cell r="B8" t="str">
            <v>75-34-3</v>
          </cell>
          <cell r="C8" t="str">
            <v>1,1-Dichloroethane (ethylidene dichloride)</v>
          </cell>
        </row>
        <row r="9">
          <cell r="A9">
            <v>244</v>
          </cell>
          <cell r="B9" t="str">
            <v>75-37-6</v>
          </cell>
          <cell r="C9" t="str">
            <v>1,1-Difluoroethane</v>
          </cell>
        </row>
        <row r="10">
          <cell r="A10">
            <v>212</v>
          </cell>
          <cell r="B10" t="str">
            <v>57-14-7</v>
          </cell>
          <cell r="C10" t="str">
            <v>1,1-Dimethylhydrazine</v>
          </cell>
        </row>
        <row r="11">
          <cell r="A11">
            <v>546</v>
          </cell>
          <cell r="B11" t="str">
            <v>67562-39-4</v>
          </cell>
          <cell r="C11" t="str">
            <v>1,2,3,4,6,7,8-Heptachlorodibenzofuran (HpCDF)</v>
          </cell>
        </row>
        <row r="12">
          <cell r="A12">
            <v>532</v>
          </cell>
          <cell r="B12" t="str">
            <v>35822-46-9</v>
          </cell>
          <cell r="C12" t="str">
            <v>1,2,3,4,6,7,8-Heptachlorodibenzo-p-dioxin (HpCDD)</v>
          </cell>
        </row>
        <row r="13">
          <cell r="A13">
            <v>547</v>
          </cell>
          <cell r="B13" t="str">
            <v>55673-89-7</v>
          </cell>
          <cell r="C13" t="str">
            <v>1,2,3,4,7,8,9-Heptachlorodibenzofuran (HpCDF)</v>
          </cell>
        </row>
        <row r="14">
          <cell r="A14">
            <v>542</v>
          </cell>
          <cell r="B14" t="str">
            <v>70648-26-9</v>
          </cell>
          <cell r="C14" t="str">
            <v>1,2,3,4,7,8-Hexachlorodibenzofuran (HxCDF)</v>
          </cell>
        </row>
        <row r="15">
          <cell r="A15">
            <v>529</v>
          </cell>
          <cell r="B15" t="str">
            <v>39227-28-6</v>
          </cell>
          <cell r="C15" t="str">
            <v>1,2,3,4,7,8-Hexachlorodibenzo-p-dioxin (HxCDD)</v>
          </cell>
        </row>
        <row r="16">
          <cell r="A16">
            <v>543</v>
          </cell>
          <cell r="B16" t="str">
            <v>57117-44-9</v>
          </cell>
          <cell r="C16" t="str">
            <v>1,2,3,6,7,8-Hexachlorodibenzofuran (HxCDF)</v>
          </cell>
        </row>
        <row r="17">
          <cell r="A17">
            <v>530</v>
          </cell>
          <cell r="B17" t="str">
            <v>57653-85-7</v>
          </cell>
          <cell r="C17" t="str">
            <v>1,2,3,6,7,8-Hexachlorodibenzo-p-dioxin (HxCDD)</v>
          </cell>
        </row>
        <row r="18">
          <cell r="A18">
            <v>544</v>
          </cell>
          <cell r="B18" t="str">
            <v>72918-21-9</v>
          </cell>
          <cell r="C18" t="str">
            <v>1,2,3,7,8,9-Hexachlorodibenzofuran (HxCDF)</v>
          </cell>
        </row>
        <row r="19">
          <cell r="A19">
            <v>531</v>
          </cell>
          <cell r="B19" t="str">
            <v>19408-74-3</v>
          </cell>
          <cell r="C19" t="str">
            <v>1,2,3,7,8,9-Hexachlorodibenzo-p-dioxin (HxCDD)</v>
          </cell>
        </row>
        <row r="20">
          <cell r="A20">
            <v>540</v>
          </cell>
          <cell r="B20" t="str">
            <v>57117-41-6</v>
          </cell>
          <cell r="C20" t="str">
            <v>1,2,3,7,8-Pentachlorodibenzofuran (PeCDF)</v>
          </cell>
        </row>
        <row r="21">
          <cell r="A21">
            <v>528</v>
          </cell>
          <cell r="B21" t="str">
            <v>40321-76-4</v>
          </cell>
          <cell r="C21" t="str">
            <v>1,2,3,7,8-Pentachlorodibenzo-p-dioxin (PeCDD)</v>
          </cell>
        </row>
        <row r="22">
          <cell r="A22">
            <v>609</v>
          </cell>
          <cell r="B22" t="str">
            <v>96-18-4</v>
          </cell>
          <cell r="C22" t="str">
            <v>1,2,3-Trichloropropane</v>
          </cell>
        </row>
        <row r="23">
          <cell r="A23">
            <v>613</v>
          </cell>
          <cell r="B23" t="str">
            <v>526-73-8</v>
          </cell>
          <cell r="C23" t="str">
            <v>1,2,3-Trimethylbenzene</v>
          </cell>
        </row>
        <row r="24">
          <cell r="A24">
            <v>113</v>
          </cell>
          <cell r="B24" t="str">
            <v>120-82-1</v>
          </cell>
          <cell r="C24" t="str">
            <v>1,2,4-Trichlorobenzene</v>
          </cell>
        </row>
        <row r="25">
          <cell r="A25">
            <v>614</v>
          </cell>
          <cell r="B25" t="str">
            <v>95-63-6</v>
          </cell>
          <cell r="C25" t="str">
            <v>1,2,4-Trimethylbenzene</v>
          </cell>
        </row>
        <row r="26">
          <cell r="A26">
            <v>190</v>
          </cell>
          <cell r="B26" t="str">
            <v>96-12-8</v>
          </cell>
          <cell r="C26" t="str">
            <v>1,2-Dibromo-3-chloropropane (DBCP)</v>
          </cell>
        </row>
        <row r="27">
          <cell r="A27">
            <v>110</v>
          </cell>
          <cell r="B27" t="str">
            <v>95-50-1</v>
          </cell>
          <cell r="C27" t="str">
            <v>1,2-Dichlorobenzene</v>
          </cell>
        </row>
        <row r="28">
          <cell r="A28">
            <v>195</v>
          </cell>
          <cell r="B28" t="str">
            <v>78-87-5</v>
          </cell>
          <cell r="C28" t="str">
            <v>1,2-Dichloropropane (propylene dichloride)</v>
          </cell>
        </row>
        <row r="29">
          <cell r="A29">
            <v>335</v>
          </cell>
          <cell r="B29" t="str">
            <v>540-73-8</v>
          </cell>
          <cell r="C29" t="str">
            <v>1,2-Dimethylhydrazine</v>
          </cell>
        </row>
        <row r="30">
          <cell r="A30">
            <v>222</v>
          </cell>
          <cell r="B30" t="str">
            <v>122-66-7</v>
          </cell>
          <cell r="C30" t="str">
            <v>1,2-Diphenylhydrazine (hydrazobenzene)</v>
          </cell>
        </row>
        <row r="31">
          <cell r="A31">
            <v>226</v>
          </cell>
          <cell r="B31" t="str">
            <v>106-88-7</v>
          </cell>
          <cell r="C31" t="str">
            <v>1,2-Epoxybutane</v>
          </cell>
        </row>
        <row r="32">
          <cell r="A32">
            <v>564</v>
          </cell>
          <cell r="B32" t="str">
            <v>75-55-8</v>
          </cell>
          <cell r="C32" t="str">
            <v>1,2-Propyleneimine (2-methylaziridine)</v>
          </cell>
        </row>
        <row r="33">
          <cell r="A33">
            <v>615</v>
          </cell>
          <cell r="B33" t="str">
            <v>108-67-8</v>
          </cell>
          <cell r="C33" t="str">
            <v>1,3,5-Trimethylbenzene</v>
          </cell>
        </row>
        <row r="34">
          <cell r="A34">
            <v>75</v>
          </cell>
          <cell r="B34" t="str">
            <v>106-99-0</v>
          </cell>
          <cell r="C34" t="str">
            <v>1,3-Butadiene</v>
          </cell>
        </row>
        <row r="35">
          <cell r="A35">
            <v>111</v>
          </cell>
          <cell r="B35" t="str">
            <v>541-73-1</v>
          </cell>
          <cell r="C35" t="str">
            <v>1,3-Dichlorobenzene</v>
          </cell>
        </row>
        <row r="36">
          <cell r="A36">
            <v>196</v>
          </cell>
          <cell r="B36" t="str">
            <v>542-75-6</v>
          </cell>
          <cell r="C36" t="str">
            <v>1,3-Dichloropropene</v>
          </cell>
        </row>
        <row r="37">
          <cell r="A37">
            <v>557</v>
          </cell>
          <cell r="B37" t="str">
            <v>1120-71-4</v>
          </cell>
          <cell r="C37" t="str">
            <v>1,3-Propane sultone</v>
          </cell>
        </row>
        <row r="38">
          <cell r="A38">
            <v>220</v>
          </cell>
          <cell r="B38" t="str">
            <v>123-91-1</v>
          </cell>
          <cell r="C38" t="str">
            <v>1,4-Dioxane</v>
          </cell>
        </row>
        <row r="39">
          <cell r="A39">
            <v>437</v>
          </cell>
          <cell r="B39" t="str">
            <v>42397-64-8</v>
          </cell>
          <cell r="C39" t="str">
            <v>1,6-Dinitropyrene</v>
          </cell>
        </row>
        <row r="40">
          <cell r="A40">
            <v>438</v>
          </cell>
          <cell r="B40" t="str">
            <v>42397-65-9</v>
          </cell>
          <cell r="C40" t="str">
            <v>1,8-Dinitropyrene</v>
          </cell>
        </row>
        <row r="41">
          <cell r="A41">
            <v>385</v>
          </cell>
          <cell r="B41" t="str">
            <v>555-84-0</v>
          </cell>
          <cell r="C41" t="str">
            <v>1-[(5-Nitrofurfurylidene)-amino]-2-imidazolidinone</v>
          </cell>
        </row>
        <row r="42">
          <cell r="A42">
            <v>20</v>
          </cell>
          <cell r="B42" t="str">
            <v>82-28-0</v>
          </cell>
          <cell r="C42" t="str">
            <v>1-Amino-2-methylanthraquinone</v>
          </cell>
        </row>
        <row r="43">
          <cell r="A43">
            <v>73</v>
          </cell>
          <cell r="B43" t="str">
            <v>106-94-5</v>
          </cell>
          <cell r="C43" t="str">
            <v>1-Bromopropane (n-propyl bromide)</v>
          </cell>
        </row>
        <row r="44">
          <cell r="A44">
            <v>117</v>
          </cell>
          <cell r="B44" t="str">
            <v>75-68-3</v>
          </cell>
          <cell r="C44" t="str">
            <v>1-Chloro-1,1-difluoroethane</v>
          </cell>
        </row>
        <row r="45">
          <cell r="A45">
            <v>343</v>
          </cell>
          <cell r="B45" t="str">
            <v>832-69-9</v>
          </cell>
          <cell r="C45" t="str">
            <v>1-Methylphenanthrene</v>
          </cell>
        </row>
        <row r="46">
          <cell r="A46">
            <v>344</v>
          </cell>
          <cell r="B46" t="str">
            <v>2381-21-7</v>
          </cell>
          <cell r="C46" t="str">
            <v>1-Methylpyrene</v>
          </cell>
        </row>
        <row r="47">
          <cell r="A47">
            <v>444</v>
          </cell>
          <cell r="B47" t="str">
            <v>5522-43-0</v>
          </cell>
          <cell r="C47" t="str">
            <v>1-Nitropyrene</v>
          </cell>
        </row>
        <row r="48">
          <cell r="A48">
            <v>616</v>
          </cell>
          <cell r="B48" t="str">
            <v>540-84-1</v>
          </cell>
          <cell r="C48" t="str">
            <v>2,2,4-Trimethylpentane</v>
          </cell>
        </row>
        <row r="49">
          <cell r="A49">
            <v>545</v>
          </cell>
          <cell r="B49" t="str">
            <v>60851-34-5</v>
          </cell>
          <cell r="C49" t="str">
            <v>2,3,4,6,7,8-Hexachlorodibenzofuran (HxCDF)</v>
          </cell>
        </row>
        <row r="50">
          <cell r="A50">
            <v>128</v>
          </cell>
          <cell r="B50" t="str">
            <v>58-90-2</v>
          </cell>
          <cell r="C50" t="str">
            <v>2,3,4,6-Tetrachlorophenol</v>
          </cell>
        </row>
        <row r="51">
          <cell r="A51">
            <v>541</v>
          </cell>
          <cell r="B51" t="str">
            <v>57117-31-4</v>
          </cell>
          <cell r="C51" t="str">
            <v>2,3,4,7,8-Pentachlorodibenzofuran (PeCDF)</v>
          </cell>
        </row>
        <row r="52">
          <cell r="A52">
            <v>539</v>
          </cell>
          <cell r="B52" t="str">
            <v>51207-31-9</v>
          </cell>
          <cell r="C52" t="str">
            <v>2,3,7,8-Tetrachlorodibenzofuran (TcDF)</v>
          </cell>
        </row>
        <row r="53">
          <cell r="A53">
            <v>527</v>
          </cell>
          <cell r="B53" t="str">
            <v>1746-01-6</v>
          </cell>
          <cell r="C53" t="str">
            <v>2,3,7,8-Tetrachlorodibenzo-p-dioxin (TCDD)</v>
          </cell>
        </row>
        <row r="54">
          <cell r="A54">
            <v>191</v>
          </cell>
          <cell r="B54" t="str">
            <v>96-13-9</v>
          </cell>
          <cell r="C54" t="str">
            <v>2,3-Dibromo-1-propanol</v>
          </cell>
        </row>
        <row r="55">
          <cell r="A55">
            <v>125</v>
          </cell>
          <cell r="B55" t="str">
            <v>95-95-4</v>
          </cell>
          <cell r="C55" t="str">
            <v>2,4,5-Trichlorophenol</v>
          </cell>
        </row>
        <row r="56">
          <cell r="A56">
            <v>126</v>
          </cell>
          <cell r="B56" t="str">
            <v>88-06-2</v>
          </cell>
          <cell r="C56" t="str">
            <v>2,4,6-Trichlorophenol</v>
          </cell>
        </row>
        <row r="57">
          <cell r="A57">
            <v>171</v>
          </cell>
          <cell r="B57" t="str">
            <v>53-19-0</v>
          </cell>
          <cell r="C57" t="str">
            <v>2,4'-DDD (2,4'-dichlorodiphenyldichloroethane)</v>
          </cell>
        </row>
        <row r="58">
          <cell r="A58">
            <v>637</v>
          </cell>
          <cell r="B58" t="str">
            <v>3424-82-6</v>
          </cell>
          <cell r="C58" t="str">
            <v>2,4'-DDE (2,4'-dichlorodiphenyldichloroethene)</v>
          </cell>
        </row>
        <row r="59">
          <cell r="A59">
            <v>174</v>
          </cell>
          <cell r="B59" t="str">
            <v>789-02-6</v>
          </cell>
          <cell r="C59" t="str">
            <v>2,4'-DDT (2,4'-dichlorodiphenyltrichloroethane)</v>
          </cell>
        </row>
        <row r="60">
          <cell r="A60">
            <v>183</v>
          </cell>
          <cell r="B60" t="str">
            <v>615-05-4</v>
          </cell>
          <cell r="C60" t="str">
            <v>2,4-Diaminoanisole</v>
          </cell>
        </row>
        <row r="61">
          <cell r="A61">
            <v>15</v>
          </cell>
          <cell r="B61" t="str">
            <v>39156-41-7</v>
          </cell>
          <cell r="C61" t="str">
            <v>2,4-Diaminoanisole sulfate</v>
          </cell>
        </row>
        <row r="62">
          <cell r="A62">
            <v>184</v>
          </cell>
          <cell r="B62" t="str">
            <v>95-80-7</v>
          </cell>
          <cell r="C62" t="str">
            <v>2,4-Diaminotoluene (2,4-toluene diamine)</v>
          </cell>
        </row>
        <row r="63">
          <cell r="A63">
            <v>123</v>
          </cell>
          <cell r="B63" t="str">
            <v>120-83-2</v>
          </cell>
          <cell r="C63" t="str">
            <v>2,4-Dichlorophenol</v>
          </cell>
        </row>
        <row r="64">
          <cell r="A64">
            <v>216</v>
          </cell>
          <cell r="B64" t="str">
            <v>51-28-5</v>
          </cell>
          <cell r="C64" t="str">
            <v>2,4-Dinitrophenol</v>
          </cell>
        </row>
        <row r="65">
          <cell r="A65">
            <v>218</v>
          </cell>
          <cell r="B65" t="str">
            <v>121-14-2</v>
          </cell>
          <cell r="C65" t="str">
            <v>2,4-Dinitrotoluene</v>
          </cell>
        </row>
        <row r="66">
          <cell r="A66">
            <v>219</v>
          </cell>
          <cell r="B66" t="str">
            <v>606-20-2</v>
          </cell>
          <cell r="C66" t="str">
            <v>2,6-Dinitrotoluene</v>
          </cell>
        </row>
        <row r="67">
          <cell r="A67">
            <v>433</v>
          </cell>
          <cell r="B67" t="str">
            <v>53-96-3</v>
          </cell>
          <cell r="C67" t="str">
            <v>2-Acetylaminofluorene</v>
          </cell>
        </row>
        <row r="68">
          <cell r="A68">
            <v>19</v>
          </cell>
          <cell r="B68" t="str">
            <v>68006-83-7</v>
          </cell>
          <cell r="C68" t="str">
            <v>2-Amino-3-methyl-9H pyrido[2,3-b]indole</v>
          </cell>
        </row>
        <row r="69">
          <cell r="A69">
            <v>21</v>
          </cell>
          <cell r="B69" t="str">
            <v>76180-96-6</v>
          </cell>
          <cell r="C69" t="str">
            <v>2-Amino-3-methylimidazo-[4,5-f]quinoline</v>
          </cell>
        </row>
        <row r="70">
          <cell r="A70">
            <v>22</v>
          </cell>
          <cell r="B70" t="str">
            <v>712-68-5</v>
          </cell>
          <cell r="C70" t="str">
            <v>2-Amino-5-(5-nitro-2-furyl)-1,3,4-thiadiazole</v>
          </cell>
        </row>
        <row r="71">
          <cell r="A71">
            <v>434</v>
          </cell>
          <cell r="B71" t="str">
            <v>117-79-3</v>
          </cell>
          <cell r="C71" t="str">
            <v>2-Aminoanthraquinone</v>
          </cell>
        </row>
        <row r="72">
          <cell r="A72">
            <v>333</v>
          </cell>
          <cell r="B72" t="str">
            <v>78-93-3</v>
          </cell>
          <cell r="C72" t="str">
            <v>2-Butanone (methyl ethyl ketone)</v>
          </cell>
        </row>
        <row r="73">
          <cell r="A73">
            <v>104</v>
          </cell>
          <cell r="B73" t="str">
            <v>532-27-4</v>
          </cell>
          <cell r="C73" t="str">
            <v>2-Chloroacetophenone</v>
          </cell>
        </row>
        <row r="74">
          <cell r="A74">
            <v>122</v>
          </cell>
          <cell r="B74" t="str">
            <v>95-57-8</v>
          </cell>
          <cell r="C74" t="str">
            <v>2-Chlorophenol</v>
          </cell>
        </row>
        <row r="75">
          <cell r="A75">
            <v>427</v>
          </cell>
          <cell r="B75" t="str">
            <v>91-57-6</v>
          </cell>
          <cell r="C75" t="str">
            <v>2-Methyl naphthalene</v>
          </cell>
        </row>
        <row r="76">
          <cell r="A76">
            <v>341</v>
          </cell>
          <cell r="B76" t="str">
            <v>129-15-7</v>
          </cell>
          <cell r="C76" t="str">
            <v>2-Methyl-1-nitroanthraquinone</v>
          </cell>
        </row>
        <row r="77">
          <cell r="A77">
            <v>338</v>
          </cell>
          <cell r="B77" t="str">
            <v>75-86-5</v>
          </cell>
          <cell r="C77" t="str">
            <v>2-Methyllactonitrile (acetone cyanohydrin)</v>
          </cell>
        </row>
        <row r="78">
          <cell r="A78">
            <v>345</v>
          </cell>
          <cell r="B78" t="str">
            <v>109-06-8</v>
          </cell>
          <cell r="C78" t="str">
            <v>2-Methylpyridine</v>
          </cell>
        </row>
        <row r="79">
          <cell r="A79">
            <v>363</v>
          </cell>
          <cell r="B79" t="str">
            <v>91-59-8</v>
          </cell>
          <cell r="C79" t="str">
            <v>2-Naphthylamine</v>
          </cell>
        </row>
        <row r="80">
          <cell r="A80">
            <v>443</v>
          </cell>
          <cell r="B80" t="str">
            <v>607-57-8</v>
          </cell>
          <cell r="C80" t="str">
            <v>2-Nitrofluorene</v>
          </cell>
        </row>
        <row r="81">
          <cell r="A81">
            <v>389</v>
          </cell>
          <cell r="B81" t="str">
            <v>79-46-9</v>
          </cell>
          <cell r="C81" t="str">
            <v>2-Nitropropane</v>
          </cell>
        </row>
        <row r="82">
          <cell r="A82">
            <v>502</v>
          </cell>
          <cell r="B82" t="str">
            <v>90-43-7</v>
          </cell>
          <cell r="C82" t="str">
            <v>2-Phenylphenol</v>
          </cell>
        </row>
        <row r="83">
          <cell r="A83">
            <v>192</v>
          </cell>
          <cell r="B83" t="str">
            <v>91-94-1</v>
          </cell>
          <cell r="C83" t="str">
            <v>3,3'-Dichlorobenzidine</v>
          </cell>
        </row>
        <row r="84">
          <cell r="A84">
            <v>206</v>
          </cell>
          <cell r="B84" t="str">
            <v>119-90-4</v>
          </cell>
          <cell r="C84" t="str">
            <v>3,3'-Dimethoxybenzidine</v>
          </cell>
        </row>
        <row r="85">
          <cell r="A85">
            <v>209</v>
          </cell>
          <cell r="B85" t="str">
            <v>119-93-7</v>
          </cell>
          <cell r="C85" t="str">
            <v>3,3'-Dimethylbenzidine (o-tolidine)</v>
          </cell>
        </row>
        <row r="86">
          <cell r="A86">
            <v>18</v>
          </cell>
          <cell r="B86" t="str">
            <v>6109-97-3</v>
          </cell>
          <cell r="C86" t="str">
            <v>3-Amino-9-ethylcarbazole hydrochloride</v>
          </cell>
        </row>
        <row r="87">
          <cell r="A87">
            <v>120</v>
          </cell>
          <cell r="B87" t="str">
            <v>563-47-3</v>
          </cell>
          <cell r="C87" t="str">
            <v>3-Chloro-2-methyl-1-propene</v>
          </cell>
        </row>
        <row r="88">
          <cell r="A88">
            <v>439</v>
          </cell>
          <cell r="B88" t="str">
            <v>56-49-5</v>
          </cell>
          <cell r="C88" t="str">
            <v>3-Methylcholanthrene</v>
          </cell>
        </row>
        <row r="89">
          <cell r="A89">
            <v>170</v>
          </cell>
          <cell r="B89" t="str">
            <v>72-54-8</v>
          </cell>
          <cell r="C89" t="str">
            <v>4,4'-DDD (4,4'-dichlorodiphenyldichloroethane)</v>
          </cell>
        </row>
        <row r="90">
          <cell r="A90">
            <v>173</v>
          </cell>
          <cell r="B90" t="str">
            <v>72-55-9</v>
          </cell>
          <cell r="C90" t="str">
            <v>4,4'-DDE (4,4'-dichlorodiphenyldichloroethene)</v>
          </cell>
        </row>
        <row r="91">
          <cell r="A91">
            <v>17</v>
          </cell>
          <cell r="B91" t="str">
            <v>101-80-4</v>
          </cell>
          <cell r="C91" t="str">
            <v>4,4'-Diaminodiphenyl ether</v>
          </cell>
        </row>
        <row r="92">
          <cell r="A92">
            <v>303</v>
          </cell>
          <cell r="B92" t="str">
            <v>80-05-7</v>
          </cell>
          <cell r="C92" t="str">
            <v>4,4'-Isopropylidenediphenol (bisphenol A)</v>
          </cell>
        </row>
        <row r="93">
          <cell r="A93">
            <v>327</v>
          </cell>
          <cell r="B93" t="str">
            <v>101-14-4</v>
          </cell>
          <cell r="C93" t="str">
            <v>4,4'-Methylene bis(2-chloroaniline) (MOCA)</v>
          </cell>
        </row>
        <row r="94">
          <cell r="A94">
            <v>331</v>
          </cell>
          <cell r="B94" t="str">
            <v>838-88-0</v>
          </cell>
          <cell r="C94" t="str">
            <v>4,4'-Methylene bis(2-methylaniline)</v>
          </cell>
        </row>
        <row r="95">
          <cell r="A95">
            <v>332</v>
          </cell>
          <cell r="B95" t="str">
            <v>101-61-1</v>
          </cell>
          <cell r="C95" t="str">
            <v>4,4'-Methylene bis(N,N'-dimethyl)aniline</v>
          </cell>
        </row>
        <row r="96">
          <cell r="A96">
            <v>329</v>
          </cell>
          <cell r="B96" t="str">
            <v>101-77-9</v>
          </cell>
          <cell r="C96" t="str">
            <v>4,4'-Methylenedianiline (and its dichloride)</v>
          </cell>
        </row>
        <row r="97">
          <cell r="A97">
            <v>330</v>
          </cell>
          <cell r="B97" t="str">
            <v>13552-44-8</v>
          </cell>
          <cell r="C97" t="str">
            <v>4,4'-Methylenedianiline dihydrochloride</v>
          </cell>
        </row>
        <row r="98">
          <cell r="A98">
            <v>597</v>
          </cell>
          <cell r="B98" t="str">
            <v>139-65-1</v>
          </cell>
          <cell r="C98" t="str">
            <v>4,4'-Thiodianiline</v>
          </cell>
        </row>
        <row r="99">
          <cell r="A99">
            <v>215</v>
          </cell>
          <cell r="B99" t="str">
            <v>534-52-1</v>
          </cell>
          <cell r="C99" t="str">
            <v>4,6-Dinitro-o-cresol (and salts)</v>
          </cell>
        </row>
        <row r="100">
          <cell r="A100">
            <v>24</v>
          </cell>
          <cell r="B100" t="str">
            <v>92-67-1</v>
          </cell>
          <cell r="C100" t="str">
            <v>4-Aminobiphenyl</v>
          </cell>
        </row>
        <row r="101">
          <cell r="A101">
            <v>129</v>
          </cell>
          <cell r="B101" t="str">
            <v>95-83-0</v>
          </cell>
          <cell r="C101" t="str">
            <v>4-Chloro-o-phenylenediamine</v>
          </cell>
        </row>
        <row r="102">
          <cell r="A102">
            <v>207</v>
          </cell>
          <cell r="B102" t="str">
            <v>60-11-7</v>
          </cell>
          <cell r="C102" t="str">
            <v>4-Dimethylaminoazobenzene</v>
          </cell>
        </row>
        <row r="103">
          <cell r="A103">
            <v>382</v>
          </cell>
          <cell r="B103" t="str">
            <v>92-93-3</v>
          </cell>
          <cell r="C103" t="str">
            <v>4-Nitrobiphenyl</v>
          </cell>
        </row>
        <row r="104">
          <cell r="A104">
            <v>388</v>
          </cell>
          <cell r="B104" t="str">
            <v>100-02-7</v>
          </cell>
          <cell r="C104" t="str">
            <v>4-Nitrophenol</v>
          </cell>
        </row>
        <row r="105">
          <cell r="A105">
            <v>445</v>
          </cell>
          <cell r="B105" t="str">
            <v>57835-92-4</v>
          </cell>
          <cell r="C105" t="str">
            <v>4-Nitropyrene</v>
          </cell>
        </row>
        <row r="106">
          <cell r="A106">
            <v>400</v>
          </cell>
          <cell r="B106" t="str">
            <v>104-40-5</v>
          </cell>
          <cell r="C106" t="str">
            <v>4-Nonylphenol (and ethoxylates)</v>
          </cell>
        </row>
        <row r="107">
          <cell r="A107">
            <v>625</v>
          </cell>
          <cell r="B107" t="str">
            <v>100-40-3</v>
          </cell>
          <cell r="C107" t="str">
            <v>4-Vinylcyclohexene</v>
          </cell>
        </row>
        <row r="108">
          <cell r="A108">
            <v>440</v>
          </cell>
          <cell r="B108" t="str">
            <v>3697-24-3</v>
          </cell>
          <cell r="C108" t="str">
            <v>5-Methylchrysene</v>
          </cell>
        </row>
        <row r="109">
          <cell r="A109">
            <v>441</v>
          </cell>
          <cell r="B109" t="str">
            <v>602-87-9</v>
          </cell>
          <cell r="C109" t="str">
            <v>5-Nitroacenaphthene</v>
          </cell>
        </row>
        <row r="110">
          <cell r="A110">
            <v>380</v>
          </cell>
          <cell r="B110" t="str">
            <v>99-59-2</v>
          </cell>
          <cell r="C110" t="str">
            <v>5-Nitro-o-anisidine</v>
          </cell>
        </row>
        <row r="111">
          <cell r="A111">
            <v>442</v>
          </cell>
          <cell r="B111" t="str">
            <v>7496-02-8</v>
          </cell>
          <cell r="C111" t="str">
            <v>6-Nitrochrysene</v>
          </cell>
        </row>
        <row r="112">
          <cell r="A112">
            <v>436</v>
          </cell>
          <cell r="B112" t="str">
            <v>57-97-6</v>
          </cell>
          <cell r="C112" t="str">
            <v>7,12-Dimethylbenz[a]anthracene</v>
          </cell>
        </row>
        <row r="113">
          <cell r="A113">
            <v>418</v>
          </cell>
          <cell r="B113" t="str">
            <v>194-59-2</v>
          </cell>
          <cell r="C113" t="str">
            <v>7H-Dibenzo[c,g]carbazole</v>
          </cell>
        </row>
        <row r="114">
          <cell r="A114">
            <v>23</v>
          </cell>
          <cell r="B114" t="str">
            <v>26148-68-5</v>
          </cell>
          <cell r="C114" t="str">
            <v>A-alpha-c(2-amino-9h-pyrido[2,3-b]indole)</v>
          </cell>
        </row>
        <row r="115">
          <cell r="A115">
            <v>402</v>
          </cell>
          <cell r="B115" t="str">
            <v>83-32-9</v>
          </cell>
          <cell r="C115" t="str">
            <v>Acenaphthene</v>
          </cell>
        </row>
        <row r="116">
          <cell r="A116">
            <v>403</v>
          </cell>
          <cell r="B116" t="str">
            <v>208-96-8</v>
          </cell>
          <cell r="C116" t="str">
            <v>Acenaphthylene</v>
          </cell>
        </row>
        <row r="117">
          <cell r="A117">
            <v>1</v>
          </cell>
          <cell r="B117" t="str">
            <v>75-07-0</v>
          </cell>
          <cell r="C117" t="str">
            <v>Acetaldehyde</v>
          </cell>
        </row>
        <row r="118">
          <cell r="A118">
            <v>2</v>
          </cell>
          <cell r="B118" t="str">
            <v>60-35-5</v>
          </cell>
          <cell r="C118" t="str">
            <v>Acetamide</v>
          </cell>
        </row>
        <row r="119">
          <cell r="A119">
            <v>634</v>
          </cell>
          <cell r="B119" t="str">
            <v>67-64-1</v>
          </cell>
          <cell r="C119" t="str">
            <v>Acetone</v>
          </cell>
        </row>
        <row r="120">
          <cell r="A120">
            <v>3</v>
          </cell>
          <cell r="B120" t="str">
            <v>75-05-8</v>
          </cell>
          <cell r="C120" t="str">
            <v>Acetonitrile</v>
          </cell>
        </row>
        <row r="121">
          <cell r="A121">
            <v>4</v>
          </cell>
          <cell r="B121" t="str">
            <v>98-86-2</v>
          </cell>
          <cell r="C121" t="str">
            <v>Acetophenone</v>
          </cell>
        </row>
        <row r="122">
          <cell r="A122">
            <v>5</v>
          </cell>
          <cell r="B122" t="str">
            <v>107-02-8</v>
          </cell>
          <cell r="C122" t="str">
            <v>Acrolein</v>
          </cell>
        </row>
        <row r="123">
          <cell r="A123">
            <v>6</v>
          </cell>
          <cell r="B123" t="str">
            <v>79-06-1</v>
          </cell>
          <cell r="C123" t="str">
            <v>Acrylamide</v>
          </cell>
        </row>
        <row r="124">
          <cell r="A124">
            <v>7</v>
          </cell>
          <cell r="B124" t="str">
            <v>79-10-7</v>
          </cell>
          <cell r="C124" t="str">
            <v>Acrylic acid</v>
          </cell>
        </row>
        <row r="125">
          <cell r="A125">
            <v>8</v>
          </cell>
          <cell r="B125" t="str">
            <v>107-13-1</v>
          </cell>
          <cell r="C125" t="str">
            <v>Acrylonitrile</v>
          </cell>
        </row>
        <row r="126">
          <cell r="A126">
            <v>9</v>
          </cell>
          <cell r="B126" t="str">
            <v>50-76-0</v>
          </cell>
          <cell r="C126" t="str">
            <v>Actinomycin D</v>
          </cell>
        </row>
        <row r="127">
          <cell r="A127">
            <v>10</v>
          </cell>
          <cell r="B127" t="str">
            <v>1596-84-5</v>
          </cell>
          <cell r="C127" t="str">
            <v>Alar</v>
          </cell>
        </row>
        <row r="128">
          <cell r="A128">
            <v>11</v>
          </cell>
          <cell r="B128" t="str">
            <v>309-00-2</v>
          </cell>
          <cell r="C128" t="str">
            <v>Aldrin</v>
          </cell>
        </row>
        <row r="129">
          <cell r="A129">
            <v>12</v>
          </cell>
          <cell r="B129" t="str">
            <v>107-05-1</v>
          </cell>
          <cell r="C129" t="str">
            <v>Allyl chloride</v>
          </cell>
        </row>
        <row r="130">
          <cell r="A130">
            <v>283</v>
          </cell>
          <cell r="B130" t="str">
            <v>319-84-6</v>
          </cell>
          <cell r="C130" t="str">
            <v>alpha-Hexachlorocyclohexane</v>
          </cell>
        </row>
        <row r="131">
          <cell r="A131">
            <v>13</v>
          </cell>
          <cell r="B131" t="str">
            <v>7429-90-5</v>
          </cell>
          <cell r="C131" t="str">
            <v>Aluminum and compounds</v>
          </cell>
        </row>
        <row r="132">
          <cell r="A132">
            <v>14</v>
          </cell>
          <cell r="B132" t="str">
            <v>1344-28-1</v>
          </cell>
          <cell r="C132" t="str">
            <v>Aluminum oxide (fibrous forms)</v>
          </cell>
        </row>
        <row r="133">
          <cell r="A133">
            <v>25</v>
          </cell>
          <cell r="B133" t="str">
            <v>61-82-5</v>
          </cell>
          <cell r="C133" t="str">
            <v>Amitrole</v>
          </cell>
        </row>
        <row r="134">
          <cell r="A134">
            <v>26</v>
          </cell>
          <cell r="B134" t="str">
            <v>7664-41-7</v>
          </cell>
          <cell r="C134" t="str">
            <v>Ammonia</v>
          </cell>
        </row>
        <row r="135">
          <cell r="A135">
            <v>27</v>
          </cell>
          <cell r="B135" t="str">
            <v>7803-63-6</v>
          </cell>
          <cell r="C135" t="str">
            <v>Ammonium bisulfate</v>
          </cell>
        </row>
        <row r="136">
          <cell r="A136">
            <v>28</v>
          </cell>
          <cell r="B136" t="str">
            <v>6484-52-2</v>
          </cell>
          <cell r="C136" t="str">
            <v>Ammonium nitrate</v>
          </cell>
        </row>
        <row r="137">
          <cell r="A137">
            <v>29</v>
          </cell>
          <cell r="B137" t="str">
            <v>7783-20-2</v>
          </cell>
          <cell r="C137" t="str">
            <v>Ammonium sulfate</v>
          </cell>
        </row>
        <row r="138">
          <cell r="A138">
            <v>30</v>
          </cell>
          <cell r="B138" t="str">
            <v>62-53-3</v>
          </cell>
          <cell r="C138" t="str">
            <v>Aniline</v>
          </cell>
        </row>
        <row r="139">
          <cell r="A139">
            <v>635</v>
          </cell>
          <cell r="B139" t="str">
            <v>191-26-4</v>
          </cell>
          <cell r="C139" t="str">
            <v>Anthanthrene</v>
          </cell>
        </row>
        <row r="140">
          <cell r="A140">
            <v>404</v>
          </cell>
          <cell r="B140" t="str">
            <v>120-12-7</v>
          </cell>
          <cell r="C140" t="str">
            <v>Anthracene</v>
          </cell>
        </row>
        <row r="141">
          <cell r="A141">
            <v>33</v>
          </cell>
          <cell r="B141" t="str">
            <v>7440-36-0</v>
          </cell>
          <cell r="C141" t="str">
            <v>Antimony and compounds</v>
          </cell>
        </row>
        <row r="142">
          <cell r="A142">
            <v>35</v>
          </cell>
          <cell r="B142" t="str">
            <v>1309-64-4</v>
          </cell>
          <cell r="C142" t="str">
            <v>Antimony trioxide</v>
          </cell>
        </row>
        <row r="143">
          <cell r="A143">
            <v>36</v>
          </cell>
          <cell r="B143" t="str">
            <v>140-57-8</v>
          </cell>
          <cell r="C143" t="str">
            <v>Aramite</v>
          </cell>
        </row>
        <row r="144">
          <cell r="A144">
            <v>37</v>
          </cell>
          <cell r="B144" t="str">
            <v>7440-38-2</v>
          </cell>
          <cell r="C144" t="str">
            <v>Arsenic and compounds</v>
          </cell>
        </row>
        <row r="145">
          <cell r="A145">
            <v>39</v>
          </cell>
          <cell r="B145" t="str">
            <v>7784-42-1</v>
          </cell>
          <cell r="C145" t="str">
            <v>Arsine</v>
          </cell>
        </row>
        <row r="146">
          <cell r="A146">
            <v>356</v>
          </cell>
          <cell r="B146" t="str">
            <v>1332-21-4</v>
          </cell>
          <cell r="C146" t="str">
            <v>Asbestos</v>
          </cell>
        </row>
        <row r="147">
          <cell r="A147">
            <v>40</v>
          </cell>
          <cell r="B147" t="str">
            <v>492-80-8</v>
          </cell>
          <cell r="C147" t="str">
            <v>Auramine</v>
          </cell>
        </row>
        <row r="148">
          <cell r="A148">
            <v>41</v>
          </cell>
          <cell r="B148" t="str">
            <v>115-02-6</v>
          </cell>
          <cell r="C148" t="str">
            <v>Azaserine</v>
          </cell>
        </row>
        <row r="149">
          <cell r="A149">
            <v>42</v>
          </cell>
          <cell r="B149" t="str">
            <v>446-86-6</v>
          </cell>
          <cell r="C149" t="str">
            <v>Azathioprine</v>
          </cell>
        </row>
        <row r="150">
          <cell r="A150">
            <v>44</v>
          </cell>
          <cell r="B150" t="str">
            <v>103-33-3</v>
          </cell>
          <cell r="C150" t="str">
            <v>Azobenzene</v>
          </cell>
        </row>
        <row r="151">
          <cell r="A151">
            <v>45</v>
          </cell>
          <cell r="B151" t="str">
            <v>7440-39-3</v>
          </cell>
          <cell r="C151" t="str">
            <v>Barium and compounds</v>
          </cell>
        </row>
        <row r="152">
          <cell r="A152">
            <v>405</v>
          </cell>
          <cell r="B152" t="str">
            <v>56-55-3</v>
          </cell>
          <cell r="C152" t="str">
            <v>Benz[a]anthracene</v>
          </cell>
        </row>
        <row r="153">
          <cell r="A153">
            <v>46</v>
          </cell>
          <cell r="B153" t="str">
            <v>71-43-2</v>
          </cell>
          <cell r="C153" t="str">
            <v>Benzene</v>
          </cell>
        </row>
        <row r="154">
          <cell r="A154">
            <v>47</v>
          </cell>
          <cell r="B154" t="str">
            <v>92-87-5</v>
          </cell>
          <cell r="C154" t="str">
            <v>Benzidine (and its salts)</v>
          </cell>
        </row>
        <row r="155">
          <cell r="A155">
            <v>406</v>
          </cell>
          <cell r="B155" t="str">
            <v>50-32-8</v>
          </cell>
          <cell r="C155" t="str">
            <v>Benzo[a]pyrene</v>
          </cell>
        </row>
        <row r="156">
          <cell r="A156">
            <v>407</v>
          </cell>
          <cell r="B156" t="str">
            <v>205-99-2</v>
          </cell>
          <cell r="C156" t="str">
            <v>Benzo[b]fluoranthene</v>
          </cell>
        </row>
        <row r="157">
          <cell r="A157">
            <v>408</v>
          </cell>
          <cell r="B157" t="str">
            <v>205-12-9</v>
          </cell>
          <cell r="C157" t="str">
            <v>Benzo[c]fluorene</v>
          </cell>
        </row>
        <row r="158">
          <cell r="A158">
            <v>409</v>
          </cell>
          <cell r="B158" t="str">
            <v>192-97-2</v>
          </cell>
          <cell r="C158" t="str">
            <v>Benzo[e]pyrene</v>
          </cell>
        </row>
        <row r="159">
          <cell r="A159">
            <v>410</v>
          </cell>
          <cell r="B159" t="str">
            <v>191-24-2</v>
          </cell>
          <cell r="C159" t="str">
            <v>Benzo[g,h,i]perylene</v>
          </cell>
        </row>
        <row r="160">
          <cell r="A160">
            <v>411</v>
          </cell>
          <cell r="B160" t="str">
            <v>205-82-3</v>
          </cell>
          <cell r="C160" t="str">
            <v>Benzo[j]fluoranthene</v>
          </cell>
        </row>
        <row r="161">
          <cell r="A161">
            <v>412</v>
          </cell>
          <cell r="B161" t="str">
            <v>207-08-9</v>
          </cell>
          <cell r="C161" t="str">
            <v>Benzo[k]fluoranthene</v>
          </cell>
        </row>
        <row r="162">
          <cell r="A162">
            <v>52</v>
          </cell>
          <cell r="B162" t="str">
            <v>271-89-6</v>
          </cell>
          <cell r="C162" t="str">
            <v>Benzofuran</v>
          </cell>
        </row>
        <row r="163">
          <cell r="A163">
            <v>53</v>
          </cell>
          <cell r="B163" t="str">
            <v>98-07-7</v>
          </cell>
          <cell r="C163" t="str">
            <v>Benzoic trichloride (benzotrichloride)</v>
          </cell>
        </row>
        <row r="164">
          <cell r="A164">
            <v>54</v>
          </cell>
          <cell r="B164" t="str">
            <v>98-88-4</v>
          </cell>
          <cell r="C164" t="str">
            <v>Benzoyl chloride</v>
          </cell>
        </row>
        <row r="165">
          <cell r="A165">
            <v>55</v>
          </cell>
          <cell r="B165" t="str">
            <v>94-36-0</v>
          </cell>
          <cell r="C165" t="str">
            <v>Benzoyl peroxide</v>
          </cell>
        </row>
        <row r="166">
          <cell r="A166">
            <v>56</v>
          </cell>
          <cell r="B166" t="str">
            <v>100-44-7</v>
          </cell>
          <cell r="C166" t="str">
            <v>Benzyl chloride</v>
          </cell>
        </row>
        <row r="167">
          <cell r="A167">
            <v>57</v>
          </cell>
          <cell r="B167" t="str">
            <v>1694-09-3</v>
          </cell>
          <cell r="C167" t="str">
            <v>Benzyl Violet 4B</v>
          </cell>
        </row>
        <row r="168">
          <cell r="A168">
            <v>58</v>
          </cell>
          <cell r="B168" t="str">
            <v>7440-41-7</v>
          </cell>
          <cell r="C168" t="str">
            <v>Beryllium and compounds</v>
          </cell>
        </row>
        <row r="169">
          <cell r="A169">
            <v>60</v>
          </cell>
          <cell r="B169" t="str">
            <v>1304-56-9</v>
          </cell>
          <cell r="C169" t="str">
            <v>Beryllium oxide</v>
          </cell>
        </row>
        <row r="170">
          <cell r="A170">
            <v>61</v>
          </cell>
          <cell r="B170" t="str">
            <v>13510-49-1</v>
          </cell>
          <cell r="C170" t="str">
            <v>Beryllium sulfate</v>
          </cell>
        </row>
        <row r="171">
          <cell r="A171">
            <v>82</v>
          </cell>
          <cell r="B171" t="str">
            <v>3068-88-0</v>
          </cell>
          <cell r="C171" t="str">
            <v>beta-Butyrolactone</v>
          </cell>
        </row>
        <row r="172">
          <cell r="A172">
            <v>284</v>
          </cell>
          <cell r="B172" t="str">
            <v>319-85-7</v>
          </cell>
          <cell r="C172" t="str">
            <v>beta-Hexachlorocyclohexane</v>
          </cell>
        </row>
        <row r="173">
          <cell r="A173">
            <v>558</v>
          </cell>
          <cell r="B173" t="str">
            <v>57-57-8</v>
          </cell>
          <cell r="C173" t="str">
            <v>beta-Propiolactone</v>
          </cell>
        </row>
        <row r="174">
          <cell r="A174">
            <v>62</v>
          </cell>
          <cell r="B174" t="str">
            <v>92-52-4</v>
          </cell>
          <cell r="C174" t="str">
            <v>Biphenyl</v>
          </cell>
        </row>
        <row r="175">
          <cell r="A175">
            <v>63</v>
          </cell>
          <cell r="B175" t="str">
            <v>111-44-4</v>
          </cell>
          <cell r="C175" t="str">
            <v>bis(2-Chloroethyl) ether (BCEE)</v>
          </cell>
        </row>
        <row r="176">
          <cell r="A176">
            <v>65</v>
          </cell>
          <cell r="B176" t="str">
            <v>103-23-1</v>
          </cell>
          <cell r="C176" t="str">
            <v>bis(2-Ethylhexyl) adipate</v>
          </cell>
        </row>
        <row r="177">
          <cell r="A177">
            <v>522</v>
          </cell>
          <cell r="B177" t="str">
            <v>117-81-7</v>
          </cell>
          <cell r="C177" t="str">
            <v>bis(2-Ethylhexyl) phthalate (DEHP)</v>
          </cell>
        </row>
        <row r="178">
          <cell r="A178">
            <v>64</v>
          </cell>
          <cell r="B178" t="str">
            <v>542-88-1</v>
          </cell>
          <cell r="C178" t="str">
            <v>bis(Chloromethyl) ether</v>
          </cell>
        </row>
        <row r="179">
          <cell r="A179">
            <v>66</v>
          </cell>
          <cell r="B179" t="str">
            <v>7726-95-6</v>
          </cell>
          <cell r="C179" t="str">
            <v>Bromine and compounds</v>
          </cell>
        </row>
        <row r="180">
          <cell r="A180">
            <v>68</v>
          </cell>
          <cell r="B180" t="str">
            <v>7789-30-2</v>
          </cell>
          <cell r="C180" t="str">
            <v>Bromine pentafluoride</v>
          </cell>
        </row>
        <row r="181">
          <cell r="A181">
            <v>71</v>
          </cell>
          <cell r="B181" t="str">
            <v>75-27-4</v>
          </cell>
          <cell r="C181" t="str">
            <v>Bromodichloromethane</v>
          </cell>
        </row>
        <row r="182">
          <cell r="A182">
            <v>72</v>
          </cell>
          <cell r="B182" t="str">
            <v>75-25-2</v>
          </cell>
          <cell r="C182" t="str">
            <v>Bromoform</v>
          </cell>
        </row>
        <row r="183">
          <cell r="A183">
            <v>324</v>
          </cell>
          <cell r="B183" t="str">
            <v>74-83-9</v>
          </cell>
          <cell r="C183" t="str">
            <v>Bromomethane (methyl bromide)</v>
          </cell>
        </row>
        <row r="184">
          <cell r="A184">
            <v>77</v>
          </cell>
          <cell r="B184" t="str">
            <v>141-32-2</v>
          </cell>
          <cell r="C184" t="str">
            <v>Butyl acrylate</v>
          </cell>
        </row>
        <row r="185">
          <cell r="A185">
            <v>519</v>
          </cell>
          <cell r="B185" t="str">
            <v>85-68-7</v>
          </cell>
          <cell r="C185" t="str">
            <v>Butyl benzyl phthalate</v>
          </cell>
        </row>
        <row r="186">
          <cell r="A186">
            <v>81</v>
          </cell>
          <cell r="B186" t="str">
            <v>25013-16-5</v>
          </cell>
          <cell r="C186" t="str">
            <v>Butylated hydroxyanisole</v>
          </cell>
        </row>
        <row r="187">
          <cell r="A187">
            <v>144</v>
          </cell>
          <cell r="B187" t="str">
            <v>569-61-9</v>
          </cell>
          <cell r="C187" t="str">
            <v>C.I. Basic Red 9 monohydrochloride</v>
          </cell>
        </row>
        <row r="188">
          <cell r="A188">
            <v>83</v>
          </cell>
          <cell r="B188" t="str">
            <v>7440-43-9</v>
          </cell>
          <cell r="C188" t="str">
            <v>Cadmium and compounds</v>
          </cell>
        </row>
        <row r="189">
          <cell r="A189">
            <v>85</v>
          </cell>
          <cell r="B189" t="str">
            <v>156-62-7</v>
          </cell>
          <cell r="C189" t="str">
            <v>Calcium cyanamide</v>
          </cell>
        </row>
        <row r="190">
          <cell r="A190">
            <v>86</v>
          </cell>
          <cell r="B190" t="str">
            <v>105-60-2</v>
          </cell>
          <cell r="C190" t="str">
            <v>Caprolactam</v>
          </cell>
        </row>
        <row r="191">
          <cell r="A191">
            <v>87</v>
          </cell>
          <cell r="B191" t="str">
            <v>2425-06-1</v>
          </cell>
          <cell r="C191" t="str">
            <v>Captafol</v>
          </cell>
        </row>
        <row r="192">
          <cell r="A192">
            <v>88</v>
          </cell>
          <cell r="B192" t="str">
            <v>133-06-2</v>
          </cell>
          <cell r="C192" t="str">
            <v>Captan</v>
          </cell>
        </row>
        <row r="193">
          <cell r="A193">
            <v>435</v>
          </cell>
          <cell r="B193" t="str">
            <v>63-25-2</v>
          </cell>
          <cell r="C193" t="str">
            <v>Carbaryl</v>
          </cell>
        </row>
        <row r="194">
          <cell r="A194">
            <v>413</v>
          </cell>
          <cell r="B194" t="str">
            <v>86-74-8</v>
          </cell>
          <cell r="C194" t="str">
            <v>Carbazole</v>
          </cell>
        </row>
        <row r="195">
          <cell r="A195">
            <v>89</v>
          </cell>
          <cell r="B195" t="str">
            <v>89</v>
          </cell>
          <cell r="C195" t="str">
            <v>Carbon black extracts</v>
          </cell>
        </row>
        <row r="196">
          <cell r="A196">
            <v>90</v>
          </cell>
          <cell r="B196" t="str">
            <v>75-15-0</v>
          </cell>
          <cell r="C196" t="str">
            <v>Carbon disulfide</v>
          </cell>
        </row>
        <row r="197">
          <cell r="A197">
            <v>91</v>
          </cell>
          <cell r="B197" t="str">
            <v>56-23-5</v>
          </cell>
          <cell r="C197" t="str">
            <v>Carbon tetrachloride</v>
          </cell>
        </row>
        <row r="198">
          <cell r="A198">
            <v>92</v>
          </cell>
          <cell r="B198" t="str">
            <v>463-58-1</v>
          </cell>
          <cell r="C198" t="str">
            <v>Carbonyl sulfide</v>
          </cell>
        </row>
        <row r="199">
          <cell r="A199">
            <v>93</v>
          </cell>
          <cell r="B199" t="str">
            <v>9000-07-1</v>
          </cell>
          <cell r="C199" t="str">
            <v>Carrageenan (degraded)</v>
          </cell>
        </row>
        <row r="200">
          <cell r="A200">
            <v>94</v>
          </cell>
          <cell r="B200" t="str">
            <v>120-80-9</v>
          </cell>
          <cell r="C200" t="str">
            <v>Catechol</v>
          </cell>
        </row>
        <row r="201">
          <cell r="A201">
            <v>351</v>
          </cell>
          <cell r="B201" t="str">
            <v>351</v>
          </cell>
          <cell r="C201" t="str">
            <v>Ceramic fibers</v>
          </cell>
        </row>
        <row r="202">
          <cell r="A202">
            <v>95</v>
          </cell>
          <cell r="B202" t="str">
            <v>133-90-4</v>
          </cell>
          <cell r="C202" t="str">
            <v>Chloramben</v>
          </cell>
        </row>
        <row r="203">
          <cell r="A203">
            <v>96</v>
          </cell>
          <cell r="B203" t="str">
            <v>305-03-3</v>
          </cell>
          <cell r="C203" t="str">
            <v>Chlorambucil</v>
          </cell>
        </row>
        <row r="204">
          <cell r="A204">
            <v>97</v>
          </cell>
          <cell r="B204" t="str">
            <v>57-74-9</v>
          </cell>
          <cell r="C204" t="str">
            <v>Chlordane</v>
          </cell>
        </row>
        <row r="205">
          <cell r="A205">
            <v>98</v>
          </cell>
          <cell r="B205" t="str">
            <v>143-50-0</v>
          </cell>
          <cell r="C205" t="str">
            <v>Chlordecone</v>
          </cell>
        </row>
        <row r="206">
          <cell r="A206">
            <v>99</v>
          </cell>
          <cell r="B206" t="str">
            <v>115-28-6</v>
          </cell>
          <cell r="C206" t="str">
            <v>Chlorendic acid</v>
          </cell>
        </row>
        <row r="207">
          <cell r="A207">
            <v>243</v>
          </cell>
          <cell r="B207" t="str">
            <v>76-13-1</v>
          </cell>
          <cell r="C207" t="str">
            <v>Chlorinated fluorocarbon (1,1,2-trichloro-1,2,2-trifluoroethane, CFC-113)</v>
          </cell>
        </row>
        <row r="208">
          <cell r="A208">
            <v>100</v>
          </cell>
          <cell r="B208" t="str">
            <v>108171-26-2</v>
          </cell>
          <cell r="C208" t="str">
            <v>Chlorinated paraffins</v>
          </cell>
        </row>
        <row r="209">
          <cell r="A209">
            <v>101</v>
          </cell>
          <cell r="B209" t="str">
            <v>7782-50-5</v>
          </cell>
          <cell r="C209" t="str">
            <v>Chlorine</v>
          </cell>
        </row>
        <row r="210">
          <cell r="A210">
            <v>102</v>
          </cell>
          <cell r="B210" t="str">
            <v>10049-04-4</v>
          </cell>
          <cell r="C210" t="str">
            <v>Chlorine dioxide</v>
          </cell>
        </row>
        <row r="211">
          <cell r="A211">
            <v>103</v>
          </cell>
          <cell r="B211" t="str">
            <v>79-11-8</v>
          </cell>
          <cell r="C211" t="str">
            <v>Chloroacetic acid</v>
          </cell>
        </row>
        <row r="212">
          <cell r="A212">
            <v>105</v>
          </cell>
          <cell r="B212" t="str">
            <v>85535-84-8</v>
          </cell>
          <cell r="C212" t="str">
            <v>Chloroalkanes C10-13 (chlorinated paraffins)</v>
          </cell>
        </row>
        <row r="213">
          <cell r="A213">
            <v>108</v>
          </cell>
          <cell r="B213" t="str">
            <v>108-90-7</v>
          </cell>
          <cell r="C213" t="str">
            <v>Chlorobenzene</v>
          </cell>
        </row>
        <row r="214">
          <cell r="A214">
            <v>114</v>
          </cell>
          <cell r="B214" t="str">
            <v>510-15-6</v>
          </cell>
          <cell r="C214" t="str">
            <v>Chlorobenzilate (ethyl-4,4'-dichlorobenzilate)</v>
          </cell>
        </row>
        <row r="215">
          <cell r="A215">
            <v>246</v>
          </cell>
          <cell r="B215" t="str">
            <v>75-45-6</v>
          </cell>
          <cell r="C215" t="str">
            <v>Chlorodifluoromethane (Freon 22)</v>
          </cell>
        </row>
        <row r="216">
          <cell r="A216">
            <v>230</v>
          </cell>
          <cell r="B216" t="str">
            <v>75-00-3</v>
          </cell>
          <cell r="C216" t="str">
            <v>Chloroethane (ethyl chloride)</v>
          </cell>
        </row>
        <row r="217">
          <cell r="A217">
            <v>118</v>
          </cell>
          <cell r="B217" t="str">
            <v>67-66-3</v>
          </cell>
          <cell r="C217" t="str">
            <v>Chloroform</v>
          </cell>
        </row>
        <row r="218">
          <cell r="A218">
            <v>325</v>
          </cell>
          <cell r="B218" t="str">
            <v>74-87-3</v>
          </cell>
          <cell r="C218" t="str">
            <v>Chloromethane (methyl chloride)</v>
          </cell>
        </row>
        <row r="219">
          <cell r="A219">
            <v>119</v>
          </cell>
          <cell r="B219" t="str">
            <v>107-30-2</v>
          </cell>
          <cell r="C219" t="str">
            <v>Chloromethyl methyl ether (technical grade)</v>
          </cell>
        </row>
        <row r="220">
          <cell r="A220">
            <v>130</v>
          </cell>
          <cell r="B220" t="str">
            <v>76-06-2</v>
          </cell>
          <cell r="C220" t="str">
            <v>Chloropicrin</v>
          </cell>
        </row>
        <row r="221">
          <cell r="A221">
            <v>131</v>
          </cell>
          <cell r="B221" t="str">
            <v>126-99-8</v>
          </cell>
          <cell r="C221" t="str">
            <v>Chloroprene</v>
          </cell>
        </row>
        <row r="222">
          <cell r="A222">
            <v>132</v>
          </cell>
          <cell r="B222" t="str">
            <v>1897-45-6</v>
          </cell>
          <cell r="C222" t="str">
            <v>Chlorothalonil</v>
          </cell>
        </row>
        <row r="223">
          <cell r="A223">
            <v>134</v>
          </cell>
          <cell r="B223" t="str">
            <v>54749-90-5</v>
          </cell>
          <cell r="C223" t="str">
            <v>Chlorozotocin</v>
          </cell>
        </row>
        <row r="224">
          <cell r="A224">
            <v>140</v>
          </cell>
          <cell r="B224" t="str">
            <v>7738-94-5</v>
          </cell>
          <cell r="C224" t="str">
            <v>Chromic(VI) acid, including chromic acid aerosol mist and chromium trioxide</v>
          </cell>
        </row>
        <row r="225">
          <cell r="A225">
            <v>136</v>
          </cell>
          <cell r="B225" t="str">
            <v>18540-29-9</v>
          </cell>
          <cell r="C225" t="str">
            <v>Chromium VI, chromate and dichromate particulate</v>
          </cell>
        </row>
        <row r="226">
          <cell r="A226">
            <v>414</v>
          </cell>
          <cell r="B226" t="str">
            <v>218-01-9</v>
          </cell>
          <cell r="C226" t="str">
            <v>Chrysene</v>
          </cell>
        </row>
        <row r="227">
          <cell r="A227">
            <v>145</v>
          </cell>
          <cell r="B227" t="str">
            <v>87-29-6</v>
          </cell>
          <cell r="C227" t="str">
            <v>Cinnamyl anthranilate</v>
          </cell>
        </row>
        <row r="228">
          <cell r="A228">
            <v>146</v>
          </cell>
          <cell r="B228" t="str">
            <v>7440-48-4</v>
          </cell>
          <cell r="C228" t="str">
            <v>Cobalt and compounds</v>
          </cell>
        </row>
        <row r="229">
          <cell r="A229">
            <v>148</v>
          </cell>
          <cell r="B229" t="str">
            <v>148</v>
          </cell>
          <cell r="C229" t="str">
            <v>Coke oven emissions</v>
          </cell>
        </row>
        <row r="230">
          <cell r="A230">
            <v>149</v>
          </cell>
          <cell r="B230" t="str">
            <v>7440-50-8</v>
          </cell>
          <cell r="C230" t="str">
            <v>Copper and compounds</v>
          </cell>
        </row>
        <row r="231">
          <cell r="A231">
            <v>150</v>
          </cell>
          <cell r="B231" t="str">
            <v>150</v>
          </cell>
          <cell r="C231" t="str">
            <v>Creosotes</v>
          </cell>
        </row>
        <row r="232">
          <cell r="A232">
            <v>152</v>
          </cell>
          <cell r="B232" t="str">
            <v>1319-77-3</v>
          </cell>
          <cell r="C232" t="str">
            <v>Cresols (mixture), including m-cresol, o-cresol, p-cresol</v>
          </cell>
        </row>
        <row r="233">
          <cell r="A233">
            <v>156</v>
          </cell>
          <cell r="B233" t="str">
            <v>4170-30-3</v>
          </cell>
          <cell r="C233" t="str">
            <v>Crotonaldehyde</v>
          </cell>
        </row>
        <row r="234">
          <cell r="A234">
            <v>158</v>
          </cell>
          <cell r="B234" t="str">
            <v>80-15-9</v>
          </cell>
          <cell r="C234" t="str">
            <v>Cumene hydroperoxide</v>
          </cell>
        </row>
        <row r="235">
          <cell r="A235">
            <v>159</v>
          </cell>
          <cell r="B235" t="str">
            <v>135-20-6</v>
          </cell>
          <cell r="C235" t="str">
            <v>Cupferron</v>
          </cell>
        </row>
        <row r="236">
          <cell r="A236">
            <v>161</v>
          </cell>
          <cell r="B236" t="str">
            <v>74-90-8</v>
          </cell>
          <cell r="C236" t="str">
            <v>Cyanide, hydrogen</v>
          </cell>
        </row>
        <row r="237">
          <cell r="A237">
            <v>162</v>
          </cell>
          <cell r="B237" t="str">
            <v>110-82-7</v>
          </cell>
          <cell r="C237" t="str">
            <v>Cyclohexane</v>
          </cell>
        </row>
        <row r="238">
          <cell r="A238">
            <v>163</v>
          </cell>
          <cell r="B238" t="str">
            <v>108-93-0</v>
          </cell>
          <cell r="C238" t="str">
            <v>Cyclohexanol</v>
          </cell>
        </row>
        <row r="239">
          <cell r="A239">
            <v>164</v>
          </cell>
          <cell r="B239" t="str">
            <v>66-81-9</v>
          </cell>
          <cell r="C239" t="str">
            <v>Cycloheximide</v>
          </cell>
        </row>
        <row r="240">
          <cell r="A240">
            <v>415</v>
          </cell>
          <cell r="B240" t="str">
            <v>27208-37-3</v>
          </cell>
          <cell r="C240" t="str">
            <v>Cyclopenta[c,d]pyrene</v>
          </cell>
        </row>
        <row r="241">
          <cell r="A241">
            <v>165</v>
          </cell>
          <cell r="B241" t="str">
            <v>50-18-0</v>
          </cell>
          <cell r="C241" t="str">
            <v>Cyclophosphamide (anhydrous)</v>
          </cell>
        </row>
        <row r="242">
          <cell r="A242">
            <v>166</v>
          </cell>
          <cell r="B242" t="str">
            <v>6055-19-2</v>
          </cell>
          <cell r="C242" t="str">
            <v>Cyclophosphamide (hydrated)</v>
          </cell>
        </row>
        <row r="243">
          <cell r="A243">
            <v>167</v>
          </cell>
          <cell r="B243" t="str">
            <v>5160-02-1</v>
          </cell>
          <cell r="C243" t="str">
            <v>D &amp; C Red No. 9</v>
          </cell>
        </row>
        <row r="244">
          <cell r="A244">
            <v>168</v>
          </cell>
          <cell r="B244" t="str">
            <v>4342-03-4</v>
          </cell>
          <cell r="C244" t="str">
            <v>Dacarbazine</v>
          </cell>
        </row>
        <row r="245">
          <cell r="A245">
            <v>169</v>
          </cell>
          <cell r="B245" t="str">
            <v>117-10-2</v>
          </cell>
          <cell r="C245" t="str">
            <v>Danthron (chrysazin)</v>
          </cell>
        </row>
        <row r="246">
          <cell r="A246">
            <v>172</v>
          </cell>
          <cell r="B246" t="str">
            <v>3547-04-4</v>
          </cell>
          <cell r="C246" t="str">
            <v>DDE (1-chloro-4-[1-(4-chlorophenyl)ethyl]benzene)</v>
          </cell>
        </row>
        <row r="247">
          <cell r="A247">
            <v>175</v>
          </cell>
          <cell r="B247" t="str">
            <v>50-29-3</v>
          </cell>
          <cell r="C247" t="str">
            <v>DDT</v>
          </cell>
        </row>
        <row r="248">
          <cell r="A248">
            <v>186</v>
          </cell>
          <cell r="B248" t="str">
            <v>333-41-5</v>
          </cell>
          <cell r="C248" t="str">
            <v>Diazinon</v>
          </cell>
        </row>
        <row r="249">
          <cell r="A249">
            <v>185</v>
          </cell>
          <cell r="B249" t="str">
            <v>334-88-3</v>
          </cell>
          <cell r="C249" t="str">
            <v>Diazomethane</v>
          </cell>
        </row>
        <row r="250">
          <cell r="A250">
            <v>416</v>
          </cell>
          <cell r="B250" t="str">
            <v>226-36-8</v>
          </cell>
          <cell r="C250" t="str">
            <v>Dibenz[a,h]acridine</v>
          </cell>
        </row>
        <row r="251">
          <cell r="A251">
            <v>419</v>
          </cell>
          <cell r="B251" t="str">
            <v>53-70-3</v>
          </cell>
          <cell r="C251" t="str">
            <v>Dibenz[a,h]anthracene</v>
          </cell>
        </row>
        <row r="252">
          <cell r="A252">
            <v>417</v>
          </cell>
          <cell r="B252" t="str">
            <v>224-42-0</v>
          </cell>
          <cell r="C252" t="str">
            <v>Dibenz[a,j]acridine</v>
          </cell>
        </row>
        <row r="253">
          <cell r="A253">
            <v>187</v>
          </cell>
          <cell r="B253" t="str">
            <v>5385-75-1</v>
          </cell>
          <cell r="C253" t="str">
            <v>Dibenzo[a,e]fluoranthene</v>
          </cell>
        </row>
        <row r="254">
          <cell r="A254">
            <v>420</v>
          </cell>
          <cell r="B254" t="str">
            <v>192-65-4</v>
          </cell>
          <cell r="C254" t="str">
            <v>Dibenzo[a,e]pyrene</v>
          </cell>
        </row>
        <row r="255">
          <cell r="A255">
            <v>421</v>
          </cell>
          <cell r="B255" t="str">
            <v>189-64-0</v>
          </cell>
          <cell r="C255" t="str">
            <v>Dibenzo[a,h]pyrene</v>
          </cell>
        </row>
        <row r="256">
          <cell r="A256">
            <v>422</v>
          </cell>
          <cell r="B256" t="str">
            <v>189-55-9</v>
          </cell>
          <cell r="C256" t="str">
            <v>Dibenzo[a,i]pyrene</v>
          </cell>
        </row>
        <row r="257">
          <cell r="A257">
            <v>423</v>
          </cell>
          <cell r="B257" t="str">
            <v>191-30-0</v>
          </cell>
          <cell r="C257" t="str">
            <v>Dibenzo[a,l]pyrene</v>
          </cell>
        </row>
        <row r="258">
          <cell r="A258">
            <v>188</v>
          </cell>
          <cell r="B258" t="str">
            <v>132-64-9</v>
          </cell>
          <cell r="C258" t="str">
            <v>Dibenzofuran</v>
          </cell>
        </row>
        <row r="259">
          <cell r="A259">
            <v>189</v>
          </cell>
          <cell r="B259" t="str">
            <v>124-48-1</v>
          </cell>
          <cell r="C259" t="str">
            <v>Dibromochloromethane</v>
          </cell>
        </row>
        <row r="260">
          <cell r="A260">
            <v>520</v>
          </cell>
          <cell r="B260" t="str">
            <v>84-74-2</v>
          </cell>
          <cell r="C260" t="str">
            <v>Dibutyl phthalate</v>
          </cell>
        </row>
        <row r="261">
          <cell r="A261">
            <v>247</v>
          </cell>
          <cell r="B261" t="str">
            <v>75-71-8</v>
          </cell>
          <cell r="C261" t="str">
            <v>Dichlorodifluoromethane (Freon 12)</v>
          </cell>
        </row>
        <row r="262">
          <cell r="A262">
            <v>248</v>
          </cell>
          <cell r="B262" t="str">
            <v>75-43-4</v>
          </cell>
          <cell r="C262" t="str">
            <v>Dichlorofluoromethane (Freon 21)</v>
          </cell>
        </row>
        <row r="263">
          <cell r="A263">
            <v>328</v>
          </cell>
          <cell r="B263" t="str">
            <v>75-09-2</v>
          </cell>
          <cell r="C263" t="str">
            <v>Dichloromethane (methylene chloride)</v>
          </cell>
        </row>
        <row r="264">
          <cell r="A264">
            <v>194</v>
          </cell>
          <cell r="B264" t="str">
            <v>94-75-7</v>
          </cell>
          <cell r="C264" t="str">
            <v>Dichlorophenoxyacetic acid, salts and esters (2,4-D)</v>
          </cell>
        </row>
        <row r="265">
          <cell r="A265">
            <v>197</v>
          </cell>
          <cell r="B265" t="str">
            <v>62-73-7</v>
          </cell>
          <cell r="C265" t="str">
            <v>Dichlorvos (DDVP)</v>
          </cell>
        </row>
        <row r="266">
          <cell r="A266">
            <v>198</v>
          </cell>
          <cell r="B266" t="str">
            <v>115-32-2</v>
          </cell>
          <cell r="C266" t="str">
            <v>Dicofol</v>
          </cell>
        </row>
        <row r="267">
          <cell r="A267">
            <v>521</v>
          </cell>
          <cell r="B267" t="str">
            <v>84-61-7</v>
          </cell>
          <cell r="C267" t="str">
            <v>Di-cyclohexyl phthalate (DCHP)</v>
          </cell>
        </row>
        <row r="268">
          <cell r="A268">
            <v>199</v>
          </cell>
          <cell r="B268" t="str">
            <v>60-57-1</v>
          </cell>
          <cell r="C268" t="str">
            <v>Dieldrin</v>
          </cell>
        </row>
        <row r="269">
          <cell r="A269">
            <v>200</v>
          </cell>
          <cell r="B269" t="str">
            <v>200</v>
          </cell>
          <cell r="C269" t="str">
            <v>Diesel particulate matter</v>
          </cell>
        </row>
        <row r="270">
          <cell r="A270">
            <v>201</v>
          </cell>
          <cell r="B270" t="str">
            <v>111-42-2</v>
          </cell>
          <cell r="C270" t="str">
            <v>Diethanolamine</v>
          </cell>
        </row>
        <row r="271">
          <cell r="A271">
            <v>202</v>
          </cell>
          <cell r="B271" t="str">
            <v>64-67-5</v>
          </cell>
          <cell r="C271" t="str">
            <v>Diethyl sulfate</v>
          </cell>
        </row>
        <row r="272">
          <cell r="A272">
            <v>258</v>
          </cell>
          <cell r="B272" t="str">
            <v>111-46-6</v>
          </cell>
          <cell r="C272" t="str">
            <v>Diethylene glycol</v>
          </cell>
        </row>
        <row r="273">
          <cell r="A273">
            <v>259</v>
          </cell>
          <cell r="B273" t="str">
            <v>111-96-6</v>
          </cell>
          <cell r="C273" t="str">
            <v>Diethylene glycol dimethyl ether</v>
          </cell>
        </row>
        <row r="274">
          <cell r="A274">
            <v>260</v>
          </cell>
          <cell r="B274" t="str">
            <v>112-34-5</v>
          </cell>
          <cell r="C274" t="str">
            <v>Diethylene glycol monobutyl ether</v>
          </cell>
        </row>
        <row r="275">
          <cell r="A275">
            <v>261</v>
          </cell>
          <cell r="B275" t="str">
            <v>111-90-0</v>
          </cell>
          <cell r="C275" t="str">
            <v>Diethylene glycol monoethyl ether</v>
          </cell>
        </row>
        <row r="276">
          <cell r="A276">
            <v>262</v>
          </cell>
          <cell r="B276" t="str">
            <v>111-77-3</v>
          </cell>
          <cell r="C276" t="str">
            <v>Diethylene glycol monomethyl ether</v>
          </cell>
        </row>
        <row r="277">
          <cell r="A277">
            <v>320</v>
          </cell>
          <cell r="B277" t="str">
            <v>627-44-1</v>
          </cell>
          <cell r="C277" t="str">
            <v>Diethylmercury</v>
          </cell>
        </row>
        <row r="278">
          <cell r="A278">
            <v>523</v>
          </cell>
          <cell r="B278" t="str">
            <v>84-66-2</v>
          </cell>
          <cell r="C278" t="str">
            <v>Diethylphthalate</v>
          </cell>
        </row>
        <row r="279">
          <cell r="A279">
            <v>204</v>
          </cell>
          <cell r="B279" t="str">
            <v>101-90-6</v>
          </cell>
          <cell r="C279" t="str">
            <v>Diglycidyl resorcinol ether</v>
          </cell>
        </row>
        <row r="280">
          <cell r="A280">
            <v>205</v>
          </cell>
          <cell r="B280" t="str">
            <v>94-58-6</v>
          </cell>
          <cell r="C280" t="str">
            <v>Dihydrosafrole</v>
          </cell>
        </row>
        <row r="281">
          <cell r="A281">
            <v>210</v>
          </cell>
          <cell r="B281" t="str">
            <v>79-44-7</v>
          </cell>
          <cell r="C281" t="str">
            <v>Dimethyl carbamoyl chloride</v>
          </cell>
        </row>
        <row r="282">
          <cell r="A282">
            <v>211</v>
          </cell>
          <cell r="B282" t="str">
            <v>68-12-2</v>
          </cell>
          <cell r="C282" t="str">
            <v>Dimethyl formamide</v>
          </cell>
        </row>
        <row r="283">
          <cell r="A283">
            <v>524</v>
          </cell>
          <cell r="B283" t="str">
            <v>131-11-3</v>
          </cell>
          <cell r="C283" t="str">
            <v>Dimethyl phthalate</v>
          </cell>
        </row>
        <row r="284">
          <cell r="A284">
            <v>213</v>
          </cell>
          <cell r="B284" t="str">
            <v>77-78-1</v>
          </cell>
          <cell r="C284" t="str">
            <v>Dimethyl sulfate</v>
          </cell>
        </row>
        <row r="285">
          <cell r="A285">
            <v>319</v>
          </cell>
          <cell r="B285" t="str">
            <v>593-74-8</v>
          </cell>
          <cell r="C285" t="str">
            <v>Dimethylmercury</v>
          </cell>
        </row>
        <row r="286">
          <cell r="A286">
            <v>214</v>
          </cell>
          <cell r="B286" t="str">
            <v>513-37-1</v>
          </cell>
          <cell r="C286" t="str">
            <v>Dimethylvinylchloride</v>
          </cell>
        </row>
        <row r="287">
          <cell r="A287">
            <v>221</v>
          </cell>
          <cell r="B287" t="str">
            <v>630-93-3</v>
          </cell>
          <cell r="C287" t="str">
            <v>Diphenylhydantoin</v>
          </cell>
        </row>
        <row r="288">
          <cell r="A288">
            <v>263</v>
          </cell>
          <cell r="B288" t="str">
            <v>25265-71-8</v>
          </cell>
          <cell r="C288" t="str">
            <v>Dipropylene glycol</v>
          </cell>
        </row>
        <row r="289">
          <cell r="A289">
            <v>264</v>
          </cell>
          <cell r="B289" t="str">
            <v>34590-94-8</v>
          </cell>
          <cell r="C289" t="str">
            <v>Dipropylene glycol monomethyl ether</v>
          </cell>
        </row>
        <row r="290">
          <cell r="A290">
            <v>49</v>
          </cell>
          <cell r="B290" t="str">
            <v>1937-37-7</v>
          </cell>
          <cell r="C290" t="str">
            <v>Direct Black 38</v>
          </cell>
        </row>
        <row r="291">
          <cell r="A291">
            <v>50</v>
          </cell>
          <cell r="B291" t="str">
            <v>2602-46-2</v>
          </cell>
          <cell r="C291" t="str">
            <v>Direct Blue 6</v>
          </cell>
        </row>
        <row r="292">
          <cell r="A292">
            <v>51</v>
          </cell>
          <cell r="B292" t="str">
            <v>16071-86-6</v>
          </cell>
          <cell r="C292" t="str">
            <v>Direct Brown 95 (technical grade)</v>
          </cell>
        </row>
        <row r="293">
          <cell r="A293">
            <v>223</v>
          </cell>
          <cell r="B293" t="str">
            <v>2475-45-8</v>
          </cell>
          <cell r="C293" t="str">
            <v>Disperse Blue 1</v>
          </cell>
        </row>
        <row r="294">
          <cell r="A294">
            <v>224</v>
          </cell>
          <cell r="B294" t="str">
            <v>298-04-4</v>
          </cell>
          <cell r="C294" t="str">
            <v>Disulfoton</v>
          </cell>
        </row>
        <row r="295">
          <cell r="A295">
            <v>225</v>
          </cell>
          <cell r="B295" t="str">
            <v>106-89-8</v>
          </cell>
          <cell r="C295" t="str">
            <v>Epichlorohydrin</v>
          </cell>
        </row>
        <row r="296">
          <cell r="A296">
            <v>227</v>
          </cell>
          <cell r="B296" t="str">
            <v>227</v>
          </cell>
          <cell r="C296" t="str">
            <v>Epoxy resins</v>
          </cell>
        </row>
        <row r="297">
          <cell r="A297">
            <v>357</v>
          </cell>
          <cell r="B297" t="str">
            <v>12510-42-8</v>
          </cell>
          <cell r="C297" t="str">
            <v>Erionite</v>
          </cell>
        </row>
        <row r="298">
          <cell r="A298">
            <v>228</v>
          </cell>
          <cell r="B298" t="str">
            <v>140-88-5</v>
          </cell>
          <cell r="C298" t="str">
            <v>Ethyl acrylate</v>
          </cell>
        </row>
        <row r="299">
          <cell r="A299">
            <v>229</v>
          </cell>
          <cell r="B299" t="str">
            <v>100-41-4</v>
          </cell>
          <cell r="C299" t="str">
            <v>Ethyl benzene</v>
          </cell>
        </row>
        <row r="300">
          <cell r="A300">
            <v>231</v>
          </cell>
          <cell r="B300" t="str">
            <v>74-85-1</v>
          </cell>
          <cell r="C300" t="str">
            <v>Ethylene</v>
          </cell>
        </row>
        <row r="301">
          <cell r="A301">
            <v>232</v>
          </cell>
          <cell r="B301" t="str">
            <v>106-93-4</v>
          </cell>
          <cell r="C301" t="str">
            <v>Ethylene dibromide (EDB, 1,2-dibromoethane)</v>
          </cell>
        </row>
        <row r="302">
          <cell r="A302">
            <v>233</v>
          </cell>
          <cell r="B302" t="str">
            <v>107-06-2</v>
          </cell>
          <cell r="C302" t="str">
            <v>Ethylene dichloride (EDC, 1,2-dichloroethane)</v>
          </cell>
        </row>
        <row r="303">
          <cell r="A303">
            <v>234</v>
          </cell>
          <cell r="B303" t="str">
            <v>107-21-1</v>
          </cell>
          <cell r="C303" t="str">
            <v>Ethylene glycol</v>
          </cell>
        </row>
        <row r="304">
          <cell r="A304">
            <v>265</v>
          </cell>
          <cell r="B304" t="str">
            <v>629-14-1</v>
          </cell>
          <cell r="C304" t="str">
            <v>Ethylene glycol diethyl ether</v>
          </cell>
        </row>
        <row r="305">
          <cell r="A305">
            <v>266</v>
          </cell>
          <cell r="B305" t="str">
            <v>110-71-4</v>
          </cell>
          <cell r="C305" t="str">
            <v>Ethylene glycol dimethyl ether</v>
          </cell>
        </row>
        <row r="306">
          <cell r="A306">
            <v>267</v>
          </cell>
          <cell r="B306" t="str">
            <v>111-76-2</v>
          </cell>
          <cell r="C306" t="str">
            <v>Ethylene glycol monobutyl ether</v>
          </cell>
        </row>
        <row r="307">
          <cell r="A307">
            <v>268</v>
          </cell>
          <cell r="B307" t="str">
            <v>110-80-5</v>
          </cell>
          <cell r="C307" t="str">
            <v>Ethylene glycol monoethyl ether</v>
          </cell>
        </row>
        <row r="308">
          <cell r="A308">
            <v>269</v>
          </cell>
          <cell r="B308" t="str">
            <v>111-15-9</v>
          </cell>
          <cell r="C308" t="str">
            <v>Ethylene glycol monoethyl ether acetate</v>
          </cell>
        </row>
        <row r="309">
          <cell r="A309">
            <v>270</v>
          </cell>
          <cell r="B309" t="str">
            <v>109-86-4</v>
          </cell>
          <cell r="C309" t="str">
            <v>Ethylene glycol monomethyl ether</v>
          </cell>
        </row>
        <row r="310">
          <cell r="A310">
            <v>271</v>
          </cell>
          <cell r="B310" t="str">
            <v>110-49-6</v>
          </cell>
          <cell r="C310" t="str">
            <v>Ethylene glycol monomethyl ether acetate</v>
          </cell>
        </row>
        <row r="311">
          <cell r="A311">
            <v>272</v>
          </cell>
          <cell r="B311" t="str">
            <v>2807-30-9</v>
          </cell>
          <cell r="C311" t="str">
            <v>Ethylene glycol monopropyl ether</v>
          </cell>
        </row>
        <row r="312">
          <cell r="A312">
            <v>236</v>
          </cell>
          <cell r="B312" t="str">
            <v>75-21-8</v>
          </cell>
          <cell r="C312" t="str">
            <v>Ethylene oxide</v>
          </cell>
        </row>
        <row r="313">
          <cell r="A313">
            <v>237</v>
          </cell>
          <cell r="B313" t="str">
            <v>96-45-7</v>
          </cell>
          <cell r="C313" t="str">
            <v>Ethylene thiourea</v>
          </cell>
        </row>
        <row r="314">
          <cell r="A314">
            <v>235</v>
          </cell>
          <cell r="B314" t="str">
            <v>151-56-4</v>
          </cell>
          <cell r="C314" t="str">
            <v>Ethyleneimine (aziridine)</v>
          </cell>
        </row>
        <row r="315">
          <cell r="A315">
            <v>238</v>
          </cell>
          <cell r="B315" t="str">
            <v>10028-22-5</v>
          </cell>
          <cell r="C315" t="str">
            <v>Ferric sulfate</v>
          </cell>
        </row>
        <row r="316">
          <cell r="A316">
            <v>424</v>
          </cell>
          <cell r="B316" t="str">
            <v>206-44-0</v>
          </cell>
          <cell r="C316" t="str">
            <v>Fluoranthene</v>
          </cell>
        </row>
        <row r="317">
          <cell r="A317">
            <v>425</v>
          </cell>
          <cell r="B317" t="str">
            <v>86-73-7</v>
          </cell>
          <cell r="C317" t="str">
            <v>Fluorene</v>
          </cell>
        </row>
        <row r="318">
          <cell r="A318">
            <v>239</v>
          </cell>
          <cell r="B318" t="str">
            <v>239</v>
          </cell>
          <cell r="C318" t="str">
            <v>Fluorides</v>
          </cell>
        </row>
        <row r="319">
          <cell r="A319">
            <v>241</v>
          </cell>
          <cell r="B319" t="str">
            <v>7782-41-4</v>
          </cell>
          <cell r="C319" t="str">
            <v>Fluorine gas</v>
          </cell>
        </row>
        <row r="320">
          <cell r="A320">
            <v>250</v>
          </cell>
          <cell r="B320" t="str">
            <v>50-00-0</v>
          </cell>
          <cell r="C320" t="str">
            <v>Formaldehyde</v>
          </cell>
        </row>
        <row r="321">
          <cell r="A321">
            <v>251</v>
          </cell>
          <cell r="B321" t="str">
            <v>110-00-9</v>
          </cell>
          <cell r="C321" t="str">
            <v>Furan</v>
          </cell>
        </row>
        <row r="322">
          <cell r="A322">
            <v>252</v>
          </cell>
          <cell r="B322" t="str">
            <v>60568-05-0</v>
          </cell>
          <cell r="C322" t="str">
            <v>Furmecyclox</v>
          </cell>
        </row>
        <row r="323">
          <cell r="A323">
            <v>253</v>
          </cell>
          <cell r="B323" t="str">
            <v>3688-53-7</v>
          </cell>
          <cell r="C323" t="str">
            <v>Furylfuramide</v>
          </cell>
        </row>
        <row r="324">
          <cell r="A324">
            <v>285</v>
          </cell>
          <cell r="B324" t="str">
            <v>58-89-9</v>
          </cell>
          <cell r="C324" t="str">
            <v>gamma-Hexachlorocyclohexane (Lindane)</v>
          </cell>
        </row>
        <row r="325">
          <cell r="A325">
            <v>352</v>
          </cell>
          <cell r="B325" t="str">
            <v>352</v>
          </cell>
          <cell r="C325" t="str">
            <v>Glasswool fibers</v>
          </cell>
        </row>
        <row r="326">
          <cell r="A326">
            <v>255</v>
          </cell>
          <cell r="B326" t="str">
            <v>67730-11-4</v>
          </cell>
          <cell r="C326" t="str">
            <v>Glu-P-1</v>
          </cell>
        </row>
        <row r="327">
          <cell r="A327">
            <v>256</v>
          </cell>
          <cell r="B327" t="str">
            <v>67730-10-3</v>
          </cell>
          <cell r="C327" t="str">
            <v>Glu-P-2</v>
          </cell>
        </row>
        <row r="328">
          <cell r="A328">
            <v>254</v>
          </cell>
          <cell r="B328" t="str">
            <v>111-30-8</v>
          </cell>
          <cell r="C328" t="str">
            <v>Glutaraldehyde</v>
          </cell>
        </row>
        <row r="329">
          <cell r="A329">
            <v>276</v>
          </cell>
          <cell r="B329" t="str">
            <v>16568-02-8</v>
          </cell>
          <cell r="C329" t="str">
            <v>Gyromitrin</v>
          </cell>
        </row>
        <row r="330">
          <cell r="A330">
            <v>277</v>
          </cell>
          <cell r="B330" t="str">
            <v>2784-94-3</v>
          </cell>
          <cell r="C330" t="str">
            <v>HC Blue 1</v>
          </cell>
        </row>
        <row r="331">
          <cell r="A331">
            <v>278</v>
          </cell>
          <cell r="B331" t="str">
            <v>76-44-8</v>
          </cell>
          <cell r="C331" t="str">
            <v>Heptachlor</v>
          </cell>
        </row>
        <row r="332">
          <cell r="A332">
            <v>279</v>
          </cell>
          <cell r="B332" t="str">
            <v>1024-57-3</v>
          </cell>
          <cell r="C332" t="str">
            <v>Heptachlor epoxide</v>
          </cell>
        </row>
        <row r="333">
          <cell r="A333">
            <v>280</v>
          </cell>
          <cell r="B333" t="str">
            <v>118-74-1</v>
          </cell>
          <cell r="C333" t="str">
            <v>Hexachlorobenzene</v>
          </cell>
        </row>
        <row r="334">
          <cell r="A334">
            <v>281</v>
          </cell>
          <cell r="B334" t="str">
            <v>87-68-3</v>
          </cell>
          <cell r="C334" t="str">
            <v>Hexachlorobutadiene</v>
          </cell>
        </row>
        <row r="335">
          <cell r="A335">
            <v>282</v>
          </cell>
          <cell r="B335" t="str">
            <v>608-73-1</v>
          </cell>
          <cell r="C335" t="str">
            <v>Hexachlorocyclohexanes (mixture)</v>
          </cell>
        </row>
        <row r="336">
          <cell r="A336">
            <v>286</v>
          </cell>
          <cell r="B336" t="str">
            <v>77-47-4</v>
          </cell>
          <cell r="C336" t="str">
            <v>Hexachlorocyclopentadiene</v>
          </cell>
        </row>
        <row r="337">
          <cell r="A337">
            <v>287</v>
          </cell>
          <cell r="B337" t="str">
            <v>67-72-1</v>
          </cell>
          <cell r="C337" t="str">
            <v>Hexachloroethane</v>
          </cell>
        </row>
        <row r="338">
          <cell r="A338">
            <v>297</v>
          </cell>
          <cell r="B338" t="str">
            <v>822-06-0</v>
          </cell>
          <cell r="C338" t="str">
            <v>Hexamethylene-1,6-diisocyanate</v>
          </cell>
        </row>
        <row r="339">
          <cell r="A339">
            <v>288</v>
          </cell>
          <cell r="B339" t="str">
            <v>680-31-9</v>
          </cell>
          <cell r="C339" t="str">
            <v>Hexamethylphosphoramide</v>
          </cell>
        </row>
        <row r="340">
          <cell r="A340">
            <v>289</v>
          </cell>
          <cell r="B340" t="str">
            <v>110-54-3</v>
          </cell>
          <cell r="C340" t="str">
            <v>Hexane</v>
          </cell>
        </row>
        <row r="341">
          <cell r="A341">
            <v>290</v>
          </cell>
          <cell r="B341" t="str">
            <v>302-01-2</v>
          </cell>
          <cell r="C341" t="str">
            <v>Hydrazine</v>
          </cell>
        </row>
        <row r="342">
          <cell r="A342">
            <v>291</v>
          </cell>
          <cell r="B342" t="str">
            <v>10034-93-2</v>
          </cell>
          <cell r="C342" t="str">
            <v>Hydrazine sulfate</v>
          </cell>
        </row>
        <row r="343">
          <cell r="A343">
            <v>292</v>
          </cell>
          <cell r="B343" t="str">
            <v>7647-01-0</v>
          </cell>
          <cell r="C343" t="str">
            <v>Hydrochloric acid</v>
          </cell>
        </row>
        <row r="344">
          <cell r="A344">
            <v>69</v>
          </cell>
          <cell r="B344" t="str">
            <v>10035-10-6</v>
          </cell>
          <cell r="C344" t="str">
            <v>Hydrogen bromide</v>
          </cell>
        </row>
        <row r="345">
          <cell r="A345">
            <v>240</v>
          </cell>
          <cell r="B345" t="str">
            <v>7664-39-3</v>
          </cell>
          <cell r="C345" t="str">
            <v>Hydrogen fluoride</v>
          </cell>
        </row>
        <row r="346">
          <cell r="A346">
            <v>293</v>
          </cell>
          <cell r="B346" t="str">
            <v>7783-06-4</v>
          </cell>
          <cell r="C346" t="str">
            <v>Hydrogen sulfide</v>
          </cell>
        </row>
        <row r="347">
          <cell r="A347">
            <v>294</v>
          </cell>
          <cell r="B347" t="str">
            <v>123-31-9</v>
          </cell>
          <cell r="C347" t="str">
            <v>Hydroquinone</v>
          </cell>
        </row>
        <row r="348">
          <cell r="A348">
            <v>426</v>
          </cell>
          <cell r="B348" t="str">
            <v>193-39-5</v>
          </cell>
          <cell r="C348" t="str">
            <v>Indeno[1,2,3-cd]pyrene</v>
          </cell>
        </row>
        <row r="349">
          <cell r="A349">
            <v>570</v>
          </cell>
          <cell r="B349" t="str">
            <v>10043-66-0</v>
          </cell>
          <cell r="C349" t="str">
            <v>Iodine-131</v>
          </cell>
        </row>
        <row r="350">
          <cell r="A350">
            <v>295</v>
          </cell>
          <cell r="B350" t="str">
            <v>13463-40-6</v>
          </cell>
          <cell r="C350" t="str">
            <v>Iron pentacarbonyl</v>
          </cell>
        </row>
        <row r="351">
          <cell r="A351">
            <v>300</v>
          </cell>
          <cell r="B351" t="str">
            <v>78-59-1</v>
          </cell>
          <cell r="C351" t="str">
            <v>Isophorone</v>
          </cell>
        </row>
        <row r="352">
          <cell r="A352">
            <v>301</v>
          </cell>
          <cell r="B352" t="str">
            <v>78-79-5</v>
          </cell>
          <cell r="C352" t="str">
            <v>Isoprene, except from vegetative emission sources</v>
          </cell>
        </row>
        <row r="353">
          <cell r="A353">
            <v>302</v>
          </cell>
          <cell r="B353" t="str">
            <v>67-63-0</v>
          </cell>
          <cell r="C353" t="str">
            <v>Isopropyl alcohol</v>
          </cell>
        </row>
        <row r="354">
          <cell r="A354">
            <v>157</v>
          </cell>
          <cell r="B354" t="str">
            <v>98-82-8</v>
          </cell>
          <cell r="C354" t="str">
            <v>Isopropylbenzene (cumene)</v>
          </cell>
        </row>
        <row r="355">
          <cell r="A355">
            <v>304</v>
          </cell>
          <cell r="B355" t="str">
            <v>303-34-4</v>
          </cell>
          <cell r="C355" t="str">
            <v>Lasiocarpine</v>
          </cell>
        </row>
        <row r="356">
          <cell r="A356">
            <v>305</v>
          </cell>
          <cell r="B356" t="str">
            <v>7439-92-1</v>
          </cell>
          <cell r="C356" t="str">
            <v>Lead and compounds</v>
          </cell>
        </row>
        <row r="357">
          <cell r="A357">
            <v>306</v>
          </cell>
          <cell r="B357" t="str">
            <v>18454-12-1</v>
          </cell>
          <cell r="C357" t="str">
            <v>Lead chromate oxide</v>
          </cell>
        </row>
        <row r="358">
          <cell r="A358">
            <v>311</v>
          </cell>
          <cell r="B358" t="str">
            <v>108-31-6</v>
          </cell>
          <cell r="C358" t="str">
            <v>Maleic anhydride</v>
          </cell>
        </row>
        <row r="359">
          <cell r="A359">
            <v>312</v>
          </cell>
          <cell r="B359" t="str">
            <v>7439-96-5</v>
          </cell>
          <cell r="C359" t="str">
            <v>Manganese and compounds</v>
          </cell>
        </row>
        <row r="360">
          <cell r="A360">
            <v>153</v>
          </cell>
          <cell r="B360" t="str">
            <v>108-39-4</v>
          </cell>
          <cell r="C360" t="str">
            <v>m-Cresol</v>
          </cell>
        </row>
        <row r="361">
          <cell r="A361">
            <v>314</v>
          </cell>
          <cell r="B361" t="str">
            <v>148-82-3</v>
          </cell>
          <cell r="C361" t="str">
            <v>Melphalan</v>
          </cell>
        </row>
        <row r="362">
          <cell r="A362">
            <v>315</v>
          </cell>
          <cell r="B362" t="str">
            <v>3223-07-2</v>
          </cell>
          <cell r="C362" t="str">
            <v>Melphalan HCl</v>
          </cell>
        </row>
        <row r="363">
          <cell r="A363">
            <v>316</v>
          </cell>
          <cell r="B363" t="str">
            <v>7439-97-6</v>
          </cell>
          <cell r="C363" t="str">
            <v>Mercury and compounds</v>
          </cell>
        </row>
        <row r="364">
          <cell r="A364">
            <v>321</v>
          </cell>
          <cell r="B364" t="str">
            <v>67-56-1</v>
          </cell>
          <cell r="C364" t="str">
            <v>Methanol</v>
          </cell>
        </row>
        <row r="365">
          <cell r="A365">
            <v>322</v>
          </cell>
          <cell r="B365" t="str">
            <v>72-43-5</v>
          </cell>
          <cell r="C365" t="str">
            <v>Methoxychlor</v>
          </cell>
        </row>
        <row r="366">
          <cell r="A366">
            <v>334</v>
          </cell>
          <cell r="B366" t="str">
            <v>60-34-4</v>
          </cell>
          <cell r="C366" t="str">
            <v>Methyl hydrazine</v>
          </cell>
        </row>
        <row r="367">
          <cell r="A367">
            <v>336</v>
          </cell>
          <cell r="B367" t="str">
            <v>74-88-4</v>
          </cell>
          <cell r="C367" t="str">
            <v>Methyl iodide (iodomethane)</v>
          </cell>
        </row>
        <row r="368">
          <cell r="A368">
            <v>337</v>
          </cell>
          <cell r="B368" t="str">
            <v>108-10-1</v>
          </cell>
          <cell r="C368" t="str">
            <v>Methyl isobutyl ketone (MIBK, hexone)</v>
          </cell>
        </row>
        <row r="369">
          <cell r="A369">
            <v>299</v>
          </cell>
          <cell r="B369" t="str">
            <v>624-83-9</v>
          </cell>
          <cell r="C369" t="str">
            <v>Methyl isocyanate</v>
          </cell>
        </row>
        <row r="370">
          <cell r="A370">
            <v>339</v>
          </cell>
          <cell r="B370" t="str">
            <v>80-62-6</v>
          </cell>
          <cell r="C370" t="str">
            <v>Methyl methacrylate</v>
          </cell>
        </row>
        <row r="371">
          <cell r="A371">
            <v>340</v>
          </cell>
          <cell r="B371" t="str">
            <v>66-27-3</v>
          </cell>
          <cell r="C371" t="str">
            <v>Methyl methanesulfonate</v>
          </cell>
        </row>
        <row r="372">
          <cell r="A372">
            <v>346</v>
          </cell>
          <cell r="B372" t="str">
            <v>1634-04-4</v>
          </cell>
          <cell r="C372" t="str">
            <v>Methyl tert-butyl ether</v>
          </cell>
        </row>
        <row r="373">
          <cell r="A373">
            <v>298</v>
          </cell>
          <cell r="B373" t="str">
            <v>101-68-8</v>
          </cell>
          <cell r="C373" t="str">
            <v>Methylene diphenyl diisocyanate (MDI)</v>
          </cell>
        </row>
        <row r="374">
          <cell r="A374">
            <v>638</v>
          </cell>
          <cell r="B374" t="str">
            <v>22967-92-6</v>
          </cell>
          <cell r="C374" t="str">
            <v>Methylmercury</v>
          </cell>
        </row>
        <row r="375">
          <cell r="A375">
            <v>347</v>
          </cell>
          <cell r="B375" t="str">
            <v>56-04-2</v>
          </cell>
          <cell r="C375" t="str">
            <v>Methylthiouracil</v>
          </cell>
        </row>
        <row r="376">
          <cell r="A376">
            <v>348</v>
          </cell>
          <cell r="B376" t="str">
            <v>90-94-8</v>
          </cell>
          <cell r="C376" t="str">
            <v>Michler's ketone</v>
          </cell>
        </row>
        <row r="377">
          <cell r="A377">
            <v>349</v>
          </cell>
          <cell r="B377" t="str">
            <v>349</v>
          </cell>
          <cell r="C377" t="str">
            <v>Mineral fiber emissions from facilities manufacturing or processing glass, rock, or slag fibers (or other mineral derived fibers) of average diameter 1 micrometer or less.</v>
          </cell>
        </row>
        <row r="378">
          <cell r="A378">
            <v>350</v>
          </cell>
          <cell r="B378" t="str">
            <v>350</v>
          </cell>
          <cell r="C378" t="str">
            <v>Mineral fibers (fine mineral fibers which are man-made, and are airborne particles of a respirable size greater than 5 microns in length, less than or equal to 3.5 microns in diameter, with a length to diameter ratio of 3:1)</v>
          </cell>
        </row>
        <row r="379">
          <cell r="A379">
            <v>359</v>
          </cell>
          <cell r="B379" t="str">
            <v>2385-85-5</v>
          </cell>
          <cell r="C379" t="str">
            <v>Mirex</v>
          </cell>
        </row>
        <row r="380">
          <cell r="A380">
            <v>360</v>
          </cell>
          <cell r="B380" t="str">
            <v>50-07-7</v>
          </cell>
          <cell r="C380" t="str">
            <v>Mitomycin C</v>
          </cell>
        </row>
        <row r="381">
          <cell r="A381">
            <v>361</v>
          </cell>
          <cell r="B381" t="str">
            <v>1313-27-5</v>
          </cell>
          <cell r="C381" t="str">
            <v>Molybdenum trioxide</v>
          </cell>
        </row>
        <row r="382">
          <cell r="A382">
            <v>362</v>
          </cell>
          <cell r="B382" t="str">
            <v>315-22-0</v>
          </cell>
          <cell r="C382" t="str">
            <v>Monocrotaline</v>
          </cell>
        </row>
        <row r="383">
          <cell r="A383">
            <v>629</v>
          </cell>
          <cell r="B383" t="str">
            <v>108-38-3</v>
          </cell>
          <cell r="C383" t="str">
            <v>m-Xylene</v>
          </cell>
        </row>
        <row r="384">
          <cell r="A384">
            <v>203</v>
          </cell>
          <cell r="B384" t="str">
            <v>134-62-3</v>
          </cell>
          <cell r="C384" t="str">
            <v>N,N-Diethyltoluamide (DEET)</v>
          </cell>
        </row>
        <row r="385">
          <cell r="A385">
            <v>208</v>
          </cell>
          <cell r="B385" t="str">
            <v>121-69-7</v>
          </cell>
          <cell r="C385" t="str">
            <v>N,N-Dimethylaniline</v>
          </cell>
        </row>
        <row r="386">
          <cell r="A386">
            <v>386</v>
          </cell>
          <cell r="B386" t="str">
            <v>531-82-8</v>
          </cell>
          <cell r="C386" t="str">
            <v>N-[4-(5-Nitro-2-furyl)-2-thiazolyl]-acetamide</v>
          </cell>
        </row>
        <row r="387">
          <cell r="A387">
            <v>428</v>
          </cell>
          <cell r="B387" t="str">
            <v>91-20-3</v>
          </cell>
          <cell r="C387" t="str">
            <v>Naphthalene</v>
          </cell>
        </row>
        <row r="388">
          <cell r="A388">
            <v>78</v>
          </cell>
          <cell r="B388" t="str">
            <v>71-36-3</v>
          </cell>
          <cell r="C388" t="str">
            <v>n-Butyl alcohol</v>
          </cell>
        </row>
        <row r="389">
          <cell r="A389">
            <v>369</v>
          </cell>
          <cell r="B389" t="str">
            <v>373-02-4</v>
          </cell>
          <cell r="C389" t="str">
            <v>Nickel acetate</v>
          </cell>
        </row>
        <row r="390">
          <cell r="A390">
            <v>364</v>
          </cell>
          <cell r="B390" t="str">
            <v>7440-02-0</v>
          </cell>
          <cell r="C390" t="str">
            <v>Nickel and compounds</v>
          </cell>
        </row>
        <row r="391">
          <cell r="A391">
            <v>370</v>
          </cell>
          <cell r="B391" t="str">
            <v>3333-67-3</v>
          </cell>
          <cell r="C391" t="str">
            <v>Nickel carbonate</v>
          </cell>
        </row>
        <row r="392">
          <cell r="A392">
            <v>640</v>
          </cell>
          <cell r="B392" t="str">
            <v>12607-70-4</v>
          </cell>
          <cell r="C392" t="str">
            <v>Nickel carbonate hydroxide</v>
          </cell>
        </row>
        <row r="393">
          <cell r="A393">
            <v>371</v>
          </cell>
          <cell r="B393" t="str">
            <v>13463-39-3</v>
          </cell>
          <cell r="C393" t="str">
            <v>Nickel carbonyl</v>
          </cell>
        </row>
        <row r="394">
          <cell r="A394">
            <v>641</v>
          </cell>
          <cell r="B394" t="str">
            <v>7718-54-9</v>
          </cell>
          <cell r="C394" t="str">
            <v>Nickel chloride</v>
          </cell>
        </row>
        <row r="395">
          <cell r="A395">
            <v>365</v>
          </cell>
          <cell r="B395" t="str">
            <v>365</v>
          </cell>
          <cell r="C395" t="str">
            <v>Nickel compounds, insoluble</v>
          </cell>
        </row>
        <row r="396">
          <cell r="A396">
            <v>368</v>
          </cell>
          <cell r="B396" t="str">
            <v>368</v>
          </cell>
          <cell r="C396" t="str">
            <v>Nickel compounds, soluble</v>
          </cell>
        </row>
        <row r="397">
          <cell r="A397">
            <v>372</v>
          </cell>
          <cell r="B397" t="str">
            <v>12054-48-7</v>
          </cell>
          <cell r="C397" t="str">
            <v>Nickel hydroxide</v>
          </cell>
        </row>
        <row r="398">
          <cell r="A398">
            <v>644</v>
          </cell>
          <cell r="B398" t="str">
            <v>13478-00-7</v>
          </cell>
          <cell r="C398" t="str">
            <v>Nickel nitrate hexahydrate</v>
          </cell>
        </row>
        <row r="399">
          <cell r="A399">
            <v>366</v>
          </cell>
          <cell r="B399" t="str">
            <v>1313-99-1</v>
          </cell>
          <cell r="C399" t="str">
            <v>Nickel oxide</v>
          </cell>
        </row>
        <row r="400">
          <cell r="A400">
            <v>367</v>
          </cell>
          <cell r="B400" t="str">
            <v>12035-72-2</v>
          </cell>
          <cell r="C400" t="str">
            <v>Nickel subsulfide</v>
          </cell>
        </row>
        <row r="401">
          <cell r="A401">
            <v>642</v>
          </cell>
          <cell r="B401" t="str">
            <v>7786-81-4</v>
          </cell>
          <cell r="C401" t="str">
            <v>Nickel sulfate</v>
          </cell>
        </row>
        <row r="402">
          <cell r="A402">
            <v>643</v>
          </cell>
          <cell r="B402" t="str">
            <v>10101-97-0</v>
          </cell>
          <cell r="C402" t="str">
            <v>Nickel sulfate hexahydrate</v>
          </cell>
        </row>
        <row r="403">
          <cell r="A403">
            <v>639</v>
          </cell>
          <cell r="B403" t="str">
            <v>11113-75-0</v>
          </cell>
          <cell r="C403" t="str">
            <v>Nickel sulfide</v>
          </cell>
        </row>
        <row r="404">
          <cell r="A404">
            <v>373</v>
          </cell>
          <cell r="B404" t="str">
            <v>1271-28-9</v>
          </cell>
          <cell r="C404" t="str">
            <v>Nickelocene</v>
          </cell>
        </row>
        <row r="405">
          <cell r="A405">
            <v>376</v>
          </cell>
          <cell r="B405" t="str">
            <v>3570-75-0</v>
          </cell>
          <cell r="C405" t="str">
            <v>Nifurthiazole</v>
          </cell>
        </row>
        <row r="406">
          <cell r="A406">
            <v>377</v>
          </cell>
          <cell r="B406" t="str">
            <v>7697-37-2</v>
          </cell>
          <cell r="C406" t="str">
            <v>Nitric acid</v>
          </cell>
        </row>
        <row r="407">
          <cell r="A407">
            <v>378</v>
          </cell>
          <cell r="B407" t="str">
            <v>139-13-9</v>
          </cell>
          <cell r="C407" t="str">
            <v>Nitrilotriacetic acid</v>
          </cell>
        </row>
        <row r="408">
          <cell r="A408">
            <v>379</v>
          </cell>
          <cell r="B408" t="str">
            <v>18662-53-8</v>
          </cell>
          <cell r="C408" t="str">
            <v>Nitrilotriacetic acid, trisodium salt monohydrate</v>
          </cell>
        </row>
        <row r="409">
          <cell r="A409">
            <v>381</v>
          </cell>
          <cell r="B409" t="str">
            <v>98-95-3</v>
          </cell>
          <cell r="C409" t="str">
            <v>Nitrobenzene</v>
          </cell>
        </row>
        <row r="410">
          <cell r="A410">
            <v>383</v>
          </cell>
          <cell r="B410" t="str">
            <v>1836-75-5</v>
          </cell>
          <cell r="C410" t="str">
            <v>Nitrofen</v>
          </cell>
        </row>
        <row r="411">
          <cell r="A411">
            <v>384</v>
          </cell>
          <cell r="B411" t="str">
            <v>59-87-0</v>
          </cell>
          <cell r="C411" t="str">
            <v>Nitrofurazone</v>
          </cell>
        </row>
        <row r="412">
          <cell r="A412">
            <v>387</v>
          </cell>
          <cell r="B412" t="str">
            <v>302-70-5</v>
          </cell>
          <cell r="C412" t="str">
            <v>Nitrogen mustard N-oxide</v>
          </cell>
        </row>
        <row r="413">
          <cell r="A413">
            <v>342</v>
          </cell>
          <cell r="B413" t="str">
            <v>70-25-7</v>
          </cell>
          <cell r="C413" t="str">
            <v>N-Methyl-N-nitro-N-nitrosoguanidine</v>
          </cell>
        </row>
        <row r="414">
          <cell r="A414">
            <v>178</v>
          </cell>
          <cell r="B414" t="str">
            <v>1116-54-7</v>
          </cell>
          <cell r="C414" t="str">
            <v>N-Nitrosodiethanolamine</v>
          </cell>
        </row>
        <row r="415">
          <cell r="A415">
            <v>179</v>
          </cell>
          <cell r="B415" t="str">
            <v>55-18-5</v>
          </cell>
          <cell r="C415" t="str">
            <v>N-Nitrosodiethylamine</v>
          </cell>
        </row>
        <row r="416">
          <cell r="A416">
            <v>180</v>
          </cell>
          <cell r="B416" t="str">
            <v>62-75-9</v>
          </cell>
          <cell r="C416" t="str">
            <v>N-Nitrosodimethylamine</v>
          </cell>
        </row>
        <row r="417">
          <cell r="A417">
            <v>177</v>
          </cell>
          <cell r="B417" t="str">
            <v>924-16-3</v>
          </cell>
          <cell r="C417" t="str">
            <v>N-Nitrosodi-n-butylamine</v>
          </cell>
        </row>
        <row r="418">
          <cell r="A418">
            <v>390</v>
          </cell>
          <cell r="B418" t="str">
            <v>86-30-6</v>
          </cell>
          <cell r="C418" t="str">
            <v>N-Nitrosodiphenylamine</v>
          </cell>
        </row>
        <row r="419">
          <cell r="A419">
            <v>181</v>
          </cell>
          <cell r="B419" t="str">
            <v>621-64-7</v>
          </cell>
          <cell r="C419" t="str">
            <v>N-Nitrosodipropylamine</v>
          </cell>
        </row>
        <row r="420">
          <cell r="A420">
            <v>182</v>
          </cell>
          <cell r="B420" t="str">
            <v>10595-95-6</v>
          </cell>
          <cell r="C420" t="str">
            <v>N-Nitrosomethylethylamine</v>
          </cell>
        </row>
        <row r="421">
          <cell r="A421">
            <v>395</v>
          </cell>
          <cell r="B421" t="str">
            <v>59-89-2</v>
          </cell>
          <cell r="C421" t="str">
            <v>N-Nitrosomorpholine</v>
          </cell>
        </row>
        <row r="422">
          <cell r="A422">
            <v>392</v>
          </cell>
          <cell r="B422" t="str">
            <v>759-73-9</v>
          </cell>
          <cell r="C422" t="str">
            <v>N-Nitroso-N-ethylurea</v>
          </cell>
        </row>
        <row r="423">
          <cell r="A423">
            <v>394</v>
          </cell>
          <cell r="B423" t="str">
            <v>684-93-5</v>
          </cell>
          <cell r="C423" t="str">
            <v>N-Nitroso-N-methylurea</v>
          </cell>
        </row>
        <row r="424">
          <cell r="A424">
            <v>393</v>
          </cell>
          <cell r="B424" t="str">
            <v>615-53-2</v>
          </cell>
          <cell r="C424" t="str">
            <v>N-Nitroso-N-methylurethane</v>
          </cell>
        </row>
        <row r="425">
          <cell r="A425">
            <v>396</v>
          </cell>
          <cell r="B425" t="str">
            <v>16543-55-8</v>
          </cell>
          <cell r="C425" t="str">
            <v>N-Nitrosonornicotine</v>
          </cell>
        </row>
        <row r="426">
          <cell r="A426">
            <v>397</v>
          </cell>
          <cell r="B426" t="str">
            <v>100-75-4</v>
          </cell>
          <cell r="C426" t="str">
            <v>N-Nitrosopiperidine</v>
          </cell>
        </row>
        <row r="427">
          <cell r="A427">
            <v>398</v>
          </cell>
          <cell r="B427" t="str">
            <v>930-55-2</v>
          </cell>
          <cell r="C427" t="str">
            <v>N-Nitrosopyrrolidine</v>
          </cell>
        </row>
        <row r="428">
          <cell r="A428">
            <v>31</v>
          </cell>
          <cell r="B428" t="str">
            <v>90-04-0</v>
          </cell>
          <cell r="C428" t="str">
            <v>o-Anisidine</v>
          </cell>
        </row>
        <row r="429">
          <cell r="A429">
            <v>32</v>
          </cell>
          <cell r="B429" t="str">
            <v>134-29-2</v>
          </cell>
          <cell r="C429" t="str">
            <v>o-Anisidine hydrochloride</v>
          </cell>
        </row>
        <row r="430">
          <cell r="A430">
            <v>154</v>
          </cell>
          <cell r="B430" t="str">
            <v>95-48-7</v>
          </cell>
          <cell r="C430" t="str">
            <v>o-Cresol</v>
          </cell>
        </row>
        <row r="431">
          <cell r="A431">
            <v>548</v>
          </cell>
          <cell r="B431" t="str">
            <v>39001-02-0</v>
          </cell>
          <cell r="C431" t="str">
            <v>Octachlorodibenzofuran (OCDF)</v>
          </cell>
        </row>
        <row r="432">
          <cell r="A432">
            <v>533</v>
          </cell>
          <cell r="B432" t="str">
            <v>3268-87-9</v>
          </cell>
          <cell r="C432" t="str">
            <v>Octachlorodibenzo-p-dioxin (OCDD)</v>
          </cell>
        </row>
        <row r="433">
          <cell r="A433">
            <v>589</v>
          </cell>
          <cell r="B433" t="str">
            <v>8014-95-7</v>
          </cell>
          <cell r="C433" t="str">
            <v>Oleum (fuming sulfuric acid)</v>
          </cell>
        </row>
        <row r="434">
          <cell r="A434">
            <v>501</v>
          </cell>
          <cell r="B434" t="str">
            <v>132-27-4</v>
          </cell>
          <cell r="C434" t="str">
            <v>o-Phenylphenate, sodium</v>
          </cell>
        </row>
        <row r="435">
          <cell r="A435">
            <v>16</v>
          </cell>
          <cell r="B435" t="str">
            <v>97-56-3</v>
          </cell>
          <cell r="C435" t="str">
            <v>ortho-Aminoazotoluene</v>
          </cell>
        </row>
        <row r="436">
          <cell r="A436">
            <v>604</v>
          </cell>
          <cell r="B436" t="str">
            <v>95-53-4</v>
          </cell>
          <cell r="C436" t="str">
            <v>o-Toluidine</v>
          </cell>
        </row>
        <row r="437">
          <cell r="A437">
            <v>605</v>
          </cell>
          <cell r="B437" t="str">
            <v>636-21-5</v>
          </cell>
          <cell r="C437" t="str">
            <v>o-Toluidine hydrochloride</v>
          </cell>
        </row>
        <row r="438">
          <cell r="A438">
            <v>630</v>
          </cell>
          <cell r="B438" t="str">
            <v>95-47-6</v>
          </cell>
          <cell r="C438" t="str">
            <v>o-Xylene</v>
          </cell>
        </row>
        <row r="439">
          <cell r="A439">
            <v>446</v>
          </cell>
          <cell r="B439" t="str">
            <v>56-38-2</v>
          </cell>
          <cell r="C439" t="str">
            <v>Parathion</v>
          </cell>
        </row>
        <row r="440">
          <cell r="A440">
            <v>450</v>
          </cell>
          <cell r="B440" t="str">
            <v>189084-64-8</v>
          </cell>
          <cell r="C440" t="str">
            <v>PBDE-100 [2,2’,4,4’,6-pentabromodiphenyl ether]</v>
          </cell>
        </row>
        <row r="441">
          <cell r="A441">
            <v>451</v>
          </cell>
          <cell r="B441" t="str">
            <v>182677-30-1</v>
          </cell>
          <cell r="C441" t="str">
            <v>PBDE-138 [2,2’,3,4,4’,5’-hexabromodiphenyl ether]</v>
          </cell>
        </row>
        <row r="442">
          <cell r="A442">
            <v>452</v>
          </cell>
          <cell r="B442" t="str">
            <v>68631-49-2</v>
          </cell>
          <cell r="C442" t="str">
            <v>PBDE-153 [2,2',4,4',5,5'-hexabromodiphenyl ether]</v>
          </cell>
        </row>
        <row r="443">
          <cell r="A443">
            <v>453</v>
          </cell>
          <cell r="B443" t="str">
            <v>207122-15-4</v>
          </cell>
          <cell r="C443" t="str">
            <v>PBDE-154 [2,2’,4,4’,5,6’-hexabromodiphenyl ether]</v>
          </cell>
        </row>
        <row r="444">
          <cell r="A444">
            <v>454</v>
          </cell>
          <cell r="B444" t="str">
            <v>207122-16-5</v>
          </cell>
          <cell r="C444" t="str">
            <v>PBDE-183 [2,2',3,4,4',5',6-heptabromodiphenyl ether]</v>
          </cell>
        </row>
        <row r="445">
          <cell r="A445">
            <v>455</v>
          </cell>
          <cell r="B445" t="str">
            <v>1163-19-5</v>
          </cell>
          <cell r="C445" t="str">
            <v>PBDE-209 [decabromodiphenyl ether]</v>
          </cell>
        </row>
        <row r="446">
          <cell r="A446">
            <v>448</v>
          </cell>
          <cell r="B446" t="str">
            <v>5436-43-1</v>
          </cell>
          <cell r="C446" t="str">
            <v>PBDE-47 [2,2',4,4'-tetrabromodiphenyl ether]</v>
          </cell>
        </row>
        <row r="447">
          <cell r="A447">
            <v>449</v>
          </cell>
          <cell r="B447" t="str">
            <v>60348-60-9</v>
          </cell>
          <cell r="C447" t="str">
            <v>PBDE-99 [2,2’,4,4’,5-pentabromodiphenyl ether]</v>
          </cell>
        </row>
        <row r="448">
          <cell r="A448">
            <v>466</v>
          </cell>
          <cell r="B448" t="str">
            <v>32598-14-4</v>
          </cell>
          <cell r="C448" t="str">
            <v>PCB 105 [2,3,3',4,4'-pentachlorobiphenyl]</v>
          </cell>
        </row>
        <row r="449">
          <cell r="A449">
            <v>467</v>
          </cell>
          <cell r="B449" t="str">
            <v>74472-37-0</v>
          </cell>
          <cell r="C449" t="str">
            <v>PCB 114 [2,3,4,4',5-pentachlorobiphenyl]</v>
          </cell>
        </row>
        <row r="450">
          <cell r="A450">
            <v>468</v>
          </cell>
          <cell r="B450" t="str">
            <v>31508-00-6</v>
          </cell>
          <cell r="C450" t="str">
            <v>PCB 118 [2,3',4,4',5-pentachlorobiphenyl]</v>
          </cell>
        </row>
        <row r="451">
          <cell r="A451">
            <v>469</v>
          </cell>
          <cell r="B451" t="str">
            <v>65510-44-3</v>
          </cell>
          <cell r="C451" t="str">
            <v>PCB 123 [2,3',4,4',5'-pentachlorobiphenyl]</v>
          </cell>
        </row>
        <row r="452">
          <cell r="A452">
            <v>470</v>
          </cell>
          <cell r="B452" t="str">
            <v>57465-28-8</v>
          </cell>
          <cell r="C452" t="str">
            <v>PCB 126 [3,3',4,4',5-pentachlorobiphenyl]</v>
          </cell>
        </row>
        <row r="453">
          <cell r="A453">
            <v>474</v>
          </cell>
          <cell r="B453" t="str">
            <v>38380-08-4</v>
          </cell>
          <cell r="C453" t="str">
            <v>PCB 156 [2,3,3',4,4',5-hexachlorobiphenyl]</v>
          </cell>
        </row>
        <row r="454">
          <cell r="A454">
            <v>475</v>
          </cell>
          <cell r="B454" t="str">
            <v>69782-90-7</v>
          </cell>
          <cell r="C454" t="str">
            <v>PCB 157 [2,3,3',4,4',5'-hexachlorobiphenyl]</v>
          </cell>
        </row>
        <row r="455">
          <cell r="A455">
            <v>476</v>
          </cell>
          <cell r="B455" t="str">
            <v>52663-72-6</v>
          </cell>
          <cell r="C455" t="str">
            <v>PCB 167 [2,3',4,4',5,5'-hexachlorobiphenyl]</v>
          </cell>
        </row>
        <row r="456">
          <cell r="A456">
            <v>477</v>
          </cell>
          <cell r="B456" t="str">
            <v>32774-16-6</v>
          </cell>
          <cell r="C456" t="str">
            <v>PCB 169 [3,3',4,4',5,5'-hexachlorobiphenyl]</v>
          </cell>
        </row>
        <row r="457">
          <cell r="A457">
            <v>458</v>
          </cell>
          <cell r="B457" t="str">
            <v>37680-65-2</v>
          </cell>
          <cell r="C457" t="str">
            <v>PCB 18 [2,2',5-trichlorobiphenyl]</v>
          </cell>
        </row>
        <row r="458">
          <cell r="A458">
            <v>481</v>
          </cell>
          <cell r="B458" t="str">
            <v>39635-31-9</v>
          </cell>
          <cell r="C458" t="str">
            <v>PCB 189 [2,3,3',4,4',5,5'-heptachlorobiphenyl]</v>
          </cell>
        </row>
        <row r="459">
          <cell r="A459">
            <v>463</v>
          </cell>
          <cell r="B459" t="str">
            <v>32598-13-3</v>
          </cell>
          <cell r="C459" t="str">
            <v>PCB 77 [3,3',4,4'-tetrachlorobiphenyl]</v>
          </cell>
        </row>
        <row r="460">
          <cell r="A460">
            <v>464</v>
          </cell>
          <cell r="B460" t="str">
            <v>70362-50-4</v>
          </cell>
          <cell r="C460" t="str">
            <v>PCB 81 [3,4,4',5-tetrachlorobiphenyl]</v>
          </cell>
        </row>
        <row r="461">
          <cell r="A461">
            <v>465</v>
          </cell>
          <cell r="B461" t="str">
            <v>37680-73-2</v>
          </cell>
          <cell r="C461" t="str">
            <v>PCB-101 [2,2',4,5,5'-pentachlorobiphenyl]</v>
          </cell>
        </row>
        <row r="462">
          <cell r="A462">
            <v>471</v>
          </cell>
          <cell r="B462" t="str">
            <v>38380-07-3</v>
          </cell>
          <cell r="C462" t="str">
            <v>PCB-128 [2,2',3,3',4,4'-hexachlorobiphenyl]</v>
          </cell>
        </row>
        <row r="463">
          <cell r="A463">
            <v>472</v>
          </cell>
          <cell r="B463" t="str">
            <v>35065-28-2</v>
          </cell>
          <cell r="C463" t="str">
            <v>PCB-138 [2,2',3,4,4',5'-hexachlorobiphenyl]</v>
          </cell>
        </row>
        <row r="464">
          <cell r="A464">
            <v>473</v>
          </cell>
          <cell r="B464" t="str">
            <v>35065-27-1</v>
          </cell>
          <cell r="C464" t="str">
            <v>PCB-153 [2,2',4,4',5,5'-hexachlorobiphenyl]</v>
          </cell>
        </row>
        <row r="465">
          <cell r="A465">
            <v>478</v>
          </cell>
          <cell r="B465" t="str">
            <v>35065-30-6</v>
          </cell>
          <cell r="C465" t="str">
            <v>PCB-170 [2,2',3,3',4,4',5-heptachlorobiphenyl]</v>
          </cell>
        </row>
        <row r="466">
          <cell r="A466">
            <v>479</v>
          </cell>
          <cell r="B466" t="str">
            <v>35065-29-3</v>
          </cell>
          <cell r="C466" t="str">
            <v>PCB-180 [2,2',3,4,4',5,5'-heptachlorobiphenyl]</v>
          </cell>
        </row>
        <row r="467">
          <cell r="A467">
            <v>480</v>
          </cell>
          <cell r="B467" t="str">
            <v>52663-68-0</v>
          </cell>
          <cell r="C467" t="str">
            <v>PCB-187 [2,2',3,4',5,5',6-heptachlorobiphenyl]</v>
          </cell>
        </row>
        <row r="468">
          <cell r="A468">
            <v>482</v>
          </cell>
          <cell r="B468" t="str">
            <v>52663-78-2</v>
          </cell>
          <cell r="C468" t="str">
            <v>PCB-195 [2,2',3,3',4,4',5,6-octachlorobiphenyl]</v>
          </cell>
        </row>
        <row r="469">
          <cell r="A469">
            <v>483</v>
          </cell>
          <cell r="B469" t="str">
            <v>40186-72-9</v>
          </cell>
          <cell r="C469" t="str">
            <v>PCB-206 [2,2',3,3',4,4',5,5',6-nonachlorobiphenyl]</v>
          </cell>
        </row>
        <row r="470">
          <cell r="A470">
            <v>484</v>
          </cell>
          <cell r="B470" t="str">
            <v>2051-24-3</v>
          </cell>
          <cell r="C470" t="str">
            <v>PCB-209 [decachlorobiphenyl]</v>
          </cell>
        </row>
        <row r="471">
          <cell r="A471">
            <v>459</v>
          </cell>
          <cell r="B471" t="str">
            <v>7012-37-5</v>
          </cell>
          <cell r="C471" t="str">
            <v>PCB-28 [2,4,4'-trichlorobiphenyl]</v>
          </cell>
        </row>
        <row r="472">
          <cell r="A472">
            <v>460</v>
          </cell>
          <cell r="B472" t="str">
            <v>41464-39-5</v>
          </cell>
          <cell r="C472" t="str">
            <v>PCB-44 [2,2',3,5'-tetrachlorobiphenyl]</v>
          </cell>
        </row>
        <row r="473">
          <cell r="A473">
            <v>461</v>
          </cell>
          <cell r="B473" t="str">
            <v>35693-99-3</v>
          </cell>
          <cell r="C473" t="str">
            <v>PCB-52 [2,2',5,5'-tetrachlorobiphenyl]</v>
          </cell>
        </row>
        <row r="474">
          <cell r="A474">
            <v>462</v>
          </cell>
          <cell r="B474" t="str">
            <v>32598-10-0</v>
          </cell>
          <cell r="C474" t="str">
            <v>PCB-66 [2,3',4,4'-tetrachlorobiphenyl]</v>
          </cell>
        </row>
        <row r="475">
          <cell r="A475">
            <v>457</v>
          </cell>
          <cell r="B475" t="str">
            <v>34883-43-7</v>
          </cell>
          <cell r="C475" t="str">
            <v>PCB-8 [2,4'-dichlorobiphenyl]</v>
          </cell>
        </row>
        <row r="476">
          <cell r="A476">
            <v>106</v>
          </cell>
          <cell r="B476" t="str">
            <v>106-47-8</v>
          </cell>
          <cell r="C476" t="str">
            <v>p-Chloroaniline</v>
          </cell>
        </row>
        <row r="477">
          <cell r="A477">
            <v>133</v>
          </cell>
          <cell r="B477" t="str">
            <v>95-69-2</v>
          </cell>
          <cell r="C477" t="str">
            <v>p-Chloro-o-toluidine</v>
          </cell>
        </row>
        <row r="478">
          <cell r="A478">
            <v>151</v>
          </cell>
          <cell r="B478" t="str">
            <v>120-71-8</v>
          </cell>
          <cell r="C478" t="str">
            <v>p-Cresidine</v>
          </cell>
        </row>
        <row r="479">
          <cell r="A479">
            <v>155</v>
          </cell>
          <cell r="B479" t="str">
            <v>106-44-5</v>
          </cell>
          <cell r="C479" t="str">
            <v>p-Cresol</v>
          </cell>
        </row>
        <row r="480">
          <cell r="A480">
            <v>112</v>
          </cell>
          <cell r="B480" t="str">
            <v>106-46-7</v>
          </cell>
          <cell r="C480" t="str">
            <v>p-Dichlorobenzene (1,4-dichlorobenzene)</v>
          </cell>
        </row>
        <row r="481">
          <cell r="A481">
            <v>485</v>
          </cell>
          <cell r="B481" t="str">
            <v>32534-81-9</v>
          </cell>
          <cell r="C481" t="str">
            <v>Pentabromodiphenyl ether</v>
          </cell>
        </row>
        <row r="482">
          <cell r="A482">
            <v>486</v>
          </cell>
          <cell r="B482" t="str">
            <v>82-68-8</v>
          </cell>
          <cell r="C482" t="str">
            <v>Pentachloronitrobenzene (quintobenzene)</v>
          </cell>
        </row>
        <row r="483">
          <cell r="A483">
            <v>124</v>
          </cell>
          <cell r="B483" t="str">
            <v>87-86-5</v>
          </cell>
          <cell r="C483" t="str">
            <v>Pentachlorophenol</v>
          </cell>
        </row>
        <row r="484">
          <cell r="A484">
            <v>487</v>
          </cell>
          <cell r="B484" t="str">
            <v>79-21-0</v>
          </cell>
          <cell r="C484" t="str">
            <v>Peracetic acid</v>
          </cell>
        </row>
        <row r="485">
          <cell r="A485">
            <v>489</v>
          </cell>
          <cell r="B485" t="str">
            <v>489</v>
          </cell>
          <cell r="C485" t="str">
            <v>Perfluorinated compounds (PFCs)</v>
          </cell>
        </row>
        <row r="486">
          <cell r="A486">
            <v>491</v>
          </cell>
          <cell r="B486" t="str">
            <v>1763-23-1</v>
          </cell>
          <cell r="C486" t="str">
            <v>Perfluorooctanesulfonic acid (PFOS)</v>
          </cell>
        </row>
        <row r="487">
          <cell r="A487">
            <v>490</v>
          </cell>
          <cell r="B487" t="str">
            <v>335-67-1</v>
          </cell>
          <cell r="C487" t="str">
            <v>Perfluorooctanoic acid (PFOA)</v>
          </cell>
        </row>
        <row r="488">
          <cell r="A488">
            <v>429</v>
          </cell>
          <cell r="B488" t="str">
            <v>198-55-0</v>
          </cell>
          <cell r="C488" t="str">
            <v>Perylene</v>
          </cell>
        </row>
        <row r="489">
          <cell r="A489">
            <v>492</v>
          </cell>
          <cell r="B489" t="str">
            <v>62-44-2</v>
          </cell>
          <cell r="C489" t="str">
            <v>Phenacetin</v>
          </cell>
        </row>
        <row r="490">
          <cell r="A490">
            <v>430</v>
          </cell>
          <cell r="B490" t="str">
            <v>85-01-8</v>
          </cell>
          <cell r="C490" t="str">
            <v>Phenanthrene</v>
          </cell>
        </row>
        <row r="491">
          <cell r="A491">
            <v>493</v>
          </cell>
          <cell r="B491" t="str">
            <v>94-78-0</v>
          </cell>
          <cell r="C491" t="str">
            <v>Phenazopyridine</v>
          </cell>
        </row>
        <row r="492">
          <cell r="A492">
            <v>494</v>
          </cell>
          <cell r="B492" t="str">
            <v>136-40-3</v>
          </cell>
          <cell r="C492" t="str">
            <v>Phenazopyridine hydrochloride</v>
          </cell>
        </row>
        <row r="493">
          <cell r="A493">
            <v>495</v>
          </cell>
          <cell r="B493" t="str">
            <v>3546-10-9</v>
          </cell>
          <cell r="C493" t="str">
            <v>Phenesterin</v>
          </cell>
        </row>
        <row r="494">
          <cell r="A494">
            <v>496</v>
          </cell>
          <cell r="B494" t="str">
            <v>50-06-6</v>
          </cell>
          <cell r="C494" t="str">
            <v>Phenobarbital</v>
          </cell>
        </row>
        <row r="495">
          <cell r="A495">
            <v>497</v>
          </cell>
          <cell r="B495" t="str">
            <v>108-95-2</v>
          </cell>
          <cell r="C495" t="str">
            <v>Phenol</v>
          </cell>
        </row>
        <row r="496">
          <cell r="A496">
            <v>498</v>
          </cell>
          <cell r="B496" t="str">
            <v>59-96-1</v>
          </cell>
          <cell r="C496" t="str">
            <v>Phenoxybenzamine</v>
          </cell>
        </row>
        <row r="497">
          <cell r="A497">
            <v>499</v>
          </cell>
          <cell r="B497" t="str">
            <v>63-92-3</v>
          </cell>
          <cell r="C497" t="str">
            <v>Phenoxybenzamine hydrochloride</v>
          </cell>
        </row>
        <row r="498">
          <cell r="A498">
            <v>503</v>
          </cell>
          <cell r="B498" t="str">
            <v>75-44-5</v>
          </cell>
          <cell r="C498" t="str">
            <v>Phosgene</v>
          </cell>
        </row>
        <row r="499">
          <cell r="A499">
            <v>506</v>
          </cell>
          <cell r="B499" t="str">
            <v>7803-51-2</v>
          </cell>
          <cell r="C499" t="str">
            <v>Phosphine</v>
          </cell>
        </row>
        <row r="500">
          <cell r="A500">
            <v>507</v>
          </cell>
          <cell r="B500" t="str">
            <v>7664-38-2</v>
          </cell>
          <cell r="C500" t="str">
            <v>Phosphoric acid</v>
          </cell>
        </row>
        <row r="501">
          <cell r="A501">
            <v>504</v>
          </cell>
          <cell r="B501" t="str">
            <v>504</v>
          </cell>
          <cell r="C501" t="str">
            <v>Phosphorus and compounds</v>
          </cell>
        </row>
        <row r="502">
          <cell r="A502">
            <v>508</v>
          </cell>
          <cell r="B502" t="str">
            <v>10025-87-3</v>
          </cell>
          <cell r="C502" t="str">
            <v>Phosphorus oxychloride</v>
          </cell>
        </row>
        <row r="503">
          <cell r="A503">
            <v>509</v>
          </cell>
          <cell r="B503" t="str">
            <v>10026-13-8</v>
          </cell>
          <cell r="C503" t="str">
            <v>Phosphorus pentachloride</v>
          </cell>
        </row>
        <row r="504">
          <cell r="A504">
            <v>510</v>
          </cell>
          <cell r="B504" t="str">
            <v>1314-56-3</v>
          </cell>
          <cell r="C504" t="str">
            <v>Phosphorus pentoxide</v>
          </cell>
        </row>
        <row r="505">
          <cell r="A505">
            <v>511</v>
          </cell>
          <cell r="B505" t="str">
            <v>7719-12-2</v>
          </cell>
          <cell r="C505" t="str">
            <v>Phosphorus trichloride</v>
          </cell>
        </row>
        <row r="506">
          <cell r="A506">
            <v>636</v>
          </cell>
          <cell r="B506" t="str">
            <v>12185-10-3</v>
          </cell>
          <cell r="C506" t="str">
            <v>Phosphorus, white</v>
          </cell>
        </row>
        <row r="507">
          <cell r="A507">
            <v>518</v>
          </cell>
          <cell r="B507" t="str">
            <v>518</v>
          </cell>
          <cell r="C507" t="str">
            <v>Phthalates</v>
          </cell>
        </row>
        <row r="508">
          <cell r="A508">
            <v>525</v>
          </cell>
          <cell r="B508" t="str">
            <v>85-44-9</v>
          </cell>
          <cell r="C508" t="str">
            <v>Phthalic anhydride</v>
          </cell>
        </row>
        <row r="509">
          <cell r="A509">
            <v>391</v>
          </cell>
          <cell r="B509" t="str">
            <v>156-10-5</v>
          </cell>
          <cell r="C509" t="str">
            <v>p-Nitrosodiphenylamine</v>
          </cell>
        </row>
        <row r="510">
          <cell r="A510">
            <v>447</v>
          </cell>
          <cell r="B510" t="str">
            <v>447</v>
          </cell>
          <cell r="C510" t="str">
            <v>Polybrominated diphenyl ethers (PBDEs)</v>
          </cell>
        </row>
        <row r="511">
          <cell r="A511">
            <v>456</v>
          </cell>
          <cell r="B511" t="str">
            <v>1336-36-3</v>
          </cell>
          <cell r="C511" t="str">
            <v>Polychlorinated biphenyls (PCBs)</v>
          </cell>
        </row>
        <row r="512">
          <cell r="A512">
            <v>645</v>
          </cell>
          <cell r="B512" t="str">
            <v>645</v>
          </cell>
          <cell r="C512" t="str">
            <v>Polychlorinated biphenyls (PCBs) TEQ</v>
          </cell>
        </row>
        <row r="513">
          <cell r="A513">
            <v>646</v>
          </cell>
          <cell r="B513" t="str">
            <v>646</v>
          </cell>
          <cell r="C513" t="str">
            <v>Polychlorinated dibenzo-p-dioxins (PCDDs) &amp; dibenzofurans (PCDFs) TEQ</v>
          </cell>
        </row>
        <row r="514">
          <cell r="A514">
            <v>432</v>
          </cell>
          <cell r="B514" t="str">
            <v>432</v>
          </cell>
          <cell r="C514" t="str">
            <v>Polycyclic aromatic hydrocarbon derivatives [PAH-Derivatives]</v>
          </cell>
        </row>
        <row r="515">
          <cell r="A515">
            <v>401</v>
          </cell>
          <cell r="B515" t="str">
            <v>401</v>
          </cell>
          <cell r="C515" t="str">
            <v>Polycyclic aromatic hydrocarbons (PAHs)</v>
          </cell>
        </row>
        <row r="516">
          <cell r="A516">
            <v>553</v>
          </cell>
          <cell r="B516" t="str">
            <v>3564-09-8</v>
          </cell>
          <cell r="C516" t="str">
            <v>Ponceau 3R</v>
          </cell>
        </row>
        <row r="517">
          <cell r="A517">
            <v>554</v>
          </cell>
          <cell r="B517" t="str">
            <v>3761-53-3</v>
          </cell>
          <cell r="C517" t="str">
            <v>Ponceau MX</v>
          </cell>
        </row>
        <row r="518">
          <cell r="A518">
            <v>70</v>
          </cell>
          <cell r="B518" t="str">
            <v>7758-01-2</v>
          </cell>
          <cell r="C518" t="str">
            <v>Potassium bromate</v>
          </cell>
        </row>
        <row r="519">
          <cell r="A519">
            <v>500</v>
          </cell>
          <cell r="B519" t="str">
            <v>106-50-3</v>
          </cell>
          <cell r="C519" t="str">
            <v>p-Phenylenediamine</v>
          </cell>
        </row>
        <row r="520">
          <cell r="A520">
            <v>555</v>
          </cell>
          <cell r="B520" t="str">
            <v>671-16-9</v>
          </cell>
          <cell r="C520" t="str">
            <v>Procarbazine</v>
          </cell>
        </row>
        <row r="521">
          <cell r="A521">
            <v>556</v>
          </cell>
          <cell r="B521" t="str">
            <v>366-70-1</v>
          </cell>
          <cell r="C521" t="str">
            <v>Procarbazine hydrochloride</v>
          </cell>
        </row>
        <row r="522">
          <cell r="A522">
            <v>559</v>
          </cell>
          <cell r="B522" t="str">
            <v>123-38-6</v>
          </cell>
          <cell r="C522" t="str">
            <v>Propionaldehyde</v>
          </cell>
        </row>
        <row r="523">
          <cell r="A523">
            <v>560</v>
          </cell>
          <cell r="B523" t="str">
            <v>114-26-1</v>
          </cell>
          <cell r="C523" t="str">
            <v>Propoxur (Baygon)</v>
          </cell>
        </row>
        <row r="524">
          <cell r="A524">
            <v>561</v>
          </cell>
          <cell r="B524" t="str">
            <v>115-07-1</v>
          </cell>
          <cell r="C524" t="str">
            <v>Propylene</v>
          </cell>
        </row>
        <row r="525">
          <cell r="A525">
            <v>562</v>
          </cell>
          <cell r="B525" t="str">
            <v>6423-43-4</v>
          </cell>
          <cell r="C525" t="str">
            <v>Propylene glycol dinitrate</v>
          </cell>
        </row>
        <row r="526">
          <cell r="A526">
            <v>273</v>
          </cell>
          <cell r="B526" t="str">
            <v>107-98-2</v>
          </cell>
          <cell r="C526" t="str">
            <v>Propylene glycol monomethyl ether</v>
          </cell>
        </row>
        <row r="527">
          <cell r="A527">
            <v>274</v>
          </cell>
          <cell r="B527" t="str">
            <v>108-65-6</v>
          </cell>
          <cell r="C527" t="str">
            <v>Propylene glycol monomethyl ether acetate</v>
          </cell>
        </row>
        <row r="528">
          <cell r="A528">
            <v>563</v>
          </cell>
          <cell r="B528" t="str">
            <v>75-56-9</v>
          </cell>
          <cell r="C528" t="str">
            <v>Propylene oxide</v>
          </cell>
        </row>
        <row r="529">
          <cell r="A529">
            <v>565</v>
          </cell>
          <cell r="B529" t="str">
            <v>51-52-5</v>
          </cell>
          <cell r="C529" t="str">
            <v>Propylthiouracil</v>
          </cell>
        </row>
        <row r="530">
          <cell r="A530">
            <v>631</v>
          </cell>
          <cell r="B530" t="str">
            <v>106-42-3</v>
          </cell>
          <cell r="C530" t="str">
            <v>p-Xylene</v>
          </cell>
        </row>
        <row r="531">
          <cell r="A531">
            <v>431</v>
          </cell>
          <cell r="B531" t="str">
            <v>129-00-0</v>
          </cell>
          <cell r="C531" t="str">
            <v>Pyrene</v>
          </cell>
        </row>
        <row r="532">
          <cell r="A532">
            <v>566</v>
          </cell>
          <cell r="B532" t="str">
            <v>110-86-1</v>
          </cell>
          <cell r="C532" t="str">
            <v>Pyridine</v>
          </cell>
        </row>
        <row r="533">
          <cell r="A533">
            <v>567</v>
          </cell>
          <cell r="B533" t="str">
            <v>91-22-5</v>
          </cell>
          <cell r="C533" t="str">
            <v>Quinoline</v>
          </cell>
        </row>
        <row r="534">
          <cell r="A534">
            <v>568</v>
          </cell>
          <cell r="B534" t="str">
            <v>106-51-4</v>
          </cell>
          <cell r="C534" t="str">
            <v>Quinone</v>
          </cell>
        </row>
        <row r="535">
          <cell r="A535">
            <v>571</v>
          </cell>
          <cell r="B535" t="str">
            <v>571</v>
          </cell>
          <cell r="C535" t="str">
            <v>Radon and its decay products</v>
          </cell>
        </row>
        <row r="536">
          <cell r="A536">
            <v>572</v>
          </cell>
          <cell r="B536" t="str">
            <v>572</v>
          </cell>
          <cell r="C536" t="str">
            <v>Refractory ceramic fibers</v>
          </cell>
        </row>
        <row r="537">
          <cell r="A537">
            <v>573</v>
          </cell>
          <cell r="B537" t="str">
            <v>50-55-5</v>
          </cell>
          <cell r="C537" t="str">
            <v>Reserpine</v>
          </cell>
        </row>
        <row r="538">
          <cell r="A538">
            <v>353</v>
          </cell>
          <cell r="B538" t="str">
            <v>353</v>
          </cell>
          <cell r="C538" t="str">
            <v>Rockwool</v>
          </cell>
        </row>
        <row r="539">
          <cell r="A539">
            <v>574</v>
          </cell>
          <cell r="B539" t="str">
            <v>94-59-7</v>
          </cell>
          <cell r="C539" t="str">
            <v>Safrole</v>
          </cell>
        </row>
        <row r="540">
          <cell r="A540">
            <v>79</v>
          </cell>
          <cell r="B540" t="str">
            <v>78-92-2</v>
          </cell>
          <cell r="C540" t="str">
            <v>sec-Butyl alcohol</v>
          </cell>
        </row>
        <row r="541">
          <cell r="A541">
            <v>577</v>
          </cell>
          <cell r="B541" t="str">
            <v>7783-07-5</v>
          </cell>
          <cell r="C541" t="str">
            <v>Selenide, hydrogen</v>
          </cell>
        </row>
        <row r="542">
          <cell r="A542">
            <v>575</v>
          </cell>
          <cell r="B542" t="str">
            <v>7782-49-2</v>
          </cell>
          <cell r="C542" t="str">
            <v>Selenium and compounds</v>
          </cell>
        </row>
        <row r="543">
          <cell r="A543">
            <v>578</v>
          </cell>
          <cell r="B543" t="str">
            <v>7446-34-6</v>
          </cell>
          <cell r="C543" t="str">
            <v>Selenium sulfide</v>
          </cell>
        </row>
        <row r="544">
          <cell r="A544">
            <v>579</v>
          </cell>
          <cell r="B544" t="str">
            <v>7631-86-9</v>
          </cell>
          <cell r="C544" t="str">
            <v>Silica, crystalline (respirable)</v>
          </cell>
        </row>
        <row r="545">
          <cell r="A545">
            <v>580</v>
          </cell>
          <cell r="B545" t="str">
            <v>7440-22-4</v>
          </cell>
          <cell r="C545" t="str">
            <v>Silver and compounds</v>
          </cell>
        </row>
        <row r="546">
          <cell r="A546">
            <v>354</v>
          </cell>
          <cell r="B546" t="str">
            <v>354</v>
          </cell>
          <cell r="C546" t="str">
            <v>Slagwool</v>
          </cell>
        </row>
        <row r="547">
          <cell r="A547">
            <v>582</v>
          </cell>
          <cell r="B547" t="str">
            <v>1310-73-2</v>
          </cell>
          <cell r="C547" t="str">
            <v>Sodium hydroxide</v>
          </cell>
        </row>
        <row r="548">
          <cell r="A548">
            <v>583</v>
          </cell>
          <cell r="B548" t="str">
            <v>10048-13-2</v>
          </cell>
          <cell r="C548" t="str">
            <v>Sterigmatocystin</v>
          </cell>
        </row>
        <row r="549">
          <cell r="A549">
            <v>584</v>
          </cell>
          <cell r="B549" t="str">
            <v>18883-66-4</v>
          </cell>
          <cell r="C549" t="str">
            <v>Streptozotocin</v>
          </cell>
        </row>
        <row r="550">
          <cell r="A550">
            <v>585</v>
          </cell>
          <cell r="B550" t="str">
            <v>100-42-5</v>
          </cell>
          <cell r="C550" t="str">
            <v>Styrene</v>
          </cell>
        </row>
        <row r="551">
          <cell r="A551">
            <v>586</v>
          </cell>
          <cell r="B551" t="str">
            <v>96-09-3</v>
          </cell>
          <cell r="C551" t="str">
            <v>Styrene oxide</v>
          </cell>
        </row>
        <row r="552">
          <cell r="A552">
            <v>587</v>
          </cell>
          <cell r="B552" t="str">
            <v>95-06-7</v>
          </cell>
          <cell r="C552" t="str">
            <v>Sulfallate</v>
          </cell>
        </row>
        <row r="553">
          <cell r="A553">
            <v>588</v>
          </cell>
          <cell r="B553" t="str">
            <v>505-60-2</v>
          </cell>
          <cell r="C553" t="str">
            <v>Sulfur mustard</v>
          </cell>
        </row>
        <row r="554">
          <cell r="A554">
            <v>590</v>
          </cell>
          <cell r="B554" t="str">
            <v>7446-11-9</v>
          </cell>
          <cell r="C554" t="str">
            <v>Sulfur trioxide</v>
          </cell>
        </row>
        <row r="555">
          <cell r="A555">
            <v>591</v>
          </cell>
          <cell r="B555" t="str">
            <v>7664-93-9</v>
          </cell>
          <cell r="C555" t="str">
            <v>Sulfuric acid</v>
          </cell>
        </row>
        <row r="556">
          <cell r="A556">
            <v>358</v>
          </cell>
          <cell r="B556" t="str">
            <v>358</v>
          </cell>
          <cell r="C556" t="str">
            <v>Talc containing asbestiform fibers</v>
          </cell>
        </row>
        <row r="557">
          <cell r="A557">
            <v>76</v>
          </cell>
          <cell r="B557" t="str">
            <v>540-88-5</v>
          </cell>
          <cell r="C557" t="str">
            <v>t-Butyl acetate</v>
          </cell>
        </row>
        <row r="558">
          <cell r="A558">
            <v>592</v>
          </cell>
          <cell r="B558" t="str">
            <v>100-21-0</v>
          </cell>
          <cell r="C558" t="str">
            <v>Terephthalic acid</v>
          </cell>
        </row>
        <row r="559">
          <cell r="A559">
            <v>80</v>
          </cell>
          <cell r="B559" t="str">
            <v>75-65-0</v>
          </cell>
          <cell r="C559" t="str">
            <v>tert-Butyl alcohol</v>
          </cell>
        </row>
        <row r="560">
          <cell r="A560">
            <v>593</v>
          </cell>
          <cell r="B560" t="str">
            <v>40088-47-9</v>
          </cell>
          <cell r="C560" t="str">
            <v>Tetrabromodiphenyl ether</v>
          </cell>
        </row>
        <row r="561">
          <cell r="A561">
            <v>488</v>
          </cell>
          <cell r="B561" t="str">
            <v>127-18-4</v>
          </cell>
          <cell r="C561" t="str">
            <v>Tetrachloroethene (perchloroethylene)</v>
          </cell>
        </row>
        <row r="562">
          <cell r="A562">
            <v>595</v>
          </cell>
          <cell r="B562" t="str">
            <v>7440-28-0</v>
          </cell>
          <cell r="C562" t="str">
            <v>Thallium and compounds</v>
          </cell>
        </row>
        <row r="563">
          <cell r="A563">
            <v>596</v>
          </cell>
          <cell r="B563" t="str">
            <v>62-55-5</v>
          </cell>
          <cell r="C563" t="str">
            <v>Thioacetamide</v>
          </cell>
        </row>
        <row r="564">
          <cell r="A564">
            <v>598</v>
          </cell>
          <cell r="B564" t="str">
            <v>62-56-6</v>
          </cell>
          <cell r="C564" t="str">
            <v>Thiourea</v>
          </cell>
        </row>
        <row r="565">
          <cell r="A565">
            <v>599</v>
          </cell>
          <cell r="B565" t="str">
            <v>7550-45-0</v>
          </cell>
          <cell r="C565" t="str">
            <v>Titanium tetrachloride</v>
          </cell>
        </row>
        <row r="566">
          <cell r="A566">
            <v>600</v>
          </cell>
          <cell r="B566" t="str">
            <v>108-88-3</v>
          </cell>
          <cell r="C566" t="str">
            <v>Toluene</v>
          </cell>
        </row>
        <row r="567">
          <cell r="A567">
            <v>601</v>
          </cell>
          <cell r="B567" t="str">
            <v>26471-62-5</v>
          </cell>
          <cell r="C567" t="str">
            <v>Toluene diisocyanates (2,4- and 2,6-)</v>
          </cell>
        </row>
        <row r="568">
          <cell r="A568">
            <v>602</v>
          </cell>
          <cell r="B568" t="str">
            <v>584-84-9</v>
          </cell>
          <cell r="C568" t="str">
            <v>Toluene-2,4-diisocyanate</v>
          </cell>
        </row>
        <row r="569">
          <cell r="A569">
            <v>603</v>
          </cell>
          <cell r="B569" t="str">
            <v>91-08-7</v>
          </cell>
          <cell r="C569" t="str">
            <v>Toluene-2,6-diisocyanate</v>
          </cell>
        </row>
        <row r="570">
          <cell r="A570">
            <v>552</v>
          </cell>
          <cell r="B570" t="str">
            <v>38998-75-3</v>
          </cell>
          <cell r="C570" t="str">
            <v>Total heptachlorodibenzofuran</v>
          </cell>
        </row>
        <row r="571">
          <cell r="A571">
            <v>537</v>
          </cell>
          <cell r="B571" t="str">
            <v>37871-00-4</v>
          </cell>
          <cell r="C571" t="str">
            <v>Total heptachlorodibenzo-p-dioxin</v>
          </cell>
        </row>
        <row r="572">
          <cell r="A572">
            <v>551</v>
          </cell>
          <cell r="B572" t="str">
            <v>55684-94-1</v>
          </cell>
          <cell r="C572" t="str">
            <v>Total hexachlorodibenzofuran</v>
          </cell>
        </row>
        <row r="573">
          <cell r="A573">
            <v>536</v>
          </cell>
          <cell r="B573" t="str">
            <v>34465-46-8</v>
          </cell>
          <cell r="C573" t="str">
            <v>Total hexachlorodibenzo-p-dioxin</v>
          </cell>
        </row>
        <row r="574">
          <cell r="A574">
            <v>550</v>
          </cell>
          <cell r="B574" t="str">
            <v>30402-15-4</v>
          </cell>
          <cell r="C574" t="str">
            <v>Total pentachlorodibenzofuran</v>
          </cell>
        </row>
        <row r="575">
          <cell r="A575">
            <v>535</v>
          </cell>
          <cell r="B575" t="str">
            <v>36088-22-9</v>
          </cell>
          <cell r="C575" t="str">
            <v>Total pentachlorodibenzo-p-dioxin</v>
          </cell>
        </row>
        <row r="576">
          <cell r="A576">
            <v>549</v>
          </cell>
          <cell r="B576" t="str">
            <v>55722-27-5</v>
          </cell>
          <cell r="C576" t="str">
            <v>Total tetrachlorodibenzofuran</v>
          </cell>
        </row>
        <row r="577">
          <cell r="A577">
            <v>534</v>
          </cell>
          <cell r="B577" t="str">
            <v>41903-57-5</v>
          </cell>
          <cell r="C577" t="str">
            <v>Total tetrachlorodibenzo-p-dioxin</v>
          </cell>
        </row>
        <row r="578">
          <cell r="A578">
            <v>606</v>
          </cell>
          <cell r="B578" t="str">
            <v>8001-35-2</v>
          </cell>
          <cell r="C578" t="str">
            <v>Toxaphene (polychlorinated camphenes)</v>
          </cell>
        </row>
        <row r="579">
          <cell r="A579">
            <v>116</v>
          </cell>
          <cell r="B579" t="str">
            <v>156-60-5</v>
          </cell>
          <cell r="C579" t="str">
            <v>trans-1,2-Dichloroethene</v>
          </cell>
        </row>
        <row r="580">
          <cell r="A580">
            <v>323</v>
          </cell>
          <cell r="B580" t="str">
            <v>55738-54-0</v>
          </cell>
          <cell r="C580" t="str">
            <v>trans-2[(Dimethylamino)-methylimino]-5-[2-(5-nitro-2-furyl)-vinyl]-1,3,4-oxadiazole</v>
          </cell>
        </row>
        <row r="581">
          <cell r="A581">
            <v>399</v>
          </cell>
          <cell r="B581" t="str">
            <v>39765-80-5</v>
          </cell>
          <cell r="C581" t="str">
            <v>trans-Nonachlor</v>
          </cell>
        </row>
        <row r="582">
          <cell r="A582">
            <v>512</v>
          </cell>
          <cell r="B582" t="str">
            <v>126-73-8</v>
          </cell>
          <cell r="C582" t="str">
            <v>Tributyl phosphate</v>
          </cell>
        </row>
        <row r="583">
          <cell r="A583">
            <v>608</v>
          </cell>
          <cell r="B583" t="str">
            <v>79-01-6</v>
          </cell>
          <cell r="C583" t="str">
            <v>Trichloroethene (TCE, trichloroethylene)</v>
          </cell>
        </row>
        <row r="584">
          <cell r="A584">
            <v>249</v>
          </cell>
          <cell r="B584" t="str">
            <v>75-69-4</v>
          </cell>
          <cell r="C584" t="str">
            <v>Trichlorofluoromethane (Freon 11)</v>
          </cell>
        </row>
        <row r="585">
          <cell r="A585">
            <v>513</v>
          </cell>
          <cell r="B585" t="str">
            <v>78-40-0</v>
          </cell>
          <cell r="C585" t="str">
            <v>Triethyl phosphate</v>
          </cell>
        </row>
        <row r="586">
          <cell r="A586">
            <v>610</v>
          </cell>
          <cell r="B586" t="str">
            <v>121-44-8</v>
          </cell>
          <cell r="C586" t="str">
            <v>Triethylamine</v>
          </cell>
        </row>
        <row r="587">
          <cell r="A587">
            <v>275</v>
          </cell>
          <cell r="B587" t="str">
            <v>112-49-2</v>
          </cell>
          <cell r="C587" t="str">
            <v>Triethylene glycol dimethyl ether</v>
          </cell>
        </row>
        <row r="588">
          <cell r="A588">
            <v>611</v>
          </cell>
          <cell r="B588" t="str">
            <v>1582-09-8</v>
          </cell>
          <cell r="C588" t="str">
            <v>Trifluralin</v>
          </cell>
        </row>
        <row r="589">
          <cell r="A589">
            <v>514</v>
          </cell>
          <cell r="B589" t="str">
            <v>512-56-1</v>
          </cell>
          <cell r="C589" t="str">
            <v>Trimethyl phosphate</v>
          </cell>
        </row>
        <row r="590">
          <cell r="A590">
            <v>515</v>
          </cell>
          <cell r="B590" t="str">
            <v>78-30-8</v>
          </cell>
          <cell r="C590" t="str">
            <v>Triorthocresyl phosphate</v>
          </cell>
        </row>
        <row r="591">
          <cell r="A591">
            <v>516</v>
          </cell>
          <cell r="B591" t="str">
            <v>115-86-6</v>
          </cell>
          <cell r="C591" t="str">
            <v>Triphenyl phosphate</v>
          </cell>
        </row>
        <row r="592">
          <cell r="A592">
            <v>517</v>
          </cell>
          <cell r="B592" t="str">
            <v>101-02-0</v>
          </cell>
          <cell r="C592" t="str">
            <v>Triphenyl phosphite</v>
          </cell>
        </row>
        <row r="593">
          <cell r="A593">
            <v>43</v>
          </cell>
          <cell r="B593" t="str">
            <v>52-24-4</v>
          </cell>
          <cell r="C593" t="str">
            <v>tris-(1-Aziridinyl)phosphine sulfide</v>
          </cell>
        </row>
        <row r="594">
          <cell r="A594">
            <v>74</v>
          </cell>
          <cell r="B594" t="str">
            <v>126-72-7</v>
          </cell>
          <cell r="C594" t="str">
            <v>tris(2,3-Dibromopropyl)phosphate</v>
          </cell>
        </row>
        <row r="595">
          <cell r="A595">
            <v>617</v>
          </cell>
          <cell r="B595" t="str">
            <v>62450-06-0</v>
          </cell>
          <cell r="C595" t="str">
            <v>Tryptophan-P-1</v>
          </cell>
        </row>
        <row r="596">
          <cell r="A596">
            <v>618</v>
          </cell>
          <cell r="B596" t="str">
            <v>62450-07-1</v>
          </cell>
          <cell r="C596" t="str">
            <v>Tryptophan-P-2</v>
          </cell>
        </row>
        <row r="597">
          <cell r="A597">
            <v>619</v>
          </cell>
          <cell r="B597" t="str">
            <v>51-79-6</v>
          </cell>
          <cell r="C597" t="str">
            <v>Urethane (ethyl carbamate)</v>
          </cell>
        </row>
        <row r="598">
          <cell r="A598">
            <v>620</v>
          </cell>
          <cell r="B598" t="str">
            <v>7440-62-2</v>
          </cell>
          <cell r="C598" t="str">
            <v>Vanadium (fume or dust)</v>
          </cell>
        </row>
        <row r="599">
          <cell r="A599">
            <v>621</v>
          </cell>
          <cell r="B599" t="str">
            <v>1314-62-1</v>
          </cell>
          <cell r="C599" t="str">
            <v>Vanadium pentoxide</v>
          </cell>
        </row>
        <row r="600">
          <cell r="A600">
            <v>622</v>
          </cell>
          <cell r="B600" t="str">
            <v>108-05-4</v>
          </cell>
          <cell r="C600" t="str">
            <v>Vinyl acetate</v>
          </cell>
        </row>
        <row r="601">
          <cell r="A601">
            <v>623</v>
          </cell>
          <cell r="B601" t="str">
            <v>593-60-2</v>
          </cell>
          <cell r="C601" t="str">
            <v>Vinyl bromide</v>
          </cell>
        </row>
        <row r="602">
          <cell r="A602">
            <v>624</v>
          </cell>
          <cell r="B602" t="str">
            <v>75-01-4</v>
          </cell>
          <cell r="C602" t="str">
            <v>Vinyl chloride</v>
          </cell>
        </row>
        <row r="603">
          <cell r="A603">
            <v>626</v>
          </cell>
          <cell r="B603" t="str">
            <v>75-02-5</v>
          </cell>
          <cell r="C603" t="str">
            <v>Vinyl fluoride</v>
          </cell>
        </row>
        <row r="604">
          <cell r="A604">
            <v>627</v>
          </cell>
          <cell r="B604" t="str">
            <v>75-35-4</v>
          </cell>
          <cell r="C604" t="str">
            <v>Vinylidene chloride</v>
          </cell>
        </row>
        <row r="605">
          <cell r="A605">
            <v>628</v>
          </cell>
          <cell r="B605" t="str">
            <v>1330-20-7</v>
          </cell>
          <cell r="C605" t="str">
            <v>Xylene (mixture), including m-xylene, o-xylene, p-xylene</v>
          </cell>
        </row>
        <row r="606">
          <cell r="A606">
            <v>632</v>
          </cell>
          <cell r="B606" t="str">
            <v>7440-66-6</v>
          </cell>
          <cell r="C606" t="str">
            <v>Zinc and compounds</v>
          </cell>
        </row>
        <row r="607">
          <cell r="A607">
            <v>633</v>
          </cell>
          <cell r="B607" t="str">
            <v>1314-13-2</v>
          </cell>
          <cell r="C607" t="str">
            <v>Zinc oxide</v>
          </cell>
        </row>
      </sheetData>
      <sheetData sheetId="19">
        <row r="3">
          <cell r="A3" t="str">
            <v>|</v>
          </cell>
        </row>
        <row r="6">
          <cell r="A6" t="str">
            <v>EU ID or Material Name not recognized</v>
          </cell>
        </row>
        <row r="7">
          <cell r="A7" t="str">
            <v>EU ID and Material Name cannot be blank</v>
          </cell>
        </row>
        <row r="9">
          <cell r="A9" t="str">
            <v>3/1/2024</v>
          </cell>
        </row>
        <row r="10">
          <cell r="A10" t="str">
            <v>1.0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structions"/>
      <sheetName val="1. Facility Information"/>
      <sheetName val="2. Emissions Units &amp; Activities"/>
      <sheetName val="3. Pollutant Emissions - EF"/>
      <sheetName val="4. Material Balance Activities"/>
      <sheetName val="5. Pollutant Emissions - MB"/>
      <sheetName val="DEQ Pollutant List"/>
      <sheetName val="RevHistory"/>
    </sheetNames>
    <sheetDataSet>
      <sheetData sheetId="0"/>
      <sheetData sheetId="1"/>
      <sheetData sheetId="2"/>
      <sheetData sheetId="3"/>
      <sheetData sheetId="4"/>
      <sheetData sheetId="5"/>
      <sheetData sheetId="6">
        <row r="617">
          <cell r="D617" t="str">
            <v>nickel</v>
          </cell>
        </row>
        <row r="618">
          <cell r="D618" t="str">
            <v>mineral fiber emissions</v>
          </cell>
        </row>
        <row r="619">
          <cell r="D619" t="str">
            <v>PCB</v>
          </cell>
        </row>
        <row r="620">
          <cell r="D620" t="str">
            <v>PAH</v>
          </cell>
        </row>
        <row r="621">
          <cell r="D621" t="str">
            <v>radionuclides</v>
          </cell>
        </row>
        <row r="622">
          <cell r="D622" t="str">
            <v>radon</v>
          </cell>
        </row>
        <row r="623">
          <cell r="D623" t="str">
            <v>teq</v>
          </cell>
        </row>
        <row r="624">
          <cell r="D624" t="str">
            <v>phthalates</v>
          </cell>
        </row>
        <row r="625">
          <cell r="D625" t="str">
            <v>coke</v>
          </cell>
        </row>
      </sheetData>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OTW Discharge"/>
      <sheetName val="Wastewater Collection System"/>
      <sheetName val="Weir"/>
      <sheetName val="Oil-Water Separators"/>
      <sheetName val="DAF"/>
      <sheetName val="EQ Tanks"/>
      <sheetName val="Bio. Diff. Aer. Act. Sldg."/>
      <sheetName val="Bio. Mech. Aer. Act. Sldg."/>
      <sheetName val="Quiescent Unit"/>
      <sheetName val="Chemical Properties"/>
      <sheetName val="Tank 94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topLeftCell="A7" workbookViewId="0"/>
  </sheetViews>
  <sheetFormatPr defaultColWidth="9.1796875" defaultRowHeight="14.5" x14ac:dyDescent="0.35"/>
  <cols>
    <col min="1" max="1" width="14" style="8" customWidth="1"/>
    <col min="2" max="2" width="32" style="8" customWidth="1"/>
    <col min="3" max="16384" width="9.17968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569" t="s">
        <v>0</v>
      </c>
      <c r="B5" s="569"/>
      <c r="C5" s="569"/>
      <c r="D5" s="569"/>
      <c r="E5" s="569"/>
      <c r="F5" s="569"/>
      <c r="G5" s="569"/>
      <c r="H5" s="569"/>
      <c r="I5" s="569"/>
      <c r="J5" s="569"/>
      <c r="K5" s="569"/>
      <c r="L5" s="569"/>
      <c r="M5" s="569"/>
    </row>
    <row r="6" spans="1:21" ht="34.5" customHeight="1" x14ac:dyDescent="0.5">
      <c r="A6" s="32" t="s">
        <v>1</v>
      </c>
      <c r="B6" s="33"/>
      <c r="C6" s="33"/>
      <c r="D6" s="33"/>
      <c r="E6" s="33"/>
      <c r="F6" s="33"/>
      <c r="G6" s="33"/>
      <c r="H6" s="33"/>
      <c r="I6" s="33"/>
      <c r="J6" s="33"/>
      <c r="K6" s="33"/>
      <c r="L6" s="33"/>
      <c r="M6" s="33"/>
    </row>
    <row r="7" spans="1:21" ht="34.5" customHeight="1" x14ac:dyDescent="0.5">
      <c r="A7" s="574" t="s">
        <v>2</v>
      </c>
      <c r="B7" s="574"/>
      <c r="C7" s="574"/>
      <c r="D7" s="574"/>
      <c r="E7" s="574"/>
      <c r="F7" s="33"/>
      <c r="G7" s="33"/>
      <c r="H7" s="33"/>
      <c r="I7" s="33"/>
      <c r="J7" s="33"/>
      <c r="K7" s="33"/>
      <c r="L7" s="33"/>
      <c r="M7" s="33"/>
    </row>
    <row r="8" spans="1:21" ht="15" thickBot="1" x14ac:dyDescent="0.4">
      <c r="A8" s="573"/>
      <c r="B8" s="573"/>
      <c r="C8" s="573"/>
      <c r="D8" s="573"/>
      <c r="E8" s="573"/>
      <c r="F8" s="34"/>
      <c r="G8" s="34"/>
      <c r="H8" s="34"/>
      <c r="I8" s="34"/>
      <c r="J8" s="34"/>
      <c r="K8" s="34"/>
      <c r="L8" s="34"/>
      <c r="M8" s="35"/>
    </row>
    <row r="9" spans="1:21" s="13" customFormat="1" ht="15" customHeight="1" x14ac:dyDescent="0.35">
      <c r="A9" s="570" t="s">
        <v>3</v>
      </c>
      <c r="B9" s="570"/>
      <c r="C9" s="570"/>
      <c r="D9" s="570"/>
      <c r="E9" s="570"/>
      <c r="F9" s="570"/>
      <c r="G9" s="570"/>
      <c r="H9" s="570"/>
      <c r="I9" s="570"/>
      <c r="J9" s="570"/>
      <c r="K9" s="570"/>
      <c r="L9" s="570"/>
      <c r="M9" s="36"/>
      <c r="N9" s="12"/>
      <c r="O9" s="12"/>
      <c r="P9" s="12"/>
      <c r="Q9" s="12"/>
      <c r="R9" s="12"/>
      <c r="S9" s="12"/>
      <c r="T9" s="12"/>
      <c r="U9" s="12"/>
    </row>
    <row r="10" spans="1:21" s="13" customFormat="1" ht="21.75" customHeight="1" x14ac:dyDescent="0.35">
      <c r="A10" s="571"/>
      <c r="B10" s="571"/>
      <c r="C10" s="571"/>
      <c r="D10" s="571"/>
      <c r="E10" s="571"/>
      <c r="F10" s="571"/>
      <c r="G10" s="571"/>
      <c r="H10" s="571"/>
      <c r="I10" s="571"/>
      <c r="J10" s="571"/>
      <c r="K10" s="571"/>
      <c r="L10" s="571"/>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572" t="s">
        <v>4</v>
      </c>
      <c r="B12" s="572"/>
      <c r="C12" s="572"/>
      <c r="D12" s="572"/>
      <c r="E12" s="572"/>
      <c r="F12" s="572"/>
      <c r="G12" s="572"/>
      <c r="H12" s="572"/>
      <c r="I12" s="572"/>
      <c r="J12" s="572"/>
      <c r="K12" s="572"/>
      <c r="L12" s="572"/>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5</v>
      </c>
      <c r="B14" s="40" t="s">
        <v>6</v>
      </c>
      <c r="C14" s="568" t="s">
        <v>7</v>
      </c>
      <c r="D14" s="568"/>
      <c r="E14" s="568"/>
      <c r="F14" s="568"/>
      <c r="G14" s="568"/>
      <c r="H14" s="568"/>
      <c r="I14" s="568"/>
      <c r="J14" s="568"/>
      <c r="K14" s="568"/>
      <c r="L14" s="568"/>
      <c r="M14" s="41"/>
      <c r="N14" s="14"/>
      <c r="O14" s="14"/>
      <c r="P14" s="14"/>
    </row>
    <row r="15" spans="1:21" s="13" customFormat="1" ht="69" customHeight="1" x14ac:dyDescent="0.35">
      <c r="A15" s="40" t="s">
        <v>8</v>
      </c>
      <c r="B15" s="40" t="s">
        <v>9</v>
      </c>
      <c r="C15" s="568" t="s">
        <v>10</v>
      </c>
      <c r="D15" s="568"/>
      <c r="E15" s="568"/>
      <c r="F15" s="568"/>
      <c r="G15" s="568"/>
      <c r="H15" s="568"/>
      <c r="I15" s="568"/>
      <c r="J15" s="568"/>
      <c r="K15" s="568"/>
      <c r="L15" s="568"/>
      <c r="M15" s="41"/>
      <c r="N15" s="14"/>
      <c r="O15" s="14"/>
      <c r="P15" s="14"/>
    </row>
    <row r="16" spans="1:21" s="13" customFormat="1" ht="46.5" customHeight="1" x14ac:dyDescent="0.35">
      <c r="A16" s="42" t="s">
        <v>11</v>
      </c>
      <c r="B16" s="42" t="s">
        <v>12</v>
      </c>
      <c r="C16" s="568" t="s">
        <v>13</v>
      </c>
      <c r="D16" s="568"/>
      <c r="E16" s="568"/>
      <c r="F16" s="568"/>
      <c r="G16" s="568"/>
      <c r="H16" s="568"/>
      <c r="I16" s="568"/>
      <c r="J16" s="568"/>
      <c r="K16" s="568"/>
      <c r="L16" s="568"/>
      <c r="M16" s="43"/>
      <c r="N16" s="15"/>
      <c r="O16" s="15"/>
      <c r="P16" s="15"/>
    </row>
    <row r="17" spans="1:16" s="13" customFormat="1" ht="69" customHeight="1" x14ac:dyDescent="0.35">
      <c r="A17" s="42" t="s">
        <v>14</v>
      </c>
      <c r="B17" s="42" t="s">
        <v>15</v>
      </c>
      <c r="C17" s="568" t="s">
        <v>16</v>
      </c>
      <c r="D17" s="568"/>
      <c r="E17" s="568"/>
      <c r="F17" s="568"/>
      <c r="G17" s="568"/>
      <c r="H17" s="568"/>
      <c r="I17" s="568"/>
      <c r="J17" s="568"/>
      <c r="K17" s="568"/>
      <c r="L17" s="568"/>
      <c r="M17" s="41"/>
      <c r="N17" s="14"/>
      <c r="O17" s="14"/>
      <c r="P17" s="14"/>
    </row>
    <row r="18" spans="1:16" s="13" customFormat="1" ht="46.5" customHeight="1" x14ac:dyDescent="0.35">
      <c r="A18" s="42" t="s">
        <v>17</v>
      </c>
      <c r="B18" s="42" t="s">
        <v>18</v>
      </c>
      <c r="C18" s="568" t="s">
        <v>19</v>
      </c>
      <c r="D18" s="568"/>
      <c r="E18" s="568"/>
      <c r="F18" s="568"/>
      <c r="G18" s="568"/>
      <c r="H18" s="568"/>
      <c r="I18" s="568"/>
      <c r="J18" s="568"/>
      <c r="K18" s="568"/>
      <c r="L18" s="568"/>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20</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21</v>
      </c>
      <c r="B23" s="47"/>
      <c r="C23" s="47"/>
      <c r="D23" s="47"/>
      <c r="E23" s="47"/>
      <c r="F23" s="47"/>
      <c r="G23" s="47"/>
      <c r="H23" s="47"/>
      <c r="I23" s="47"/>
      <c r="J23" s="47"/>
      <c r="K23" s="47"/>
      <c r="L23" s="48"/>
      <c r="M23" s="39"/>
    </row>
    <row r="24" spans="1:16" s="16" customFormat="1" ht="15.5" x14ac:dyDescent="0.35">
      <c r="A24" s="49" t="s">
        <v>22</v>
      </c>
      <c r="B24" s="50"/>
      <c r="C24" s="50"/>
      <c r="D24" s="50"/>
      <c r="E24" s="50"/>
      <c r="F24" s="50"/>
      <c r="G24" s="50"/>
      <c r="H24" s="50"/>
      <c r="I24" s="50"/>
      <c r="J24" s="50"/>
      <c r="K24" s="50"/>
      <c r="L24" s="51"/>
      <c r="M24" s="50"/>
    </row>
    <row r="25" spans="1:16" s="16" customFormat="1" ht="15.5" x14ac:dyDescent="0.35">
      <c r="A25" s="49" t="s">
        <v>23</v>
      </c>
      <c r="B25" s="50"/>
      <c r="C25" s="50"/>
      <c r="D25" s="50"/>
      <c r="E25" s="50"/>
      <c r="F25" s="50"/>
      <c r="G25" s="50"/>
      <c r="H25" s="50"/>
      <c r="I25" s="50"/>
      <c r="J25" s="50"/>
      <c r="K25" s="50"/>
      <c r="L25" s="51"/>
      <c r="M25" s="50"/>
    </row>
    <row r="26" spans="1:16" s="16" customFormat="1" ht="15.5" x14ac:dyDescent="0.35">
      <c r="A26" s="49" t="s">
        <v>24</v>
      </c>
      <c r="B26" s="50"/>
      <c r="C26" s="50"/>
      <c r="D26" s="50"/>
      <c r="E26" s="50"/>
      <c r="F26" s="50"/>
      <c r="G26" s="50"/>
      <c r="H26" s="50"/>
      <c r="I26" s="50"/>
      <c r="J26" s="50"/>
      <c r="K26" s="50"/>
      <c r="L26" s="51"/>
      <c r="M26" s="50"/>
    </row>
    <row r="27" spans="1:16" s="16" customFormat="1" ht="15.5" x14ac:dyDescent="0.35">
      <c r="A27" s="49" t="s">
        <v>25</v>
      </c>
      <c r="B27" s="50"/>
      <c r="C27" s="50"/>
      <c r="D27" s="50"/>
      <c r="E27" s="50"/>
      <c r="F27" s="50"/>
      <c r="G27" s="50"/>
      <c r="H27" s="50"/>
      <c r="I27" s="50"/>
      <c r="J27" s="50"/>
      <c r="K27" s="50"/>
      <c r="L27" s="51"/>
      <c r="M27" s="50"/>
    </row>
    <row r="28" spans="1:16" s="16" customFormat="1" ht="15.5" x14ac:dyDescent="0.35">
      <c r="A28" s="52" t="s">
        <v>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27</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567" t="s">
        <v>28</v>
      </c>
      <c r="B32" s="567"/>
      <c r="C32" s="567"/>
      <c r="D32" s="567"/>
      <c r="E32" s="567"/>
      <c r="F32" s="567"/>
      <c r="G32" s="567"/>
      <c r="H32" s="567"/>
      <c r="I32" s="567"/>
      <c r="J32" s="567"/>
      <c r="K32" s="567"/>
      <c r="L32" s="567"/>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29</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567" t="s">
        <v>30</v>
      </c>
      <c r="B36" s="567"/>
      <c r="C36" s="567"/>
      <c r="D36" s="567"/>
      <c r="E36" s="567"/>
      <c r="F36" s="567"/>
      <c r="G36" s="567"/>
      <c r="H36" s="567"/>
      <c r="I36" s="567"/>
      <c r="J36" s="567"/>
      <c r="K36" s="567"/>
      <c r="L36" s="567"/>
      <c r="M36" s="39"/>
    </row>
    <row r="37" spans="1:13" s="13" customFormat="1" ht="46.5" customHeight="1" x14ac:dyDescent="0.35">
      <c r="A37" s="567" t="s">
        <v>31</v>
      </c>
      <c r="B37" s="567"/>
      <c r="C37" s="567"/>
      <c r="D37" s="567"/>
      <c r="E37" s="567"/>
      <c r="F37" s="567"/>
      <c r="G37" s="567"/>
      <c r="H37" s="567"/>
      <c r="I37" s="567"/>
      <c r="J37" s="567"/>
      <c r="K37" s="567"/>
      <c r="L37" s="567"/>
      <c r="M37" s="39"/>
    </row>
    <row r="38" spans="1:13" s="13" customFormat="1" ht="37.5" customHeight="1" x14ac:dyDescent="0.35">
      <c r="A38" s="567" t="s">
        <v>32</v>
      </c>
      <c r="B38" s="567"/>
      <c r="C38" s="567"/>
      <c r="D38" s="567"/>
      <c r="E38" s="567"/>
      <c r="F38" s="567"/>
      <c r="G38" s="567"/>
      <c r="H38" s="567"/>
      <c r="I38" s="567"/>
      <c r="J38" s="567"/>
      <c r="K38" s="567"/>
      <c r="L38" s="567"/>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567" t="s">
        <v>33</v>
      </c>
      <c r="B40" s="567"/>
      <c r="C40" s="567"/>
      <c r="D40" s="567"/>
      <c r="E40" s="567"/>
      <c r="F40" s="567"/>
      <c r="G40" s="567"/>
      <c r="H40" s="567"/>
      <c r="I40" s="567"/>
      <c r="J40" s="567"/>
      <c r="K40" s="567"/>
      <c r="L40" s="567"/>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34</v>
      </c>
      <c r="C42" s="39"/>
      <c r="D42" s="39"/>
      <c r="E42" s="39"/>
      <c r="F42" s="39"/>
      <c r="G42" s="39"/>
      <c r="H42" s="39"/>
      <c r="I42" s="39"/>
      <c r="J42" s="39"/>
      <c r="K42" s="39"/>
      <c r="L42" s="39"/>
      <c r="M42" s="39"/>
    </row>
    <row r="43" spans="1:13" s="13" customFormat="1" ht="15.5" x14ac:dyDescent="0.35">
      <c r="A43" s="39"/>
      <c r="B43" s="39" t="s">
        <v>35</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36</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567" t="s">
        <v>37</v>
      </c>
      <c r="B47" s="567"/>
      <c r="C47" s="567"/>
      <c r="D47" s="567"/>
      <c r="E47" s="567"/>
      <c r="F47" s="567"/>
      <c r="G47" s="567"/>
      <c r="H47" s="567"/>
      <c r="I47" s="567"/>
      <c r="J47" s="567"/>
      <c r="K47" s="567"/>
      <c r="L47" s="567"/>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567" t="s">
        <v>38</v>
      </c>
      <c r="B49" s="567"/>
      <c r="C49" s="567"/>
      <c r="D49" s="567"/>
      <c r="E49" s="567"/>
      <c r="F49" s="567"/>
      <c r="G49" s="567"/>
      <c r="H49" s="567"/>
      <c r="I49" s="567"/>
      <c r="J49" s="567"/>
      <c r="K49" s="567"/>
      <c r="L49" s="567"/>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567" t="s">
        <v>39</v>
      </c>
      <c r="B51" s="567"/>
      <c r="C51" s="567"/>
      <c r="D51" s="567"/>
      <c r="E51" s="567"/>
      <c r="F51" s="567"/>
      <c r="G51" s="567"/>
      <c r="H51" s="567"/>
      <c r="I51" s="567"/>
      <c r="J51" s="567"/>
      <c r="K51" s="567"/>
      <c r="L51" s="567"/>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567" t="s">
        <v>40</v>
      </c>
      <c r="B53" s="567"/>
      <c r="C53" s="567"/>
      <c r="D53" s="567"/>
      <c r="E53" s="567"/>
      <c r="F53" s="567"/>
      <c r="G53" s="567"/>
      <c r="H53" s="567"/>
      <c r="I53" s="567"/>
      <c r="J53" s="567"/>
      <c r="K53" s="567"/>
      <c r="L53" s="567"/>
      <c r="M53" s="39"/>
    </row>
    <row r="54" spans="1:13" s="13" customFormat="1" ht="17.5" x14ac:dyDescent="0.45">
      <c r="A54" s="39"/>
      <c r="B54" s="58" t="s">
        <v>41</v>
      </c>
      <c r="C54" s="39"/>
      <c r="D54" s="39"/>
      <c r="E54" s="39"/>
      <c r="F54" s="39"/>
      <c r="G54" s="39"/>
      <c r="H54" s="39"/>
      <c r="I54" s="39"/>
      <c r="J54" s="39"/>
      <c r="K54" s="39"/>
      <c r="L54" s="39"/>
      <c r="M54" s="39"/>
    </row>
    <row r="55" spans="1:13" s="13" customFormat="1" ht="15.5" x14ac:dyDescent="0.35">
      <c r="A55" s="39"/>
      <c r="B55" s="39" t="s">
        <v>42</v>
      </c>
      <c r="C55" s="62" t="s">
        <v>43</v>
      </c>
      <c r="D55" s="39" t="s">
        <v>44</v>
      </c>
      <c r="E55" s="39"/>
      <c r="F55" s="39"/>
      <c r="G55" s="39"/>
      <c r="H55" s="39"/>
      <c r="I55" s="39"/>
      <c r="J55" s="39"/>
      <c r="K55" s="39"/>
      <c r="L55" s="39"/>
      <c r="M55" s="39"/>
    </row>
    <row r="56" spans="1:13" s="13" customFormat="1" ht="15.5" x14ac:dyDescent="0.35">
      <c r="A56" s="39"/>
      <c r="B56" s="39" t="s">
        <v>45</v>
      </c>
      <c r="C56" s="62" t="s">
        <v>43</v>
      </c>
      <c r="D56" s="39" t="s">
        <v>46</v>
      </c>
      <c r="E56" s="39"/>
      <c r="F56" s="39"/>
      <c r="G56" s="39"/>
      <c r="H56" s="39"/>
      <c r="I56" s="39"/>
      <c r="J56" s="39"/>
      <c r="K56" s="39"/>
      <c r="L56" s="39"/>
      <c r="M56" s="39"/>
    </row>
    <row r="57" spans="1:13" s="13" customFormat="1" ht="15.5" x14ac:dyDescent="0.35">
      <c r="A57" s="39"/>
      <c r="B57" s="39" t="s">
        <v>47</v>
      </c>
      <c r="C57" s="62" t="s">
        <v>43</v>
      </c>
      <c r="D57" s="39" t="s">
        <v>48</v>
      </c>
      <c r="E57" s="39"/>
      <c r="F57" s="39"/>
      <c r="G57" s="39"/>
      <c r="H57" s="39"/>
      <c r="I57" s="39"/>
      <c r="J57" s="39"/>
      <c r="K57" s="39"/>
      <c r="L57" s="39"/>
      <c r="M57" s="39"/>
    </row>
    <row r="58" spans="1:13" s="13" customFormat="1" ht="15.5" x14ac:dyDescent="0.35">
      <c r="A58" s="39"/>
      <c r="B58" s="39" t="s">
        <v>49</v>
      </c>
      <c r="C58" s="62" t="s">
        <v>43</v>
      </c>
      <c r="D58" s="39" t="s">
        <v>50</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51</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52</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53</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567" t="s">
        <v>54</v>
      </c>
      <c r="B66" s="567"/>
      <c r="C66" s="567"/>
      <c r="D66" s="567"/>
      <c r="E66" s="567"/>
      <c r="F66" s="567"/>
      <c r="G66" s="567"/>
      <c r="H66" s="567"/>
      <c r="I66" s="567"/>
      <c r="J66" s="567"/>
      <c r="K66" s="567"/>
      <c r="L66" s="567"/>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567" t="s">
        <v>55</v>
      </c>
      <c r="B68" s="567"/>
      <c r="C68" s="567"/>
      <c r="D68" s="567"/>
      <c r="E68" s="567"/>
      <c r="F68" s="567"/>
      <c r="G68" s="567"/>
      <c r="H68" s="567"/>
      <c r="I68" s="567"/>
      <c r="J68" s="567"/>
      <c r="K68" s="567"/>
      <c r="L68" s="567"/>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34</v>
      </c>
      <c r="C70" s="39"/>
      <c r="D70" s="39"/>
      <c r="E70" s="39"/>
      <c r="F70" s="39"/>
      <c r="G70" s="39"/>
      <c r="H70" s="39"/>
      <c r="I70" s="39"/>
      <c r="J70" s="39"/>
      <c r="K70" s="39"/>
      <c r="L70" s="39"/>
      <c r="M70" s="39"/>
    </row>
    <row r="71" spans="1:13" s="13" customFormat="1" ht="15.5" x14ac:dyDescent="0.35">
      <c r="A71" s="39"/>
      <c r="B71" s="39" t="s">
        <v>35</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56</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57</v>
      </c>
      <c r="C75" s="39"/>
      <c r="D75" s="39"/>
      <c r="E75" s="39"/>
      <c r="F75" s="39"/>
      <c r="G75" s="39"/>
      <c r="H75" s="39"/>
      <c r="I75" s="39"/>
      <c r="J75" s="39"/>
      <c r="K75" s="39"/>
      <c r="L75" s="39"/>
      <c r="M75" s="39"/>
    </row>
    <row r="76" spans="1:13" s="13" customFormat="1" ht="15.5" x14ac:dyDescent="0.35">
      <c r="A76" s="39"/>
      <c r="B76" s="39" t="s">
        <v>58</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59</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567" t="s">
        <v>60</v>
      </c>
      <c r="B80" s="567"/>
      <c r="C80" s="567"/>
      <c r="D80" s="567"/>
      <c r="E80" s="567"/>
      <c r="F80" s="567"/>
      <c r="G80" s="567"/>
      <c r="H80" s="567"/>
      <c r="I80" s="567"/>
      <c r="J80" s="567"/>
      <c r="K80" s="567"/>
      <c r="L80" s="567"/>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567" t="s">
        <v>61</v>
      </c>
      <c r="B82" s="567"/>
      <c r="C82" s="567"/>
      <c r="D82" s="567"/>
      <c r="E82" s="567"/>
      <c r="F82" s="567"/>
      <c r="G82" s="567"/>
      <c r="H82" s="567"/>
      <c r="I82" s="567"/>
      <c r="J82" s="567"/>
      <c r="K82" s="567"/>
      <c r="L82" s="567"/>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567" t="s">
        <v>62</v>
      </c>
      <c r="B84" s="567"/>
      <c r="C84" s="567"/>
      <c r="D84" s="567"/>
      <c r="E84" s="567"/>
      <c r="F84" s="567"/>
      <c r="G84" s="567"/>
      <c r="H84" s="567"/>
      <c r="I84" s="567"/>
      <c r="J84" s="567"/>
      <c r="K84" s="567"/>
      <c r="L84" s="567"/>
      <c r="M84" s="39"/>
    </row>
    <row r="85" spans="1:13" s="13" customFormat="1" ht="15.5" x14ac:dyDescent="0.35">
      <c r="A85" s="39"/>
      <c r="B85" s="64" t="s">
        <v>63</v>
      </c>
      <c r="C85" s="39"/>
      <c r="D85" s="39"/>
      <c r="E85" s="39"/>
      <c r="F85" s="39"/>
      <c r="G85" s="39"/>
      <c r="H85" s="39"/>
      <c r="I85" s="39"/>
      <c r="J85" s="39"/>
      <c r="K85" s="39"/>
      <c r="L85" s="39"/>
      <c r="M85" s="39"/>
    </row>
    <row r="86" spans="1:13" s="13" customFormat="1" ht="15.75" customHeight="1" x14ac:dyDescent="0.35">
      <c r="A86" s="39"/>
      <c r="B86" s="567" t="s">
        <v>64</v>
      </c>
      <c r="C86" s="567"/>
      <c r="D86" s="567"/>
      <c r="E86" s="567"/>
      <c r="F86" s="567"/>
      <c r="G86" s="567"/>
      <c r="H86" s="567"/>
      <c r="I86" s="567"/>
      <c r="J86" s="567"/>
      <c r="K86" s="567"/>
      <c r="L86" s="567"/>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567" t="s">
        <v>65</v>
      </c>
      <c r="B88" s="567"/>
      <c r="C88" s="567"/>
      <c r="D88" s="567"/>
      <c r="E88" s="567"/>
      <c r="F88" s="567"/>
      <c r="G88" s="567"/>
      <c r="H88" s="567"/>
      <c r="I88" s="567"/>
      <c r="J88" s="567"/>
      <c r="K88" s="567"/>
      <c r="L88" s="567"/>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567" t="s">
        <v>66</v>
      </c>
      <c r="B90" s="567"/>
      <c r="C90" s="567"/>
      <c r="D90" s="567"/>
      <c r="E90" s="567"/>
      <c r="F90" s="567"/>
      <c r="G90" s="567"/>
      <c r="H90" s="567"/>
      <c r="I90" s="567"/>
      <c r="J90" s="567"/>
      <c r="K90" s="567"/>
      <c r="L90" s="567"/>
      <c r="M90" s="39"/>
    </row>
    <row r="91" spans="1:13" s="13" customFormat="1" ht="17.5" x14ac:dyDescent="0.45">
      <c r="A91" s="39"/>
      <c r="B91" s="58" t="s">
        <v>67</v>
      </c>
      <c r="C91" s="39"/>
      <c r="D91" s="39"/>
      <c r="E91" s="39"/>
      <c r="F91" s="39"/>
      <c r="G91" s="39"/>
      <c r="H91" s="39"/>
      <c r="I91" s="39"/>
      <c r="J91" s="39"/>
      <c r="K91" s="39"/>
      <c r="L91" s="39"/>
      <c r="M91" s="39"/>
    </row>
    <row r="92" spans="1:13" s="13" customFormat="1" ht="15.5" x14ac:dyDescent="0.35">
      <c r="A92" s="39"/>
      <c r="B92" s="39" t="s">
        <v>42</v>
      </c>
      <c r="C92" s="62" t="s">
        <v>43</v>
      </c>
      <c r="D92" s="39" t="s">
        <v>68</v>
      </c>
      <c r="E92" s="39"/>
      <c r="F92" s="39"/>
      <c r="G92" s="39"/>
      <c r="H92" s="39"/>
      <c r="I92" s="39"/>
      <c r="J92" s="39"/>
      <c r="K92" s="39"/>
      <c r="L92" s="39"/>
      <c r="M92" s="39"/>
    </row>
    <row r="93" spans="1:13" s="13" customFormat="1" ht="15.5" x14ac:dyDescent="0.35">
      <c r="A93" s="39"/>
      <c r="B93" s="39" t="s">
        <v>69</v>
      </c>
      <c r="C93" s="62" t="s">
        <v>43</v>
      </c>
      <c r="D93" s="39" t="s">
        <v>70</v>
      </c>
      <c r="E93" s="39"/>
      <c r="F93" s="39"/>
      <c r="G93" s="39"/>
      <c r="H93" s="39"/>
      <c r="I93" s="39"/>
      <c r="J93" s="39"/>
      <c r="K93" s="39"/>
      <c r="L93" s="39"/>
      <c r="M93" s="39"/>
    </row>
    <row r="94" spans="1:13" s="13" customFormat="1" ht="15.5" x14ac:dyDescent="0.35">
      <c r="A94" s="39"/>
      <c r="B94" s="39" t="s">
        <v>71</v>
      </c>
      <c r="C94" s="62" t="s">
        <v>43</v>
      </c>
      <c r="D94" s="39" t="s">
        <v>72</v>
      </c>
      <c r="E94" s="39"/>
      <c r="F94" s="39"/>
      <c r="G94" s="39"/>
      <c r="H94" s="39"/>
      <c r="I94" s="39"/>
      <c r="J94" s="39"/>
      <c r="K94" s="39"/>
      <c r="L94" s="39"/>
      <c r="M94" s="39"/>
    </row>
    <row r="95" spans="1:13" s="13" customFormat="1" ht="15.5" x14ac:dyDescent="0.35">
      <c r="A95" s="39"/>
      <c r="B95" s="39" t="s">
        <v>73</v>
      </c>
      <c r="C95" s="62" t="s">
        <v>43</v>
      </c>
      <c r="D95" s="39" t="s">
        <v>74</v>
      </c>
      <c r="E95" s="39"/>
      <c r="F95" s="39"/>
      <c r="G95" s="39"/>
      <c r="H95" s="39"/>
      <c r="I95" s="39"/>
      <c r="J95" s="39"/>
      <c r="K95" s="39"/>
      <c r="L95" s="39"/>
      <c r="M95" s="39"/>
    </row>
    <row r="96" spans="1:13" s="13" customFormat="1" ht="15.5" x14ac:dyDescent="0.35">
      <c r="A96" s="39"/>
      <c r="B96" s="39" t="s">
        <v>75</v>
      </c>
      <c r="C96" s="62" t="s">
        <v>43</v>
      </c>
      <c r="D96" s="39" t="s">
        <v>76</v>
      </c>
      <c r="E96" s="39"/>
      <c r="F96" s="39"/>
      <c r="G96" s="39"/>
      <c r="H96" s="39"/>
      <c r="I96" s="39"/>
      <c r="J96" s="39"/>
      <c r="K96" s="39"/>
      <c r="L96" s="39"/>
      <c r="M96" s="39"/>
    </row>
    <row r="97" spans="1:13" s="13" customFormat="1" ht="15.5" x14ac:dyDescent="0.35">
      <c r="A97" s="39"/>
      <c r="B97" s="39" t="s">
        <v>49</v>
      </c>
      <c r="C97" s="62" t="s">
        <v>43</v>
      </c>
      <c r="D97" s="39" t="s">
        <v>77</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412750</xdr:colOff>
                <xdr:row>4</xdr:row>
                <xdr:rowOff>127000</xdr:rowOff>
              </to>
            </anchor>
          </objectPr>
        </oleObject>
      </mc:Choice>
      <mc:Fallback>
        <oleObject progId="Word.Document.12" shapeId="11265"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DD9EA-2081-4E59-952C-19C5035FE28F}">
  <dimension ref="A2:Y67"/>
  <sheetViews>
    <sheetView zoomScale="70" zoomScaleNormal="70" workbookViewId="0">
      <selection activeCell="E48" sqref="E48"/>
    </sheetView>
  </sheetViews>
  <sheetFormatPr defaultColWidth="9.1796875" defaultRowHeight="14.5" x14ac:dyDescent="0.35"/>
  <cols>
    <col min="1" max="1" width="9.1796875" style="140"/>
    <col min="2" max="2" width="2.7265625" style="280" customWidth="1"/>
    <col min="3" max="3" width="56.453125" style="280" bestFit="1" customWidth="1"/>
    <col min="4" max="4" width="11.81640625" style="280" customWidth="1"/>
    <col min="5" max="7" width="24.1796875" style="280" customWidth="1"/>
    <col min="8" max="8" width="13.1796875" style="280" customWidth="1"/>
    <col min="9" max="9" width="12" style="280" customWidth="1"/>
    <col min="10" max="13" width="9.453125" style="280" customWidth="1"/>
    <col min="14" max="14" width="9.1796875" style="280"/>
    <col min="15" max="15" width="9.81640625" style="280" bestFit="1" customWidth="1"/>
    <col min="16" max="16384" width="9.1796875" style="280"/>
  </cols>
  <sheetData>
    <row r="2" spans="3:16" ht="15" thickBot="1" x14ac:dyDescent="0.4">
      <c r="C2" s="341" t="s">
        <v>1430</v>
      </c>
    </row>
    <row r="3" spans="3:16" ht="15.75" customHeight="1" thickBot="1" x14ac:dyDescent="0.4">
      <c r="C3" s="675" t="s">
        <v>1431</v>
      </c>
      <c r="D3" s="677" t="s">
        <v>1432</v>
      </c>
      <c r="E3" s="679" t="s">
        <v>1433</v>
      </c>
      <c r="F3" s="680"/>
      <c r="G3" s="681"/>
      <c r="H3" s="679" t="s">
        <v>1434</v>
      </c>
      <c r="I3" s="680"/>
      <c r="J3" s="680"/>
      <c r="K3" s="680"/>
      <c r="L3" s="680"/>
      <c r="M3" s="680"/>
      <c r="N3" s="680"/>
      <c r="O3" s="680"/>
      <c r="P3" s="681"/>
    </row>
    <row r="4" spans="3:16" ht="67.5" customHeight="1" thickBot="1" x14ac:dyDescent="0.4">
      <c r="C4" s="676"/>
      <c r="D4" s="678"/>
      <c r="E4" s="278" t="s">
        <v>1435</v>
      </c>
      <c r="F4" s="278" t="s">
        <v>1436</v>
      </c>
      <c r="G4" s="278" t="s">
        <v>1437</v>
      </c>
      <c r="H4" s="277" t="s">
        <v>114</v>
      </c>
      <c r="I4" s="277" t="s">
        <v>120</v>
      </c>
      <c r="J4" s="277" t="s">
        <v>122</v>
      </c>
      <c r="K4" s="279" t="s">
        <v>124</v>
      </c>
      <c r="L4" s="279" t="s">
        <v>126</v>
      </c>
      <c r="M4" s="279" t="s">
        <v>128</v>
      </c>
      <c r="N4" s="279" t="s">
        <v>130</v>
      </c>
      <c r="O4" s="279" t="s">
        <v>132</v>
      </c>
      <c r="P4" s="279" t="s">
        <v>134</v>
      </c>
    </row>
    <row r="5" spans="3:16" ht="14.25" customHeight="1" thickBot="1" x14ac:dyDescent="0.4">
      <c r="C5" s="676"/>
      <c r="D5" s="678"/>
      <c r="E5" s="682" t="s">
        <v>188</v>
      </c>
      <c r="F5" s="683"/>
      <c r="G5" s="683"/>
      <c r="H5" s="683"/>
      <c r="I5" s="683"/>
      <c r="J5" s="683"/>
      <c r="K5" s="683"/>
      <c r="L5" s="683"/>
      <c r="M5" s="683"/>
      <c r="N5" s="683"/>
      <c r="O5" s="683"/>
      <c r="P5" s="683"/>
    </row>
    <row r="6" spans="3:16" x14ac:dyDescent="0.35">
      <c r="C6" s="281" t="s">
        <v>339</v>
      </c>
      <c r="D6" s="282" t="s">
        <v>187</v>
      </c>
      <c r="E6" s="296">
        <v>0.21740000000000001</v>
      </c>
      <c r="F6" s="308">
        <v>0.21740000000000001</v>
      </c>
      <c r="G6" s="551">
        <v>0</v>
      </c>
      <c r="H6" s="309"/>
      <c r="I6" s="310"/>
      <c r="J6" s="309"/>
      <c r="K6" s="309"/>
      <c r="M6" s="311"/>
      <c r="P6" s="312"/>
    </row>
    <row r="7" spans="3:16" x14ac:dyDescent="0.35">
      <c r="C7" s="283" t="s">
        <v>497</v>
      </c>
      <c r="D7" s="284" t="s">
        <v>191</v>
      </c>
      <c r="E7" s="297" t="s">
        <v>277</v>
      </c>
      <c r="F7" s="313">
        <v>7.3461430796324472E-4</v>
      </c>
      <c r="G7" s="552">
        <v>5.6962178760930761E-4</v>
      </c>
      <c r="H7" s="314"/>
      <c r="I7" s="313"/>
      <c r="J7" s="309"/>
      <c r="K7" s="310"/>
      <c r="P7" s="312"/>
    </row>
    <row r="8" spans="3:16" x14ac:dyDescent="0.35">
      <c r="C8" s="283" t="s">
        <v>498</v>
      </c>
      <c r="D8" s="284" t="s">
        <v>192</v>
      </c>
      <c r="E8" s="297" t="s">
        <v>277</v>
      </c>
      <c r="F8" s="313">
        <v>8.0981637303101373E-4</v>
      </c>
      <c r="G8" s="552">
        <v>6.7800899015043681E-4</v>
      </c>
      <c r="H8" s="309"/>
      <c r="I8" s="313"/>
      <c r="J8" s="309"/>
      <c r="K8" s="310"/>
      <c r="P8" s="312"/>
    </row>
    <row r="9" spans="3:16" x14ac:dyDescent="0.35">
      <c r="C9" s="283" t="s">
        <v>499</v>
      </c>
      <c r="D9" s="284" t="s">
        <v>193</v>
      </c>
      <c r="E9" s="297">
        <v>0.7833</v>
      </c>
      <c r="F9" s="290">
        <v>0.7833</v>
      </c>
      <c r="G9" s="552">
        <v>0</v>
      </c>
      <c r="H9" s="309"/>
      <c r="I9" s="313"/>
      <c r="J9" s="309"/>
      <c r="K9" s="309"/>
      <c r="P9" s="312"/>
    </row>
    <row r="10" spans="3:16" x14ac:dyDescent="0.35">
      <c r="C10" s="283" t="s">
        <v>508</v>
      </c>
      <c r="D10" s="284" t="s">
        <v>194</v>
      </c>
      <c r="E10" s="297">
        <v>3.39E-2</v>
      </c>
      <c r="F10" s="290">
        <v>3.39E-2</v>
      </c>
      <c r="G10" s="552"/>
      <c r="H10" s="309"/>
      <c r="I10" s="313"/>
      <c r="J10" s="309"/>
      <c r="K10" s="309"/>
      <c r="P10" s="312"/>
    </row>
    <row r="11" spans="3:16" x14ac:dyDescent="0.35">
      <c r="C11" s="283" t="s">
        <v>530</v>
      </c>
      <c r="D11" s="284" t="s">
        <v>195</v>
      </c>
      <c r="E11" s="297">
        <v>0.8</v>
      </c>
      <c r="F11" s="290">
        <v>0.8</v>
      </c>
      <c r="G11" s="552"/>
      <c r="I11" s="313"/>
      <c r="J11" s="309"/>
      <c r="K11" s="309"/>
      <c r="P11" s="312"/>
    </row>
    <row r="12" spans="3:16" x14ac:dyDescent="0.35">
      <c r="C12" s="283" t="s">
        <v>541</v>
      </c>
      <c r="D12" s="284" t="s">
        <v>197</v>
      </c>
      <c r="E12" s="297" t="s">
        <v>277</v>
      </c>
      <c r="F12" s="313">
        <v>4.5209000937094504E-4</v>
      </c>
      <c r="G12" s="552">
        <v>3.1408566187174087E-4</v>
      </c>
      <c r="H12" s="309"/>
      <c r="I12" s="313"/>
      <c r="J12" s="309"/>
      <c r="K12" s="310"/>
      <c r="P12" s="312"/>
    </row>
    <row r="13" spans="3:16" x14ac:dyDescent="0.35">
      <c r="C13" s="283" t="s">
        <v>542</v>
      </c>
      <c r="D13" s="284" t="s">
        <v>198</v>
      </c>
      <c r="E13" s="297">
        <v>3.1818727304855452E-4</v>
      </c>
      <c r="F13" s="313">
        <v>3.1818727304855452E-4</v>
      </c>
      <c r="G13" s="552">
        <v>2.5438551917593741E-4</v>
      </c>
      <c r="H13" s="290"/>
      <c r="I13" s="313"/>
      <c r="J13" s="309"/>
      <c r="K13" s="310"/>
      <c r="P13" s="312"/>
    </row>
    <row r="14" spans="3:16" x14ac:dyDescent="0.35">
      <c r="C14" s="283" t="s">
        <v>547</v>
      </c>
      <c r="D14" s="284" t="s">
        <v>185</v>
      </c>
      <c r="E14" s="297">
        <v>1.6000000000000001E-3</v>
      </c>
      <c r="F14" s="313">
        <v>2.7685267838269253E-4</v>
      </c>
      <c r="G14" s="552">
        <v>1.94E-4</v>
      </c>
      <c r="H14" s="309"/>
      <c r="I14" s="313"/>
      <c r="J14" s="309"/>
      <c r="K14" s="309"/>
      <c r="P14" s="312"/>
    </row>
    <row r="15" spans="3:16" x14ac:dyDescent="0.35">
      <c r="C15" s="283" t="s">
        <v>560</v>
      </c>
      <c r="D15" s="284" t="s">
        <v>199</v>
      </c>
      <c r="E15" s="297">
        <v>3.7389334939055331E-4</v>
      </c>
      <c r="F15" s="313">
        <v>3.7389334939055331E-4</v>
      </c>
      <c r="G15" s="552">
        <v>6.9106525010020859E-4</v>
      </c>
      <c r="I15" s="313"/>
      <c r="J15" s="309"/>
      <c r="K15" s="309"/>
      <c r="P15" s="312"/>
    </row>
    <row r="16" spans="3:16" x14ac:dyDescent="0.35">
      <c r="C16" s="283" t="s">
        <v>561</v>
      </c>
      <c r="D16" s="284" t="s">
        <v>200</v>
      </c>
      <c r="E16" s="297" t="s">
        <v>277</v>
      </c>
      <c r="F16" s="313">
        <v>4.8541323701614526E-5</v>
      </c>
      <c r="G16" s="552">
        <v>4.0027344972717779E-5</v>
      </c>
      <c r="H16" s="309"/>
      <c r="I16" s="313"/>
      <c r="J16" s="309"/>
      <c r="K16" s="309"/>
      <c r="P16" s="312"/>
    </row>
    <row r="17" spans="3:16" x14ac:dyDescent="0.35">
      <c r="C17" s="283" t="s">
        <v>562</v>
      </c>
      <c r="D17" s="284" t="s">
        <v>201</v>
      </c>
      <c r="E17" s="297">
        <v>0.18629999999999999</v>
      </c>
      <c r="F17" s="290">
        <v>0.18629999999999999</v>
      </c>
      <c r="G17" s="552">
        <v>0</v>
      </c>
      <c r="H17" s="309"/>
      <c r="I17" s="313"/>
      <c r="J17" s="309"/>
      <c r="K17" s="309"/>
      <c r="P17" s="312"/>
    </row>
    <row r="18" spans="3:16" x14ac:dyDescent="0.35">
      <c r="C18" s="283" t="s">
        <v>565</v>
      </c>
      <c r="D18" s="284" t="s">
        <v>202</v>
      </c>
      <c r="E18" s="297">
        <v>3.5200000000000002E-5</v>
      </c>
      <c r="F18" s="313">
        <v>1.4385237354722992E-5</v>
      </c>
      <c r="G18" s="552">
        <v>1.2752988058351304E-5</v>
      </c>
      <c r="H18" s="290"/>
      <c r="I18" s="313"/>
      <c r="J18" s="309"/>
      <c r="K18" s="310"/>
      <c r="P18" s="312"/>
    </row>
    <row r="19" spans="3:16" x14ac:dyDescent="0.35">
      <c r="C19" s="283" t="s">
        <v>566</v>
      </c>
      <c r="D19" s="284" t="s">
        <v>203</v>
      </c>
      <c r="E19" s="297" t="s">
        <v>277</v>
      </c>
      <c r="F19" s="313">
        <v>4.4353578135943152E-5</v>
      </c>
      <c r="G19" s="552">
        <v>3.3872299611087984E-5</v>
      </c>
      <c r="H19" s="309"/>
      <c r="I19" s="313"/>
      <c r="J19" s="309"/>
      <c r="K19" s="310"/>
      <c r="P19" s="312"/>
    </row>
    <row r="20" spans="3:16" x14ac:dyDescent="0.35">
      <c r="C20" s="283" t="s">
        <v>569</v>
      </c>
      <c r="D20" s="284" t="s">
        <v>204</v>
      </c>
      <c r="E20" s="297" t="s">
        <v>277</v>
      </c>
      <c r="F20" s="313">
        <v>3.2868294417433586E-5</v>
      </c>
      <c r="G20" s="552">
        <v>2.5584205591332544E-5</v>
      </c>
      <c r="H20" s="309"/>
      <c r="I20" s="313"/>
      <c r="J20" s="309"/>
      <c r="K20" s="310"/>
      <c r="P20" s="312"/>
    </row>
    <row r="21" spans="3:16" x14ac:dyDescent="0.35">
      <c r="C21" s="283" t="s">
        <v>570</v>
      </c>
      <c r="D21" s="284" t="s">
        <v>205</v>
      </c>
      <c r="E21" s="297" t="s">
        <v>277</v>
      </c>
      <c r="F21" s="313">
        <v>2.187429870630113E-5</v>
      </c>
      <c r="G21" s="552">
        <v>1.9127982166549183E-5</v>
      </c>
      <c r="H21" s="309"/>
      <c r="I21" s="313"/>
      <c r="J21" s="309"/>
      <c r="K21" s="310"/>
      <c r="P21" s="312"/>
    </row>
    <row r="22" spans="3:16" x14ac:dyDescent="0.35">
      <c r="C22" s="283" t="s">
        <v>573</v>
      </c>
      <c r="D22" s="284" t="s">
        <v>206</v>
      </c>
      <c r="E22" s="297" t="s">
        <v>277</v>
      </c>
      <c r="F22" s="313">
        <v>1.3054358967800315E-5</v>
      </c>
      <c r="G22" s="552">
        <v>1.0142221399786054E-5</v>
      </c>
      <c r="H22" s="309"/>
      <c r="I22" s="313"/>
      <c r="J22" s="309"/>
      <c r="K22" s="309"/>
      <c r="P22" s="312"/>
    </row>
    <row r="23" spans="3:16" x14ac:dyDescent="0.35">
      <c r="C23" s="283" t="s">
        <v>586</v>
      </c>
      <c r="D23" s="284" t="s">
        <v>207</v>
      </c>
      <c r="E23" s="297">
        <v>4.7708462766464961E-6</v>
      </c>
      <c r="F23" s="313">
        <v>4.7708462766464961E-6</v>
      </c>
      <c r="G23" s="552">
        <v>0</v>
      </c>
      <c r="H23" s="309"/>
      <c r="I23" s="313"/>
      <c r="J23" s="309"/>
      <c r="K23" s="309"/>
      <c r="P23" s="312"/>
    </row>
    <row r="24" spans="3:16" x14ac:dyDescent="0.35">
      <c r="C24" s="283" t="s">
        <v>625</v>
      </c>
      <c r="D24" s="284" t="s">
        <v>208</v>
      </c>
      <c r="E24" s="297">
        <v>1.5E-3</v>
      </c>
      <c r="F24" s="313">
        <v>8.0778295781549296E-5</v>
      </c>
      <c r="G24" s="552">
        <v>0</v>
      </c>
      <c r="H24" s="309"/>
      <c r="I24" s="313"/>
      <c r="J24" s="309"/>
      <c r="K24" s="309"/>
      <c r="P24" s="312"/>
    </row>
    <row r="25" spans="3:16" x14ac:dyDescent="0.35">
      <c r="C25" s="283" t="s">
        <v>672</v>
      </c>
      <c r="D25" s="284" t="s">
        <v>209</v>
      </c>
      <c r="E25" s="297">
        <v>2.0000000000000001E-4</v>
      </c>
      <c r="F25" s="313">
        <v>2.0000000000000001E-4</v>
      </c>
      <c r="G25" s="552" t="s">
        <v>277</v>
      </c>
      <c r="H25" s="309"/>
      <c r="I25" s="313"/>
      <c r="J25" s="309"/>
      <c r="K25" s="315"/>
      <c r="P25" s="312"/>
    </row>
    <row r="26" spans="3:16" x14ac:dyDescent="0.35">
      <c r="C26" s="283" t="s">
        <v>696</v>
      </c>
      <c r="D26" s="284" t="s">
        <v>211</v>
      </c>
      <c r="E26" s="297" t="s">
        <v>277</v>
      </c>
      <c r="F26" s="313">
        <v>6.6999913157770699E-5</v>
      </c>
      <c r="G26" s="552">
        <v>6.3538695835792307E-5</v>
      </c>
      <c r="H26" s="309"/>
      <c r="I26" s="313"/>
      <c r="J26" s="309"/>
      <c r="K26" s="315"/>
      <c r="P26" s="312"/>
    </row>
    <row r="27" spans="3:16" x14ac:dyDescent="0.35">
      <c r="C27" s="283" t="s">
        <v>699</v>
      </c>
      <c r="D27" s="284" t="s">
        <v>212</v>
      </c>
      <c r="E27" s="297">
        <v>1.5751137782235815E-5</v>
      </c>
      <c r="F27" s="313">
        <v>1.5751137782235815E-5</v>
      </c>
      <c r="G27" s="552">
        <v>0</v>
      </c>
      <c r="H27" s="309"/>
      <c r="I27" s="313"/>
      <c r="J27" s="309"/>
      <c r="K27" s="315"/>
      <c r="P27" s="312"/>
    </row>
    <row r="28" spans="3:16" x14ac:dyDescent="0.35">
      <c r="C28" s="283" t="s">
        <v>701</v>
      </c>
      <c r="D28" s="284" t="s">
        <v>213</v>
      </c>
      <c r="E28" s="297">
        <v>4.1000000000000003E-3</v>
      </c>
      <c r="F28" s="313">
        <v>5.0213520825554141E-4</v>
      </c>
      <c r="G28" s="552">
        <v>0</v>
      </c>
      <c r="I28" s="313"/>
      <c r="J28" s="309"/>
      <c r="K28" s="315"/>
      <c r="P28" s="312"/>
    </row>
    <row r="29" spans="3:16" x14ac:dyDescent="0.35">
      <c r="C29" s="283" t="s">
        <v>741</v>
      </c>
      <c r="D29" s="284" t="s">
        <v>214</v>
      </c>
      <c r="E29" s="297" t="s">
        <v>277</v>
      </c>
      <c r="F29" s="313">
        <v>1.0369866679621714E-6</v>
      </c>
      <c r="G29" s="552">
        <v>2.67E-7</v>
      </c>
      <c r="H29" s="309"/>
      <c r="I29" s="313"/>
      <c r="J29" s="309"/>
      <c r="P29" s="312"/>
    </row>
    <row r="30" spans="3:16" x14ac:dyDescent="0.35">
      <c r="C30" s="283" t="s">
        <v>834</v>
      </c>
      <c r="D30" s="284" t="s">
        <v>216</v>
      </c>
      <c r="E30" s="297">
        <v>1.09E-2</v>
      </c>
      <c r="F30" s="290">
        <v>1.09E-2</v>
      </c>
      <c r="G30" s="552">
        <v>0</v>
      </c>
      <c r="H30" s="313"/>
      <c r="I30" s="313"/>
      <c r="J30" s="309"/>
      <c r="P30" s="312"/>
    </row>
    <row r="31" spans="3:16" x14ac:dyDescent="0.35">
      <c r="C31" s="283" t="s">
        <v>867</v>
      </c>
      <c r="D31" s="284" t="s">
        <v>217</v>
      </c>
      <c r="E31" s="297" t="s">
        <v>277</v>
      </c>
      <c r="F31" s="313">
        <v>3.6995325890908364E-4</v>
      </c>
      <c r="G31" s="552">
        <v>2.6724490926773254E-4</v>
      </c>
      <c r="H31" s="309"/>
      <c r="I31" s="313"/>
      <c r="J31" s="309"/>
      <c r="P31" s="312"/>
    </row>
    <row r="32" spans="3:16" x14ac:dyDescent="0.35">
      <c r="C32" s="283" t="s">
        <v>868</v>
      </c>
      <c r="D32" s="284" t="s">
        <v>218</v>
      </c>
      <c r="E32" s="297" t="s">
        <v>277</v>
      </c>
      <c r="F32" s="313">
        <v>2.1843972782305239E-3</v>
      </c>
      <c r="G32" s="552">
        <v>1.5661590000854678E-3</v>
      </c>
      <c r="H32" s="309"/>
      <c r="I32" s="313"/>
      <c r="J32" s="309"/>
      <c r="P32" s="312"/>
    </row>
    <row r="33" spans="3:16" x14ac:dyDescent="0.35">
      <c r="C33" s="283" t="s">
        <v>872</v>
      </c>
      <c r="D33" s="284" t="s">
        <v>219</v>
      </c>
      <c r="E33" s="297">
        <v>1.7261</v>
      </c>
      <c r="F33" s="290">
        <v>2.7130627655139485</v>
      </c>
      <c r="G33" s="552">
        <v>2.2862876488680866</v>
      </c>
      <c r="H33" s="290"/>
      <c r="I33" s="313"/>
      <c r="J33" s="309"/>
      <c r="P33" s="312"/>
    </row>
    <row r="34" spans="3:16" x14ac:dyDescent="0.35">
      <c r="C34" s="283" t="s">
        <v>910</v>
      </c>
      <c r="D34" s="284" t="s">
        <v>220</v>
      </c>
      <c r="E34" s="297">
        <v>2.69E-2</v>
      </c>
      <c r="F34" s="290">
        <v>2.69E-2</v>
      </c>
      <c r="G34" s="552">
        <v>0</v>
      </c>
      <c r="H34" s="309"/>
      <c r="I34" s="313"/>
      <c r="J34" s="309"/>
      <c r="P34" s="312"/>
    </row>
    <row r="35" spans="3:16" x14ac:dyDescent="0.35">
      <c r="C35" s="283" t="s">
        <v>1438</v>
      </c>
      <c r="D35" s="284" t="s">
        <v>210</v>
      </c>
      <c r="E35" s="297">
        <v>1E-4</v>
      </c>
      <c r="F35" s="313">
        <v>6.3144459628541096E-5</v>
      </c>
      <c r="G35" s="552">
        <v>3.3121750461745375E-4</v>
      </c>
      <c r="H35" s="290"/>
      <c r="I35" s="313"/>
      <c r="J35" s="309"/>
      <c r="K35" s="315"/>
      <c r="P35" s="312"/>
    </row>
    <row r="36" spans="3:16" x14ac:dyDescent="0.35">
      <c r="C36" s="283" t="s">
        <v>915</v>
      </c>
      <c r="D36" s="284" t="s">
        <v>221</v>
      </c>
      <c r="E36" s="297">
        <v>0.18629999999999999</v>
      </c>
      <c r="F36" s="290">
        <v>0.18629999999999999</v>
      </c>
      <c r="G36" s="552" t="s">
        <v>277</v>
      </c>
      <c r="H36" s="309"/>
      <c r="I36" s="313"/>
      <c r="J36" s="309"/>
      <c r="P36" s="312"/>
    </row>
    <row r="37" spans="3:16" x14ac:dyDescent="0.35">
      <c r="C37" s="283" t="s">
        <v>924</v>
      </c>
      <c r="D37" s="284" t="s">
        <v>222</v>
      </c>
      <c r="E37" s="297" t="s">
        <v>277</v>
      </c>
      <c r="F37" s="313">
        <v>1.0710973550430282E-5</v>
      </c>
      <c r="G37" s="552">
        <v>7.8508249140718087E-6</v>
      </c>
      <c r="H37" s="309"/>
      <c r="I37" s="313"/>
      <c r="J37" s="309"/>
      <c r="P37" s="312"/>
    </row>
    <row r="38" spans="3:16" x14ac:dyDescent="0.35">
      <c r="C38" s="283" t="s">
        <v>939</v>
      </c>
      <c r="D38" s="284" t="s">
        <v>223</v>
      </c>
      <c r="E38" s="297">
        <v>8.3000000000000001E-3</v>
      </c>
      <c r="F38" s="313">
        <v>3.636715317945822E-4</v>
      </c>
      <c r="G38" s="552">
        <v>2.3800000000000001E-4</v>
      </c>
      <c r="H38" s="309"/>
      <c r="I38" s="313"/>
      <c r="J38" s="309"/>
      <c r="P38" s="312"/>
    </row>
    <row r="39" spans="3:16" x14ac:dyDescent="0.35">
      <c r="C39" s="283" t="s">
        <v>944</v>
      </c>
      <c r="D39" s="284" t="s">
        <v>224</v>
      </c>
      <c r="E39" s="297">
        <v>3.0999999999999999E-3</v>
      </c>
      <c r="F39" s="313">
        <v>4.1991264918956304E-4</v>
      </c>
      <c r="G39" s="552">
        <v>2.0766701363005984E-4</v>
      </c>
      <c r="H39" s="309"/>
      <c r="I39" s="313"/>
      <c r="J39" s="309"/>
      <c r="P39" s="312"/>
    </row>
    <row r="40" spans="3:16" x14ac:dyDescent="0.35">
      <c r="C40" s="283" t="s">
        <v>951</v>
      </c>
      <c r="D40" s="284" t="s">
        <v>225</v>
      </c>
      <c r="E40" s="297">
        <v>2E-3</v>
      </c>
      <c r="F40" s="313">
        <v>1.5107336534301277E-5</v>
      </c>
      <c r="G40" s="552">
        <v>1.2799999999999999E-5</v>
      </c>
      <c r="H40" s="313"/>
      <c r="I40" s="313"/>
      <c r="J40" s="309"/>
      <c r="P40" s="312"/>
    </row>
    <row r="41" spans="3:16" x14ac:dyDescent="0.35">
      <c r="C41" s="283" t="s">
        <v>420</v>
      </c>
      <c r="D41" s="284" t="s">
        <v>190</v>
      </c>
      <c r="E41" s="297" t="s">
        <v>277</v>
      </c>
      <c r="F41" s="313">
        <v>1.2297907414592798E-2</v>
      </c>
      <c r="G41" s="552">
        <v>8.7983635166299576E-3</v>
      </c>
      <c r="H41" s="313"/>
      <c r="I41" s="313"/>
      <c r="J41" s="309"/>
      <c r="K41" s="309"/>
      <c r="P41" s="312"/>
    </row>
    <row r="42" spans="3:16" x14ac:dyDescent="0.35">
      <c r="C42" s="283" t="s">
        <v>995</v>
      </c>
      <c r="D42" s="284" t="s">
        <v>226</v>
      </c>
      <c r="E42" s="297">
        <v>1.9699999999999999E-2</v>
      </c>
      <c r="F42" s="313">
        <v>2.6352391113998751E-2</v>
      </c>
      <c r="G42" s="552">
        <v>1.700151410945722E-2</v>
      </c>
      <c r="H42" s="313"/>
      <c r="I42" s="313"/>
      <c r="J42" s="309"/>
      <c r="P42" s="312"/>
    </row>
    <row r="43" spans="3:16" x14ac:dyDescent="0.35">
      <c r="C43" s="283" t="s">
        <v>1000</v>
      </c>
      <c r="D43" s="284" t="s">
        <v>227</v>
      </c>
      <c r="E43" s="297">
        <v>3.8999999999999998E-3</v>
      </c>
      <c r="F43" s="313">
        <v>1.8222934133210207E-4</v>
      </c>
      <c r="G43" s="552">
        <v>1.8612332131529827E-4</v>
      </c>
      <c r="H43" s="313"/>
      <c r="I43" s="313"/>
      <c r="J43" s="309"/>
      <c r="P43" s="312"/>
    </row>
    <row r="44" spans="3:16" x14ac:dyDescent="0.35">
      <c r="C44" s="283" t="s">
        <v>1192</v>
      </c>
      <c r="D44" s="284" t="s">
        <v>228</v>
      </c>
      <c r="E44" s="297" t="s">
        <v>277</v>
      </c>
      <c r="F44" s="313">
        <v>1.1782465534251089E-6</v>
      </c>
      <c r="G44" s="552">
        <v>3.5100000000000001E-7</v>
      </c>
      <c r="H44" s="313"/>
      <c r="I44" s="313"/>
      <c r="J44" s="309"/>
      <c r="P44" s="312"/>
    </row>
    <row r="45" spans="3:16" x14ac:dyDescent="0.35">
      <c r="C45" s="283" t="s">
        <v>1195</v>
      </c>
      <c r="D45" s="284" t="s">
        <v>229</v>
      </c>
      <c r="E45" s="297" t="s">
        <v>277</v>
      </c>
      <c r="F45" s="313">
        <v>4.5419465326501894E-3</v>
      </c>
      <c r="G45" s="552">
        <v>3.8313626985114983E-3</v>
      </c>
      <c r="H45" s="313"/>
      <c r="I45" s="313"/>
      <c r="J45" s="309"/>
      <c r="P45" s="312"/>
    </row>
    <row r="46" spans="3:16" x14ac:dyDescent="0.35">
      <c r="C46" s="283" t="s">
        <v>1216</v>
      </c>
      <c r="D46" s="284">
        <v>504</v>
      </c>
      <c r="E46" s="297">
        <v>8.4039857312420349E-3</v>
      </c>
      <c r="F46" s="313">
        <v>8.4039857312420349E-3</v>
      </c>
      <c r="G46" s="552">
        <v>5.4900370355130046E-3</v>
      </c>
      <c r="I46" s="313"/>
      <c r="J46" s="309"/>
      <c r="P46" s="312"/>
    </row>
    <row r="47" spans="3:16" x14ac:dyDescent="0.35">
      <c r="C47" s="283" t="s">
        <v>1255</v>
      </c>
      <c r="D47" s="284" t="s">
        <v>230</v>
      </c>
      <c r="E47" s="297">
        <v>0.47</v>
      </c>
      <c r="F47" s="313">
        <v>0.47</v>
      </c>
      <c r="G47" s="552"/>
      <c r="I47" s="313"/>
      <c r="J47" s="309"/>
      <c r="P47" s="312"/>
    </row>
    <row r="48" spans="3:16" x14ac:dyDescent="0.35">
      <c r="C48" s="283" t="s">
        <v>1268</v>
      </c>
      <c r="D48" s="284" t="s">
        <v>231</v>
      </c>
      <c r="E48" s="549">
        <v>1.25E-3</v>
      </c>
      <c r="F48" s="550">
        <v>1.25E-3</v>
      </c>
      <c r="G48" s="552">
        <v>9.4043863333495407E-4</v>
      </c>
      <c r="H48" s="313"/>
      <c r="I48" s="313"/>
      <c r="J48" s="309"/>
      <c r="P48" s="312"/>
    </row>
    <row r="49" spans="2:25" x14ac:dyDescent="0.35">
      <c r="C49" s="283" t="s">
        <v>1286</v>
      </c>
      <c r="D49" s="284" t="s">
        <v>232</v>
      </c>
      <c r="E49" s="297">
        <v>2.2000000000000001E-3</v>
      </c>
      <c r="F49" s="313">
        <v>3.7638267956703413E-4</v>
      </c>
      <c r="G49" s="552">
        <v>0</v>
      </c>
      <c r="H49" s="313"/>
      <c r="I49" s="313"/>
      <c r="J49" s="309"/>
      <c r="P49" s="312"/>
    </row>
    <row r="50" spans="2:25" x14ac:dyDescent="0.35">
      <c r="C50" s="283" t="s">
        <v>1291</v>
      </c>
      <c r="D50" s="284" t="s">
        <v>233</v>
      </c>
      <c r="E50" s="297">
        <v>4.8013014217323475E-5</v>
      </c>
      <c r="F50" s="313">
        <v>4.8013014217323475E-5</v>
      </c>
      <c r="G50" s="552">
        <v>0</v>
      </c>
      <c r="I50" s="313"/>
      <c r="J50" s="309"/>
      <c r="P50" s="312"/>
    </row>
    <row r="51" spans="2:25" x14ac:dyDescent="0.35">
      <c r="C51" s="283" t="s">
        <v>1322</v>
      </c>
      <c r="D51" s="284" t="s">
        <v>234</v>
      </c>
      <c r="E51" s="297">
        <v>2.4009368143584827E-4</v>
      </c>
      <c r="F51" s="313">
        <v>2.4009368143584827E-4</v>
      </c>
      <c r="G51" s="552">
        <v>0</v>
      </c>
      <c r="I51" s="313"/>
      <c r="J51" s="309"/>
      <c r="P51" s="312"/>
    </row>
    <row r="52" spans="2:25" x14ac:dyDescent="0.35">
      <c r="C52" s="283" t="s">
        <v>1329</v>
      </c>
      <c r="D52" s="284" t="s">
        <v>235</v>
      </c>
      <c r="E52" s="297">
        <v>0.10539999999999999</v>
      </c>
      <c r="F52" s="342">
        <v>0.10539999999999999</v>
      </c>
      <c r="G52" s="552" t="s">
        <v>277</v>
      </c>
      <c r="H52" s="313"/>
      <c r="I52" s="313"/>
      <c r="J52" s="309"/>
      <c r="P52" s="312"/>
    </row>
    <row r="53" spans="2:25" x14ac:dyDescent="0.35">
      <c r="C53" s="283" t="s">
        <v>1406</v>
      </c>
      <c r="D53" s="284" t="s">
        <v>236</v>
      </c>
      <c r="E53" s="297">
        <v>4.24E-2</v>
      </c>
      <c r="F53" s="342">
        <v>4.24E-2</v>
      </c>
      <c r="G53" s="552" t="s">
        <v>277</v>
      </c>
      <c r="H53" s="290"/>
      <c r="I53" s="313"/>
      <c r="J53" s="309"/>
      <c r="P53" s="312"/>
    </row>
    <row r="54" spans="2:25" x14ac:dyDescent="0.35">
      <c r="C54" s="283" t="s">
        <v>1407</v>
      </c>
      <c r="D54" s="284" t="s">
        <v>237</v>
      </c>
      <c r="E54" s="297">
        <v>5.2261769021193245E-3</v>
      </c>
      <c r="F54" s="313">
        <v>5.2261769021193245E-3</v>
      </c>
      <c r="G54" s="553">
        <v>5.0308329997330661E-3</v>
      </c>
      <c r="H54" s="316"/>
      <c r="I54" s="317"/>
      <c r="J54" s="318"/>
      <c r="K54" s="319"/>
      <c r="L54" s="319"/>
      <c r="M54" s="319"/>
      <c r="N54" s="319"/>
      <c r="O54" s="319"/>
      <c r="P54" s="320"/>
    </row>
    <row r="55" spans="2:25" ht="15" thickBot="1" x14ac:dyDescent="0.4">
      <c r="C55" s="285" t="s">
        <v>776</v>
      </c>
      <c r="D55" s="286">
        <v>200</v>
      </c>
      <c r="E55" s="287"/>
      <c r="F55" s="321"/>
      <c r="G55" s="322"/>
      <c r="H55" s="323">
        <f>INDEX('Criteria 39tpy'!$I$6:$I$16,MATCH('Emission Factors'!H$4,'Criteria 39tpy'!$A$6:$A$16,0))*1000</f>
        <v>23.380000000000003</v>
      </c>
      <c r="I55" s="323">
        <f>INDEX('Criteria 39tpy'!$I$6:$I$16,MATCH('Emission Factors'!I$4,'Criteria 39tpy'!$A$6:$A$16,0))*1000</f>
        <v>23.38</v>
      </c>
      <c r="J55" s="323">
        <f>INDEX('Criteria 39tpy'!$I$6:$I$16,MATCH('Emission Factors'!J$4,'Criteria 39tpy'!$A$6:$A$16,0))*1000</f>
        <v>23.380000000000003</v>
      </c>
      <c r="K55" s="323">
        <f>INDEX('Criteria 39tpy'!$I$6:$I$16,MATCH('Emission Factors'!K$4,'Criteria 39tpy'!$A$6:$A$16,0))*1000</f>
        <v>23.38</v>
      </c>
      <c r="L55" s="323">
        <f>INDEX('Criteria 39tpy'!$I$6:$I$16,MATCH('Emission Factors'!L$4,'Criteria 39tpy'!$A$6:$A$16,0))*1000</f>
        <v>23.380000000000003</v>
      </c>
      <c r="M55" s="323">
        <f>INDEX('Criteria 39tpy'!$I$6:$I$16,MATCH('Emission Factors'!M$4,'Criteria 39tpy'!$A$6:$A$16,0))*1000</f>
        <v>16.9752457004105</v>
      </c>
      <c r="N55" s="323">
        <f>INDEX('Criteria 39tpy'!$I$6:$I$16,MATCH('Emission Factors'!N$4,'Criteria 39tpy'!$A$6:$A$16,0))*1000</f>
        <v>23.380000000000003</v>
      </c>
      <c r="O55" s="323">
        <f>INDEX('Criteria 39tpy'!$I$6:$I$16,MATCH('Emission Factors'!O$4,'Criteria 39tpy'!$A$6:$A$16,0))*1000</f>
        <v>234.73684210526315</v>
      </c>
      <c r="P55" s="324">
        <f>INDEX('Criteria 39tpy'!$I$6:$I$16,MATCH('Emission Factors'!P$4,'Criteria 39tpy'!$A$6:$A$16,0))*1000</f>
        <v>23.38</v>
      </c>
    </row>
    <row r="56" spans="2:25" ht="76.5" customHeight="1" x14ac:dyDescent="0.35">
      <c r="B56" s="326">
        <v>1</v>
      </c>
      <c r="C56" s="674" t="s">
        <v>1439</v>
      </c>
      <c r="D56" s="674"/>
      <c r="E56" s="674"/>
      <c r="F56" s="674"/>
      <c r="G56" s="674"/>
      <c r="H56" s="674"/>
      <c r="I56" s="674"/>
      <c r="J56" s="674"/>
      <c r="K56" s="674"/>
      <c r="L56" s="674"/>
      <c r="M56" s="674"/>
      <c r="N56" s="674"/>
      <c r="O56" s="674"/>
      <c r="P56" s="674"/>
    </row>
    <row r="57" spans="2:25" x14ac:dyDescent="0.35">
      <c r="B57" s="288"/>
      <c r="C57" s="289"/>
      <c r="D57" s="290"/>
      <c r="E57" s="290"/>
      <c r="F57" s="290"/>
    </row>
    <row r="58" spans="2:25" x14ac:dyDescent="0.35">
      <c r="C58" s="291"/>
      <c r="D58" s="290"/>
      <c r="E58" s="290"/>
      <c r="F58" s="290"/>
      <c r="Q58" s="186"/>
      <c r="R58" s="186"/>
      <c r="S58" s="186"/>
      <c r="T58" s="186"/>
      <c r="U58" s="186"/>
      <c r="V58" s="186"/>
      <c r="W58" s="186"/>
      <c r="X58" s="186"/>
      <c r="Y58" s="186"/>
    </row>
    <row r="59" spans="2:25" x14ac:dyDescent="0.35">
      <c r="N59" s="186"/>
    </row>
    <row r="60" spans="2:25" x14ac:dyDescent="0.35">
      <c r="N60" s="186"/>
    </row>
    <row r="61" spans="2:25" x14ac:dyDescent="0.35">
      <c r="N61" s="186"/>
    </row>
    <row r="62" spans="2:25" x14ac:dyDescent="0.35">
      <c r="N62" s="186"/>
    </row>
    <row r="63" spans="2:25" x14ac:dyDescent="0.35">
      <c r="N63" s="186"/>
    </row>
    <row r="64" spans="2:25" x14ac:dyDescent="0.35">
      <c r="N64" s="186"/>
    </row>
    <row r="65" spans="14:14" x14ac:dyDescent="0.35">
      <c r="N65" s="186"/>
    </row>
    <row r="66" spans="14:14" x14ac:dyDescent="0.35">
      <c r="N66" s="186"/>
    </row>
    <row r="67" spans="14:14" x14ac:dyDescent="0.35">
      <c r="N67" s="186"/>
    </row>
  </sheetData>
  <mergeCells count="6">
    <mergeCell ref="C56:P56"/>
    <mergeCell ref="C3:C5"/>
    <mergeCell ref="D3:D5"/>
    <mergeCell ref="E3:G3"/>
    <mergeCell ref="H3:P3"/>
    <mergeCell ref="E5:P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AE00F-7349-4B21-92DE-3132AA7C9DC3}">
  <sheetPr>
    <pageSetUpPr fitToPage="1"/>
  </sheetPr>
  <dimension ref="A1:U70"/>
  <sheetViews>
    <sheetView zoomScaleNormal="100" workbookViewId="0">
      <selection activeCell="J28" sqref="J28"/>
    </sheetView>
  </sheetViews>
  <sheetFormatPr defaultColWidth="9.1796875" defaultRowHeight="13" x14ac:dyDescent="0.25"/>
  <cols>
    <col min="1" max="1" width="1.81640625" style="479" bestFit="1" customWidth="1"/>
    <col min="2" max="2" width="27.453125" style="422" customWidth="1"/>
    <col min="3" max="3" width="11.54296875" style="422" customWidth="1"/>
    <col min="4" max="4" width="17" style="474" customWidth="1"/>
    <col min="5" max="7" width="14.81640625" style="474" customWidth="1"/>
    <col min="8" max="12" width="14.81640625" style="422" customWidth="1"/>
    <col min="13" max="13" width="17" style="467" customWidth="1"/>
    <col min="14" max="14" width="17.7265625" style="422" customWidth="1"/>
    <col min="15" max="15" width="13.1796875" style="422" customWidth="1"/>
    <col min="16" max="16" width="14.453125" style="422" customWidth="1"/>
    <col min="17" max="17" width="12.81640625" style="422" customWidth="1"/>
    <col min="18" max="18" width="17.1796875" style="422" customWidth="1"/>
    <col min="19" max="19" width="12.54296875" style="422" customWidth="1"/>
    <col min="20" max="20" width="14.1796875" style="422" customWidth="1"/>
    <col min="21" max="21" width="9.1796875" style="422"/>
    <col min="22" max="22" width="10.1796875" style="422" bestFit="1" customWidth="1"/>
    <col min="23" max="23" width="9.1796875" style="422" bestFit="1" customWidth="1"/>
    <col min="24" max="16384" width="9.1796875" style="422"/>
  </cols>
  <sheetData>
    <row r="1" spans="1:9" ht="13.5" thickBot="1" x14ac:dyDescent="0.3">
      <c r="A1" s="440"/>
      <c r="B1" s="187" t="s">
        <v>1440</v>
      </c>
      <c r="C1" s="186"/>
      <c r="D1" s="441"/>
      <c r="E1" s="441"/>
      <c r="F1" s="441"/>
      <c r="G1" s="441"/>
      <c r="H1" s="186"/>
      <c r="I1" s="186"/>
    </row>
    <row r="2" spans="1:9" ht="13.5" customHeight="1" thickBot="1" x14ac:dyDescent="0.3">
      <c r="A2" s="440"/>
      <c r="B2" s="684" t="s">
        <v>1431</v>
      </c>
      <c r="C2" s="686" t="s">
        <v>1441</v>
      </c>
      <c r="D2" s="672" t="s">
        <v>1442</v>
      </c>
      <c r="E2" s="688"/>
      <c r="F2" s="688"/>
      <c r="G2" s="688"/>
      <c r="H2" s="688"/>
      <c r="I2" s="442"/>
    </row>
    <row r="3" spans="1:9" ht="14.5" customHeight="1" x14ac:dyDescent="0.25">
      <c r="A3" s="440"/>
      <c r="B3" s="685"/>
      <c r="C3" s="687"/>
      <c r="D3" s="689" t="s">
        <v>1443</v>
      </c>
      <c r="E3" s="692" t="s">
        <v>1444</v>
      </c>
      <c r="F3" s="695" t="s">
        <v>1445</v>
      </c>
      <c r="G3" s="698" t="s">
        <v>1446</v>
      </c>
      <c r="H3" s="686" t="s">
        <v>1447</v>
      </c>
      <c r="I3" s="443"/>
    </row>
    <row r="4" spans="1:9" ht="14.5" customHeight="1" x14ac:dyDescent="0.25">
      <c r="A4" s="440"/>
      <c r="B4" s="685"/>
      <c r="C4" s="687"/>
      <c r="D4" s="690"/>
      <c r="E4" s="693"/>
      <c r="F4" s="696"/>
      <c r="G4" s="699"/>
      <c r="H4" s="687"/>
      <c r="I4" s="444"/>
    </row>
    <row r="5" spans="1:9" ht="15" customHeight="1" thickBot="1" x14ac:dyDescent="0.3">
      <c r="A5" s="440"/>
      <c r="B5" s="685"/>
      <c r="C5" s="687"/>
      <c r="D5" s="691"/>
      <c r="E5" s="694"/>
      <c r="F5" s="697"/>
      <c r="G5" s="699"/>
      <c r="H5" s="687"/>
      <c r="I5" s="444"/>
    </row>
    <row r="6" spans="1:9" x14ac:dyDescent="0.25">
      <c r="A6" s="440"/>
      <c r="B6" s="445" t="s">
        <v>339</v>
      </c>
      <c r="C6" s="446" t="s">
        <v>187</v>
      </c>
      <c r="D6" s="447">
        <v>0.21740000000000001</v>
      </c>
      <c r="E6" s="448">
        <v>0</v>
      </c>
      <c r="F6" s="449" t="s">
        <v>138</v>
      </c>
      <c r="G6" s="450">
        <v>0</v>
      </c>
      <c r="H6" s="451">
        <v>0.21740000000000001</v>
      </c>
      <c r="I6" s="452"/>
    </row>
    <row r="7" spans="1:9" x14ac:dyDescent="0.25">
      <c r="A7" s="440"/>
      <c r="B7" s="371" t="s">
        <v>1448</v>
      </c>
      <c r="C7" s="375" t="s">
        <v>191</v>
      </c>
      <c r="D7" s="453">
        <v>7.3461430796324472E-4</v>
      </c>
      <c r="E7" s="454"/>
      <c r="F7" s="455">
        <v>5.6962178760930761E-4</v>
      </c>
      <c r="G7" s="456">
        <v>5.6962178760930761E-4</v>
      </c>
      <c r="H7" s="457">
        <v>7.3461430796324472E-4</v>
      </c>
      <c r="I7" s="452"/>
    </row>
    <row r="8" spans="1:9" x14ac:dyDescent="0.25">
      <c r="A8" s="440"/>
      <c r="B8" s="374" t="s">
        <v>1449</v>
      </c>
      <c r="C8" s="375" t="s">
        <v>192</v>
      </c>
      <c r="D8" s="453">
        <v>8.0981637303101373E-4</v>
      </c>
      <c r="E8" s="454"/>
      <c r="F8" s="455">
        <v>6.7800899015043681E-4</v>
      </c>
      <c r="G8" s="456">
        <v>6.7800899015043681E-4</v>
      </c>
      <c r="H8" s="457">
        <v>8.0981637303101373E-4</v>
      </c>
      <c r="I8" s="452"/>
    </row>
    <row r="9" spans="1:9" x14ac:dyDescent="0.25">
      <c r="A9" s="440"/>
      <c r="B9" s="374" t="s">
        <v>499</v>
      </c>
      <c r="C9" s="375" t="s">
        <v>193</v>
      </c>
      <c r="D9" s="453">
        <v>0.7833</v>
      </c>
      <c r="E9" s="458">
        <v>0</v>
      </c>
      <c r="F9" s="455" t="s">
        <v>138</v>
      </c>
      <c r="G9" s="456">
        <v>0</v>
      </c>
      <c r="H9" s="457">
        <v>0.7833</v>
      </c>
      <c r="I9" s="452"/>
    </row>
    <row r="10" spans="1:9" x14ac:dyDescent="0.25">
      <c r="A10" s="440"/>
      <c r="B10" s="374" t="s">
        <v>508</v>
      </c>
      <c r="C10" s="375" t="s">
        <v>194</v>
      </c>
      <c r="D10" s="453">
        <v>3.39E-2</v>
      </c>
      <c r="E10" s="454"/>
      <c r="F10" s="455" t="s">
        <v>138</v>
      </c>
      <c r="G10" s="456">
        <v>3.39E-2</v>
      </c>
      <c r="H10" s="457">
        <v>3.39E-2</v>
      </c>
      <c r="I10" s="452"/>
    </row>
    <row r="11" spans="1:9" x14ac:dyDescent="0.25">
      <c r="A11" s="440"/>
      <c r="B11" s="374" t="s">
        <v>530</v>
      </c>
      <c r="C11" s="375" t="s">
        <v>195</v>
      </c>
      <c r="D11" s="453">
        <v>0.8</v>
      </c>
      <c r="E11" s="454"/>
      <c r="F11" s="455" t="s">
        <v>138</v>
      </c>
      <c r="G11" s="456">
        <v>0.8</v>
      </c>
      <c r="H11" s="457">
        <v>0.8</v>
      </c>
      <c r="I11" s="452"/>
    </row>
    <row r="12" spans="1:9" x14ac:dyDescent="0.25">
      <c r="A12" s="440"/>
      <c r="B12" s="374" t="s">
        <v>1450</v>
      </c>
      <c r="C12" s="375" t="s">
        <v>197</v>
      </c>
      <c r="D12" s="453">
        <v>4.5209000937094504E-4</v>
      </c>
      <c r="E12" s="454"/>
      <c r="F12" s="455">
        <v>3.1408566187174087E-4</v>
      </c>
      <c r="G12" s="456">
        <v>3.1408566187174087E-4</v>
      </c>
      <c r="H12" s="459">
        <v>4.5209000937094504E-4</v>
      </c>
      <c r="I12" s="452"/>
    </row>
    <row r="13" spans="1:9" x14ac:dyDescent="0.25">
      <c r="A13" s="440"/>
      <c r="B13" s="374" t="s">
        <v>1451</v>
      </c>
      <c r="C13" s="375" t="s">
        <v>198</v>
      </c>
      <c r="D13" s="453">
        <v>3.1818727304855452E-4</v>
      </c>
      <c r="E13" s="454"/>
      <c r="F13" s="455">
        <v>2.5438551917593741E-4</v>
      </c>
      <c r="G13" s="456">
        <v>2.5438551917593741E-4</v>
      </c>
      <c r="H13" s="457">
        <v>3.1818727304855452E-4</v>
      </c>
      <c r="I13" s="452"/>
    </row>
    <row r="14" spans="1:9" x14ac:dyDescent="0.25">
      <c r="A14" s="440"/>
      <c r="B14" s="374" t="s">
        <v>1452</v>
      </c>
      <c r="C14" s="375" t="s">
        <v>185</v>
      </c>
      <c r="D14" s="453">
        <v>2.7685267838269253E-4</v>
      </c>
      <c r="E14" s="454"/>
      <c r="F14" s="455">
        <v>1.94E-4</v>
      </c>
      <c r="G14" s="456">
        <v>1.94E-4</v>
      </c>
      <c r="H14" s="457">
        <v>2.7685267838269253E-4</v>
      </c>
      <c r="I14" s="452"/>
    </row>
    <row r="15" spans="1:9" x14ac:dyDescent="0.25">
      <c r="A15" s="440"/>
      <c r="B15" s="374" t="s">
        <v>1453</v>
      </c>
      <c r="C15" s="375" t="s">
        <v>199</v>
      </c>
      <c r="D15" s="453">
        <v>3.7389334939055331E-4</v>
      </c>
      <c r="E15" s="454"/>
      <c r="F15" s="455">
        <v>6.9106525010020859E-4</v>
      </c>
      <c r="G15" s="456">
        <v>6.9106525010020859E-4</v>
      </c>
      <c r="H15" s="457">
        <v>3.7389334939055331E-4</v>
      </c>
      <c r="I15" s="452"/>
    </row>
    <row r="16" spans="1:9" x14ac:dyDescent="0.25">
      <c r="A16" s="440"/>
      <c r="B16" s="374" t="s">
        <v>1454</v>
      </c>
      <c r="C16" s="375" t="s">
        <v>200</v>
      </c>
      <c r="D16" s="453">
        <v>4.8541323701614526E-5</v>
      </c>
      <c r="E16" s="454"/>
      <c r="F16" s="455">
        <v>4.0027344972717779E-5</v>
      </c>
      <c r="G16" s="456">
        <v>4.0027344972717779E-5</v>
      </c>
      <c r="H16" s="457">
        <v>4.8541323701614526E-5</v>
      </c>
      <c r="I16" s="452"/>
    </row>
    <row r="17" spans="1:9" x14ac:dyDescent="0.25">
      <c r="A17" s="440"/>
      <c r="B17" s="374" t="s">
        <v>562</v>
      </c>
      <c r="C17" s="375" t="s">
        <v>201</v>
      </c>
      <c r="D17" s="453">
        <v>0.18629999999999999</v>
      </c>
      <c r="E17" s="458">
        <v>0</v>
      </c>
      <c r="F17" s="455" t="s">
        <v>138</v>
      </c>
      <c r="G17" s="456">
        <v>0</v>
      </c>
      <c r="H17" s="457">
        <v>0.18629999999999999</v>
      </c>
      <c r="I17" s="452"/>
    </row>
    <row r="18" spans="1:9" x14ac:dyDescent="0.25">
      <c r="A18" s="440"/>
      <c r="B18" s="374" t="s">
        <v>1455</v>
      </c>
      <c r="C18" s="375" t="s">
        <v>202</v>
      </c>
      <c r="D18" s="453">
        <v>1.4385237354722992E-5</v>
      </c>
      <c r="E18" s="454"/>
      <c r="F18" s="455">
        <v>1.2752988058351304E-5</v>
      </c>
      <c r="G18" s="456">
        <v>1.2752988058351304E-5</v>
      </c>
      <c r="H18" s="457">
        <v>1.4385237354722992E-5</v>
      </c>
      <c r="I18" s="452"/>
    </row>
    <row r="19" spans="1:9" x14ac:dyDescent="0.25">
      <c r="A19" s="440"/>
      <c r="B19" s="374" t="s">
        <v>1456</v>
      </c>
      <c r="C19" s="375" t="s">
        <v>203</v>
      </c>
      <c r="D19" s="453">
        <v>4.4353578135943152E-5</v>
      </c>
      <c r="E19" s="454"/>
      <c r="F19" s="455">
        <v>3.3872299611087984E-5</v>
      </c>
      <c r="G19" s="456">
        <v>3.3872299611087984E-5</v>
      </c>
      <c r="H19" s="457">
        <v>4.4353578135943152E-5</v>
      </c>
      <c r="I19" s="452"/>
    </row>
    <row r="20" spans="1:9" x14ac:dyDescent="0.25">
      <c r="A20" s="440"/>
      <c r="B20" s="374" t="s">
        <v>1457</v>
      </c>
      <c r="C20" s="375" t="s">
        <v>204</v>
      </c>
      <c r="D20" s="453">
        <v>3.2868294417433586E-5</v>
      </c>
      <c r="E20" s="454"/>
      <c r="F20" s="455">
        <v>2.5584205591332544E-5</v>
      </c>
      <c r="G20" s="456">
        <v>2.5584205591332544E-5</v>
      </c>
      <c r="H20" s="457">
        <v>3.2868294417433586E-5</v>
      </c>
      <c r="I20" s="452"/>
    </row>
    <row r="21" spans="1:9" x14ac:dyDescent="0.25">
      <c r="A21" s="440"/>
      <c r="B21" s="374" t="s">
        <v>1458</v>
      </c>
      <c r="C21" s="375" t="s">
        <v>205</v>
      </c>
      <c r="D21" s="453">
        <v>2.187429870630113E-5</v>
      </c>
      <c r="E21" s="454"/>
      <c r="F21" s="455">
        <v>1.9127982166549183E-5</v>
      </c>
      <c r="G21" s="456">
        <v>1.9127982166549183E-5</v>
      </c>
      <c r="H21" s="457">
        <v>2.187429870630113E-5</v>
      </c>
      <c r="I21" s="452"/>
    </row>
    <row r="22" spans="1:9" x14ac:dyDescent="0.25">
      <c r="A22" s="440"/>
      <c r="B22" s="374" t="s">
        <v>1459</v>
      </c>
      <c r="C22" s="375" t="s">
        <v>206</v>
      </c>
      <c r="D22" s="453">
        <v>1.3054358967800315E-5</v>
      </c>
      <c r="E22" s="454"/>
      <c r="F22" s="455">
        <v>1.0142221399786054E-5</v>
      </c>
      <c r="G22" s="456">
        <v>1.0142221399786054E-5</v>
      </c>
      <c r="H22" s="460">
        <v>1.3054358967800315E-5</v>
      </c>
      <c r="I22" s="452"/>
    </row>
    <row r="23" spans="1:9" x14ac:dyDescent="0.25">
      <c r="A23" s="440"/>
      <c r="B23" s="374" t="s">
        <v>1460</v>
      </c>
      <c r="C23" s="375" t="s">
        <v>207</v>
      </c>
      <c r="D23" s="453">
        <v>4.7708462766464961E-6</v>
      </c>
      <c r="E23" s="461"/>
      <c r="F23" s="455">
        <v>0</v>
      </c>
      <c r="G23" s="456">
        <v>0</v>
      </c>
      <c r="H23" s="460">
        <v>4.7708462766464961E-6</v>
      </c>
      <c r="I23" s="452"/>
    </row>
    <row r="24" spans="1:9" x14ac:dyDescent="0.25">
      <c r="A24" s="440"/>
      <c r="B24" s="374" t="s">
        <v>1461</v>
      </c>
      <c r="C24" s="375" t="s">
        <v>208</v>
      </c>
      <c r="D24" s="453">
        <v>8.0778295781549296E-5</v>
      </c>
      <c r="E24" s="462"/>
      <c r="F24" s="455">
        <v>0</v>
      </c>
      <c r="G24" s="456">
        <v>0</v>
      </c>
      <c r="H24" s="460">
        <v>8.0778295781549296E-5</v>
      </c>
      <c r="I24" s="452"/>
    </row>
    <row r="25" spans="1:9" x14ac:dyDescent="0.25">
      <c r="A25" s="440"/>
      <c r="B25" s="374" t="s">
        <v>672</v>
      </c>
      <c r="C25" s="375" t="s">
        <v>209</v>
      </c>
      <c r="D25" s="453">
        <v>2.0000000000000001E-4</v>
      </c>
      <c r="E25" s="454"/>
      <c r="F25" s="455" t="s">
        <v>138</v>
      </c>
      <c r="G25" s="456">
        <v>2.0000000000000001E-4</v>
      </c>
      <c r="H25" s="460">
        <v>2.0000000000000001E-4</v>
      </c>
      <c r="I25" s="452"/>
    </row>
    <row r="26" spans="1:9" x14ac:dyDescent="0.25">
      <c r="A26" s="440"/>
      <c r="B26" s="463" t="s">
        <v>1462</v>
      </c>
      <c r="C26" s="375" t="s">
        <v>211</v>
      </c>
      <c r="D26" s="453">
        <v>6.6999913157770699E-5</v>
      </c>
      <c r="E26" s="454"/>
      <c r="F26" s="455">
        <v>6.3538695835792307E-5</v>
      </c>
      <c r="G26" s="456">
        <v>6.3538695835792307E-5</v>
      </c>
      <c r="H26" s="460">
        <v>6.6999913157770699E-5</v>
      </c>
      <c r="I26" s="452"/>
    </row>
    <row r="27" spans="1:9" x14ac:dyDescent="0.25">
      <c r="A27" s="440"/>
      <c r="B27" s="374" t="s">
        <v>1463</v>
      </c>
      <c r="C27" s="375" t="s">
        <v>212</v>
      </c>
      <c r="D27" s="453">
        <v>1.5751137782235815E-5</v>
      </c>
      <c r="E27" s="461"/>
      <c r="F27" s="455">
        <v>0</v>
      </c>
      <c r="G27" s="456">
        <v>0</v>
      </c>
      <c r="H27" s="460">
        <v>1.5751137782235815E-5</v>
      </c>
      <c r="I27" s="452"/>
    </row>
    <row r="28" spans="1:9" x14ac:dyDescent="0.25">
      <c r="A28" s="440"/>
      <c r="B28" s="374" t="s">
        <v>1464</v>
      </c>
      <c r="C28" s="375" t="s">
        <v>213</v>
      </c>
      <c r="D28" s="453">
        <v>5.0213520825554141E-4</v>
      </c>
      <c r="E28" s="461"/>
      <c r="F28" s="455">
        <v>0</v>
      </c>
      <c r="G28" s="456">
        <v>0</v>
      </c>
      <c r="H28" s="460">
        <v>5.0213520825554141E-4</v>
      </c>
      <c r="I28" s="452"/>
    </row>
    <row r="29" spans="1:9" x14ac:dyDescent="0.25">
      <c r="A29" s="440"/>
      <c r="B29" s="378" t="s">
        <v>1465</v>
      </c>
      <c r="C29" s="379" t="s">
        <v>214</v>
      </c>
      <c r="D29" s="453">
        <v>1.0369866679621714E-6</v>
      </c>
      <c r="E29" s="454"/>
      <c r="F29" s="455">
        <v>2.67E-7</v>
      </c>
      <c r="G29" s="456">
        <v>2.67E-7</v>
      </c>
      <c r="H29" s="460">
        <v>1.0369866679621714E-6</v>
      </c>
      <c r="I29" s="452"/>
    </row>
    <row r="30" spans="1:9" x14ac:dyDescent="0.25">
      <c r="A30" s="440"/>
      <c r="B30" s="374" t="s">
        <v>1466</v>
      </c>
      <c r="C30" s="375" t="s">
        <v>216</v>
      </c>
      <c r="D30" s="453">
        <v>1.09E-2</v>
      </c>
      <c r="E30" s="458">
        <v>0</v>
      </c>
      <c r="F30" s="455" t="s">
        <v>138</v>
      </c>
      <c r="G30" s="456">
        <v>0</v>
      </c>
      <c r="H30" s="460">
        <v>1.09E-2</v>
      </c>
      <c r="I30" s="452"/>
    </row>
    <row r="31" spans="1:9" x14ac:dyDescent="0.25">
      <c r="A31" s="440"/>
      <c r="B31" s="381" t="s">
        <v>1467</v>
      </c>
      <c r="C31" s="382" t="s">
        <v>217</v>
      </c>
      <c r="D31" s="453">
        <v>3.6995325890908364E-4</v>
      </c>
      <c r="E31" s="454"/>
      <c r="F31" s="455">
        <v>2.6724490926773254E-4</v>
      </c>
      <c r="G31" s="456">
        <v>2.6724490926773254E-4</v>
      </c>
      <c r="H31" s="460">
        <v>3.6995325890908364E-4</v>
      </c>
      <c r="I31" s="452"/>
    </row>
    <row r="32" spans="1:9" x14ac:dyDescent="0.25">
      <c r="A32" s="440"/>
      <c r="B32" s="381" t="s">
        <v>1468</v>
      </c>
      <c r="C32" s="382" t="s">
        <v>218</v>
      </c>
      <c r="D32" s="453">
        <v>2.1843972782305239E-3</v>
      </c>
      <c r="E32" s="454"/>
      <c r="F32" s="455">
        <v>1.5661590000854678E-3</v>
      </c>
      <c r="G32" s="456">
        <v>1.5661590000854678E-3</v>
      </c>
      <c r="H32" s="460">
        <v>2.1843972782305239E-3</v>
      </c>
      <c r="I32" s="452"/>
    </row>
    <row r="33" spans="1:9" x14ac:dyDescent="0.25">
      <c r="A33" s="440"/>
      <c r="B33" s="374" t="s">
        <v>872</v>
      </c>
      <c r="C33" s="375" t="s">
        <v>219</v>
      </c>
      <c r="D33" s="453">
        <v>2.7130627655139485</v>
      </c>
      <c r="E33" s="464">
        <v>2.2862876488680866</v>
      </c>
      <c r="F33" s="455" t="s">
        <v>138</v>
      </c>
      <c r="G33" s="456">
        <v>2.2862876488680866</v>
      </c>
      <c r="H33" s="460">
        <v>2.7130627655139485</v>
      </c>
      <c r="I33" s="452"/>
    </row>
    <row r="34" spans="1:9" x14ac:dyDescent="0.25">
      <c r="A34" s="440"/>
      <c r="B34" s="374" t="s">
        <v>910</v>
      </c>
      <c r="C34" s="375" t="s">
        <v>220</v>
      </c>
      <c r="D34" s="453">
        <v>2.69E-2</v>
      </c>
      <c r="E34" s="458">
        <v>0</v>
      </c>
      <c r="F34" s="455" t="s">
        <v>138</v>
      </c>
      <c r="G34" s="456">
        <v>0</v>
      </c>
      <c r="H34" s="460">
        <v>2.69E-2</v>
      </c>
      <c r="I34" s="452"/>
    </row>
    <row r="35" spans="1:9" ht="14" x14ac:dyDescent="0.25">
      <c r="A35" s="440"/>
      <c r="B35" s="465" t="s">
        <v>1469</v>
      </c>
      <c r="C35" s="375" t="s">
        <v>210</v>
      </c>
      <c r="D35" s="453">
        <v>6.3144459628541096E-5</v>
      </c>
      <c r="E35" s="454"/>
      <c r="F35" s="455">
        <v>3.3121750461745375E-4</v>
      </c>
      <c r="G35" s="456">
        <v>3.3121750461745375E-4</v>
      </c>
      <c r="H35" s="460">
        <v>6.3144459628541096E-5</v>
      </c>
      <c r="I35" s="452"/>
    </row>
    <row r="36" spans="1:9" x14ac:dyDescent="0.25">
      <c r="A36" s="440"/>
      <c r="B36" s="374" t="s">
        <v>1470</v>
      </c>
      <c r="C36" s="375" t="s">
        <v>221</v>
      </c>
      <c r="D36" s="453">
        <v>0.18629999999999999</v>
      </c>
      <c r="E36" s="454"/>
      <c r="F36" s="455" t="s">
        <v>138</v>
      </c>
      <c r="G36" s="456">
        <v>0.18629999999999999</v>
      </c>
      <c r="H36" s="460">
        <v>0.18629999999999999</v>
      </c>
      <c r="I36" s="452"/>
    </row>
    <row r="37" spans="1:9" x14ac:dyDescent="0.25">
      <c r="A37" s="440"/>
      <c r="B37" s="381" t="s">
        <v>1471</v>
      </c>
      <c r="C37" s="382" t="s">
        <v>222</v>
      </c>
      <c r="D37" s="453">
        <v>1.0710973550430282E-5</v>
      </c>
      <c r="E37" s="454"/>
      <c r="F37" s="455">
        <v>7.8508249140718087E-6</v>
      </c>
      <c r="G37" s="456">
        <v>7.8508249140718087E-6</v>
      </c>
      <c r="H37" s="460">
        <v>1.0710973550430282E-5</v>
      </c>
      <c r="I37" s="452"/>
    </row>
    <row r="38" spans="1:9" x14ac:dyDescent="0.25">
      <c r="A38" s="440"/>
      <c r="B38" s="374" t="s">
        <v>1472</v>
      </c>
      <c r="C38" s="375" t="s">
        <v>223</v>
      </c>
      <c r="D38" s="453">
        <v>3.636715317945822E-4</v>
      </c>
      <c r="E38" s="454"/>
      <c r="F38" s="455">
        <v>2.3800000000000001E-4</v>
      </c>
      <c r="G38" s="456">
        <v>2.3800000000000001E-4</v>
      </c>
      <c r="H38" s="460">
        <v>3.636715317945822E-4</v>
      </c>
      <c r="I38" s="452"/>
    </row>
    <row r="39" spans="1:9" x14ac:dyDescent="0.25">
      <c r="A39" s="440"/>
      <c r="B39" s="374" t="s">
        <v>1473</v>
      </c>
      <c r="C39" s="375" t="s">
        <v>224</v>
      </c>
      <c r="D39" s="453">
        <v>4.1991264918956304E-4</v>
      </c>
      <c r="E39" s="454"/>
      <c r="F39" s="455">
        <v>2.0766701363005984E-4</v>
      </c>
      <c r="G39" s="456">
        <v>2.0766701363005984E-4</v>
      </c>
      <c r="H39" s="460">
        <v>4.1991264918956304E-4</v>
      </c>
      <c r="I39" s="452"/>
    </row>
    <row r="40" spans="1:9" x14ac:dyDescent="0.25">
      <c r="A40" s="440"/>
      <c r="B40" s="374" t="s">
        <v>1474</v>
      </c>
      <c r="C40" s="375" t="s">
        <v>225</v>
      </c>
      <c r="D40" s="453">
        <v>1.5107336534301277E-5</v>
      </c>
      <c r="E40" s="454"/>
      <c r="F40" s="455">
        <v>1.2799999999999999E-5</v>
      </c>
      <c r="G40" s="456">
        <v>1.2799999999999999E-5</v>
      </c>
      <c r="H40" s="460">
        <v>1.5107336534301277E-5</v>
      </c>
      <c r="I40" s="452"/>
    </row>
    <row r="41" spans="1:9" x14ac:dyDescent="0.25">
      <c r="A41" s="440"/>
      <c r="B41" s="374" t="s">
        <v>1475</v>
      </c>
      <c r="C41" s="375" t="s">
        <v>190</v>
      </c>
      <c r="D41" s="453">
        <v>1.2297907414592798E-2</v>
      </c>
      <c r="E41" s="454"/>
      <c r="F41" s="455">
        <v>8.7983635166299576E-3</v>
      </c>
      <c r="G41" s="456">
        <v>8.7983635166299576E-3</v>
      </c>
      <c r="H41" s="460">
        <v>1.2297907414592798E-2</v>
      </c>
      <c r="I41" s="452"/>
    </row>
    <row r="42" spans="1:9" x14ac:dyDescent="0.25">
      <c r="A42" s="440"/>
      <c r="B42" s="374" t="s">
        <v>1476</v>
      </c>
      <c r="C42" s="375" t="s">
        <v>226</v>
      </c>
      <c r="D42" s="453">
        <v>2.6352391113998751E-2</v>
      </c>
      <c r="E42" s="454"/>
      <c r="F42" s="455">
        <v>1.700151410945722E-2</v>
      </c>
      <c r="G42" s="456">
        <v>1.700151410945722E-2</v>
      </c>
      <c r="H42" s="460">
        <v>2.6352391113998751E-2</v>
      </c>
      <c r="I42" s="452"/>
    </row>
    <row r="43" spans="1:9" x14ac:dyDescent="0.25">
      <c r="A43" s="440"/>
      <c r="B43" s="374" t="s">
        <v>1477</v>
      </c>
      <c r="C43" s="375">
        <v>365</v>
      </c>
      <c r="D43" s="453">
        <v>1.8222934133210207E-4</v>
      </c>
      <c r="E43" s="454"/>
      <c r="F43" s="455">
        <v>1.8612332131529827E-4</v>
      </c>
      <c r="G43" s="456">
        <v>1.8612332131529827E-4</v>
      </c>
      <c r="H43" s="460">
        <v>1.8222934133210207E-4</v>
      </c>
      <c r="I43" s="452"/>
    </row>
    <row r="44" spans="1:9" x14ac:dyDescent="0.25">
      <c r="A44" s="440"/>
      <c r="B44" s="374" t="s">
        <v>1478</v>
      </c>
      <c r="C44" s="375" t="s">
        <v>228</v>
      </c>
      <c r="D44" s="453">
        <v>1.1782465534251089E-6</v>
      </c>
      <c r="E44" s="454"/>
      <c r="F44" s="455">
        <v>3.5100000000000001E-7</v>
      </c>
      <c r="G44" s="456">
        <v>3.5100000000000001E-7</v>
      </c>
      <c r="H44" s="460">
        <v>1.1782465534251089E-6</v>
      </c>
      <c r="I44" s="452"/>
    </row>
    <row r="45" spans="1:9" x14ac:dyDescent="0.25">
      <c r="A45" s="440"/>
      <c r="B45" s="374" t="s">
        <v>1479</v>
      </c>
      <c r="C45" s="375" t="s">
        <v>229</v>
      </c>
      <c r="D45" s="453">
        <v>4.5419465326501894E-3</v>
      </c>
      <c r="E45" s="454"/>
      <c r="F45" s="455">
        <v>3.8313626985114983E-3</v>
      </c>
      <c r="G45" s="456">
        <v>3.8313626985114983E-3</v>
      </c>
      <c r="H45" s="460">
        <v>4.5419465326501894E-3</v>
      </c>
      <c r="I45" s="452"/>
    </row>
    <row r="46" spans="1:9" x14ac:dyDescent="0.25">
      <c r="A46" s="440"/>
      <c r="B46" s="374" t="s">
        <v>1480</v>
      </c>
      <c r="C46" s="375">
        <v>504</v>
      </c>
      <c r="D46" s="453">
        <v>8.4039857312420349E-3</v>
      </c>
      <c r="E46" s="454"/>
      <c r="F46" s="455">
        <v>5.4900370355130046E-3</v>
      </c>
      <c r="G46" s="456">
        <v>5.4900370355130046E-3</v>
      </c>
      <c r="H46" s="460">
        <v>8.4039857312420349E-3</v>
      </c>
      <c r="I46" s="452"/>
    </row>
    <row r="47" spans="1:9" x14ac:dyDescent="0.25">
      <c r="A47" s="440"/>
      <c r="B47" s="374" t="s">
        <v>1255</v>
      </c>
      <c r="C47" s="375" t="s">
        <v>230</v>
      </c>
      <c r="D47" s="453">
        <v>0.47</v>
      </c>
      <c r="E47" s="454"/>
      <c r="F47" s="455" t="s">
        <v>138</v>
      </c>
      <c r="G47" s="456">
        <v>0.47</v>
      </c>
      <c r="H47" s="460">
        <v>0.47</v>
      </c>
      <c r="I47" s="452"/>
    </row>
    <row r="48" spans="1:9" x14ac:dyDescent="0.25">
      <c r="A48" s="440"/>
      <c r="B48" s="374" t="s">
        <v>1481</v>
      </c>
      <c r="C48" s="375" t="s">
        <v>231</v>
      </c>
      <c r="D48" s="453">
        <v>1.25E-3</v>
      </c>
      <c r="E48" s="454"/>
      <c r="F48" s="455">
        <v>9.4043863333495407E-4</v>
      </c>
      <c r="G48" s="456">
        <v>9.4043863333495407E-4</v>
      </c>
      <c r="H48" s="460">
        <v>1.25E-3</v>
      </c>
      <c r="I48" s="452"/>
    </row>
    <row r="49" spans="1:21" ht="14" x14ac:dyDescent="0.25">
      <c r="A49" s="440"/>
      <c r="B49" s="465" t="s">
        <v>1482</v>
      </c>
      <c r="C49" s="375">
        <v>401</v>
      </c>
      <c r="D49" s="453" t="s">
        <v>138</v>
      </c>
      <c r="E49" s="454"/>
      <c r="F49" s="455" t="s">
        <v>138</v>
      </c>
      <c r="G49" s="456" t="s">
        <v>277</v>
      </c>
      <c r="H49" s="460" t="s">
        <v>277</v>
      </c>
      <c r="I49" s="466"/>
    </row>
    <row r="50" spans="1:21" x14ac:dyDescent="0.25">
      <c r="A50" s="440"/>
      <c r="B50" s="374" t="s">
        <v>1483</v>
      </c>
      <c r="C50" s="375" t="s">
        <v>232</v>
      </c>
      <c r="D50" s="453">
        <v>3.7638267956703413E-4</v>
      </c>
      <c r="E50" s="461"/>
      <c r="F50" s="455">
        <v>0</v>
      </c>
      <c r="G50" s="456">
        <v>0</v>
      </c>
      <c r="H50" s="460">
        <v>3.7638267956703413E-4</v>
      </c>
      <c r="I50" s="452"/>
    </row>
    <row r="51" spans="1:21" x14ac:dyDescent="0.25">
      <c r="A51" s="440"/>
      <c r="B51" s="378" t="s">
        <v>1484</v>
      </c>
      <c r="C51" s="379" t="s">
        <v>233</v>
      </c>
      <c r="D51" s="453">
        <v>4.8013014217323475E-5</v>
      </c>
      <c r="E51" s="461"/>
      <c r="F51" s="455">
        <v>0</v>
      </c>
      <c r="G51" s="456">
        <v>0</v>
      </c>
      <c r="H51" s="460">
        <v>4.8013014217323475E-5</v>
      </c>
      <c r="I51" s="452"/>
    </row>
    <row r="52" spans="1:21" x14ac:dyDescent="0.25">
      <c r="A52" s="440"/>
      <c r="B52" s="378" t="s">
        <v>1485</v>
      </c>
      <c r="C52" s="379" t="s">
        <v>234</v>
      </c>
      <c r="D52" s="453">
        <v>2.4009368143584827E-4</v>
      </c>
      <c r="E52" s="461"/>
      <c r="F52" s="455">
        <v>0</v>
      </c>
      <c r="G52" s="456">
        <v>0</v>
      </c>
      <c r="H52" s="460">
        <v>2.4009368143584827E-4</v>
      </c>
      <c r="I52" s="452"/>
    </row>
    <row r="53" spans="1:21" x14ac:dyDescent="0.25">
      <c r="A53" s="440"/>
      <c r="B53" s="374" t="s">
        <v>1329</v>
      </c>
      <c r="C53" s="375" t="s">
        <v>235</v>
      </c>
      <c r="D53" s="453">
        <v>0.10539999999999999</v>
      </c>
      <c r="E53" s="454"/>
      <c r="F53" s="455" t="s">
        <v>138</v>
      </c>
      <c r="G53" s="456">
        <v>0.10539999999999999</v>
      </c>
      <c r="H53" s="460">
        <v>0.10539999999999999</v>
      </c>
      <c r="I53" s="452"/>
    </row>
    <row r="54" spans="1:21" x14ac:dyDescent="0.25">
      <c r="A54" s="440"/>
      <c r="B54" s="374" t="s">
        <v>1486</v>
      </c>
      <c r="C54" s="375" t="s">
        <v>236</v>
      </c>
      <c r="D54" s="453">
        <v>4.24E-2</v>
      </c>
      <c r="E54" s="454"/>
      <c r="F54" s="455" t="s">
        <v>138</v>
      </c>
      <c r="G54" s="456">
        <v>4.24E-2</v>
      </c>
      <c r="H54" s="460">
        <v>4.24E-2</v>
      </c>
      <c r="I54" s="452"/>
    </row>
    <row r="55" spans="1:21" ht="13.5" thickBot="1" x14ac:dyDescent="0.3">
      <c r="A55" s="440"/>
      <c r="B55" s="384" t="s">
        <v>1487</v>
      </c>
      <c r="C55" s="385" t="s">
        <v>237</v>
      </c>
      <c r="D55" s="468">
        <v>5.2261769021193245E-3</v>
      </c>
      <c r="E55" s="469"/>
      <c r="F55" s="470">
        <v>5.0308329997330661E-3</v>
      </c>
      <c r="G55" s="471">
        <v>5.0308329997330661E-3</v>
      </c>
      <c r="H55" s="472">
        <v>5.2261769021193245E-3</v>
      </c>
      <c r="I55" s="452"/>
    </row>
    <row r="56" spans="1:21" ht="25.5" customHeight="1" x14ac:dyDescent="0.25">
      <c r="A56" s="440"/>
      <c r="B56" s="701" t="s">
        <v>1488</v>
      </c>
      <c r="C56" s="701"/>
      <c r="D56" s="701"/>
      <c r="E56" s="701"/>
      <c r="F56" s="701"/>
      <c r="G56" s="701"/>
      <c r="H56" s="701"/>
      <c r="I56" s="702"/>
    </row>
    <row r="57" spans="1:21" ht="41.25" customHeight="1" x14ac:dyDescent="0.25">
      <c r="A57" s="440"/>
      <c r="B57" s="702" t="s">
        <v>1489</v>
      </c>
      <c r="C57" s="702"/>
      <c r="D57" s="702"/>
      <c r="E57" s="702"/>
      <c r="F57" s="702"/>
      <c r="G57" s="702"/>
      <c r="H57" s="702"/>
      <c r="I57" s="702"/>
      <c r="J57" s="408"/>
      <c r="K57" s="408"/>
    </row>
    <row r="58" spans="1:21" ht="33" customHeight="1" x14ac:dyDescent="0.25">
      <c r="A58" s="440"/>
      <c r="B58" s="702" t="s">
        <v>1490</v>
      </c>
      <c r="C58" s="702"/>
      <c r="D58" s="702"/>
      <c r="E58" s="702"/>
      <c r="F58" s="702"/>
      <c r="G58" s="702"/>
      <c r="H58" s="702"/>
      <c r="I58" s="702"/>
    </row>
    <row r="59" spans="1:21" ht="26.25" customHeight="1" x14ac:dyDescent="0.25">
      <c r="A59" s="440"/>
      <c r="B59" s="702" t="s">
        <v>1491</v>
      </c>
      <c r="C59" s="702"/>
      <c r="D59" s="702"/>
      <c r="E59" s="702"/>
      <c r="F59" s="702"/>
      <c r="G59" s="702"/>
      <c r="H59" s="702"/>
      <c r="I59" s="702"/>
    </row>
    <row r="60" spans="1:21" ht="24.75" customHeight="1" x14ac:dyDescent="0.25">
      <c r="A60" s="440"/>
      <c r="B60" s="702" t="s">
        <v>1492</v>
      </c>
      <c r="C60" s="702"/>
      <c r="D60" s="702"/>
      <c r="E60" s="702"/>
      <c r="F60" s="702"/>
      <c r="G60" s="702"/>
      <c r="H60" s="702"/>
      <c r="I60" s="702"/>
    </row>
    <row r="61" spans="1:21" ht="27.75" customHeight="1" x14ac:dyDescent="0.25">
      <c r="A61" s="440"/>
      <c r="B61" s="702" t="s">
        <v>1493</v>
      </c>
      <c r="C61" s="702"/>
      <c r="D61" s="702"/>
      <c r="E61" s="702"/>
      <c r="F61" s="702"/>
      <c r="G61" s="702"/>
      <c r="H61" s="702"/>
      <c r="I61" s="702"/>
    </row>
    <row r="62" spans="1:21" ht="27" customHeight="1" x14ac:dyDescent="0.25">
      <c r="A62" s="440"/>
      <c r="J62" s="408"/>
      <c r="K62" s="408"/>
    </row>
    <row r="63" spans="1:21" x14ac:dyDescent="0.25">
      <c r="A63" s="225"/>
      <c r="B63" s="393"/>
      <c r="C63" s="393"/>
      <c r="D63" s="475"/>
      <c r="E63" s="475"/>
      <c r="F63" s="475"/>
      <c r="G63" s="475"/>
      <c r="H63" s="393"/>
      <c r="I63" s="393"/>
      <c r="K63" s="476"/>
      <c r="L63" s="476"/>
    </row>
    <row r="64" spans="1:21" ht="16.5" customHeight="1" thickBot="1" x14ac:dyDescent="0.3">
      <c r="A64" s="477"/>
      <c r="B64" s="703" t="s">
        <v>1494</v>
      </c>
      <c r="C64" s="703"/>
      <c r="D64" s="703"/>
      <c r="E64" s="703"/>
      <c r="F64" s="703"/>
      <c r="G64" s="703"/>
      <c r="H64" s="703"/>
      <c r="I64" s="703"/>
      <c r="J64" s="703"/>
      <c r="K64" s="476"/>
      <c r="L64" s="476"/>
      <c r="M64" s="478"/>
      <c r="N64" s="476"/>
      <c r="O64" s="476"/>
      <c r="P64" s="476"/>
      <c r="Q64" s="476"/>
      <c r="R64" s="476"/>
      <c r="S64" s="476"/>
      <c r="T64" s="476"/>
      <c r="U64" s="476"/>
    </row>
    <row r="65" spans="1:21" ht="16.5" customHeight="1" thickBot="1" x14ac:dyDescent="0.3">
      <c r="A65" s="477"/>
      <c r="B65" s="704" t="s">
        <v>1431</v>
      </c>
      <c r="C65" s="706" t="s">
        <v>1441</v>
      </c>
      <c r="D65" s="708" t="s">
        <v>1495</v>
      </c>
      <c r="E65" s="709"/>
      <c r="F65" s="709"/>
      <c r="G65" s="709"/>
      <c r="H65" s="709"/>
      <c r="I65" s="709"/>
      <c r="J65" s="709"/>
      <c r="K65" s="709"/>
      <c r="L65" s="710"/>
      <c r="M65" s="476"/>
      <c r="N65" s="476"/>
      <c r="O65" s="476"/>
      <c r="P65" s="476"/>
      <c r="Q65" s="476"/>
      <c r="R65" s="476"/>
      <c r="S65" s="476"/>
      <c r="T65" s="476"/>
      <c r="U65" s="476"/>
    </row>
    <row r="66" spans="1:21" ht="41.25" customHeight="1" thickBot="1" x14ac:dyDescent="0.3">
      <c r="B66" s="705"/>
      <c r="C66" s="707"/>
      <c r="D66" s="480" t="s">
        <v>1496</v>
      </c>
      <c r="E66" s="481" t="s">
        <v>1497</v>
      </c>
      <c r="F66" s="482" t="s">
        <v>1498</v>
      </c>
      <c r="G66" s="481" t="s">
        <v>1499</v>
      </c>
      <c r="H66" s="481" t="s">
        <v>1500</v>
      </c>
      <c r="I66" s="481" t="s">
        <v>1501</v>
      </c>
      <c r="J66" s="482" t="s">
        <v>1502</v>
      </c>
      <c r="K66" s="366" t="s">
        <v>1503</v>
      </c>
      <c r="L66" s="439" t="s">
        <v>1504</v>
      </c>
      <c r="M66" s="422"/>
      <c r="N66" s="483"/>
      <c r="O66" s="484"/>
    </row>
    <row r="67" spans="1:21" ht="18" customHeight="1" thickBot="1" x14ac:dyDescent="0.3">
      <c r="B67" s="485" t="s">
        <v>1505</v>
      </c>
      <c r="C67" s="486">
        <v>200</v>
      </c>
      <c r="D67" s="487">
        <v>23.380000000000003</v>
      </c>
      <c r="E67" s="488">
        <v>23.38</v>
      </c>
      <c r="F67" s="489">
        <v>23.380000000000003</v>
      </c>
      <c r="G67" s="488">
        <v>23.38</v>
      </c>
      <c r="H67" s="488">
        <v>23.380000000000003</v>
      </c>
      <c r="I67" s="488">
        <v>16.9752457004105</v>
      </c>
      <c r="J67" s="488">
        <v>23.380000000000003</v>
      </c>
      <c r="K67" s="490">
        <v>234.73684210526315</v>
      </c>
      <c r="L67" s="491">
        <v>23.38</v>
      </c>
      <c r="M67" s="422"/>
      <c r="N67" s="483"/>
      <c r="O67" s="484"/>
    </row>
    <row r="68" spans="1:21" s="429" customFormat="1" ht="31.5" customHeight="1" x14ac:dyDescent="0.25">
      <c r="A68" s="225">
        <v>1</v>
      </c>
      <c r="B68" s="700" t="s">
        <v>1506</v>
      </c>
      <c r="C68" s="700"/>
      <c r="D68" s="700"/>
      <c r="E68" s="700"/>
      <c r="F68" s="700"/>
      <c r="G68" s="700"/>
      <c r="H68" s="700"/>
      <c r="I68" s="700"/>
      <c r="J68" s="700"/>
      <c r="K68" s="700"/>
      <c r="L68" s="700"/>
      <c r="M68" s="492"/>
      <c r="N68" s="483"/>
      <c r="O68" s="484"/>
    </row>
    <row r="69" spans="1:21" s="429" customFormat="1" ht="32.15" customHeight="1" x14ac:dyDescent="0.25">
      <c r="A69" s="225">
        <v>2</v>
      </c>
      <c r="B69" s="700" t="s">
        <v>1507</v>
      </c>
      <c r="C69" s="700"/>
      <c r="D69" s="700"/>
      <c r="E69" s="700"/>
      <c r="F69" s="700"/>
      <c r="G69" s="700"/>
      <c r="H69" s="700"/>
      <c r="I69" s="700"/>
      <c r="J69" s="700"/>
      <c r="K69" s="700"/>
      <c r="L69" s="700"/>
      <c r="M69" s="492"/>
      <c r="N69" s="483"/>
      <c r="O69" s="484"/>
    </row>
    <row r="70" spans="1:21" x14ac:dyDescent="0.25">
      <c r="G70" s="473"/>
      <c r="N70" s="493"/>
      <c r="O70" s="493"/>
    </row>
  </sheetData>
  <mergeCells count="20">
    <mergeCell ref="B69:L69"/>
    <mergeCell ref="B56:I56"/>
    <mergeCell ref="B57:I57"/>
    <mergeCell ref="B58:I58"/>
    <mergeCell ref="B59:I59"/>
    <mergeCell ref="B60:I60"/>
    <mergeCell ref="B61:I61"/>
    <mergeCell ref="B64:J64"/>
    <mergeCell ref="B65:B66"/>
    <mergeCell ref="C65:C66"/>
    <mergeCell ref="D65:L65"/>
    <mergeCell ref="B68:L68"/>
    <mergeCell ref="B2:B5"/>
    <mergeCell ref="C2:C5"/>
    <mergeCell ref="D2:H2"/>
    <mergeCell ref="D3:D5"/>
    <mergeCell ref="E3:E5"/>
    <mergeCell ref="F3:F5"/>
    <mergeCell ref="G3:G5"/>
    <mergeCell ref="H3:H5"/>
  </mergeCells>
  <conditionalFormatting sqref="D67:L67">
    <cfRule type="cellIs" dxfId="6" priority="1" operator="lessThan">
      <formula>0.015</formula>
    </cfRule>
    <cfRule type="expression" priority="2" stopIfTrue="1">
      <formula>IF(D67="",TRUE)</formula>
    </cfRule>
  </conditionalFormatting>
  <pageMargins left="0.7" right="0.7" top="0.75" bottom="0.75" header="0.3" footer="0.3"/>
  <pageSetup paperSize="3" scale="70" fitToHeight="0" orientation="portrait" horizontalDpi="1200" verticalDpi="1200" r:id="rId1"/>
  <rowBreaks count="1" manualBreakCount="1">
    <brk id="63"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C5439-E58C-4C2F-ABC1-3D24DCDED56A}">
  <dimension ref="A1:N157"/>
  <sheetViews>
    <sheetView topLeftCell="A130" zoomScale="85" zoomScaleNormal="85" workbookViewId="0">
      <selection activeCell="F4" sqref="F4"/>
    </sheetView>
  </sheetViews>
  <sheetFormatPr defaultColWidth="9.1796875" defaultRowHeight="14.5" x14ac:dyDescent="0.35"/>
  <cols>
    <col min="1" max="1" width="2.1796875" style="194" bestFit="1" customWidth="1"/>
    <col min="2" max="2" width="29" style="422" customWidth="1"/>
    <col min="3" max="4" width="14.1796875" style="422" customWidth="1"/>
    <col min="5" max="5" width="13.54296875" style="422" customWidth="1"/>
    <col min="6" max="13" width="12.81640625" style="422" customWidth="1"/>
    <col min="14" max="14" width="12.1796875" style="140" customWidth="1"/>
    <col min="15" max="15" width="2.1796875" style="140" customWidth="1"/>
    <col min="16" max="16384" width="9.1796875" style="140"/>
  </cols>
  <sheetData>
    <row r="1" spans="1:14" ht="15" thickBot="1" x14ac:dyDescent="0.4">
      <c r="A1" s="363"/>
      <c r="B1" s="187" t="s">
        <v>1508</v>
      </c>
      <c r="C1" s="186"/>
      <c r="D1" s="186"/>
      <c r="E1" s="237" t="s">
        <v>114</v>
      </c>
      <c r="F1" s="237" t="s">
        <v>120</v>
      </c>
      <c r="G1" s="237" t="s">
        <v>122</v>
      </c>
      <c r="H1" s="237" t="s">
        <v>124</v>
      </c>
      <c r="I1" s="237" t="s">
        <v>126</v>
      </c>
      <c r="J1" s="237" t="s">
        <v>128</v>
      </c>
      <c r="K1" s="237" t="s">
        <v>130</v>
      </c>
      <c r="L1" s="237" t="s">
        <v>132</v>
      </c>
      <c r="M1" s="237" t="s">
        <v>134</v>
      </c>
    </row>
    <row r="2" spans="1:14" ht="15.75" customHeight="1" thickBot="1" x14ac:dyDescent="0.4">
      <c r="A2" s="363"/>
      <c r="B2" s="716" t="s">
        <v>1431</v>
      </c>
      <c r="C2" s="714" t="s">
        <v>1441</v>
      </c>
      <c r="D2" s="712" t="s">
        <v>1509</v>
      </c>
      <c r="E2" s="708" t="s">
        <v>1510</v>
      </c>
      <c r="F2" s="709"/>
      <c r="G2" s="709"/>
      <c r="H2" s="709"/>
      <c r="I2" s="709"/>
      <c r="J2" s="709"/>
      <c r="K2" s="709"/>
      <c r="L2" s="709"/>
      <c r="M2" s="710"/>
      <c r="N2" s="364"/>
    </row>
    <row r="3" spans="1:14" ht="41.15" customHeight="1" thickBot="1" x14ac:dyDescent="0.4">
      <c r="A3" s="363"/>
      <c r="B3" s="717"/>
      <c r="C3" s="715"/>
      <c r="D3" s="713"/>
      <c r="E3" s="365" t="s">
        <v>1511</v>
      </c>
      <c r="F3" s="366" t="s">
        <v>1512</v>
      </c>
      <c r="G3" s="366" t="s">
        <v>1513</v>
      </c>
      <c r="H3" s="366" t="s">
        <v>1514</v>
      </c>
      <c r="I3" s="366" t="s">
        <v>1515</v>
      </c>
      <c r="J3" s="366" t="s">
        <v>1516</v>
      </c>
      <c r="K3" s="366" t="s">
        <v>1517</v>
      </c>
      <c r="L3" s="366" t="s">
        <v>1518</v>
      </c>
      <c r="M3" s="367" t="s">
        <v>1519</v>
      </c>
    </row>
    <row r="4" spans="1:14" x14ac:dyDescent="0.35">
      <c r="A4" s="363"/>
      <c r="B4" s="368" t="s">
        <v>339</v>
      </c>
      <c r="C4" s="369" t="s">
        <v>187</v>
      </c>
      <c r="D4" s="370" t="s">
        <v>1520</v>
      </c>
      <c r="E4" s="526">
        <f>IFERROR(('EF Determination'!H6*$C$56/1000+IF($D4="Yes",'EF Determination'!H6/1000*$G$56*$G$67*$C$70,0)),)</f>
        <v>3.5528899360000001</v>
      </c>
      <c r="F4" s="527">
        <f>IFERROR(('EF Determination'!H6*$C$57/1000+IF($D4="Yes",'EF Determination'!H6/1000*$G$57*$G$67*$C$71,0)),)</f>
        <v>3.798145398</v>
      </c>
      <c r="G4" s="527">
        <f>IFERROR(('EF Determination'!H6*$C$58/1000+IF($D4="Yes",'EF Determination'!H6/1000*$G$58*$G$67*$C$72,0)),)</f>
        <v>1.5886367313333332</v>
      </c>
      <c r="H4" s="527">
        <f>IFERROR(('EF Determination'!H6*$C$59/1000+IF($D4="Yes",'EF Determination'!H6/1000*$G$59*$G$67*$C$73,0)),)</f>
        <v>2.837009128</v>
      </c>
      <c r="I4" s="527">
        <f>IFERROR(('EF Determination'!H6*$C$60/1000+IF($D4="Yes",'EF Determination'!H6/1000*$G$60*$G$67*$C$74,0)),)</f>
        <v>18.414045227999999</v>
      </c>
      <c r="J4" s="527">
        <f>IFERROR(('EF Determination'!G6*$C$61/1000+IF($D4="Yes",'EF Determination'!G6/1000*$G$61*$G$67*$C$75,0)),)</f>
        <v>0</v>
      </c>
      <c r="K4" s="528">
        <f>IFERROR(('EF Determination'!H6*$C$62/1000+IF($D4="Yes",'EF Determination'!H6/1000*$G$62*$G$67*$C$76,0)),)</f>
        <v>10.804497379999999</v>
      </c>
      <c r="L4" s="527">
        <f>IFERROR(('EF Determination'!H6*$C$63/1000+IF($D4="Yes",'EF Determination'!H6/1000*$G$63*$G$67*$C$77,0)),)</f>
        <v>1.1842966453333335</v>
      </c>
      <c r="M4" s="449">
        <f>IFERROR(('EF Determination'!H6*$C$64/1000+IF($D4="Yes",'EF Determination'!H6/1000*$G$64*$G$67*$C$78,0)),)</f>
        <v>2.2802129440000001</v>
      </c>
      <c r="N4" s="417"/>
    </row>
    <row r="5" spans="1:14" x14ac:dyDescent="0.35">
      <c r="A5" s="363"/>
      <c r="B5" s="371" t="s">
        <v>497</v>
      </c>
      <c r="C5" s="372" t="s">
        <v>191</v>
      </c>
      <c r="D5" s="373" t="s">
        <v>1520</v>
      </c>
      <c r="E5" s="529">
        <f>IFERROR(('EF Determination'!H7*$C$56/1000+IF($D5="Yes",'EF Determination'!H7/1000*$G$56*$G$67*$C$70,0)),)</f>
        <v>1.2005537173892441E-2</v>
      </c>
      <c r="F5" s="464">
        <f>IFERROR(('EF Determination'!H7*$C$57/1000+IF($D5="Yes",'EF Determination'!H7/1000*$G$57*$G$67*$C$71,0)),)</f>
        <v>1.2834277613135017E-2</v>
      </c>
      <c r="G5" s="464">
        <f>IFERROR(('EF Determination'!H7*$C$58/1000+IF($D5="Yes",'EF Determination'!H7/1000*$G$58*$G$67*$C$72,0)),)</f>
        <v>5.3681475298685728E-3</v>
      </c>
      <c r="H5" s="464">
        <f>IFERROR(('EF Determination'!H7*$C$59/1000+IF($D5="Yes",'EF Determination'!H7/1000*$G$59*$G$67*$C$73,0)),)</f>
        <v>9.5865110269141122E-3</v>
      </c>
      <c r="I5" s="530">
        <f>IFERROR(('EF Determination'!H7*$C$60/1000+IF($D5="Yes",'EF Determination'!H7/1000*$G$60*$G$67*$C$74,0)),)</f>
        <v>6.2222728113942534E-2</v>
      </c>
      <c r="J5" s="464">
        <f>IFERROR(('EF Determination'!G7*$C$61/1000+IF($D5="Yes",'EF Determination'!G7/1000*$G$61*$G$67*$C$75,0)),)</f>
        <v>0.1662670649781206</v>
      </c>
      <c r="K5" s="464">
        <f>IFERROR(('EF Determination'!H7*$C$62/1000+IF($D5="Yes",'EF Determination'!H7/1000*$G$62*$G$67*$C$76,0)),)</f>
        <v>3.6509376107172913E-2</v>
      </c>
      <c r="L5" s="464">
        <f>IFERROR(('EF Determination'!H7*$C$63/1000+IF($D5="Yes",'EF Determination'!H7/1000*$G$63*$G$67*$C$77,0)),)</f>
        <v>4.0018457246308132E-3</v>
      </c>
      <c r="M5" s="531">
        <f>IFERROR(('EF Determination'!H7*$C$64/1000+IF($D5="Yes",'EF Determination'!H7/1000*$G$64*$G$67*$C$78,0)),)</f>
        <v>7.7050462459309693E-3</v>
      </c>
    </row>
    <row r="6" spans="1:14" x14ac:dyDescent="0.35">
      <c r="A6" s="363"/>
      <c r="B6" s="374" t="s">
        <v>498</v>
      </c>
      <c r="C6" s="375" t="s">
        <v>192</v>
      </c>
      <c r="D6" s="376" t="s">
        <v>1520</v>
      </c>
      <c r="E6" s="529">
        <f>IFERROR(('EF Determination'!H8*$C$56/1000+IF($D6="Yes",'EF Determination'!H8/1000*$G$56*$G$67*$C$70,0)),)</f>
        <v>1.3234537450551566E-2</v>
      </c>
      <c r="F6" s="464">
        <f>IFERROR(('EF Determination'!H8*$C$57/1000+IF($D6="Yes",'EF Determination'!H8/1000*$G$57*$G$67*$C$71,0)),)</f>
        <v>1.4148115595459044E-2</v>
      </c>
      <c r="G6" s="464">
        <f>IFERROR(('EF Determination'!H8*$C$58/1000+IF($D6="Yes",'EF Determination'!H8/1000*$G$58*$G$67*$C$72,0)),)</f>
        <v>5.9176818575538415E-3</v>
      </c>
      <c r="H6" s="464">
        <f>IFERROR(('EF Determination'!H8*$C$59/1000+IF($D6="Yes",'EF Determination'!H8/1000*$G$59*$G$67*$C$73,0)),)</f>
        <v>1.056787691947028E-2</v>
      </c>
      <c r="I6" s="530">
        <f>IFERROR(('EF Determination'!H8*$C$60/1000+IF($D6="Yes",'EF Determination'!H8/1000*$G$60*$G$67*$C$74,0)),)</f>
        <v>6.859243477170196E-2</v>
      </c>
      <c r="J6" s="464">
        <f>IFERROR(('EF Determination'!G8*$C$61/1000+IF($D6="Yes",'EF Determination'!G8/1000*$G$61*$G$67*$C$75,0)),)</f>
        <v>0.19790423623755818</v>
      </c>
      <c r="K6" s="464">
        <f>IFERROR(('EF Determination'!H8*$C$62/1000+IF($D6="Yes",'EF Determination'!H8/1000*$G$62*$G$67*$C$76,0)),)</f>
        <v>4.024682097835644E-2</v>
      </c>
      <c r="L6" s="464">
        <f>IFERROR(('EF Determination'!H8*$C$63/1000+IF($D6="Yes",'EF Determination'!H8/1000*$G$63*$G$67*$C$77,0)),)</f>
        <v>4.4115124835171883E-3</v>
      </c>
      <c r="M6" s="531">
        <f>IFERROR(('EF Determination'!H8*$C$64/1000+IF($D6="Yes",'EF Determination'!H8/1000*$G$64*$G$67*$C$78,0)),)</f>
        <v>8.4938076175181693E-3</v>
      </c>
    </row>
    <row r="7" spans="1:14" x14ac:dyDescent="0.35">
      <c r="A7" s="363"/>
      <c r="B7" s="374" t="s">
        <v>499</v>
      </c>
      <c r="C7" s="375" t="s">
        <v>193</v>
      </c>
      <c r="D7" s="377" t="s">
        <v>1520</v>
      </c>
      <c r="E7" s="529">
        <f>IFERROR(('EF Determination'!H9*$C$56/1000+IF($D7="Yes",'EF Determination'!H9/1000*$G$56*$G$67*$C$70,0)),)</f>
        <v>12.801189912</v>
      </c>
      <c r="F7" s="464">
        <f>IFERROR(('EF Determination'!H9*$C$57/1000+IF($D7="Yes",'EF Determination'!H9/1000*$G$57*$G$67*$C$71,0)),)</f>
        <v>13.684854140999999</v>
      </c>
      <c r="G7" s="464">
        <f>IFERROR(('EF Determination'!H9*$C$58/1000+IF($D7="Yes",'EF Determination'!H9/1000*$G$58*$G$67*$C$72,0)),)</f>
        <v>5.7239151409999991</v>
      </c>
      <c r="H7" s="464">
        <f>IFERROR(('EF Determination'!H9*$C$59/1000+IF($D7="Yes",'EF Determination'!H9/1000*$G$59*$G$67*$C$73,0)),)</f>
        <v>10.221845675999999</v>
      </c>
      <c r="I7" s="530">
        <f>IFERROR(('EF Determination'!H9*$C$60/1000+IF($D7="Yes",'EF Determination'!H9/1000*$G$60*$G$67*$C$74,0)),)</f>
        <v>66.346465625999997</v>
      </c>
      <c r="J7" s="464">
        <f>IFERROR(('EF Determination'!G9*$C$61/1000+IF($D7="Yes",'EF Determination'!G9/1000*$G$61*$G$67*$C$75,0)),)</f>
        <v>0</v>
      </c>
      <c r="K7" s="464">
        <f>IFERROR(('EF Determination'!H9*$C$62/1000+IF($D7="Yes",'EF Determination'!H9/1000*$G$62*$G$67*$C$76,0)),)</f>
        <v>38.928991709999998</v>
      </c>
      <c r="L7" s="464">
        <f>IFERROR(('EF Determination'!H9*$C$63/1000+IF($D7="Yes",'EF Determination'!H9/1000*$G$63*$G$67*$C$77,0)),)</f>
        <v>4.2670633039999997</v>
      </c>
      <c r="M7" s="531">
        <f>IFERROR(('EF Determination'!H9*$C$64/1000+IF($D7="Yes",'EF Determination'!H9/1000*$G$64*$G$67*$C$78,0)),)</f>
        <v>8.2156890479999998</v>
      </c>
    </row>
    <row r="8" spans="1:14" x14ac:dyDescent="0.35">
      <c r="A8" s="363"/>
      <c r="B8" s="374" t="s">
        <v>508</v>
      </c>
      <c r="C8" s="375" t="s">
        <v>194</v>
      </c>
      <c r="D8" s="377" t="s">
        <v>1520</v>
      </c>
      <c r="E8" s="529">
        <f>IFERROR(('EF Determination'!H10*$C$56/1000+IF($D8="Yes",'EF Determination'!H10/1000*$G$56*$G$67*$C$70,0)),)</f>
        <v>0.55401549599999989</v>
      </c>
      <c r="F8" s="464">
        <f>IFERROR(('EF Determination'!H10*$C$57/1000+IF($D8="Yes",'EF Determination'!H10/1000*$G$57*$G$67*$C$71,0)),)</f>
        <v>0.59225910299999995</v>
      </c>
      <c r="G8" s="464">
        <f>IFERROR(('EF Determination'!H10*$C$58/1000+IF($D8="Yes",'EF Determination'!H10/1000*$G$58*$G$67*$C$72,0)),)</f>
        <v>0.24772210299999997</v>
      </c>
      <c r="H8" s="464">
        <f>IFERROR(('EF Determination'!H10*$C$59/1000+IF($D8="Yes",'EF Determination'!H10/1000*$G$59*$G$67*$C$73,0)),)</f>
        <v>0.44238550799999998</v>
      </c>
      <c r="I8" s="530">
        <f>IFERROR(('EF Determination'!H10*$C$60/1000+IF($D8="Yes",'EF Determination'!H10/1000*$G$60*$G$67*$C$74,0)),)</f>
        <v>2.8713713580000002</v>
      </c>
      <c r="J8" s="464">
        <f>IFERROR(('EF Determination'!G10*$C$61/1000+IF($D8="Yes",'EF Determination'!G10/1000*$G$61*$G$67*$C$75,0)),)</f>
        <v>9.8950806049999986</v>
      </c>
      <c r="K8" s="464">
        <f>IFERROR(('EF Determination'!H10*$C$62/1000+IF($D8="Yes",'EF Determination'!H10/1000*$G$62*$G$67*$C$76,0)),)</f>
        <v>1.6847859299999999</v>
      </c>
      <c r="L8" s="464">
        <f>IFERROR(('EF Determination'!H10*$C$63/1000+IF($D8="Yes",'EF Determination'!H10/1000*$G$63*$G$67*$C$77,0)),)</f>
        <v>0.18467183200000001</v>
      </c>
      <c r="M8" s="531">
        <f>IFERROR(('EF Determination'!H10*$C$64/1000+IF($D8="Yes",'EF Determination'!H10/1000*$G$64*$G$67*$C$78,0)),)</f>
        <v>0.355562184</v>
      </c>
    </row>
    <row r="9" spans="1:14" x14ac:dyDescent="0.35">
      <c r="A9" s="363"/>
      <c r="B9" s="374" t="s">
        <v>530</v>
      </c>
      <c r="C9" s="375" t="s">
        <v>195</v>
      </c>
      <c r="D9" s="377" t="s">
        <v>1521</v>
      </c>
      <c r="E9" s="529">
        <f>IFERROR(('EF Determination'!H11*$C$56/1000+IF($D9="Yes",'EF Determination'!H11/1000*$G$56*$G$67*$C$70,0)),)</f>
        <v>12.864000000000001</v>
      </c>
      <c r="F9" s="464">
        <f>IFERROR(('EF Determination'!H11*$C$57/1000+IF($D9="Yes",'EF Determination'!H11/1000*$G$57*$G$67*$C$71,0)),)</f>
        <v>13.752000000000001</v>
      </c>
      <c r="G9" s="464">
        <f>IFERROR(('EF Determination'!H11*$C$58/1000+IF($D9="Yes",'EF Determination'!H11/1000*$G$58*$G$67*$C$72,0)),)</f>
        <v>5.7519999999999998</v>
      </c>
      <c r="H9" s="464">
        <f>IFERROR(('EF Determination'!H11*$C$59/1000+IF($D9="Yes",'EF Determination'!H11/1000*$G$59*$G$67*$C$73,0)),)</f>
        <v>10.272</v>
      </c>
      <c r="I9" s="530">
        <f>IFERROR(('EF Determination'!H11*$C$60/1000+IF($D9="Yes",'EF Determination'!H11/1000*$G$60*$G$67*$C$74,0)),)</f>
        <v>66.671999999999997</v>
      </c>
      <c r="J9" s="464">
        <f>IFERROR(('EF Determination'!G11*$C$61/1000+IF($D9="Yes",'EF Determination'!G11/1000*$G$61*$G$67*$C$75,0)),)</f>
        <v>215.60240000000002</v>
      </c>
      <c r="K9" s="464">
        <f>IFERROR(('EF Determination'!H11*$C$62/1000+IF($D9="Yes",'EF Determination'!H11/1000*$G$62*$G$67*$C$76,0)),)</f>
        <v>39.119999999999997</v>
      </c>
      <c r="L9" s="464">
        <f>IFERROR(('EF Determination'!H11*$C$63/1000+IF($D9="Yes",'EF Determination'!H11/1000*$G$63*$G$67*$C$77,0)),)</f>
        <v>4.2880000000000003</v>
      </c>
      <c r="M9" s="531">
        <f>IFERROR(('EF Determination'!H11*$C$64/1000+IF($D9="Yes",'EF Determination'!H11/1000*$G$64*$G$67*$C$78,0)),)</f>
        <v>8.2560000000000002</v>
      </c>
    </row>
    <row r="10" spans="1:14" x14ac:dyDescent="0.35">
      <c r="A10" s="363"/>
      <c r="B10" s="374" t="s">
        <v>541</v>
      </c>
      <c r="C10" s="375" t="s">
        <v>197</v>
      </c>
      <c r="D10" s="377" t="s">
        <v>1520</v>
      </c>
      <c r="E10" s="529">
        <f>IFERROR(('EF Determination'!H12*$C$56/1000+IF($D10="Yes",'EF Determination'!H12/1000*$G$56*$G$67*$C$70,0)),)</f>
        <v>7.388344270745981E-3</v>
      </c>
      <c r="F10" s="464">
        <f>IFERROR(('EF Determination'!H12*$C$57/1000+IF($D10="Yes",'EF Determination'!H12/1000*$G$57*$G$67*$C$71,0)),)</f>
        <v>7.8983605730176248E-3</v>
      </c>
      <c r="G10" s="464">
        <f>IFERROR(('EF Determination'!H12*$C$58/1000+IF($D10="Yes",'EF Determination'!H12/1000*$G$58*$G$67*$C$72,0)),)</f>
        <v>3.3036191111109206E-3</v>
      </c>
      <c r="H10" s="464">
        <f>IFERROR(('EF Determination'!H12*$C$59/1000+IF($D10="Yes",'EF Determination'!H12/1000*$G$59*$G$67*$C$73,0)),)</f>
        <v>5.8996480370882088E-3</v>
      </c>
      <c r="I10" s="530">
        <f>IFERROR(('EF Determination'!H12*$C$60/1000+IF($D10="Yes",'EF Determination'!H12/1000*$G$60*$G$67*$C$74,0)),)</f>
        <v>3.8292575343530477E-2</v>
      </c>
      <c r="J10" s="464">
        <f>IFERROR(('EF Determination'!G12*$C$61/1000+IF($D10="Yes",'EF Determination'!G12/1000*$G$61*$G$67*$C$75,0)),)</f>
        <v>9.1678552834679947E-2</v>
      </c>
      <c r="K10" s="464">
        <f>IFERROR(('EF Determination'!H12*$C$62/1000+IF($D10="Yes",'EF Determination'!H12/1000*$G$62*$G$67*$C$76,0)),)</f>
        <v>2.2468285748723785E-2</v>
      </c>
      <c r="L10" s="464">
        <f>IFERROR(('EF Determination'!H12*$C$63/1000+IF($D10="Yes",'EF Determination'!H12/1000*$G$63*$G$67*$C$77,0)),)</f>
        <v>2.4627814235819931E-3</v>
      </c>
      <c r="M10" s="531">
        <f>IFERROR(('EF Determination'!H12*$C$64/1000+IF($D10="Yes",'EF Determination'!H12/1000*$G$64*$G$67*$C$78,0)),)</f>
        <v>4.7417731886877186E-3</v>
      </c>
    </row>
    <row r="11" spans="1:14" x14ac:dyDescent="0.35">
      <c r="A11" s="363"/>
      <c r="B11" s="374" t="s">
        <v>1451</v>
      </c>
      <c r="C11" s="375" t="s">
        <v>198</v>
      </c>
      <c r="D11" s="377" t="s">
        <v>1521</v>
      </c>
      <c r="E11" s="529">
        <f>IFERROR(('EF Determination'!H13*$C$56/1000+IF($D11="Yes",'EF Determination'!H13/1000*$G$56*$G$67*$C$70,0)),)</f>
        <v>5.1164513506207565E-3</v>
      </c>
      <c r="F11" s="464">
        <f>IFERROR(('EF Determination'!H13*$C$57/1000+IF($D11="Yes",'EF Determination'!H13/1000*$G$57*$G$67*$C$71,0)),)</f>
        <v>5.4696392237046521E-3</v>
      </c>
      <c r="G11" s="464">
        <f>IFERROR(('EF Determination'!H13*$C$58/1000+IF($D11="Yes",'EF Determination'!H13/1000*$G$58*$G$67*$C$72,0)),)</f>
        <v>2.2877664932191067E-3</v>
      </c>
      <c r="H11" s="464">
        <f>IFERROR(('EF Determination'!H13*$C$59/1000+IF($D11="Yes",'EF Determination'!H13/1000*$G$59*$G$67*$C$73,0)),)</f>
        <v>4.0855245859434397E-3</v>
      </c>
      <c r="I11" s="530">
        <f>IFERROR(('EF Determination'!H13*$C$60/1000+IF($D11="Yes",'EF Determination'!H13/1000*$G$60*$G$67*$C$74,0)),)</f>
        <v>2.6517727335866534E-2</v>
      </c>
      <c r="J11" s="464">
        <f>IFERROR(('EF Determination'!G13*$C$61/1000+IF($D11="Yes",'EF Determination'!G13/1000*$G$61*$G$67*$C$75,0)),)</f>
        <v>6.855766057447267E-2</v>
      </c>
      <c r="K11" s="464">
        <f>IFERROR(('EF Determination'!H13*$C$62/1000+IF($D11="Yes",'EF Determination'!H13/1000*$G$62*$G$67*$C$76,0)),)</f>
        <v>1.5559357652074318E-2</v>
      </c>
      <c r="L11" s="464">
        <f>IFERROR(('EF Determination'!H13*$C$63/1000+IF($D11="Yes",'EF Determination'!H13/1000*$G$63*$G$67*$C$77,0)),)</f>
        <v>1.7054837835402523E-3</v>
      </c>
      <c r="M11" s="531">
        <f>IFERROR(('EF Determination'!H13*$C$64/1000+IF($D11="Yes",'EF Determination'!H13/1000*$G$64*$G$67*$C$78,0)),)</f>
        <v>3.2836926578610828E-3</v>
      </c>
    </row>
    <row r="12" spans="1:14" ht="15.75" customHeight="1" x14ac:dyDescent="0.35">
      <c r="A12" s="363"/>
      <c r="B12" s="374" t="s">
        <v>1452</v>
      </c>
      <c r="C12" s="375" t="s">
        <v>185</v>
      </c>
      <c r="D12" s="377" t="s">
        <v>1521</v>
      </c>
      <c r="E12" s="529">
        <f>IFERROR(('EF Determination'!H14*$C$56/1000+IF($D12="Yes",'EF Determination'!H14/1000*$G$56*$G$67*$C$70,0)),)</f>
        <v>4.4517910683936962E-3</v>
      </c>
      <c r="F12" s="464">
        <f>IFERROR(('EF Determination'!H14*$C$57/1000+IF($D12="Yes",'EF Determination'!H14/1000*$G$57*$G$67*$C$71,0)),)</f>
        <v>4.7590975413984845E-3</v>
      </c>
      <c r="G12" s="464">
        <f>IFERROR(('EF Determination'!H14*$C$58/1000+IF($D12="Yes",'EF Determination'!H14/1000*$G$58*$G$67*$C$72,0)),)</f>
        <v>1.9905707575715594E-3</v>
      </c>
      <c r="H12" s="464">
        <f>IFERROR(('EF Determination'!H14*$C$59/1000+IF($D12="Yes",'EF Determination'!H14/1000*$G$59*$G$67*$C$73,0)),)</f>
        <v>3.5547883904337723E-3</v>
      </c>
      <c r="I12" s="530">
        <f>IFERROR(('EF Determination'!H14*$C$60/1000+IF($D12="Yes",'EF Determination'!H14/1000*$G$60*$G$67*$C$74,0)),)</f>
        <v>2.3072902216413595E-2</v>
      </c>
      <c r="J12" s="464">
        <f>IFERROR(('EF Determination'!G14*$C$61/1000+IF($D12="Yes",'EF Determination'!G14/1000*$G$61*$G$67*$C$75,0)),)</f>
        <v>5.2283582000000002E-2</v>
      </c>
      <c r="K12" s="464">
        <f>IFERROR(('EF Determination'!H14*$C$62/1000+IF($D12="Yes",'EF Determination'!H14/1000*$G$62*$G$67*$C$76,0)),)</f>
        <v>1.3538095972913665E-2</v>
      </c>
      <c r="L12" s="464">
        <f>IFERROR(('EF Determination'!H14*$C$63/1000+IF($D12="Yes",'EF Determination'!H14/1000*$G$63*$G$67*$C$77,0)),)</f>
        <v>1.483930356131232E-3</v>
      </c>
      <c r="M12" s="531">
        <f>IFERROR(('EF Determination'!H14*$C$64/1000+IF($D12="Yes",'EF Determination'!H14/1000*$G$64*$G$67*$C$78,0)),)</f>
        <v>2.8571196409093867E-3</v>
      </c>
    </row>
    <row r="13" spans="1:14" ht="15.75" customHeight="1" x14ac:dyDescent="0.35">
      <c r="A13" s="363"/>
      <c r="B13" s="374" t="s">
        <v>1453</v>
      </c>
      <c r="C13" s="375" t="s">
        <v>199</v>
      </c>
      <c r="D13" s="377" t="s">
        <v>1521</v>
      </c>
      <c r="E13" s="529">
        <f>IFERROR(('EF Determination'!H15*$C$56/1000+IF($D13="Yes",'EF Determination'!H15/1000*$G$56*$G$67*$C$70,0)),)</f>
        <v>6.0122050582000972E-3</v>
      </c>
      <c r="F13" s="464">
        <f>IFERROR(('EF Determination'!H15*$C$57/1000+IF($D13="Yes",'EF Determination'!H15/1000*$G$57*$G$67*$C$71,0)),)</f>
        <v>6.4272266760236115E-3</v>
      </c>
      <c r="G13" s="464">
        <f>IFERROR(('EF Determination'!H15*$C$58/1000+IF($D13="Yes",'EF Determination'!H15/1000*$G$58*$G$67*$C$72,0)),)</f>
        <v>2.688293182118078E-3</v>
      </c>
      <c r="H13" s="464">
        <f>IFERROR(('EF Determination'!H15*$C$59/1000+IF($D13="Yes",'EF Determination'!H15/1000*$G$59*$G$67*$C$73,0)),)</f>
        <v>4.8007906061747043E-3</v>
      </c>
      <c r="I13" s="530">
        <f>IFERROR(('EF Determination'!H15*$C$60/1000+IF($D13="Yes",'EF Determination'!H15/1000*$G$60*$G$67*$C$74,0)),)</f>
        <v>3.1160271738208713E-2</v>
      </c>
      <c r="J13" s="464">
        <f>IFERROR(('EF Determination'!G15*$C$61/1000+IF($D13="Yes",'EF Determination'!G15/1000*$G$61*$G$67*$C$75,0)),)</f>
        <v>0.18624415809775652</v>
      </c>
      <c r="K13" s="464">
        <f>IFERROR(('EF Determination'!H15*$C$62/1000+IF($D13="Yes",'EF Determination'!H15/1000*$G$62*$G$67*$C$76,0)),)</f>
        <v>1.8283384785198056E-2</v>
      </c>
      <c r="L13" s="464">
        <f>IFERROR(('EF Determination'!H15*$C$63/1000+IF($D13="Yes",'EF Determination'!H15/1000*$G$63*$G$67*$C$77,0)),)</f>
        <v>2.0040683527333659E-3</v>
      </c>
      <c r="M13" s="531">
        <f>IFERROR(('EF Determination'!H15*$C$64/1000+IF($D13="Yes",'EF Determination'!H15/1000*$G$64*$G$67*$C$78,0)),)</f>
        <v>3.8585793657105101E-3</v>
      </c>
    </row>
    <row r="14" spans="1:14" ht="15.75" customHeight="1" x14ac:dyDescent="0.35">
      <c r="A14" s="363"/>
      <c r="B14" s="374" t="s">
        <v>561</v>
      </c>
      <c r="C14" s="375" t="s">
        <v>200</v>
      </c>
      <c r="D14" s="377" t="s">
        <v>1520</v>
      </c>
      <c r="E14" s="529">
        <f>IFERROR(('EF Determination'!H16*$C$56/1000+IF($D14="Yes",'EF Determination'!H16/1000*$G$56*$G$67*$C$70,0)),)</f>
        <v>7.9329337837895353E-4</v>
      </c>
      <c r="F14" s="464">
        <f>IFERROR(('EF Determination'!H16*$C$57/1000+IF($D14="Yes",'EF Determination'!H16/1000*$G$57*$G$67*$C$71,0)),)</f>
        <v>8.4805430188645593E-4</v>
      </c>
      <c r="G14" s="464">
        <f>IFERROR(('EF Determination'!H16*$C$58/1000+IF($D14="Yes",'EF Determination'!H16/1000*$G$58*$G$67*$C$72,0)),)</f>
        <v>3.5471264866571367E-4</v>
      </c>
      <c r="H14" s="464">
        <f>IFERROR(('EF Determination'!H16*$C$59/1000+IF($D14="Yes",'EF Determination'!H16/1000*$G$59*$G$67*$C$73,0)),)</f>
        <v>6.334506827354331E-4</v>
      </c>
      <c r="I14" s="530">
        <f>IFERROR(('EF Determination'!H16*$C$60/1000+IF($D14="Yes",'EF Determination'!H16/1000*$G$60*$G$67*$C$74,0)),)</f>
        <v>4.1115093379416661E-3</v>
      </c>
      <c r="J14" s="464">
        <f>IFERROR(('EF Determination'!G16*$C$61/1000+IF($D14="Yes",'EF Determination'!G16/1000*$G$61*$G$67*$C$75,0)),)</f>
        <v>1.1683593065167665E-2</v>
      </c>
      <c r="K14" s="464">
        <f>IFERROR(('EF Determination'!H16*$C$62/1000+IF($D14="Yes",'EF Determination'!H16/1000*$G$62*$G$67*$C$76,0)),)</f>
        <v>2.4124406842494298E-3</v>
      </c>
      <c r="L14" s="464">
        <f>IFERROR(('EF Determination'!H16*$C$63/1000+IF($D14="Yes",'EF Determination'!H16/1000*$G$63*$G$67*$C$77,0)),)</f>
        <v>2.6443112612631786E-4</v>
      </c>
      <c r="M14" s="531">
        <f>IFERROR(('EF Determination'!H16*$C$64/1000+IF($D14="Yes",'EF Determination'!H16/1000*$G$64*$G$67*$C$78,0)),)</f>
        <v>5.0912858612380603E-4</v>
      </c>
    </row>
    <row r="15" spans="1:14" ht="15.75" customHeight="1" x14ac:dyDescent="0.35">
      <c r="A15" s="363"/>
      <c r="B15" s="374" t="s">
        <v>562</v>
      </c>
      <c r="C15" s="375" t="s">
        <v>201</v>
      </c>
      <c r="D15" s="377" t="s">
        <v>1520</v>
      </c>
      <c r="E15" s="529">
        <f>IFERROR(('EF Determination'!H17*$C$56/1000+IF($D15="Yes",'EF Determination'!H17/1000*$G$56*$G$67*$C$70,0)),)</f>
        <v>3.0446338319999997</v>
      </c>
      <c r="F15" s="464">
        <f>IFERROR(('EF Determination'!H17*$C$57/1000+IF($D15="Yes",'EF Determination'!H17/1000*$G$57*$G$67*$C$71,0)),)</f>
        <v>3.2548044509999996</v>
      </c>
      <c r="G15" s="464">
        <f>IFERROR(('EF Determination'!H17*$C$58/1000+IF($D15="Yes",'EF Determination'!H17/1000*$G$58*$G$67*$C$72,0)),)</f>
        <v>1.3613754509999998</v>
      </c>
      <c r="H15" s="464">
        <f>IFERROR(('EF Determination'!H17*$C$59/1000+IF($D15="Yes",'EF Determination'!H17/1000*$G$59*$G$67*$C$73,0)),)</f>
        <v>2.4311628359999999</v>
      </c>
      <c r="I15" s="530">
        <f>IFERROR(('EF Determination'!H17*$C$60/1000+IF($D15="Yes",'EF Determination'!H17/1000*$G$60*$G$67*$C$74,0)),)</f>
        <v>15.779837285999999</v>
      </c>
      <c r="J15" s="464">
        <f>IFERROR(('EF Determination'!G17*$C$61/1000+IF($D15="Yes",'EF Determination'!G17/1000*$G$61*$G$67*$C$75,0)),)</f>
        <v>0</v>
      </c>
      <c r="K15" s="464">
        <f>IFERROR(('EF Determination'!H17*$C$62/1000+IF($D15="Yes",'EF Determination'!H17/1000*$G$62*$G$67*$C$76,0)),)</f>
        <v>9.2588678099999999</v>
      </c>
      <c r="L15" s="464">
        <f>IFERROR(('EF Determination'!H17*$C$63/1000+IF($D15="Yes",'EF Determination'!H17/1000*$G$63*$G$67*$C$77,0)),)</f>
        <v>1.014877944</v>
      </c>
      <c r="M15" s="531">
        <f>IFERROR(('EF Determination'!H17*$C$64/1000+IF($D15="Yes",'EF Determination'!H17/1000*$G$64*$G$67*$C$78,0)),)</f>
        <v>1.9540187279999999</v>
      </c>
    </row>
    <row r="16" spans="1:14" ht="15.75" customHeight="1" x14ac:dyDescent="0.35">
      <c r="A16" s="363"/>
      <c r="B16" s="374" t="s">
        <v>565</v>
      </c>
      <c r="C16" s="375" t="s">
        <v>202</v>
      </c>
      <c r="D16" s="377" t="s">
        <v>1520</v>
      </c>
      <c r="E16" s="529">
        <f>IFERROR(('EF Determination'!H18*$C$56/1000+IF($D16="Yes",'EF Determination'!H18/1000*$G$56*$G$67*$C$70,0)),)</f>
        <v>2.3509275540279013E-4</v>
      </c>
      <c r="F16" s="464">
        <f>IFERROR(('EF Determination'!H18*$C$57/1000+IF($D16="Yes",'EF Determination'!H18/1000*$G$57*$G$67*$C$71,0)),)</f>
        <v>2.513211732197738E-4</v>
      </c>
      <c r="G16" s="464">
        <f>IFERROR(('EF Determination'!H18*$C$58/1000+IF($D16="Yes",'EF Determination'!H18/1000*$G$58*$G$67*$C$72,0)),)</f>
        <v>1.0511921090460581E-4</v>
      </c>
      <c r="H16" s="464">
        <f>IFERROR(('EF Determination'!H18*$C$59/1000+IF($D16="Yes",'EF Determination'!H18/1000*$G$59*$G$67*$C$73,0)),)</f>
        <v>1.8772331961267573E-4</v>
      </c>
      <c r="I16" s="530">
        <f>IFERROR(('EF Determination'!H18*$C$60/1000+IF($D16="Yes",'EF Determination'!H18/1000*$G$60*$G$67*$C$74,0)),)</f>
        <v>1.2184471539346102E-3</v>
      </c>
      <c r="J16" s="464">
        <f>IFERROR(('EF Determination'!G18*$C$61/1000+IF($D16="Yes",'EF Determination'!G18/1000*$G$61*$G$67*$C$75,0)),)</f>
        <v>3.7224732976987775E-3</v>
      </c>
      <c r="K16" s="464">
        <f>IFERROR(('EF Determination'!H18*$C$62/1000+IF($D16="Yes",'EF Determination'!H18/1000*$G$62*$G$67*$C$76,0)),)</f>
        <v>7.1492759572117147E-4</v>
      </c>
      <c r="L16" s="464">
        <f>IFERROR(('EF Determination'!H18*$C$63/1000+IF($D16="Yes",'EF Determination'!H18/1000*$G$63*$G$67*$C$77,0)),)</f>
        <v>7.8364251800930039E-5</v>
      </c>
      <c r="M16" s="531">
        <f>IFERROR(('EF Determination'!H18*$C$64/1000+IF($D16="Yes",'EF Determination'!H18/1000*$G$64*$G$67*$C$78,0)),)</f>
        <v>1.5088042510925337E-4</v>
      </c>
    </row>
    <row r="17" spans="1:13" ht="15.75" customHeight="1" x14ac:dyDescent="0.35">
      <c r="A17" s="363"/>
      <c r="B17" s="374" t="s">
        <v>566</v>
      </c>
      <c r="C17" s="375" t="s">
        <v>203</v>
      </c>
      <c r="D17" s="377" t="s">
        <v>1520</v>
      </c>
      <c r="E17" s="529">
        <f>IFERROR(('EF Determination'!H19*$C$56/1000+IF($D17="Yes",'EF Determination'!H19/1000*$G$56*$G$67*$C$70,0)),)</f>
        <v>7.2485456018758993E-4</v>
      </c>
      <c r="F17" s="464">
        <f>IFERROR(('EF Determination'!H19*$C$57/1000+IF($D17="Yes",'EF Determination'!H19/1000*$G$57*$G$67*$C$71,0)),)</f>
        <v>7.7489116229009151E-4</v>
      </c>
      <c r="G17" s="464">
        <f>IFERROR(('EF Determination'!H19*$C$58/1000+IF($D17="Yes",'EF Determination'!H19/1000*$G$58*$G$67*$C$72,0)),)</f>
        <v>3.2411096316845592E-4</v>
      </c>
      <c r="H17" s="464">
        <f>IFERROR(('EF Determination'!H19*$C$59/1000+IF($D17="Yes",'EF Determination'!H19/1000*$G$59*$G$67*$C$73,0)),)</f>
        <v>5.7880177567218001E-4</v>
      </c>
      <c r="I17" s="530">
        <f>IFERROR(('EF Determination'!H19*$C$60/1000+IF($D17="Yes",'EF Determination'!H19/1000*$G$60*$G$67*$C$74,0)),)</f>
        <v>3.7568021794797107E-3</v>
      </c>
      <c r="J17" s="464">
        <f>IFERROR(('EF Determination'!G19*$C$61/1000+IF($D17="Yes",'EF Determination'!G19/1000*$G$61*$G$67*$C$75,0)),)</f>
        <v>9.8869951306320251E-3</v>
      </c>
      <c r="K17" s="464">
        <f>IFERROR(('EF Determination'!H19*$C$62/1000+IF($D17="Yes",'EF Determination'!H19/1000*$G$62*$G$67*$C$76,0)),)</f>
        <v>2.2043151737047976E-3</v>
      </c>
      <c r="L17" s="464">
        <f>IFERROR(('EF Determination'!H19*$C$63/1000+IF($D17="Yes",'EF Determination'!H19/1000*$G$63*$G$67*$C$77,0)),)</f>
        <v>2.4161818672919667E-4</v>
      </c>
      <c r="M17" s="531">
        <f>IFERROR(('EF Determination'!H19*$C$64/1000+IF($D17="Yes",'EF Determination'!H19/1000*$G$64*$G$67*$C$78,0)),)</f>
        <v>4.652051654935279E-4</v>
      </c>
    </row>
    <row r="18" spans="1:13" ht="15.75" customHeight="1" x14ac:dyDescent="0.35">
      <c r="A18" s="363"/>
      <c r="B18" s="374" t="s">
        <v>569</v>
      </c>
      <c r="C18" s="375" t="s">
        <v>204</v>
      </c>
      <c r="D18" s="377" t="s">
        <v>1520</v>
      </c>
      <c r="E18" s="529">
        <f>IFERROR(('EF Determination'!H20*$C$56/1000+IF($D18="Yes",'EF Determination'!H20/1000*$G$56*$G$67*$C$70,0)),)</f>
        <v>5.3715470307812672E-4</v>
      </c>
      <c r="F18" s="464">
        <f>IFERROR(('EF Determination'!H20*$C$57/1000+IF($D18="Yes",'EF Determination'!H20/1000*$G$57*$G$67*$C$71,0)),)</f>
        <v>5.7423441205926612E-4</v>
      </c>
      <c r="G18" s="464">
        <f>IFERROR(('EF Determination'!H20*$C$58/1000+IF($D18="Yes",'EF Determination'!H20/1000*$G$58*$G$67*$C$72,0)),)</f>
        <v>2.4018297979674948E-4</v>
      </c>
      <c r="H18" s="464">
        <f>IFERROR(('EF Determination'!H20*$C$59/1000+IF($D18="Yes",'EF Determination'!H20/1000*$G$59*$G$67*$C$73,0)),)</f>
        <v>4.2892203902507141E-4</v>
      </c>
      <c r="I18" s="530">
        <f>IFERROR(('EF Determination'!H20*$C$60/1000+IF($D18="Yes",'EF Determination'!H20/1000*$G$60*$G$67*$C$74,0)),)</f>
        <v>2.7839846364758137E-3</v>
      </c>
      <c r="J18" s="464">
        <f>IFERROR(('EF Determination'!G20*$C$61/1000+IF($D18="Yes",'EF Determination'!G20/1000*$G$61*$G$67*$C$75,0)),)</f>
        <v>7.4677810189123055E-3</v>
      </c>
      <c r="K18" s="464">
        <f>IFERROR(('EF Determination'!H20*$C$62/1000+IF($D18="Yes",'EF Determination'!H20/1000*$G$62*$G$67*$C$76,0)),)</f>
        <v>1.6335115037637066E-3</v>
      </c>
      <c r="L18" s="464">
        <f>IFERROR(('EF Determination'!H20*$C$63/1000+IF($D18="Yes",'EF Determination'!H20/1000*$G$63*$G$67*$C$77,0)),)</f>
        <v>1.7905156769270895E-4</v>
      </c>
      <c r="M18" s="531">
        <f>IFERROR(('EF Determination'!H20*$C$64/1000+IF($D18="Yes",'EF Determination'!H20/1000*$G$64*$G$67*$C$78,0)),)</f>
        <v>3.4474107809491717E-4</v>
      </c>
    </row>
    <row r="19" spans="1:13" ht="15.75" customHeight="1" x14ac:dyDescent="0.35">
      <c r="A19" s="363"/>
      <c r="B19" s="374" t="s">
        <v>570</v>
      </c>
      <c r="C19" s="375" t="s">
        <v>205</v>
      </c>
      <c r="D19" s="377" t="s">
        <v>1520</v>
      </c>
      <c r="E19" s="529">
        <f>IFERROR(('EF Determination'!H21*$C$56/1000+IF($D19="Yes",'EF Determination'!H21/1000*$G$56*$G$67*$C$70,0)),)</f>
        <v>3.5748378900954506E-4</v>
      </c>
      <c r="F19" s="464">
        <f>IFERROR(('EF Determination'!H21*$C$57/1000+IF($D19="Yes",'EF Determination'!H21/1000*$G$57*$G$67*$C$71,0)),)</f>
        <v>3.8216084160908455E-4</v>
      </c>
      <c r="G19" s="464">
        <f>IFERROR(('EF Determination'!H21*$C$58/1000+IF($D19="Yes",'EF Determination'!H21/1000*$G$58*$G$67*$C$72,0)),)</f>
        <v>1.5984505242404409E-4</v>
      </c>
      <c r="H19" s="464">
        <f>IFERROR(('EF Determination'!H21*$C$59/1000+IF($D19="Yes",'EF Determination'!H21/1000*$G$59*$G$67*$C$73,0)),)</f>
        <v>2.8545347331359195E-4</v>
      </c>
      <c r="I19" s="530">
        <f>IFERROR(('EF Determination'!H21*$C$60/1000+IF($D19="Yes",'EF Determination'!H21/1000*$G$60*$G$67*$C$74,0)),)</f>
        <v>1.8527797870681272E-3</v>
      </c>
      <c r="J19" s="464">
        <f>IFERROR(('EF Determination'!G21*$C$61/1000+IF($D19="Yes",'EF Determination'!G21/1000*$G$61*$G$67*$C$75,0)),)</f>
        <v>5.5832721341889874E-3</v>
      </c>
      <c r="K19" s="464">
        <f>IFERROR(('EF Determination'!H21*$C$62/1000+IF($D19="Yes",'EF Determination'!H21/1000*$G$62*$G$67*$C$76,0)),)</f>
        <v>1.0871242091148479E-3</v>
      </c>
      <c r="L19" s="464">
        <f>IFERROR(('EF Determination'!H21*$C$63/1000+IF($D19="Yes",'EF Determination'!H21/1000*$G$63*$G$67*$C$77,0)),)</f>
        <v>1.1916126300318169E-4</v>
      </c>
      <c r="M19" s="531">
        <f>IFERROR(('EF Determination'!H21*$C$64/1000+IF($D19="Yes",'EF Determination'!H21/1000*$G$64*$G$67*$C$78,0)),)</f>
        <v>2.2942989443896174E-4</v>
      </c>
    </row>
    <row r="20" spans="1:13" ht="15.75" customHeight="1" x14ac:dyDescent="0.35">
      <c r="A20" s="363"/>
      <c r="B20" s="374" t="s">
        <v>573</v>
      </c>
      <c r="C20" s="375" t="s">
        <v>206</v>
      </c>
      <c r="D20" s="377" t="s">
        <v>1520</v>
      </c>
      <c r="E20" s="529">
        <f>IFERROR(('EF Determination'!H22*$C$56/1000+IF($D20="Yes",'EF Determination'!H22/1000*$G$56*$G$67*$C$70,0)),)</f>
        <v>2.1334268904153213E-4</v>
      </c>
      <c r="F20" s="464">
        <f>IFERROR(('EF Determination'!H22*$C$57/1000+IF($D20="Yes",'EF Determination'!H22/1000*$G$57*$G$67*$C$71,0)),)</f>
        <v>2.2806970302387668E-4</v>
      </c>
      <c r="G20" s="464">
        <f>IFERROR(('EF Determination'!H22*$C$58/1000+IF($D20="Yes",'EF Determination'!H22/1000*$G$58*$G$67*$C$72,0)),)</f>
        <v>9.5393901381132833E-5</v>
      </c>
      <c r="H20" s="464">
        <f>IFERROR(('EF Determination'!H22*$C$59/1000+IF($D20="Yes",'EF Determination'!H22/1000*$G$59*$G$67*$C$73,0)),)</f>
        <v>1.7035572930928315E-4</v>
      </c>
      <c r="I20" s="530">
        <f>IFERROR(('EF Determination'!H22*$C$60/1000+IF($D20="Yes",'EF Determination'!H22/1000*$G$60*$G$67*$C$74,0)),)</f>
        <v>1.1057201308906273E-3</v>
      </c>
      <c r="J20" s="464">
        <f>IFERROR(('EF Determination'!G22*$C$61/1000+IF($D20="Yes",'EF Determination'!G22/1000*$G$61*$G$67*$C$75,0)),)</f>
        <v>2.9604158780129472E-3</v>
      </c>
      <c r="K20" s="464">
        <f>IFERROR(('EF Determination'!H22*$C$62/1000+IF($D20="Yes",'EF Determination'!H22/1000*$G$62*$G$67*$C$76,0)),)</f>
        <v>6.4878467003301736E-4</v>
      </c>
      <c r="L20" s="464">
        <f>IFERROR(('EF Determination'!H22*$C$63/1000+IF($D20="Yes",'EF Determination'!H22/1000*$G$63*$G$67*$C$77,0)),)</f>
        <v>7.1114229680510705E-5</v>
      </c>
      <c r="M20" s="531">
        <f>IFERROR(('EF Determination'!H22*$C$64/1000+IF($D20="Yes",'EF Determination'!H22/1000*$G$64*$G$67*$C$78,0)),)</f>
        <v>1.3692142729531165E-4</v>
      </c>
    </row>
    <row r="21" spans="1:13" ht="15.75" customHeight="1" x14ac:dyDescent="0.35">
      <c r="A21" s="363"/>
      <c r="B21" s="374" t="s">
        <v>1460</v>
      </c>
      <c r="C21" s="375" t="s">
        <v>207</v>
      </c>
      <c r="D21" s="377" t="s">
        <v>1521</v>
      </c>
      <c r="E21" s="529">
        <f>IFERROR(('EF Determination'!H23*$C$56/1000+IF($D21="Yes",'EF Determination'!H23/1000*$G$56*$G$67*$C$70,0)),)</f>
        <v>7.6715208128475649E-5</v>
      </c>
      <c r="F21" s="464">
        <f>IFERROR(('EF Determination'!H23*$C$57/1000+IF($D21="Yes",'EF Determination'!H23/1000*$G$57*$G$67*$C$71,0)),)</f>
        <v>8.2010847495553264E-5</v>
      </c>
      <c r="G21" s="464">
        <f>IFERROR(('EF Determination'!H23*$C$58/1000+IF($D21="Yes",'EF Determination'!H23/1000*$G$58*$G$67*$C$72,0)),)</f>
        <v>3.4302384729088307E-5</v>
      </c>
      <c r="H21" s="464">
        <f>IFERROR(('EF Determination'!H23*$C$59/1000+IF($D21="Yes",'EF Determination'!H23/1000*$G$59*$G$67*$C$73,0)),)</f>
        <v>6.1257666192141003E-5</v>
      </c>
      <c r="I21" s="530">
        <f>IFERROR(('EF Determination'!H23*$C$60/1000+IF($D21="Yes",'EF Determination'!H23/1000*$G$60*$G$67*$C$74,0)),)</f>
        <v>3.9760232869571896E-4</v>
      </c>
      <c r="J21" s="464">
        <f>IFERROR(('EF Determination'!G23*$C$61/1000+IF($D21="Yes",'EF Determination'!G23/1000*$G$61*$G$67*$C$75,0)),)</f>
        <v>0</v>
      </c>
      <c r="K21" s="464">
        <f>IFERROR(('EF Determination'!H23*$C$62/1000+IF($D21="Yes",'EF Determination'!H23/1000*$G$62*$G$67*$C$76,0)),)</f>
        <v>2.3329438292801367E-4</v>
      </c>
      <c r="L21" s="464">
        <f>IFERROR(('EF Determination'!H23*$C$63/1000+IF($D21="Yes",'EF Determination'!H23/1000*$G$63*$G$67*$C$77,0)),)</f>
        <v>2.557173604282522E-5</v>
      </c>
      <c r="M21" s="531">
        <f>IFERROR(('EF Determination'!H23*$C$64/1000+IF($D21="Yes",'EF Determination'!H23/1000*$G$64*$G$67*$C$78,0)),)</f>
        <v>4.9235133574991839E-5</v>
      </c>
    </row>
    <row r="22" spans="1:13" x14ac:dyDescent="0.35">
      <c r="A22" s="363"/>
      <c r="B22" s="374" t="s">
        <v>1461</v>
      </c>
      <c r="C22" s="375" t="s">
        <v>208</v>
      </c>
      <c r="D22" s="377" t="s">
        <v>1521</v>
      </c>
      <c r="E22" s="529">
        <f>IFERROR(('EF Determination'!H24*$C$56/1000+IF($D22="Yes",'EF Determination'!H24/1000*$G$56*$G$67*$C$70,0)),)</f>
        <v>1.2989149961673127E-3</v>
      </c>
      <c r="F22" s="464">
        <f>IFERROR(('EF Determination'!H24*$C$57/1000+IF($D22="Yes",'EF Determination'!H24/1000*$G$57*$G$67*$C$71,0)),)</f>
        <v>1.3885789044848324E-3</v>
      </c>
      <c r="G22" s="464">
        <f>IFERROR(('EF Determination'!H24*$C$58/1000+IF($D22="Yes",'EF Determination'!H24/1000*$G$58*$G$67*$C$72,0)),)</f>
        <v>5.8079594666933943E-4</v>
      </c>
      <c r="H22" s="464">
        <f>IFERROR(('EF Determination'!H24*$C$59/1000+IF($D22="Yes",'EF Determination'!H24/1000*$G$59*$G$67*$C$73,0)),)</f>
        <v>1.0371933178350929E-3</v>
      </c>
      <c r="I22" s="530">
        <f>IFERROR(('EF Determination'!H24*$C$60/1000+IF($D22="Yes",'EF Determination'!H24/1000*$G$60*$G$67*$C$74,0)),)</f>
        <v>6.7320631704343185E-3</v>
      </c>
      <c r="J22" s="464">
        <f>IFERROR(('EF Determination'!G24*$C$61/1000+IF($D22="Yes",'EF Determination'!G24/1000*$G$61*$G$67*$C$75,0)),)</f>
        <v>0</v>
      </c>
      <c r="K22" s="464">
        <f>IFERROR(('EF Determination'!H24*$C$62/1000+IF($D22="Yes",'EF Determination'!H24/1000*$G$62*$G$67*$C$76,0)),)</f>
        <v>3.9500586637177607E-3</v>
      </c>
      <c r="L22" s="464">
        <f>IFERROR(('EF Determination'!H24*$C$63/1000+IF($D22="Yes",'EF Determination'!H24/1000*$G$63*$G$67*$C$77,0)),)</f>
        <v>4.3297166538910426E-4</v>
      </c>
      <c r="M22" s="531">
        <f>IFERROR(('EF Determination'!H24*$C$64/1000+IF($D22="Yes",'EF Determination'!H24/1000*$G$64*$G$67*$C$78,0)),)</f>
        <v>8.3363201246558873E-4</v>
      </c>
    </row>
    <row r="23" spans="1:13" x14ac:dyDescent="0.35">
      <c r="A23" s="363"/>
      <c r="B23" s="374" t="s">
        <v>672</v>
      </c>
      <c r="C23" s="375" t="s">
        <v>209</v>
      </c>
      <c r="D23" s="377" t="s">
        <v>1520</v>
      </c>
      <c r="E23" s="529">
        <f>IFERROR(('EF Determination'!H25*$C$56/1000+IF($D23="Yes",'EF Determination'!H25/1000*$G$56*$G$67*$C$70,0)),)</f>
        <v>3.2685280000000001E-3</v>
      </c>
      <c r="F23" s="464">
        <f>IFERROR(('EF Determination'!H25*$C$57/1000+IF($D23="Yes",'EF Determination'!H25/1000*$G$57*$G$67*$C$71,0)),)</f>
        <v>3.4941539999999997E-3</v>
      </c>
      <c r="G23" s="464">
        <f>IFERROR(('EF Determination'!H25*$C$58/1000+IF($D23="Yes",'EF Determination'!H25/1000*$G$58*$G$67*$C$72,0)),)</f>
        <v>1.4614873333333336E-3</v>
      </c>
      <c r="H23" s="464">
        <f>IFERROR(('EF Determination'!H25*$C$59/1000+IF($D23="Yes",'EF Determination'!H25/1000*$G$59*$G$67*$C$73,0)),)</f>
        <v>2.6099439999999999E-3</v>
      </c>
      <c r="I23" s="530">
        <f>IFERROR(('EF Determination'!H25*$C$60/1000+IF($D23="Yes",'EF Determination'!H25/1000*$G$60*$G$67*$C$74,0)),)</f>
        <v>1.6940243999999997E-2</v>
      </c>
      <c r="J23" s="464">
        <f>IFERROR(('EF Determination'!G25*$C$61/1000+IF($D23="Yes",'EF Determination'!G25/1000*$G$61*$G$67*$C$75,0)),)</f>
        <v>5.8378056666666664E-2</v>
      </c>
      <c r="K23" s="464">
        <f>IFERROR(('EF Determination'!H25*$C$62/1000+IF($D23="Yes",'EF Determination'!H25/1000*$G$62*$G$67*$C$76,0)),)</f>
        <v>9.9397400000000007E-3</v>
      </c>
      <c r="L23" s="464">
        <f>IFERROR(('EF Determination'!H25*$C$63/1000+IF($D23="Yes",'EF Determination'!H25/1000*$G$63*$G$67*$C$77,0)),)</f>
        <v>1.0895093333333334E-3</v>
      </c>
      <c r="M23" s="531">
        <f>IFERROR(('EF Determination'!H25*$C$64/1000+IF($D23="Yes",'EF Determination'!H25/1000*$G$64*$G$67*$C$78,0)),)</f>
        <v>2.0977119999999998E-3</v>
      </c>
    </row>
    <row r="24" spans="1:13" x14ac:dyDescent="0.35">
      <c r="A24" s="363"/>
      <c r="B24" s="374" t="s">
        <v>696</v>
      </c>
      <c r="C24" s="375" t="s">
        <v>211</v>
      </c>
      <c r="D24" s="377" t="s">
        <v>1520</v>
      </c>
      <c r="E24" s="529">
        <f>IFERROR(('EF Determination'!H26*$C$56/1000+IF($D24="Yes",'EF Determination'!H26/1000*$G$56*$G$67*$C$70,0)),)</f>
        <v>1.0949554607687097E-3</v>
      </c>
      <c r="F24" s="464">
        <f>IFERROR(('EF Determination'!H26*$C$57/1000+IF($D24="Yes",'EF Determination'!H26/1000*$G$57*$G$67*$C$71,0)),)</f>
        <v>1.1705400727993855E-3</v>
      </c>
      <c r="G24" s="464">
        <f>IFERROR(('EF Determination'!H26*$C$58/1000+IF($D24="Yes",'EF Determination'!H26/1000*$G$58*$G$67*$C$72,0)),)</f>
        <v>4.895976220725761E-4</v>
      </c>
      <c r="H24" s="464">
        <f>IFERROR(('EF Determination'!H26*$C$59/1000+IF($D24="Yes",'EF Determination'!H26/1000*$G$59*$G$67*$C$73,0)),)</f>
        <v>8.7433010673322337E-4</v>
      </c>
      <c r="I24" s="530">
        <f>IFERROR(('EF Determination'!H26*$C$60/1000+IF($D24="Yes",'EF Determination'!H26/1000*$G$60*$G$67*$C$74,0)),)</f>
        <v>5.6749743843572302E-3</v>
      </c>
      <c r="J24" s="464">
        <f>IFERROR(('EF Determination'!G26*$C$61/1000+IF($D24="Yes",'EF Determination'!G26/1000*$G$61*$G$67*$C$75,0)),)</f>
        <v>1.85463279301399E-2</v>
      </c>
      <c r="K24" s="464">
        <f>IFERROR(('EF Determination'!H26*$C$62/1000+IF($D24="Yes",'EF Determination'!H26/1000*$G$62*$G$67*$C$76,0)),)</f>
        <v>3.3298085840540981E-3</v>
      </c>
      <c r="L24" s="464">
        <f>IFERROR(('EF Determination'!H26*$C$63/1000+IF($D24="Yes",'EF Determination'!H26/1000*$G$63*$G$67*$C$77,0)),)</f>
        <v>3.649851535895699E-4</v>
      </c>
      <c r="M24" s="531">
        <f>IFERROR(('EF Determination'!H26*$C$64/1000+IF($D24="Yes",'EF Determination'!H26/1000*$G$64*$G$67*$C$78,0)),)</f>
        <v>7.0273260915006738E-4</v>
      </c>
    </row>
    <row r="25" spans="1:13" x14ac:dyDescent="0.35">
      <c r="A25" s="363"/>
      <c r="B25" s="374" t="s">
        <v>1463</v>
      </c>
      <c r="C25" s="375" t="s">
        <v>212</v>
      </c>
      <c r="D25" s="377" t="s">
        <v>1521</v>
      </c>
      <c r="E25" s="529">
        <f>IFERROR(('EF Determination'!H27*$C$56/1000+IF($D25="Yes",'EF Determination'!H27/1000*$G$56*$G$67*$C$70,0)),)</f>
        <v>2.5327829553835188E-4</v>
      </c>
      <c r="F25" s="464">
        <f>IFERROR(('EF Determination'!H27*$C$57/1000+IF($D25="Yes",'EF Determination'!H27/1000*$G$57*$G$67*$C$71,0)),)</f>
        <v>2.7076205847663366E-4</v>
      </c>
      <c r="G25" s="464">
        <f>IFERROR(('EF Determination'!H27*$C$58/1000+IF($D25="Yes",'EF Determination'!H27/1000*$G$58*$G$67*$C$72,0)),)</f>
        <v>1.132506806542755E-4</v>
      </c>
      <c r="H25" s="464">
        <f>IFERROR(('EF Determination'!H27*$C$59/1000+IF($D25="Yes",'EF Determination'!H27/1000*$G$59*$G$67*$C$73,0)),)</f>
        <v>2.0224460912390786E-4</v>
      </c>
      <c r="I25" s="530">
        <f>IFERROR(('EF Determination'!H27*$C$60/1000+IF($D25="Yes",'EF Determination'!H27/1000*$G$60*$G$67*$C$74,0)),)</f>
        <v>1.3126998227715328E-3</v>
      </c>
      <c r="J25" s="464">
        <f>IFERROR(('EF Determination'!G27*$C$61/1000+IF($D25="Yes",'EF Determination'!G27/1000*$G$61*$G$67*$C$75,0)),)</f>
        <v>0</v>
      </c>
      <c r="K25" s="464">
        <f>IFERROR(('EF Determination'!H27*$C$62/1000+IF($D25="Yes",'EF Determination'!H27/1000*$G$62*$G$67*$C$76,0)),)</f>
        <v>7.7023063755133139E-4</v>
      </c>
      <c r="L25" s="464">
        <f>IFERROR(('EF Determination'!H27*$C$63/1000+IF($D25="Yes",'EF Determination'!H27/1000*$G$63*$G$67*$C$77,0)),)</f>
        <v>8.4426098512783971E-5</v>
      </c>
      <c r="M25" s="531">
        <f>IFERROR(('EF Determination'!H27*$C$64/1000+IF($D25="Yes",'EF Determination'!H27/1000*$G$64*$G$67*$C$78,0)),)</f>
        <v>1.6255174191267361E-4</v>
      </c>
    </row>
    <row r="26" spans="1:13" x14ac:dyDescent="0.35">
      <c r="A26" s="363"/>
      <c r="B26" s="374" t="s">
        <v>1464</v>
      </c>
      <c r="C26" s="375" t="s">
        <v>213</v>
      </c>
      <c r="D26" s="377" t="s">
        <v>1521</v>
      </c>
      <c r="E26" s="529">
        <f>IFERROR(('EF Determination'!H28*$C$56/1000+IF($D26="Yes",'EF Determination'!H28/1000*$G$56*$G$67*$C$70,0)),)</f>
        <v>8.0743341487491058E-3</v>
      </c>
      <c r="F26" s="464">
        <f>IFERROR(('EF Determination'!H28*$C$57/1000+IF($D26="Yes",'EF Determination'!H28/1000*$G$57*$G$67*$C$71,0)),)</f>
        <v>8.631704229912756E-3</v>
      </c>
      <c r="G26" s="464">
        <f>IFERROR(('EF Determination'!H28*$C$58/1000+IF($D26="Yes",'EF Determination'!H28/1000*$G$58*$G$67*$C$72,0)),)</f>
        <v>3.6103521473573427E-3</v>
      </c>
      <c r="H26" s="464">
        <f>IFERROR(('EF Determination'!H28*$C$59/1000+IF($D26="Yes",'EF Determination'!H28/1000*$G$59*$G$67*$C$73,0)),)</f>
        <v>6.4474160740011516E-3</v>
      </c>
      <c r="I26" s="530">
        <f>IFERROR(('EF Determination'!H28*$C$60/1000+IF($D26="Yes",'EF Determination'!H28/1000*$G$60*$G$67*$C$74,0)),)</f>
        <v>4.1847948256016822E-2</v>
      </c>
      <c r="J26" s="464">
        <f>IFERROR(('EF Determination'!G28*$C$61/1000+IF($D26="Yes",'EF Determination'!G28/1000*$G$61*$G$67*$C$75,0)),)</f>
        <v>0</v>
      </c>
      <c r="K26" s="464">
        <f>IFERROR(('EF Determination'!H28*$C$62/1000+IF($D26="Yes",'EF Determination'!H28/1000*$G$62*$G$67*$C$76,0)),)</f>
        <v>2.4554411683695973E-2</v>
      </c>
      <c r="L26" s="464">
        <f>IFERROR(('EF Determination'!H28*$C$63/1000+IF($D26="Yes",'EF Determination'!H28/1000*$G$63*$G$67*$C$77,0)),)</f>
        <v>2.6914447162497018E-3</v>
      </c>
      <c r="M26" s="531">
        <f>IFERROR(('EF Determination'!H28*$C$64/1000+IF($D26="Yes",'EF Determination'!H28/1000*$G$64*$G$67*$C$78,0)),)</f>
        <v>5.1820353491971874E-3</v>
      </c>
    </row>
    <row r="27" spans="1:13" x14ac:dyDescent="0.35">
      <c r="A27" s="363"/>
      <c r="B27" s="378" t="s">
        <v>741</v>
      </c>
      <c r="C27" s="379" t="s">
        <v>214</v>
      </c>
      <c r="D27" s="380" t="s">
        <v>1520</v>
      </c>
      <c r="E27" s="529">
        <f>IFERROR(('EF Determination'!H29*$C$56/1000+IF($D27="Yes",'EF Determination'!H29/1000*$G$56*$G$67*$C$70,0)),)</f>
        <v>1.69470997993053E-5</v>
      </c>
      <c r="F27" s="464">
        <f>IFERROR(('EF Determination'!H29*$C$57/1000+IF($D27="Yes",'EF Determination'!H29/1000*$G$57*$G$67*$C$71,0)),)</f>
        <v>1.8116955569033464E-5</v>
      </c>
      <c r="G27" s="464">
        <f>IFERROR(('EF Determination'!H29*$C$58/1000+IF($D27="Yes",'EF Determination'!H29/1000*$G$58*$G$67*$C$72,0)),)</f>
        <v>7.5777144003112626E-6</v>
      </c>
      <c r="H27" s="464">
        <f>IFERROR(('EF Determination'!H29*$C$59/1000+IF($D27="Yes",'EF Determination'!H29/1000*$G$59*$G$67*$C$73,0)),)</f>
        <v>1.3532385660639309E-5</v>
      </c>
      <c r="I27" s="530">
        <f>IFERROR(('EF Determination'!H29*$C$60/1000+IF($D27="Yes",'EF Determination'!H29/1000*$G$60*$G$67*$C$74,0)),)</f>
        <v>8.7834035900130836E-5</v>
      </c>
      <c r="J27" s="464">
        <f>IFERROR(('EF Determination'!G29*$C$61/1000+IF($D27="Yes",'EF Determination'!G29/1000*$G$61*$G$67*$C$75,0)),)</f>
        <v>7.7934705649999983E-5</v>
      </c>
      <c r="K27" s="464">
        <f>IFERROR(('EF Determination'!H29*$C$62/1000+IF($D27="Yes",'EF Determination'!H29/1000*$G$62*$G$67*$C$76,0)),)</f>
        <v>5.1536889315051561E-5</v>
      </c>
      <c r="L27" s="464">
        <f>IFERROR(('EF Determination'!H29*$C$63/1000+IF($D27="Yes",'EF Determination'!H29/1000*$G$63*$G$67*$C$77,0)),)</f>
        <v>5.6490332664351003E-6</v>
      </c>
      <c r="M27" s="531">
        <f>IFERROR(('EF Determination'!H29*$C$64/1000+IF($D27="Yes",'EF Determination'!H29/1000*$G$64*$G$67*$C$78,0)),)</f>
        <v>1.0876496886121313E-5</v>
      </c>
    </row>
    <row r="28" spans="1:13" x14ac:dyDescent="0.35">
      <c r="A28" s="363"/>
      <c r="B28" s="381" t="s">
        <v>1505</v>
      </c>
      <c r="C28" s="382">
        <v>200</v>
      </c>
      <c r="D28" s="383" t="s">
        <v>1520</v>
      </c>
      <c r="E28" s="532">
        <f>IFERROR(('EF Determination'!D67/1000*$C$56+IF($D28="Yes",'EF Determination'!D67/1000*$G$56*$G$67*$C$70,0)),)</f>
        <v>382.09092319999996</v>
      </c>
      <c r="F28" s="533">
        <f>IFERROR(('EF Determination'!E67/1000*$C$57+IF($D28="Yes",'EF Determination'!E67/1000*$G$57*$G$67*$C$71,0)),)</f>
        <v>408.46660259999999</v>
      </c>
      <c r="G28" s="533">
        <f>IFERROR(('EF Determination'!F67/1000*$C$58+IF($D28="Yes",'EF Determination'!F67/1000*$G$58*$G$67*$C$72,0)),)</f>
        <v>170.84786926666666</v>
      </c>
      <c r="H28" s="533">
        <f>IFERROR(('EF Determination'!G67/1000*$C$59+IF($D28="Yes",'EF Determination'!G67/1000*$G$59*$G$67*$C$73,0)),)</f>
        <v>305.10245359999993</v>
      </c>
      <c r="I28" s="533">
        <f>IFERROR(('EF Determination'!H67/1000*$C$60+IF($D28="Yes",'EF Determination'!H67/1000*$G$60*$G$67*$C$74,0)),)</f>
        <v>1980.3145236</v>
      </c>
      <c r="J28" s="533">
        <f>IFERROR(('EF Determination'!I67/1000*$C$61+IF($D28="Yes",'EF Determination'!I67/1000*$G$61*$G$67*$C$75,0)),)</f>
        <v>4954.9092771457681</v>
      </c>
      <c r="K28" s="533">
        <f>IFERROR(('EF Determination'!J67/1000*$C$62+IF($D28="Yes",'EF Determination'!J67/1000*$G$62*$G$67*$C$76,0)),)</f>
        <v>1161.9556060000002</v>
      </c>
      <c r="L28" s="533">
        <f>IFERROR(('EF Determination'!K67/1000*$C$63+IF($D28="Yes",'EF Determination'!K67/1000*$G$63*$G$67*$C$77,0)),)</f>
        <v>1278.739901754386</v>
      </c>
      <c r="M28" s="534">
        <f>IFERROR(('EF Determination'!L67/1000*$C$64+IF($D28="Yes",'EF Determination'!L67/1000*$G$64*$G$67*$C$78,0)),)</f>
        <v>245.22253279999995</v>
      </c>
    </row>
    <row r="29" spans="1:13" x14ac:dyDescent="0.35">
      <c r="A29" s="363"/>
      <c r="B29" s="374" t="s">
        <v>1466</v>
      </c>
      <c r="C29" s="375" t="s">
        <v>216</v>
      </c>
      <c r="D29" s="377" t="s">
        <v>1520</v>
      </c>
      <c r="E29" s="529">
        <f>IFERROR(('EF Determination'!H30*$C$56/1000+IF($D29="Yes",'EF Determination'!H30/1000*$G$56*$G$67*$C$70,0)),)</f>
        <v>0.17813477599999997</v>
      </c>
      <c r="F29" s="464">
        <f>IFERROR(('EF Determination'!H30*$C$57/1000+IF($D29="Yes",'EF Determination'!H30/1000*$G$57*$G$67*$C$71,0)),)</f>
        <v>0.190431393</v>
      </c>
      <c r="G29" s="464">
        <f>IFERROR(('EF Determination'!H30*$C$58/1000+IF($D29="Yes",'EF Determination'!H30/1000*$G$58*$G$67*$C$72,0)),)</f>
        <v>7.9651059666666663E-2</v>
      </c>
      <c r="H29" s="464">
        <f>IFERROR(('EF Determination'!H30*$C$59/1000+IF($D29="Yes",'EF Determination'!H30/1000*$G$59*$G$67*$C$73,0)),)</f>
        <v>0.14224194799999998</v>
      </c>
      <c r="I29" s="530">
        <f>IFERROR(('EF Determination'!H30*$C$60/1000+IF($D29="Yes",'EF Determination'!H30/1000*$G$60*$G$67*$C$74,0)),)</f>
        <v>0.92324329799999993</v>
      </c>
      <c r="J29" s="464">
        <f>IFERROR(('EF Determination'!G30*$C$61/1000+IF($D29="Yes",'EF Determination'!G30/1000*$G$61*$G$67*$C$75,0)),)</f>
        <v>0</v>
      </c>
      <c r="K29" s="464">
        <f>IFERROR(('EF Determination'!H30*$C$62/1000+IF($D29="Yes",'EF Determination'!H30/1000*$G$62*$G$67*$C$76,0)),)</f>
        <v>0.54171583000000001</v>
      </c>
      <c r="L29" s="464">
        <f>IFERROR(('EF Determination'!H30*$C$63/1000+IF($D29="Yes",'EF Determination'!H30/1000*$G$63*$G$67*$C$77,0)),)</f>
        <v>5.9378258666666663E-2</v>
      </c>
      <c r="M29" s="531">
        <f>IFERROR(('EF Determination'!H30*$C$64/1000+IF($D29="Yes",'EF Determination'!H30/1000*$G$64*$G$67*$C$78,0)),)</f>
        <v>0.114325304</v>
      </c>
    </row>
    <row r="30" spans="1:13" x14ac:dyDescent="0.35">
      <c r="A30" s="363"/>
      <c r="B30" s="381" t="s">
        <v>867</v>
      </c>
      <c r="C30" s="382" t="s">
        <v>217</v>
      </c>
      <c r="D30" s="377" t="s">
        <v>1520</v>
      </c>
      <c r="E30" s="529">
        <f>IFERROR(('EF Determination'!H31*$C$56/1000+IF($D30="Yes",'EF Determination'!H31/1000*$G$56*$G$67*$C$70,0)),)</f>
        <v>6.0460129271779472E-3</v>
      </c>
      <c r="F30" s="464">
        <f>IFERROR(('EF Determination'!H31*$C$57/1000+IF($D30="Yes",'EF Determination'!H31/1000*$G$57*$G$67*$C$71,0)),)</f>
        <v>6.4633682971510509E-3</v>
      </c>
      <c r="G30" s="464">
        <f>IFERROR(('EF Determination'!H31*$C$58/1000+IF($D30="Yes",'EF Determination'!H31/1000*$G$58*$G$67*$C$72,0)),)</f>
        <v>2.7034100091050646E-3</v>
      </c>
      <c r="H30" s="464">
        <f>IFERROR(('EF Determination'!H31*$C$59/1000+IF($D30="Yes",'EF Determination'!H31/1000*$G$59*$G$67*$C$73,0)),)</f>
        <v>4.8277864418510468E-3</v>
      </c>
      <c r="I30" s="530">
        <f>IFERROR(('EF Determination'!H31*$C$60/1000+IF($D30="Yes",'EF Determination'!H31/1000*$G$60*$G$67*$C$74,0)),)</f>
        <v>3.1335492372575255E-2</v>
      </c>
      <c r="J30" s="464">
        <f>IFERROR(('EF Determination'!G31*$C$61/1000+IF($D30="Yes",'EF Determination'!G31/1000*$G$61*$G$67*$C$75,0)),)</f>
        <v>7.8006192285549392E-2</v>
      </c>
      <c r="K30" s="464">
        <f>IFERROR(('EF Determination'!H31*$C$62/1000+IF($D30="Yes",'EF Determination'!H31/1000*$G$62*$G$67*$C$76,0)),)</f>
        <v>1.8386196028544872E-2</v>
      </c>
      <c r="L30" s="464">
        <f>IFERROR(('EF Determination'!H31*$C$63/1000+IF($D30="Yes",'EF Determination'!H31/1000*$G$63*$G$67*$C$77,0)),)</f>
        <v>2.0153376423926485E-3</v>
      </c>
      <c r="M30" s="531">
        <f>IFERROR(('EF Determination'!H31*$C$64/1000+IF($D30="Yes",'EF Determination'!H31/1000*$G$64*$G$67*$C$78,0)),)</f>
        <v>3.880276953263458E-3</v>
      </c>
    </row>
    <row r="31" spans="1:13" x14ac:dyDescent="0.35">
      <c r="A31" s="363"/>
      <c r="B31" s="381" t="s">
        <v>868</v>
      </c>
      <c r="C31" s="382" t="s">
        <v>218</v>
      </c>
      <c r="D31" s="377" t="s">
        <v>1520</v>
      </c>
      <c r="E31" s="529">
        <f>IFERROR(('EF Determination'!H32*$C$56/1000+IF($D31="Yes",'EF Determination'!H32/1000*$G$56*$G$67*$C$70,0)),)</f>
        <v>3.5698818335101287E-2</v>
      </c>
      <c r="F31" s="464">
        <f>IFERROR(('EF Determination'!H32*$C$57/1000+IF($D31="Yes",'EF Determination'!H32/1000*$G$57*$G$67*$C$71,0)),)</f>
        <v>3.8163102436591489E-2</v>
      </c>
      <c r="G31" s="464">
        <f>IFERROR(('EF Determination'!H32*$C$58/1000+IF($D31="Yes",'EF Determination'!H32/1000*$G$58*$G$67*$C$72,0)),)</f>
        <v>1.5962344765508597E-2</v>
      </c>
      <c r="H31" s="464">
        <f>IFERROR(('EF Determination'!H32*$C$59/1000+IF($D31="Yes",'EF Determination'!H32/1000*$G$59*$G$67*$C$73,0)),)</f>
        <v>2.8505772849670433E-2</v>
      </c>
      <c r="I31" s="530">
        <f>IFERROR(('EF Determination'!H32*$C$60/1000+IF($D31="Yes",'EF Determination'!H32/1000*$G$60*$G$67*$C$74,0)),)</f>
        <v>0.18502111443080482</v>
      </c>
      <c r="J31" s="464">
        <f>IFERROR(('EF Determination'!G32*$C$61/1000+IF($D31="Yes",'EF Determination'!G32/1000*$G$61*$G$67*$C$75,0)),)</f>
        <v>0.4571465942799971</v>
      </c>
      <c r="K31" s="464">
        <f>IFERROR(('EF Determination'!H32*$C$62/1000+IF($D31="Yes",'EF Determination'!H32/1000*$G$62*$G$67*$C$76,0)),)</f>
        <v>0.10856170501159534</v>
      </c>
      <c r="L31" s="464">
        <f>IFERROR(('EF Determination'!H32*$C$63/1000+IF($D31="Yes",'EF Determination'!H32/1000*$G$63*$G$67*$C$77,0)),)</f>
        <v>1.1899606111700428E-2</v>
      </c>
      <c r="M31" s="531">
        <f>IFERROR(('EF Determination'!H32*$C$64/1000+IF($D31="Yes",'EF Determination'!H32/1000*$G$64*$G$67*$C$78,0)),)</f>
        <v>2.2911181916557541E-2</v>
      </c>
    </row>
    <row r="32" spans="1:13" x14ac:dyDescent="0.35">
      <c r="A32" s="363"/>
      <c r="B32" s="374" t="s">
        <v>872</v>
      </c>
      <c r="C32" s="375" t="s">
        <v>219</v>
      </c>
      <c r="D32" s="377" t="s">
        <v>1520</v>
      </c>
      <c r="E32" s="535">
        <f>IFERROR(('EF Determination'!H33*$C$56/1000+IF($D32="Yes",'EF Determination'!H33/1000*$G$56*$G$68*$C$70,0)),)</f>
        <v>44.462215213795687</v>
      </c>
      <c r="F32" s="533">
        <f>IFERROR(('EF Determination'!H33*$C$57/1000+IF($D32="Yes",'EF Determination'!H33/1000*$G$57*$G$68*$C$71,0)),)</f>
        <v>47.531435293852482</v>
      </c>
      <c r="G32" s="533">
        <f>IFERROR(('EF Determination'!H33*$C$58/1000+IF($D32="Yes",'EF Determination'!H33/1000*$G$58*$G$68*$C$72,0)),)</f>
        <v>19.880803941989491</v>
      </c>
      <c r="H32" s="533">
        <f>IFERROR(('EF Determination'!H33*$C$59/1000+IF($D32="Yes",'EF Determination'!H33/1000*$G$59*$G$68*$C$73,0)),)</f>
        <v>35.503410655792081</v>
      </c>
      <c r="I32" s="536">
        <f>IFERROR(('EF Determination'!H33*$C$60/1000+IF($D32="Yes",'EF Determination'!H33/1000*$G$60*$G$68*$C$74,0)),)</f>
        <v>230.44036168642617</v>
      </c>
      <c r="J32" s="533">
        <f>IFERROR(('EF Determination'!G33*$C$61/1000+IF($D32="Yes",'EF Determination'!G33/1000*$G$61*$G$68*$C$75,0)),)</f>
        <v>676.22396674638253</v>
      </c>
      <c r="K32" s="533">
        <f>IFERROR(('EF Determination'!H33*$C$62/1000+IF($D32="Yes",'EF Determination'!H33/1000*$G$62*$G$68*$C$76,0)),)</f>
        <v>135.21158731061001</v>
      </c>
      <c r="L32" s="533">
        <f>IFERROR(('EF Determination'!H33*$C$63/1000+IF($D32="Yes",'EF Determination'!H33/1000*$G$63*$G$68*$C$77,0)),)</f>
        <v>14.820738404598565</v>
      </c>
      <c r="M32" s="537">
        <f>IFERROR(('EF Determination'!H33*$C$64/1000+IF($D32="Yes",'EF Determination'!H33/1000*$G$64*$G$68*$C$78,0)),)</f>
        <v>28.535451555122609</v>
      </c>
    </row>
    <row r="33" spans="1:13" x14ac:dyDescent="0.35">
      <c r="A33" s="363"/>
      <c r="B33" s="374" t="s">
        <v>910</v>
      </c>
      <c r="C33" s="375" t="s">
        <v>220</v>
      </c>
      <c r="D33" s="377" t="s">
        <v>1520</v>
      </c>
      <c r="E33" s="529">
        <f>IFERROR(('EF Determination'!H34*$C$56/1000+IF($D33="Yes",'EF Determination'!H34/1000*$G$56*$G$67*$C$70,0)),)</f>
        <v>0.43961701600000003</v>
      </c>
      <c r="F33" s="464">
        <f>IFERROR(('EF Determination'!H34*$C$57/1000+IF($D33="Yes",'EF Determination'!H34/1000*$G$57*$G$67*$C$71,0)),)</f>
        <v>0.46996371300000001</v>
      </c>
      <c r="G33" s="464">
        <f>IFERROR(('EF Determination'!H34*$C$58/1000+IF($D33="Yes",'EF Determination'!H34/1000*$G$58*$G$67*$C$72,0)),)</f>
        <v>0.19657004633333333</v>
      </c>
      <c r="H33" s="464">
        <f>IFERROR(('EF Determination'!H34*$C$59/1000+IF($D33="Yes",'EF Determination'!H34/1000*$G$59*$G$67*$C$73,0)),)</f>
        <v>0.35103746800000002</v>
      </c>
      <c r="I33" s="530">
        <f>IFERROR(('EF Determination'!H34*$C$60/1000+IF($D33="Yes",'EF Determination'!H34/1000*$G$60*$G$67*$C$74,0)),)</f>
        <v>2.2784628179999995</v>
      </c>
      <c r="J33" s="464">
        <f>IFERROR(('EF Determination'!G34*$C$61/1000+IF($D33="Yes",'EF Determination'!G34/1000*$G$61*$G$67*$C$75,0)),)</f>
        <v>0</v>
      </c>
      <c r="K33" s="464">
        <f>IFERROR(('EF Determination'!H34*$C$62/1000+IF($D33="Yes",'EF Determination'!H34/1000*$G$62*$G$67*$C$76,0)),)</f>
        <v>1.3368950300000002</v>
      </c>
      <c r="L33" s="464">
        <f>IFERROR(('EF Determination'!H34*$C$63/1000+IF($D33="Yes",'EF Determination'!H34/1000*$G$63*$G$67*$C$77,0)),)</f>
        <v>0.14653900533333333</v>
      </c>
      <c r="M33" s="531">
        <f>IFERROR(('EF Determination'!H34*$C$64/1000+IF($D33="Yes",'EF Determination'!H34/1000*$G$64*$G$67*$C$78,0)),)</f>
        <v>0.28214226400000003</v>
      </c>
    </row>
    <row r="34" spans="1:13" x14ac:dyDescent="0.35">
      <c r="A34" s="363"/>
      <c r="B34" s="374" t="s">
        <v>1522</v>
      </c>
      <c r="C34" s="375" t="s">
        <v>210</v>
      </c>
      <c r="D34" s="377" t="s">
        <v>1521</v>
      </c>
      <c r="E34" s="529">
        <f>IFERROR(('EF Determination'!H35*$C$56/1000+IF($D34="Yes",'EF Determination'!H35/1000*$G$56*$G$67*$C$70,0)),)</f>
        <v>1.0153629108269409E-3</v>
      </c>
      <c r="F34" s="464">
        <f>IFERROR(('EF Determination'!H35*$C$57/1000+IF($D34="Yes",'EF Determination'!H35/1000*$G$57*$G$67*$C$71,0)),)</f>
        <v>1.0854532610146215E-3</v>
      </c>
      <c r="G34" s="464">
        <f>IFERROR(('EF Determination'!H35*$C$58/1000+IF($D34="Yes",'EF Determination'!H35/1000*$G$58*$G$67*$C$72,0)),)</f>
        <v>4.5400866472921047E-4</v>
      </c>
      <c r="H34" s="464">
        <f>IFERROR(('EF Determination'!H35*$C$59/1000+IF($D34="Yes",'EF Determination'!H35/1000*$G$59*$G$67*$C$73,0)),)</f>
        <v>8.107748616304676E-4</v>
      </c>
      <c r="I34" s="530">
        <f>IFERROR(('EF Determination'!H35*$C$60/1000+IF($D34="Yes",'EF Determination'!H35/1000*$G$60*$G$67*$C$74,0)),)</f>
        <v>5.2624592654426155E-3</v>
      </c>
      <c r="J34" s="464">
        <f>IFERROR(('EF Determination'!G35*$C$61/1000+IF($D34="Yes",'EF Determination'!G35/1000*$G$61*$G$67*$C$75,0)),)</f>
        <v>8.9264111146917638E-2</v>
      </c>
      <c r="K34" s="464">
        <f>IFERROR(('EF Determination'!H35*$C$62/1000+IF($D34="Yes",'EF Determination'!H35/1000*$G$62*$G$67*$C$76,0)),)</f>
        <v>3.0877640758356596E-3</v>
      </c>
      <c r="L34" s="464">
        <f>IFERROR(('EF Determination'!H35*$C$63/1000+IF($D34="Yes",'EF Determination'!H35/1000*$G$63*$G$67*$C$77,0)),)</f>
        <v>3.3845430360898026E-4</v>
      </c>
      <c r="M34" s="531">
        <f>IFERROR(('EF Determination'!H35*$C$64/1000+IF($D34="Yes",'EF Determination'!H35/1000*$G$64*$G$67*$C$78,0)),)</f>
        <v>6.5165082336654414E-4</v>
      </c>
    </row>
    <row r="35" spans="1:13" x14ac:dyDescent="0.35">
      <c r="A35" s="363"/>
      <c r="B35" s="374" t="s">
        <v>1470</v>
      </c>
      <c r="C35" s="375" t="s">
        <v>221</v>
      </c>
      <c r="D35" s="377" t="s">
        <v>1520</v>
      </c>
      <c r="E35" s="529">
        <f>IFERROR(('EF Determination'!H36*$C$56/1000+IF($D35="Yes",'EF Determination'!H36/1000*$G$56*$G$67*$C$70,0)),)</f>
        <v>3.0446338319999997</v>
      </c>
      <c r="F35" s="464">
        <f>IFERROR(('EF Determination'!H36*$C$57/1000+IF($D35="Yes",'EF Determination'!H36/1000*$G$57*$G$67*$C$71,0)),)</f>
        <v>3.2548044509999996</v>
      </c>
      <c r="G35" s="464">
        <f>IFERROR(('EF Determination'!H36*$C$58/1000+IF($D35="Yes",'EF Determination'!H36/1000*$G$58*$G$67*$C$72,0)),)</f>
        <v>1.3613754509999998</v>
      </c>
      <c r="H35" s="464">
        <f>IFERROR(('EF Determination'!H36*$C$59/1000+IF($D35="Yes",'EF Determination'!H36/1000*$G$59*$G$67*$C$73,0)),)</f>
        <v>2.4311628359999999</v>
      </c>
      <c r="I35" s="530">
        <f>IFERROR(('EF Determination'!H36*$C$60/1000+IF($D35="Yes",'EF Determination'!H36/1000*$G$60*$G$67*$C$74,0)),)</f>
        <v>15.779837285999999</v>
      </c>
      <c r="J35" s="464">
        <f>IFERROR(('EF Determination'!G36*$C$61/1000+IF($D35="Yes",'EF Determination'!G36/1000*$G$61*$G$67*$C$75,0)),)</f>
        <v>54.379159784999985</v>
      </c>
      <c r="K35" s="464">
        <f>IFERROR(('EF Determination'!H36*$C$62/1000+IF($D35="Yes",'EF Determination'!H36/1000*$G$62*$G$67*$C$76,0)),)</f>
        <v>9.2588678099999999</v>
      </c>
      <c r="L35" s="464">
        <f>IFERROR(('EF Determination'!H36*$C$63/1000+IF($D35="Yes",'EF Determination'!H36/1000*$G$63*$G$67*$C$77,0)),)</f>
        <v>1.014877944</v>
      </c>
      <c r="M35" s="531">
        <f>IFERROR(('EF Determination'!H36*$C$64/1000+IF($D35="Yes",'EF Determination'!H36/1000*$G$64*$G$67*$C$78,0)),)</f>
        <v>1.9540187279999999</v>
      </c>
    </row>
    <row r="36" spans="1:13" x14ac:dyDescent="0.35">
      <c r="A36" s="363"/>
      <c r="B36" s="381" t="s">
        <v>924</v>
      </c>
      <c r="C36" s="382" t="s">
        <v>222</v>
      </c>
      <c r="D36" s="377" t="s">
        <v>1520</v>
      </c>
      <c r="E36" s="529">
        <f>IFERROR(('EF Determination'!H37*$C$56/1000+IF($D36="Yes",'EF Determination'!H37/1000*$G$56*$G$67*$C$70,0)),)</f>
        <v>1.7504558478420395E-4</v>
      </c>
      <c r="F36" s="464">
        <f>IFERROR(('EF Determination'!H37*$C$57/1000+IF($D36="Yes",'EF Determination'!H37/1000*$G$57*$G$67*$C$71,0)),)</f>
        <v>1.8712895537565085E-4</v>
      </c>
      <c r="G36" s="464">
        <f>IFERROR(('EF Determination'!H37*$C$58/1000+IF($D36="Yes",'EF Determination'!H37/1000*$G$58*$G$67*$C$72,0)),)</f>
        <v>7.8269760858111086E-5</v>
      </c>
      <c r="H36" s="464">
        <f>IFERROR(('EF Determination'!H37*$C$59/1000+IF($D36="Yes",'EF Determination'!H37/1000*$G$59*$G$67*$C$73,0)),)</f>
        <v>1.3977520576052106E-4</v>
      </c>
      <c r="I36" s="530">
        <f>IFERROR(('EF Determination'!H37*$C$60/1000+IF($D36="Yes",'EF Determination'!H37/1000*$G$60*$G$67*$C$74,0)),)</f>
        <v>9.0723252710917641E-4</v>
      </c>
      <c r="J36" s="464">
        <f>IFERROR(('EF Determination'!G37*$C$61/1000+IF($D36="Yes",'EF Determination'!G37/1000*$G$61*$G$67*$C$75,0)),)</f>
        <v>2.2915795085688122E-3</v>
      </c>
      <c r="K36" s="464">
        <f>IFERROR(('EF Determination'!H37*$C$62/1000+IF($D36="Yes",'EF Determination'!H37/1000*$G$62*$G$67*$C$76,0)),)</f>
        <v>5.3232146119076937E-4</v>
      </c>
      <c r="L36" s="464">
        <f>IFERROR(('EF Determination'!H37*$C$63/1000+IF($D36="Yes",'EF Determination'!H37/1000*$G$63*$G$67*$C$77,0)),)</f>
        <v>5.8348528261401315E-5</v>
      </c>
      <c r="M36" s="531">
        <f>IFERROR(('EF Determination'!H37*$C$64/1000+IF($D36="Yes",'EF Determination'!H37/1000*$G$64*$G$67*$C$78,0)),)</f>
        <v>1.1234268874210103E-4</v>
      </c>
    </row>
    <row r="37" spans="1:13" x14ac:dyDescent="0.35">
      <c r="A37" s="363"/>
      <c r="B37" s="374" t="s">
        <v>1472</v>
      </c>
      <c r="C37" s="375" t="s">
        <v>223</v>
      </c>
      <c r="D37" s="377" t="s">
        <v>1521</v>
      </c>
      <c r="E37" s="529">
        <f>IFERROR(('EF Determination'!H38*$C$56/1000+IF($D37="Yes",'EF Determination'!H38/1000*$G$56*$G$67*$C$70,0)),)</f>
        <v>5.8478382312568819E-3</v>
      </c>
      <c r="F37" s="464">
        <f>IFERROR(('EF Determination'!H38*$C$57/1000+IF($D37="Yes",'EF Determination'!H38/1000*$G$57*$G$67*$C$71,0)),)</f>
        <v>6.2515136315488681E-3</v>
      </c>
      <c r="G37" s="464">
        <f>IFERROR(('EF Determination'!H38*$C$58/1000+IF($D37="Yes",'EF Determination'!H38/1000*$G$58*$G$67*$C$72,0)),)</f>
        <v>2.6147983136030461E-3</v>
      </c>
      <c r="H37" s="464">
        <f>IFERROR(('EF Determination'!H38*$C$59/1000+IF($D37="Yes",'EF Determination'!H38/1000*$G$59*$G$67*$C$73,0)),)</f>
        <v>4.6695424682424358E-3</v>
      </c>
      <c r="I37" s="530">
        <f>IFERROR(('EF Determination'!H38*$C$60/1000+IF($D37="Yes",'EF Determination'!H38/1000*$G$60*$G$67*$C$74,0)),)</f>
        <v>3.030838545976048E-2</v>
      </c>
      <c r="J37" s="464">
        <f>IFERROR(('EF Determination'!G38*$C$61/1000+IF($D37="Yes",'EF Determination'!G38/1000*$G$61*$G$67*$C$75,0)),)</f>
        <v>6.4141714000000002E-2</v>
      </c>
      <c r="K37" s="464">
        <f>IFERROR(('EF Determination'!H38*$C$62/1000+IF($D37="Yes",'EF Determination'!H38/1000*$G$62*$G$67*$C$76,0)),)</f>
        <v>1.7783537904755068E-2</v>
      </c>
      <c r="L37" s="464">
        <f>IFERROR(('EF Determination'!H38*$C$63/1000+IF($D37="Yes",'EF Determination'!H38/1000*$G$63*$G$67*$C$77,0)),)</f>
        <v>1.9492794104189605E-3</v>
      </c>
      <c r="M37" s="531">
        <f>IFERROR(('EF Determination'!H38*$C$64/1000+IF($D37="Yes",'EF Determination'!H38/1000*$G$64*$G$67*$C$78,0)),)</f>
        <v>3.7530902081200886E-3</v>
      </c>
    </row>
    <row r="38" spans="1:13" x14ac:dyDescent="0.35">
      <c r="A38" s="363"/>
      <c r="B38" s="374" t="s">
        <v>1473</v>
      </c>
      <c r="C38" s="375" t="s">
        <v>224</v>
      </c>
      <c r="D38" s="377" t="s">
        <v>1521</v>
      </c>
      <c r="E38" s="529">
        <f>IFERROR(('EF Determination'!H39*$C$56/1000+IF($D38="Yes",'EF Determination'!H39/1000*$G$56*$G$67*$C$70,0)),)</f>
        <v>6.7521953989681735E-3</v>
      </c>
      <c r="F38" s="464">
        <f>IFERROR(('EF Determination'!H39*$C$57/1000+IF($D38="Yes",'EF Determination'!H39/1000*$G$57*$G$67*$C$71,0)),)</f>
        <v>7.2182984395685887E-3</v>
      </c>
      <c r="G38" s="464">
        <f>IFERROR(('EF Determination'!H39*$C$58/1000+IF($D38="Yes",'EF Determination'!H39/1000*$G$58*$G$67*$C$72,0)),)</f>
        <v>3.0191719476729585E-3</v>
      </c>
      <c r="H38" s="464">
        <f>IFERROR(('EF Determination'!H39*$C$59/1000+IF($D38="Yes",'EF Determination'!H39/1000*$G$59*$G$67*$C$73,0)),)</f>
        <v>5.3916784155939894E-3</v>
      </c>
      <c r="I38" s="530">
        <f>IFERROR(('EF Determination'!H39*$C$60/1000+IF($D38="Yes",'EF Determination'!H39/1000*$G$60*$G$67*$C$74,0)),)</f>
        <v>3.4995520183458181E-2</v>
      </c>
      <c r="J38" s="464">
        <f>IFERROR(('EF Determination'!G39*$C$61/1000+IF($D38="Yes",'EF Determination'!G39/1000*$G$61*$G$67*$C$75,0)),)</f>
        <v>5.5966883174342015E-2</v>
      </c>
      <c r="K38" s="464">
        <f>IFERROR(('EF Determination'!H39*$C$62/1000+IF($D38="Yes",'EF Determination'!H39/1000*$G$62*$G$67*$C$76,0)),)</f>
        <v>2.0533728545369632E-2</v>
      </c>
      <c r="L38" s="464">
        <f>IFERROR(('EF Determination'!H39*$C$63/1000+IF($D38="Yes",'EF Determination'!H39/1000*$G$63*$G$67*$C$77,0)),)</f>
        <v>2.2507317996560577E-3</v>
      </c>
      <c r="M38" s="531">
        <f>IFERROR(('EF Determination'!H39*$C$64/1000+IF($D38="Yes",'EF Determination'!H39/1000*$G$64*$G$67*$C$78,0)),)</f>
        <v>4.3334985396362912E-3</v>
      </c>
    </row>
    <row r="39" spans="1:13" x14ac:dyDescent="0.35">
      <c r="A39" s="363"/>
      <c r="B39" s="374" t="s">
        <v>1474</v>
      </c>
      <c r="C39" s="375" t="s">
        <v>225</v>
      </c>
      <c r="D39" s="377" t="s">
        <v>1521</v>
      </c>
      <c r="E39" s="529">
        <f>IFERROR(('EF Determination'!H40*$C$56/1000+IF($D39="Yes",'EF Determination'!H40/1000*$G$56*$G$67*$C$70,0)),)</f>
        <v>2.4292597147156452E-4</v>
      </c>
      <c r="F39" s="464">
        <f>IFERROR(('EF Determination'!H40*$C$57/1000+IF($D39="Yes",'EF Determination'!H40/1000*$G$57*$G$67*$C$71,0)),)</f>
        <v>2.5969511502463896E-4</v>
      </c>
      <c r="G39" s="464">
        <f>IFERROR(('EF Determination'!H40*$C$58/1000+IF($D39="Yes",'EF Determination'!H40/1000*$G$58*$G$67*$C$72,0)),)</f>
        <v>1.0862174968162617E-4</v>
      </c>
      <c r="H39" s="464">
        <f>IFERROR(('EF Determination'!H40*$C$59/1000+IF($D39="Yes",'EF Determination'!H40/1000*$G$59*$G$67*$C$73,0)),)</f>
        <v>1.9397820110042842E-4</v>
      </c>
      <c r="I39" s="530">
        <f>IFERROR(('EF Determination'!H40*$C$60/1000+IF($D39="Yes",'EF Determination'!H40/1000*$G$60*$G$67*$C$74,0)),)</f>
        <v>1.2590454267686685E-3</v>
      </c>
      <c r="J39" s="464">
        <f>IFERROR(('EF Determination'!G40*$C$61/1000+IF($D39="Yes",'EF Determination'!G40/1000*$G$61*$G$67*$C$75,0)),)</f>
        <v>3.4496383999999998E-3</v>
      </c>
      <c r="K39" s="464">
        <f>IFERROR(('EF Determination'!H40*$C$62/1000+IF($D39="Yes",'EF Determination'!H40/1000*$G$62*$G$67*$C$76,0)),)</f>
        <v>7.3874875652733243E-4</v>
      </c>
      <c r="L39" s="464">
        <f>IFERROR(('EF Determination'!H40*$C$63/1000+IF($D39="Yes",'EF Determination'!H40/1000*$G$63*$G$67*$C$77,0)),)</f>
        <v>8.0975323823854846E-5</v>
      </c>
      <c r="M39" s="531">
        <f>IFERROR(('EF Determination'!H40*$C$64/1000+IF($D39="Yes",'EF Determination'!H40/1000*$G$64*$G$67*$C$78,0)),)</f>
        <v>1.5590771303398916E-4</v>
      </c>
    </row>
    <row r="40" spans="1:13" x14ac:dyDescent="0.35">
      <c r="A40" s="363"/>
      <c r="B40" s="374" t="s">
        <v>420</v>
      </c>
      <c r="C40" s="375" t="s">
        <v>190</v>
      </c>
      <c r="D40" s="377" t="s">
        <v>1520</v>
      </c>
      <c r="E40" s="529">
        <f>IFERROR(('EF Determination'!H41*$C$56/1000+IF($D40="Yes",'EF Determination'!H41/1000*$G$56*$G$67*$C$70,0)),)</f>
        <v>0.20098027363002083</v>
      </c>
      <c r="F40" s="464">
        <f>IFERROR(('EF Determination'!H41*$C$57/1000+IF($D40="Yes",'EF Determination'!H41/1000*$G$57*$G$67*$C$71,0)),)</f>
        <v>0.21485391192164541</v>
      </c>
      <c r="G40" s="464">
        <f>IFERROR(('EF Determination'!H41*$C$58/1000+IF($D40="Yes",'EF Determination'!H41/1000*$G$58*$G$67*$C$72,0)),)</f>
        <v>8.9866179564667276E-2</v>
      </c>
      <c r="H40" s="464">
        <f>IFERROR(('EF Determination'!H41*$C$59/1000+IF($D40="Yes",'EF Determination'!H41/1000*$G$59*$G$67*$C$73,0)),)</f>
        <v>0.16048424834635991</v>
      </c>
      <c r="I40" s="530">
        <f>IFERROR(('EF Determination'!H41*$C$60/1000+IF($D40="Yes",'EF Determination'!H41/1000*$G$60*$G$67*$C$74,0)),)</f>
        <v>1.0416477614630557</v>
      </c>
      <c r="J40" s="464">
        <f>IFERROR(('EF Determination'!G41*$C$61/1000+IF($D40="Yes",'EF Determination'!G41/1000*$G$61*$G$67*$C$75,0)),)</f>
        <v>2.568156819738781</v>
      </c>
      <c r="K40" s="464">
        <f>IFERROR(('EF Determination'!H41*$C$62/1000+IF($D40="Yes",'EF Determination'!H41/1000*$G$62*$G$67*$C$76,0)),)</f>
        <v>0.611190011225623</v>
      </c>
      <c r="L40" s="464">
        <f>IFERROR(('EF Determination'!H41*$C$63/1000+IF($D40="Yes",'EF Determination'!H41/1000*$G$63*$G$67*$C$77,0)),)</f>
        <v>6.6993424543340271E-2</v>
      </c>
      <c r="M40" s="531">
        <f>IFERROR(('EF Determination'!H41*$C$64/1000+IF($D40="Yes",'EF Determination'!H41/1000*$G$64*$G$67*$C$78,0)),)</f>
        <v>0.12898733979240143</v>
      </c>
    </row>
    <row r="41" spans="1:13" x14ac:dyDescent="0.35">
      <c r="A41" s="363"/>
      <c r="B41" s="374" t="s">
        <v>995</v>
      </c>
      <c r="C41" s="375" t="s">
        <v>226</v>
      </c>
      <c r="D41" s="377" t="s">
        <v>1520</v>
      </c>
      <c r="E41" s="529">
        <f>IFERROR(('EF Determination'!H42*$C$56/1000+IF($D41="Yes",'EF Determination'!H42/1000*$G$56*$G$67*$C$70,0)),)</f>
        <v>0.4306676411152805</v>
      </c>
      <c r="F41" s="464">
        <f>IFERROR(('EF Determination'!H42*$C$57/1000+IF($D41="Yes",'EF Determination'!H42/1000*$G$57*$G$67*$C$71,0)),)</f>
        <v>0.4603965641027159</v>
      </c>
      <c r="G41" s="464">
        <f>IFERROR(('EF Determination'!H42*$C$58/1000+IF($D41="Yes",'EF Determination'!H42/1000*$G$58*$G$67*$C$72,0)),)</f>
        <v>0.19256842908077529</v>
      </c>
      <c r="H41" s="464">
        <f>IFERROR(('EF Determination'!H42*$C$59/1000+IF($D41="Yes",'EF Determination'!H42/1000*$G$59*$G$67*$C$73,0)),)</f>
        <v>0.34389132536817174</v>
      </c>
      <c r="I41" s="530">
        <f>IFERROR(('EF Determination'!H42*$C$60/1000+IF($D41="Yes",'EF Determination'!H42/1000*$G$60*$G$67*$C$74,0)),)</f>
        <v>2.2320796772728535</v>
      </c>
      <c r="J41" s="464">
        <f>IFERROR(('EF Determination'!G42*$C$61/1000+IF($D41="Yes",'EF Determination'!G42/1000*$G$61*$G$67*$C$75,0)),)</f>
        <v>4.962576770505132</v>
      </c>
      <c r="K41" s="464">
        <f>IFERROR(('EF Determination'!H42*$C$62/1000+IF($D41="Yes",'EF Determination'!H42/1000*$G$62*$G$67*$C$76,0)),)</f>
        <v>1.3096795802572898</v>
      </c>
      <c r="L41" s="464">
        <f>IFERROR(('EF Determination'!H42*$C$63/1000+IF($D41="Yes",'EF Determination'!H42/1000*$G$63*$G$67*$C$77,0)),)</f>
        <v>0.14355588037176018</v>
      </c>
      <c r="M41" s="531">
        <f>IFERROR(('EF Determination'!H42*$C$64/1000+IF($D41="Yes",'EF Determination'!H42/1000*$G$64*$G$67*$C$78,0)),)</f>
        <v>0.2763986353426427</v>
      </c>
    </row>
    <row r="42" spans="1:13" x14ac:dyDescent="0.35">
      <c r="A42" s="363"/>
      <c r="B42" s="374" t="s">
        <v>1477</v>
      </c>
      <c r="C42" s="375" t="s">
        <v>227</v>
      </c>
      <c r="D42" s="377" t="s">
        <v>1521</v>
      </c>
      <c r="E42" s="529">
        <f>IFERROR(('EF Determination'!H43*$C$56/1000+IF($D42="Yes",'EF Determination'!H43/1000*$G$56*$G$67*$C$70,0)),)</f>
        <v>2.9302478086202016E-3</v>
      </c>
      <c r="F42" s="464">
        <f>IFERROR(('EF Determination'!H43*$C$57/1000+IF($D42="Yes",'EF Determination'!H43/1000*$G$57*$G$67*$C$71,0)),)</f>
        <v>3.1325223774988347E-3</v>
      </c>
      <c r="G42" s="464">
        <f>IFERROR(('EF Determination'!H43*$C$58/1000+IF($D42="Yes",'EF Determination'!H43/1000*$G$58*$G$67*$C$72,0)),)</f>
        <v>1.3102289641778141E-3</v>
      </c>
      <c r="H42" s="464">
        <f>IFERROR(('EF Determination'!H43*$C$59/1000+IF($D42="Yes",'EF Determination'!H43/1000*$G$59*$G$67*$C$73,0)),)</f>
        <v>2.3398247427041906E-3</v>
      </c>
      <c r="I42" s="530">
        <f>IFERROR(('EF Determination'!H43*$C$60/1000+IF($D42="Yes",'EF Determination'!H43/1000*$G$60*$G$67*$C$74,0)),)</f>
        <v>1.5186993306617387E-2</v>
      </c>
      <c r="J42" s="464">
        <f>IFERROR(('EF Determination'!G43*$C$61/1000+IF($D42="Yes",'EF Determination'!G43/1000*$G$61*$G$67*$C$75,0)),)</f>
        <v>5.0160793464436831E-2</v>
      </c>
      <c r="K42" s="464">
        <f>IFERROR(('EF Determination'!H43*$C$62/1000+IF($D42="Yes",'EF Determination'!H43/1000*$G$62*$G$67*$C$76,0)),)</f>
        <v>8.9110147911397909E-3</v>
      </c>
      <c r="L42" s="464">
        <f>IFERROR(('EF Determination'!H43*$C$63/1000+IF($D42="Yes",'EF Determination'!H43/1000*$G$63*$G$67*$C$77,0)),)</f>
        <v>9.767492695400672E-4</v>
      </c>
      <c r="M42" s="531">
        <f>IFERROR(('EF Determination'!H43*$C$64/1000+IF($D42="Yes",'EF Determination'!H43/1000*$G$64*$G$67*$C$78,0)),)</f>
        <v>1.8806068025472935E-3</v>
      </c>
    </row>
    <row r="43" spans="1:13" x14ac:dyDescent="0.35">
      <c r="A43" s="363"/>
      <c r="B43" s="374" t="s">
        <v>1192</v>
      </c>
      <c r="C43" s="375" t="s">
        <v>228</v>
      </c>
      <c r="D43" s="377" t="s">
        <v>1520</v>
      </c>
      <c r="E43" s="529">
        <f>IFERROR(('EF Determination'!H44*$C$56/1000+IF($D43="Yes",'EF Determination'!H44/1000*$G$56*$G$67*$C$70,0)),)</f>
        <v>1.9255659253867322E-5</v>
      </c>
      <c r="F43" s="464">
        <f>IFERROR(('EF Determination'!H44*$C$57/1000+IF($D43="Yes",'EF Determination'!H44/1000*$G$57*$G$67*$C$71,0)),)</f>
        <v>2.0584874538182789E-5</v>
      </c>
      <c r="G43" s="464">
        <f>IFERROR(('EF Determination'!H44*$C$58/1000+IF($D43="Yes",'EF Determination'!H44/1000*$G$58*$G$67*$C$72,0)),)</f>
        <v>8.6099620668722652E-6</v>
      </c>
      <c r="H43" s="464">
        <f>IFERROR(('EF Determination'!H44*$C$59/1000+IF($D43="Yes",'EF Determination'!H44/1000*$G$59*$G$67*$C$73,0)),)</f>
        <v>1.5375787613162713E-5</v>
      </c>
      <c r="I43" s="530">
        <f>IFERROR(('EF Determination'!H44*$C$60/1000+IF($D43="Yes",'EF Determination'!H44/1000*$G$60*$G$67*$C$74,0)),)</f>
        <v>9.9798920535901895E-5</v>
      </c>
      <c r="J43" s="464">
        <f>IFERROR(('EF Determination'!G44*$C$61/1000+IF($D43="Yes",'EF Determination'!G44/1000*$G$61*$G$67*$C$75,0)),)</f>
        <v>1.0245348944999998E-4</v>
      </c>
      <c r="K43" s="464">
        <f>IFERROR(('EF Determination'!H44*$C$62/1000+IF($D43="Yes",'EF Determination'!H44/1000*$G$62*$G$67*$C$76,0)),)</f>
        <v>5.8557321984708456E-5</v>
      </c>
      <c r="L43" s="464">
        <f>IFERROR(('EF Determination'!H44*$C$63/1000+IF($D43="Yes",'EF Determination'!H44/1000*$G$63*$G$67*$C$77,0)),)</f>
        <v>6.4185530846224399E-6</v>
      </c>
      <c r="M43" s="531">
        <f>IFERROR(('EF Determination'!H44*$C$64/1000+IF($D43="Yes",'EF Determination'!H44/1000*$G$64*$G$67*$C$78,0)),)</f>
        <v>1.235810967039246E-5</v>
      </c>
    </row>
    <row r="44" spans="1:13" x14ac:dyDescent="0.35">
      <c r="A44" s="363"/>
      <c r="B44" s="374" t="s">
        <v>1195</v>
      </c>
      <c r="C44" s="375" t="s">
        <v>229</v>
      </c>
      <c r="D44" s="377" t="s">
        <v>1520</v>
      </c>
      <c r="E44" s="529">
        <f>IFERROR(('EF Determination'!H45*$C$56/1000+IF($D44="Yes",'EF Determination'!H45/1000*$G$56*$G$67*$C$70,0)),)</f>
        <v>7.422739708235028E-2</v>
      </c>
      <c r="F44" s="464">
        <f>IFERROR(('EF Determination'!H45*$C$57/1000+IF($D44="Yes",'EF Determination'!H45/1000*$G$57*$G$67*$C$71,0)),)</f>
        <v>7.9351303224228953E-2</v>
      </c>
      <c r="G44" s="464">
        <f>IFERROR(('EF Determination'!H45*$C$58/1000+IF($D44="Yes",'EF Determination'!H45/1000*$G$58*$G$67*$C$72,0)),)</f>
        <v>3.3189986630727523E-2</v>
      </c>
      <c r="H44" s="464">
        <f>IFERROR(('EF Determination'!H45*$C$59/1000+IF($D44="Yes",'EF Determination'!H45/1000*$G$59*$G$67*$C$73,0)),)</f>
        <v>5.9271130506055827E-2</v>
      </c>
      <c r="I44" s="530">
        <f>IFERROR(('EF Determination'!H45*$C$60/1000+IF($D44="Yes",'EF Determination'!H45/1000*$G$60*$G$67*$C$74,0)),)</f>
        <v>0.3847084124902409</v>
      </c>
      <c r="J44" s="464">
        <f>IFERROR(('EF Determination'!G45*$C$61/1000+IF($D44="Yes",'EF Determination'!G45/1000*$G$61*$G$67*$C$75,0)),)</f>
        <v>1.1183375436212857</v>
      </c>
      <c r="K44" s="464">
        <f>IFERROR(('EF Determination'!H45*$C$62/1000+IF($D44="Yes",'EF Determination'!H45/1000*$G$62*$G$67*$C$76,0)),)</f>
        <v>0.22572883814222197</v>
      </c>
      <c r="L44" s="464">
        <f>IFERROR(('EF Determination'!H45*$C$63/1000+IF($D44="Yes",'EF Determination'!H45/1000*$G$63*$G$67*$C$77,0)),)</f>
        <v>2.4742465694116762E-2</v>
      </c>
      <c r="M44" s="531">
        <f>IFERROR(('EF Determination'!H45*$C$64/1000+IF($D44="Yes",'EF Determination'!H45/1000*$G$64*$G$67*$C$78,0)),)</f>
        <v>4.7638478724493463E-2</v>
      </c>
    </row>
    <row r="45" spans="1:13" x14ac:dyDescent="0.35">
      <c r="A45" s="363"/>
      <c r="B45" s="374" t="s">
        <v>1480</v>
      </c>
      <c r="C45" s="375">
        <v>504</v>
      </c>
      <c r="D45" s="377" t="s">
        <v>1521</v>
      </c>
      <c r="E45" s="529">
        <f>IFERROR(('EF Determination'!H46*$C$56/1000+IF($D45="Yes",'EF Determination'!H46/1000*$G$56*$G$67*$C$70,0)),)</f>
        <v>0.13513609055837195</v>
      </c>
      <c r="F45" s="464">
        <f>IFERROR(('EF Determination'!H46*$C$57/1000+IF($D45="Yes",'EF Determination'!H46/1000*$G$57*$G$67*$C$71,0)),)</f>
        <v>0.14446451472005056</v>
      </c>
      <c r="G45" s="464">
        <f>IFERROR(('EF Determination'!H46*$C$58/1000+IF($D45="Yes",'EF Determination'!H46/1000*$G$58*$G$67*$C$72,0)),)</f>
        <v>6.0424657407630228E-2</v>
      </c>
      <c r="H45" s="464">
        <f>IFERROR(('EF Determination'!H46*$C$59/1000+IF($D45="Yes",'EF Determination'!H46/1000*$G$59*$G$67*$C$73,0)),)</f>
        <v>0.10790717678914773</v>
      </c>
      <c r="I45" s="530">
        <f>IFERROR(('EF Determination'!H46*$C$60/1000+IF($D45="Yes",'EF Determination'!H46/1000*$G$60*$G$67*$C$74,0)),)</f>
        <v>0.70038817084171112</v>
      </c>
      <c r="J45" s="464">
        <f>IFERROR(('EF Determination'!G46*$C$61/1000+IF($D45="Yes",'EF Determination'!G46/1000*$G$61*$G$67*$C$75,0)),)</f>
        <v>1.4795814511818612</v>
      </c>
      <c r="K45" s="464">
        <f>IFERROR(('EF Determination'!H46*$C$62/1000+IF($D45="Yes",'EF Determination'!H46/1000*$G$62*$G$67*$C$76,0)),)</f>
        <v>0.41095490225773551</v>
      </c>
      <c r="L45" s="464">
        <f>IFERROR(('EF Determination'!H46*$C$63/1000+IF($D45="Yes",'EF Determination'!H46/1000*$G$63*$G$67*$C$77,0)),)</f>
        <v>4.5045363519457302E-2</v>
      </c>
      <c r="M45" s="531">
        <f>IFERROR(('EF Determination'!H46*$C$64/1000+IF($D45="Yes",'EF Determination'!H46/1000*$G$64*$G$67*$C$78,0)),)</f>
        <v>8.6729132746417803E-2</v>
      </c>
    </row>
    <row r="46" spans="1:13" x14ac:dyDescent="0.35">
      <c r="A46" s="363"/>
      <c r="B46" s="374" t="s">
        <v>1255</v>
      </c>
      <c r="C46" s="375" t="s">
        <v>230</v>
      </c>
      <c r="D46" s="377" t="s">
        <v>1520</v>
      </c>
      <c r="E46" s="529">
        <f>IFERROR(('EF Determination'!H47*$C$56/1000+IF($D46="Yes",'EF Determination'!H47/1000*$G$56*$G$67*$C$70,0)),)</f>
        <v>7.6810407999999999</v>
      </c>
      <c r="F46" s="464">
        <f>IFERROR(('EF Determination'!H47*$C$57/1000+IF($D46="Yes",'EF Determination'!H47/1000*$G$57*$G$67*$C$71,0)),)</f>
        <v>8.2112619000000002</v>
      </c>
      <c r="G46" s="464">
        <f>IFERROR(('EF Determination'!H47*$C$58/1000+IF($D46="Yes",'EF Determination'!H47/1000*$G$58*$G$67*$C$72,0)),)</f>
        <v>3.4344952333333327</v>
      </c>
      <c r="H46" s="464">
        <f>IFERROR(('EF Determination'!H47*$C$59/1000+IF($D46="Yes",'EF Determination'!H47/1000*$G$59*$G$67*$C$73,0)),)</f>
        <v>6.1333683999999984</v>
      </c>
      <c r="I46" s="530">
        <f>IFERROR(('EF Determination'!H47*$C$60/1000+IF($D46="Yes",'EF Determination'!H47/1000*$G$60*$G$67*$C$74,0)),)</f>
        <v>39.809573399999991</v>
      </c>
      <c r="J46" s="464">
        <f>IFERROR(('EF Determination'!G47*$C$61/1000+IF($D46="Yes",'EF Determination'!G47/1000*$G$61*$G$67*$C$75,0)),)</f>
        <v>137.18843316666661</v>
      </c>
      <c r="K46" s="464">
        <f>IFERROR(('EF Determination'!H47*$C$62/1000+IF($D46="Yes",'EF Determination'!H47/1000*$G$62*$G$67*$C$76,0)),)</f>
        <v>23.358388999999999</v>
      </c>
      <c r="L46" s="464">
        <f>IFERROR(('EF Determination'!H47*$C$63/1000+IF($D46="Yes",'EF Determination'!H47/1000*$G$63*$G$67*$C$77,0)),)</f>
        <v>2.5603469333333329</v>
      </c>
      <c r="M46" s="531">
        <f>IFERROR(('EF Determination'!H47*$C$64/1000+IF($D46="Yes",'EF Determination'!H47/1000*$G$64*$G$67*$C$78,0)),)</f>
        <v>4.9296231999999991</v>
      </c>
    </row>
    <row r="47" spans="1:13" x14ac:dyDescent="0.35">
      <c r="A47" s="363"/>
      <c r="B47" s="374" t="s">
        <v>1268</v>
      </c>
      <c r="C47" s="375" t="s">
        <v>231</v>
      </c>
      <c r="D47" s="377" t="s">
        <v>1520</v>
      </c>
      <c r="E47" s="529">
        <f>IFERROR(('EF Determination'!H48*$C$56/1000+IF($D47="Yes",'EF Determination'!H48/1000*$G$56*$G$67*$C$70,0)),)</f>
        <v>2.04283E-2</v>
      </c>
      <c r="F47" s="464">
        <f>IFERROR(('EF Determination'!H48*$C$57/1000+IF($D47="Yes",'EF Determination'!H48/1000*$G$57*$G$67*$C$71,0)),)</f>
        <v>2.1838462499999999E-2</v>
      </c>
      <c r="G47" s="464">
        <f>IFERROR(('EF Determination'!H48*$C$58/1000+IF($D47="Yes",'EF Determination'!H48/1000*$G$58*$G$67*$C$72,0)),)</f>
        <v>9.1342958333333335E-3</v>
      </c>
      <c r="H47" s="464">
        <f>IFERROR(('EF Determination'!H48*$C$59/1000+IF($D47="Yes",'EF Determination'!H48/1000*$G$59*$G$67*$C$73,0)),)</f>
        <v>1.6312150000000001E-2</v>
      </c>
      <c r="I47" s="530">
        <f>IFERROR(('EF Determination'!H48*$C$60/1000+IF($D47="Yes",'EF Determination'!H48/1000*$G$60*$G$67*$C$74,0)),)</f>
        <v>0.105876525</v>
      </c>
      <c r="J47" s="464">
        <f>IFERROR(('EF Determination'!G48*$C$61/1000+IF($D47="Yes",'EF Determination'!G48/1000*$G$61*$G$67*$C$75,0)),)</f>
        <v>0.27450489914175247</v>
      </c>
      <c r="K47" s="464">
        <f>IFERROR(('EF Determination'!H48*$C$62/1000+IF($D47="Yes",'EF Determination'!H48/1000*$G$62*$G$67*$C$76,0)),)</f>
        <v>6.2123374999999995E-2</v>
      </c>
      <c r="L47" s="464">
        <f>IFERROR(('EF Determination'!H48*$C$63/1000+IF($D47="Yes",'EF Determination'!H48/1000*$G$63*$G$67*$C$77,0)),)</f>
        <v>6.8094333333333333E-3</v>
      </c>
      <c r="M47" s="531">
        <f>IFERROR(('EF Determination'!H48*$C$64/1000+IF($D47="Yes",'EF Determination'!H48/1000*$G$64*$G$67*$C$78,0)),)</f>
        <v>1.3110699999999999E-2</v>
      </c>
    </row>
    <row r="48" spans="1:13" x14ac:dyDescent="0.35">
      <c r="A48" s="363"/>
      <c r="B48" s="374" t="s">
        <v>1523</v>
      </c>
      <c r="C48" s="375">
        <v>401</v>
      </c>
      <c r="D48" s="377" t="s">
        <v>1520</v>
      </c>
      <c r="E48" s="529">
        <f>IFERROR(('EF Determination'!H49*$C$56/1000+IF($D48="Yes",'EF Determination'!H49/1000*$G$56*$G$67*$C$70,0)),)</f>
        <v>0</v>
      </c>
      <c r="F48" s="464">
        <f>IFERROR(('EF Determination'!H49*$C$57/1000+IF($D48="Yes",'EF Determination'!H49/1000*$G$57*$G$67*$C$71,0)),)</f>
        <v>0</v>
      </c>
      <c r="G48" s="464">
        <f>IFERROR(('EF Determination'!H49*$C$58/1000+IF($D48="Yes",'EF Determination'!H49/1000*$G$58*$G$67*$C$72,0)),)</f>
        <v>0</v>
      </c>
      <c r="H48" s="464">
        <f>IFERROR(('EF Determination'!H49*$C$59/1000+IF($D48="Yes",'EF Determination'!H49/1000*$G$59*$G$67*$C$73,0)),)</f>
        <v>0</v>
      </c>
      <c r="I48" s="530">
        <f>IFERROR(('EF Determination'!H49*$C$60/1000+IF($D48="Yes",'EF Determination'!H49/1000*$G$60*$G$67*$C$74,0)),)</f>
        <v>0</v>
      </c>
      <c r="J48" s="464">
        <f>IFERROR(('EF Determination'!G49*$C$61/1000+IF($D48="Yes",'EF Determination'!G49/1000*$G$61*$G$67*$C$75,0)),)</f>
        <v>0</v>
      </c>
      <c r="K48" s="464">
        <f>IFERROR(('EF Determination'!H49*$C$62/1000+IF($D48="Yes",'EF Determination'!H49/1000*$G$62*$G$67*$C$76,0)),)</f>
        <v>0</v>
      </c>
      <c r="L48" s="464">
        <f>IFERROR(('EF Determination'!H49*$C$63/1000+IF($D48="Yes",'EF Determination'!H49/1000*$G$63*$G$67*$C$77,0)),)</f>
        <v>0</v>
      </c>
      <c r="M48" s="531">
        <f>IFERROR(('EF Determination'!H49*$C$64/1000+IF($D48="Yes",'EF Determination'!H49/1000*$G$64*$G$67*$C$78,0)),)</f>
        <v>0</v>
      </c>
    </row>
    <row r="49" spans="1:13" x14ac:dyDescent="0.35">
      <c r="A49" s="363"/>
      <c r="B49" s="374" t="s">
        <v>1483</v>
      </c>
      <c r="C49" s="375" t="s">
        <v>232</v>
      </c>
      <c r="D49" s="377" t="s">
        <v>1521</v>
      </c>
      <c r="E49" s="529">
        <f>IFERROR(('EF Determination'!H50*$C$56/1000+IF($D49="Yes",'EF Determination'!H50/1000*$G$56*$G$67*$C$70,0)),)</f>
        <v>6.0522334874379092E-3</v>
      </c>
      <c r="F49" s="464">
        <f>IFERROR(('EF Determination'!H50*$C$57/1000+IF($D49="Yes",'EF Determination'!H50/1000*$G$57*$G$67*$C$71,0)),)</f>
        <v>6.4700182617573165E-3</v>
      </c>
      <c r="G49" s="464">
        <f>IFERROR(('EF Determination'!H50*$C$58/1000+IF($D49="Yes",'EF Determination'!H50/1000*$G$58*$G$67*$C$72,0)),)</f>
        <v>2.7061914660869752E-3</v>
      </c>
      <c r="H49" s="464">
        <f>IFERROR(('EF Determination'!H50*$C$59/1000+IF($D49="Yes",'EF Determination'!H50/1000*$G$59*$G$67*$C$73,0)),)</f>
        <v>4.8327536056407185E-3</v>
      </c>
      <c r="I49" s="530">
        <f>IFERROR(('EF Determination'!H50*$C$60/1000+IF($D49="Yes",'EF Determination'!H50/1000*$G$60*$G$67*$C$74,0)),)</f>
        <v>3.1367732515116625E-2</v>
      </c>
      <c r="J49" s="464">
        <f>IFERROR(('EF Determination'!G50*$C$61/1000+IF($D49="Yes",'EF Determination'!G50/1000*$G$61*$G$67*$C$75,0)),)</f>
        <v>0</v>
      </c>
      <c r="K49" s="464">
        <f>IFERROR(('EF Determination'!H50*$C$62/1000+IF($D49="Yes",'EF Determination'!H50/1000*$G$62*$G$67*$C$76,0)),)</f>
        <v>1.8405113030827969E-2</v>
      </c>
      <c r="L49" s="464">
        <f>IFERROR(('EF Determination'!H50*$C$63/1000+IF($D49="Yes",'EF Determination'!H50/1000*$G$63*$G$67*$C$77,0)),)</f>
        <v>2.0174111624793028E-3</v>
      </c>
      <c r="M49" s="531">
        <f>IFERROR(('EF Determination'!H50*$C$64/1000+IF($D49="Yes",'EF Determination'!H50/1000*$G$64*$G$67*$C$78,0)),)</f>
        <v>3.8842692531317921E-3</v>
      </c>
    </row>
    <row r="50" spans="1:13" x14ac:dyDescent="0.35">
      <c r="A50" s="363"/>
      <c r="B50" s="374" t="s">
        <v>1484</v>
      </c>
      <c r="C50" s="375" t="s">
        <v>233</v>
      </c>
      <c r="D50" s="377" t="s">
        <v>1521</v>
      </c>
      <c r="E50" s="529">
        <f>IFERROR(('EF Determination'!H51*$C$56/1000+IF($D50="Yes",'EF Determination'!H51/1000*$G$56*$G$67*$C$70,0)),)</f>
        <v>7.720492686145615E-4</v>
      </c>
      <c r="F50" s="464">
        <f>IFERROR(('EF Determination'!H51*$C$57/1000+IF($D50="Yes",'EF Determination'!H51/1000*$G$57*$G$67*$C$71,0)),)</f>
        <v>8.2534371439579055E-4</v>
      </c>
      <c r="G50" s="464">
        <f>IFERROR(('EF Determination'!H51*$C$58/1000+IF($D50="Yes",'EF Determination'!H51/1000*$G$58*$G$67*$C$72,0)),)</f>
        <v>3.4521357222255577E-4</v>
      </c>
      <c r="H50" s="464">
        <f>IFERROR(('EF Determination'!H51*$C$59/1000+IF($D50="Yes",'EF Determination'!H51/1000*$G$59*$G$67*$C$73,0)),)</f>
        <v>6.164871025504334E-4</v>
      </c>
      <c r="I50" s="530">
        <f>IFERROR(('EF Determination'!H51*$C$60/1000+IF($D50="Yes",'EF Determination'!H51/1000*$G$60*$G$67*$C$74,0)),)</f>
        <v>4.0014046048717387E-3</v>
      </c>
      <c r="J50" s="464">
        <f>IFERROR(('EF Determination'!G51*$C$61/1000+IF($D50="Yes",'EF Determination'!G51/1000*$G$61*$G$67*$C$75,0)),)</f>
        <v>0</v>
      </c>
      <c r="K50" s="464">
        <f>IFERROR(('EF Determination'!H51*$C$62/1000+IF($D50="Yes",'EF Determination'!H51/1000*$G$62*$G$67*$C$76,0)),)</f>
        <v>2.3478363952271178E-3</v>
      </c>
      <c r="L50" s="464">
        <f>IFERROR(('EF Determination'!H51*$C$63/1000+IF($D50="Yes",'EF Determination'!H51/1000*$G$63*$G$67*$C$77,0)),)</f>
        <v>2.5734975620485387E-4</v>
      </c>
      <c r="M50" s="531">
        <f>IFERROR(('EF Determination'!H51*$C$64/1000+IF($D50="Yes",'EF Determination'!H51/1000*$G$64*$G$67*$C$78,0)),)</f>
        <v>4.9549430672277833E-4</v>
      </c>
    </row>
    <row r="51" spans="1:13" x14ac:dyDescent="0.35">
      <c r="A51" s="363"/>
      <c r="B51" s="374" t="s">
        <v>1485</v>
      </c>
      <c r="C51" s="375" t="s">
        <v>234</v>
      </c>
      <c r="D51" s="377" t="s">
        <v>1521</v>
      </c>
      <c r="E51" s="529">
        <f>IFERROR(('EF Determination'!H52*$C$56/1000+IF($D51="Yes",'EF Determination'!H52/1000*$G$56*$G$67*$C$70,0)),)</f>
        <v>3.8607063974884399E-3</v>
      </c>
      <c r="F51" s="464">
        <f>IFERROR(('EF Determination'!H52*$C$57/1000+IF($D51="Yes",'EF Determination'!H52/1000*$G$57*$G$67*$C$71,0)),)</f>
        <v>4.1272103838822316E-3</v>
      </c>
      <c r="G51" s="464">
        <f>IFERROR(('EF Determination'!H52*$C$58/1000+IF($D51="Yes",'EF Determination'!H52/1000*$G$58*$G$67*$C$72,0)),)</f>
        <v>1.7262735695237491E-3</v>
      </c>
      <c r="H51" s="464">
        <f>IFERROR(('EF Determination'!H52*$C$59/1000+IF($D51="Yes",'EF Determination'!H52/1000*$G$59*$G$67*$C$73,0)),)</f>
        <v>3.0828028696362917E-3</v>
      </c>
      <c r="I51" s="530">
        <f>IFERROR(('EF Determination'!H52*$C$60/1000+IF($D51="Yes",'EF Determination'!H52/1000*$G$60*$G$67*$C$74,0)),)</f>
        <v>2.0009407410863597E-2</v>
      </c>
      <c r="J51" s="464">
        <f>IFERROR(('EF Determination'!G52*$C$61/1000+IF($D51="Yes",'EF Determination'!G52/1000*$G$61*$G$67*$C$75,0)),)</f>
        <v>0</v>
      </c>
      <c r="K51" s="464">
        <f>IFERROR(('EF Determination'!H52*$C$62/1000+IF($D51="Yes",'EF Determination'!H52/1000*$G$62*$G$67*$C$76,0)),)</f>
        <v>1.174058102221298E-2</v>
      </c>
      <c r="L51" s="464">
        <f>IFERROR(('EF Determination'!H52*$C$63/1000+IF($D51="Yes",'EF Determination'!H52/1000*$G$63*$G$67*$C$77,0)),)</f>
        <v>1.2869021324961468E-3</v>
      </c>
      <c r="M51" s="531">
        <f>IFERROR(('EF Determination'!H52*$C$64/1000+IF($D51="Yes",'EF Determination'!H52/1000*$G$64*$G$67*$C$78,0)),)</f>
        <v>2.4777667924179543E-3</v>
      </c>
    </row>
    <row r="52" spans="1:13" x14ac:dyDescent="0.35">
      <c r="A52" s="363"/>
      <c r="B52" s="374" t="s">
        <v>1329</v>
      </c>
      <c r="C52" s="375" t="s">
        <v>235</v>
      </c>
      <c r="D52" s="377" t="s">
        <v>1520</v>
      </c>
      <c r="E52" s="529">
        <f>IFERROR(('EF Determination'!H53*$C$56/1000+IF($D52="Yes",'EF Determination'!H53/1000*$G$56*$G$67*$C$70,0)),)</f>
        <v>1.7225142559999997</v>
      </c>
      <c r="F52" s="464">
        <f>IFERROR(('EF Determination'!H53*$C$57/1000+IF($D52="Yes",'EF Determination'!H53/1000*$G$57*$G$67*$C$71,0)),)</f>
        <v>1.8414191579999997</v>
      </c>
      <c r="G52" s="464">
        <f>IFERROR(('EF Determination'!H53*$C$58/1000+IF($D52="Yes",'EF Determination'!H53/1000*$G$58*$G$67*$C$72,0)),)</f>
        <v>0.77020382466666648</v>
      </c>
      <c r="H52" s="464">
        <f>IFERROR(('EF Determination'!H53*$C$59/1000+IF($D52="Yes",'EF Determination'!H53/1000*$G$59*$G$67*$C$73,0)),)</f>
        <v>1.375440488</v>
      </c>
      <c r="I52" s="530">
        <f>IFERROR(('EF Determination'!H53*$C$60/1000+IF($D52="Yes",'EF Determination'!H53/1000*$G$60*$G$67*$C$74,0)),)</f>
        <v>8.9275085880000002</v>
      </c>
      <c r="J52" s="464">
        <f>IFERROR(('EF Determination'!G53*$C$61/1000+IF($D52="Yes",'EF Determination'!G53/1000*$G$61*$G$67*$C$75,0)),)</f>
        <v>30.765235863333324</v>
      </c>
      <c r="K52" s="464">
        <f>IFERROR(('EF Determination'!H53*$C$62/1000+IF($D52="Yes",'EF Determination'!H53/1000*$G$62*$G$67*$C$76,0)),)</f>
        <v>5.238242979999999</v>
      </c>
      <c r="L52" s="464">
        <f>IFERROR(('EF Determination'!H53*$C$63/1000+IF($D52="Yes",'EF Determination'!H53/1000*$G$63*$G$67*$C$77,0)),)</f>
        <v>0.57417141866666666</v>
      </c>
      <c r="M52" s="531">
        <f>IFERROR(('EF Determination'!H53*$C$64/1000+IF($D52="Yes",'EF Determination'!H53/1000*$G$64*$G$67*$C$78,0)),)</f>
        <v>1.1054942239999999</v>
      </c>
    </row>
    <row r="53" spans="1:13" x14ac:dyDescent="0.35">
      <c r="A53" s="363"/>
      <c r="B53" s="374" t="s">
        <v>1486</v>
      </c>
      <c r="C53" s="375" t="s">
        <v>236</v>
      </c>
      <c r="D53" s="377" t="s">
        <v>1520</v>
      </c>
      <c r="E53" s="529">
        <f>IFERROR(('EF Determination'!H54*$C$56/1000+IF($D53="Yes",'EF Determination'!H54/1000*$G$56*$G$67*$C$70,0)),)</f>
        <v>0.69292793600000002</v>
      </c>
      <c r="F53" s="464">
        <f>IFERROR(('EF Determination'!H54*$C$57/1000+IF($D53="Yes",'EF Determination'!H54/1000*$G$57*$G$67*$C$71,0)),)</f>
        <v>0.74076064799999997</v>
      </c>
      <c r="G53" s="464">
        <f>IFERROR(('EF Determination'!H54*$C$58/1000+IF($D53="Yes",'EF Determination'!H54/1000*$G$58*$G$67*$C$72,0)),)</f>
        <v>0.30983531466666669</v>
      </c>
      <c r="H53" s="464">
        <f>IFERROR(('EF Determination'!H54*$C$59/1000+IF($D53="Yes",'EF Determination'!H54/1000*$G$59*$G$67*$C$73,0)),)</f>
        <v>0.55330812799999995</v>
      </c>
      <c r="I53" s="530">
        <f>IFERROR(('EF Determination'!H54*$C$60/1000+IF($D53="Yes",'EF Determination'!H54/1000*$G$60*$G$67*$C$74,0)),)</f>
        <v>3.5913317279999997</v>
      </c>
      <c r="J53" s="464">
        <f>IFERROR(('EF Determination'!G54*$C$61/1000+IF($D53="Yes",'EF Determination'!G54/1000*$G$61*$G$67*$C$75,0)),)</f>
        <v>12.37614801333333</v>
      </c>
      <c r="K53" s="464">
        <f>IFERROR(('EF Determination'!H54*$C$62/1000+IF($D53="Yes",'EF Determination'!H54/1000*$G$62*$G$67*$C$76,0)),)</f>
        <v>2.10722488</v>
      </c>
      <c r="L53" s="464">
        <f>IFERROR(('EF Determination'!H54*$C$63/1000+IF($D53="Yes",'EF Determination'!H54/1000*$G$63*$G$67*$C$77,0)),)</f>
        <v>0.23097597866666666</v>
      </c>
      <c r="M53" s="531">
        <f>IFERROR(('EF Determination'!H54*$C$64/1000+IF($D53="Yes",'EF Determination'!H54/1000*$G$64*$G$67*$C$78,0)),)</f>
        <v>0.44471494399999995</v>
      </c>
    </row>
    <row r="54" spans="1:13" ht="15" thickBot="1" x14ac:dyDescent="0.4">
      <c r="A54" s="363"/>
      <c r="B54" s="384" t="s">
        <v>1487</v>
      </c>
      <c r="C54" s="385" t="s">
        <v>237</v>
      </c>
      <c r="D54" s="386" t="s">
        <v>1521</v>
      </c>
      <c r="E54" s="538">
        <f>IFERROR(('EF Determination'!H55*$C$56/1000+IF($D54="Yes",'EF Determination'!H55/1000*$G$56*$G$67*$C$70,0)),)</f>
        <v>8.403692458607874E-2</v>
      </c>
      <c r="F54" s="539">
        <f>IFERROR(('EF Determination'!H55*$C$57/1000+IF($D54="Yes",'EF Determination'!H55/1000*$G$57*$G$67*$C$71,0)),)</f>
        <v>8.9837980947431187E-2</v>
      </c>
      <c r="G54" s="539">
        <f>IFERROR(('EF Determination'!H55*$C$58/1000+IF($D54="Yes",'EF Determination'!H55/1000*$G$58*$G$67*$C$72,0)),)</f>
        <v>3.7576211926237946E-2</v>
      </c>
      <c r="H54" s="539">
        <f>IFERROR(('EF Determination'!H55*$C$59/1000+IF($D54="Yes",'EF Determination'!H55/1000*$G$59*$G$67*$C$73,0)),)</f>
        <v>6.7104111423212126E-2</v>
      </c>
      <c r="I54" s="540">
        <f>IFERROR(('EF Determination'!H55*$C$60/1000+IF($D54="Yes",'EF Determination'!H55/1000*$G$60*$G$67*$C$74,0)),)</f>
        <v>0.43554958302262453</v>
      </c>
      <c r="J54" s="539">
        <f>IFERROR(('EF Determination'!G55*$C$61/1000+IF($D54="Yes",'EF Determination'!G55/1000*$G$61*$G$67*$C$75,0)),)</f>
        <v>1.3558245859270606</v>
      </c>
      <c r="K54" s="539">
        <f>IFERROR(('EF Determination'!H55*$C$62/1000+IF($D54="Yes",'EF Determination'!H55/1000*$G$62*$G$67*$C$76,0)),)</f>
        <v>0.25556005051363495</v>
      </c>
      <c r="L54" s="539">
        <f>IFERROR(('EF Determination'!H55*$C$63/1000+IF($D54="Yes",'EF Determination'!H55/1000*$G$63*$G$67*$C$77,0)),)</f>
        <v>2.8012308195359579E-2</v>
      </c>
      <c r="M54" s="541">
        <f>IFERROR(('EF Determination'!H55*$C$64/1000+IF($D54="Yes",'EF Determination'!H55/1000*$G$64*$G$67*$C$78,0)),)</f>
        <v>5.3934145629871429E-2</v>
      </c>
    </row>
    <row r="55" spans="1:13" ht="22.5" customHeight="1" x14ac:dyDescent="0.35">
      <c r="A55" s="225">
        <v>1</v>
      </c>
      <c r="B55" s="711" t="s">
        <v>1524</v>
      </c>
      <c r="C55" s="711"/>
      <c r="D55" s="711"/>
      <c r="E55" s="711"/>
      <c r="F55" s="711"/>
      <c r="G55" s="711"/>
      <c r="H55" s="711"/>
      <c r="I55" s="711"/>
      <c r="J55" s="711"/>
      <c r="K55" s="711"/>
      <c r="L55" s="711"/>
      <c r="M55" s="711"/>
    </row>
    <row r="56" spans="1:13" ht="15" customHeight="1" x14ac:dyDescent="0.35">
      <c r="A56" s="225"/>
      <c r="B56" s="387" t="s">
        <v>1525</v>
      </c>
      <c r="C56" s="542">
        <f>'2. Emissions Units &amp; Activities'!I15</f>
        <v>16080</v>
      </c>
      <c r="D56" s="388" t="s">
        <v>1526</v>
      </c>
      <c r="E56" s="542">
        <f>'Criteria 39tpy'!B7</f>
        <v>3</v>
      </c>
      <c r="F56" s="388" t="s">
        <v>1527</v>
      </c>
      <c r="G56" s="389">
        <v>53.6</v>
      </c>
      <c r="H56" s="388" t="s">
        <v>1528</v>
      </c>
      <c r="I56" s="388"/>
      <c r="J56" s="390"/>
      <c r="K56" s="390"/>
      <c r="L56" s="140"/>
      <c r="M56" s="331"/>
    </row>
    <row r="57" spans="1:13" x14ac:dyDescent="0.35">
      <c r="A57" s="225"/>
      <c r="B57" s="387" t="s">
        <v>1529</v>
      </c>
      <c r="C57" s="542">
        <f>'2. Emissions Units &amp; Activities'!I16</f>
        <v>17190</v>
      </c>
      <c r="D57" s="391" t="s">
        <v>1526</v>
      </c>
      <c r="E57" s="542">
        <f>'Criteria 39tpy'!B8</f>
        <v>3</v>
      </c>
      <c r="F57" s="391" t="s">
        <v>1527</v>
      </c>
      <c r="G57" s="389">
        <v>57.3</v>
      </c>
      <c r="H57" s="392" t="s">
        <v>1528</v>
      </c>
      <c r="I57" s="393"/>
      <c r="J57" s="392"/>
      <c r="K57" s="393"/>
      <c r="L57" s="140"/>
      <c r="M57" s="331"/>
    </row>
    <row r="58" spans="1:13" x14ac:dyDescent="0.35">
      <c r="A58" s="225"/>
      <c r="B58" s="387" t="s">
        <v>1530</v>
      </c>
      <c r="C58" s="542">
        <f>'2. Emissions Units &amp; Activities'!I17</f>
        <v>7190</v>
      </c>
      <c r="D58" s="391" t="s">
        <v>1526</v>
      </c>
      <c r="E58" s="542">
        <f>'Criteria 39tpy'!B9</f>
        <v>1</v>
      </c>
      <c r="F58" s="391" t="s">
        <v>1527</v>
      </c>
      <c r="G58" s="389">
        <v>71.900000000000006</v>
      </c>
      <c r="H58" s="392" t="s">
        <v>1528</v>
      </c>
      <c r="I58" s="393"/>
      <c r="J58" s="392"/>
      <c r="K58" s="393"/>
      <c r="L58" s="140"/>
      <c r="M58" s="331"/>
    </row>
    <row r="59" spans="1:13" x14ac:dyDescent="0.35">
      <c r="A59" s="225"/>
      <c r="B59" s="387" t="s">
        <v>1531</v>
      </c>
      <c r="C59" s="542">
        <f>'2. Emissions Units &amp; Activities'!I18</f>
        <v>12840</v>
      </c>
      <c r="D59" s="391" t="s">
        <v>1526</v>
      </c>
      <c r="E59" s="542">
        <f>'Criteria 39tpy'!B10</f>
        <v>1</v>
      </c>
      <c r="F59" s="391" t="s">
        <v>1527</v>
      </c>
      <c r="G59" s="389">
        <v>128.4</v>
      </c>
      <c r="H59" s="392" t="s">
        <v>1528</v>
      </c>
      <c r="I59" s="393"/>
      <c r="J59" s="392"/>
      <c r="K59" s="393"/>
      <c r="L59" s="140"/>
      <c r="M59" s="331"/>
    </row>
    <row r="60" spans="1:13" x14ac:dyDescent="0.35">
      <c r="A60" s="225"/>
      <c r="B60" s="387" t="s">
        <v>1532</v>
      </c>
      <c r="C60" s="542">
        <f>'2. Emissions Units &amp; Activities'!I19</f>
        <v>83340</v>
      </c>
      <c r="D60" s="391" t="s">
        <v>1526</v>
      </c>
      <c r="E60" s="542">
        <f>'Criteria 39tpy'!B11</f>
        <v>6</v>
      </c>
      <c r="F60" s="391" t="s">
        <v>1527</v>
      </c>
      <c r="G60" s="389">
        <v>138.9</v>
      </c>
      <c r="H60" s="392" t="s">
        <v>1528</v>
      </c>
      <c r="I60" s="393"/>
      <c r="J60" s="392"/>
      <c r="K60" s="393"/>
      <c r="L60" s="140"/>
      <c r="M60" s="331"/>
    </row>
    <row r="61" spans="1:13" x14ac:dyDescent="0.35">
      <c r="A61" s="225"/>
      <c r="B61" s="387" t="s">
        <v>1516</v>
      </c>
      <c r="C61" s="542">
        <f>'2. Emissions Units &amp; Activities'!I20</f>
        <v>269503</v>
      </c>
      <c r="D61" s="391" t="s">
        <v>1526</v>
      </c>
      <c r="E61" s="542">
        <f>'Criteria 39tpy'!B12</f>
        <v>79</v>
      </c>
      <c r="F61" s="391" t="s">
        <v>1527</v>
      </c>
      <c r="G61" s="389">
        <v>173.5</v>
      </c>
      <c r="H61" s="392" t="s">
        <v>1528</v>
      </c>
      <c r="I61" s="393"/>
      <c r="J61" s="392"/>
      <c r="K61" s="393"/>
      <c r="L61" s="140"/>
      <c r="M61" s="331"/>
    </row>
    <row r="62" spans="1:13" x14ac:dyDescent="0.35">
      <c r="A62" s="225"/>
      <c r="B62" s="387" t="s">
        <v>1517</v>
      </c>
      <c r="C62" s="542">
        <f>'2. Emissions Units &amp; Activities'!I21</f>
        <v>48900</v>
      </c>
      <c r="D62" s="391" t="s">
        <v>1526</v>
      </c>
      <c r="E62" s="542">
        <f>'Criteria 39tpy'!B13</f>
        <v>3</v>
      </c>
      <c r="F62" s="391" t="s">
        <v>1527</v>
      </c>
      <c r="G62" s="389">
        <v>163</v>
      </c>
      <c r="H62" s="392" t="s">
        <v>1528</v>
      </c>
      <c r="I62" s="393"/>
      <c r="J62" s="394"/>
      <c r="K62" s="393"/>
      <c r="L62" s="140"/>
      <c r="M62" s="331"/>
    </row>
    <row r="63" spans="1:13" x14ac:dyDescent="0.35">
      <c r="A63" s="225"/>
      <c r="B63" s="387" t="s">
        <v>1518</v>
      </c>
      <c r="C63" s="542">
        <f>'2. Emissions Units &amp; Activities'!I22</f>
        <v>5360</v>
      </c>
      <c r="D63" s="391" t="s">
        <v>1526</v>
      </c>
      <c r="E63" s="542">
        <f>'Criteria 39tpy'!B14</f>
        <v>1</v>
      </c>
      <c r="F63" s="391" t="s">
        <v>1527</v>
      </c>
      <c r="G63" s="389">
        <v>53.6</v>
      </c>
      <c r="H63" s="395" t="s">
        <v>1528</v>
      </c>
      <c r="I63" s="393"/>
      <c r="J63" s="396"/>
      <c r="K63" s="393"/>
      <c r="L63" s="140"/>
      <c r="M63" s="331"/>
    </row>
    <row r="64" spans="1:13" x14ac:dyDescent="0.35">
      <c r="A64" s="225"/>
      <c r="B64" s="387" t="s">
        <v>1519</v>
      </c>
      <c r="C64" s="542">
        <f>'2. Emissions Units &amp; Activities'!I23</f>
        <v>10320</v>
      </c>
      <c r="D64" s="391" t="s">
        <v>1526</v>
      </c>
      <c r="E64" s="542">
        <f>'Criteria 39tpy'!B15</f>
        <v>1</v>
      </c>
      <c r="F64" s="391" t="s">
        <v>1527</v>
      </c>
      <c r="G64" s="389">
        <v>103.2</v>
      </c>
      <c r="H64" s="395" t="s">
        <v>1528</v>
      </c>
      <c r="I64" s="393"/>
      <c r="J64" s="396"/>
      <c r="K64" s="393"/>
      <c r="L64" s="140"/>
      <c r="M64" s="331"/>
    </row>
    <row r="65" spans="1:13" ht="57" customHeight="1" x14ac:dyDescent="0.35">
      <c r="A65" s="225">
        <v>2</v>
      </c>
      <c r="B65" s="700" t="s">
        <v>1533</v>
      </c>
      <c r="C65" s="700"/>
      <c r="D65" s="700"/>
      <c r="E65" s="700"/>
      <c r="F65" s="700"/>
      <c r="G65" s="700"/>
      <c r="H65" s="700"/>
      <c r="I65" s="700"/>
      <c r="J65" s="700"/>
      <c r="K65" s="700"/>
      <c r="L65" s="700"/>
      <c r="M65" s="700"/>
    </row>
    <row r="66" spans="1:13" ht="51" customHeight="1" x14ac:dyDescent="0.35">
      <c r="A66" s="225"/>
      <c r="B66" s="398" t="s">
        <v>1431</v>
      </c>
      <c r="C66" s="399" t="s">
        <v>1534</v>
      </c>
      <c r="D66" s="400" t="s">
        <v>1535</v>
      </c>
      <c r="E66" s="401" t="s">
        <v>1536</v>
      </c>
      <c r="F66" s="401" t="s">
        <v>1537</v>
      </c>
      <c r="G66" s="400" t="s">
        <v>1538</v>
      </c>
      <c r="H66" s="140"/>
      <c r="I66" s="140"/>
      <c r="J66" s="402"/>
      <c r="K66" s="402"/>
      <c r="L66" s="140"/>
      <c r="M66" s="402"/>
    </row>
    <row r="67" spans="1:13" x14ac:dyDescent="0.35">
      <c r="A67" s="225"/>
      <c r="B67" s="403" t="s">
        <v>1539</v>
      </c>
      <c r="C67" s="403">
        <v>14</v>
      </c>
      <c r="D67" s="403">
        <v>900</v>
      </c>
      <c r="E67" s="403">
        <v>30</v>
      </c>
      <c r="F67" s="404">
        <v>4.2666666666666666</v>
      </c>
      <c r="G67" s="405">
        <v>5.4444444444444295E-2</v>
      </c>
      <c r="H67" s="140"/>
      <c r="I67" s="140"/>
      <c r="J67" s="406"/>
      <c r="K67" s="406"/>
      <c r="L67" s="140"/>
      <c r="M67" s="406"/>
    </row>
    <row r="68" spans="1:13" x14ac:dyDescent="0.35">
      <c r="A68" s="225"/>
      <c r="B68" s="398" t="s">
        <v>1540</v>
      </c>
      <c r="C68" s="398">
        <v>20</v>
      </c>
      <c r="D68" s="398">
        <v>750</v>
      </c>
      <c r="E68" s="398">
        <v>30</v>
      </c>
      <c r="F68" s="407">
        <v>4.833333333333333</v>
      </c>
      <c r="G68" s="405">
        <v>6.3888888888888884E-2</v>
      </c>
      <c r="H68" s="140"/>
      <c r="I68" s="140"/>
      <c r="J68" s="406"/>
      <c r="K68" s="406"/>
      <c r="L68" s="140"/>
      <c r="M68" s="406"/>
    </row>
    <row r="69" spans="1:13" ht="21.75" customHeight="1" x14ac:dyDescent="0.35">
      <c r="A69" s="225">
        <v>3</v>
      </c>
      <c r="B69" s="718" t="s">
        <v>1541</v>
      </c>
      <c r="C69" s="718"/>
      <c r="D69" s="718"/>
      <c r="E69" s="718"/>
      <c r="F69" s="718"/>
      <c r="G69" s="718"/>
      <c r="H69" s="140"/>
      <c r="I69" s="397"/>
      <c r="J69" s="408"/>
      <c r="K69" s="408"/>
      <c r="L69" s="408"/>
      <c r="M69" s="408"/>
    </row>
    <row r="70" spans="1:13" x14ac:dyDescent="0.35">
      <c r="A70" s="225"/>
      <c r="B70" s="387" t="s">
        <v>1525</v>
      </c>
      <c r="C70" s="543">
        <f>ROUNDUP(30*E56,0)</f>
        <v>90</v>
      </c>
      <c r="D70" s="392" t="s">
        <v>1542</v>
      </c>
      <c r="E70" s="397"/>
      <c r="F70" s="397"/>
      <c r="G70" s="397"/>
      <c r="H70" s="140"/>
      <c r="I70" s="397"/>
      <c r="J70" s="408"/>
      <c r="K70" s="408"/>
      <c r="L70" s="408"/>
      <c r="M70" s="408"/>
    </row>
    <row r="71" spans="1:13" ht="17.25" customHeight="1" x14ac:dyDescent="0.35">
      <c r="A71" s="225"/>
      <c r="B71" s="387" t="s">
        <v>1529</v>
      </c>
      <c r="C71" s="543">
        <f t="shared" ref="C71:C78" si="0">ROUNDUP(30*E57,0)</f>
        <v>90</v>
      </c>
      <c r="D71" s="392" t="s">
        <v>1542</v>
      </c>
      <c r="E71" s="397"/>
      <c r="F71" s="397"/>
      <c r="G71" s="397"/>
      <c r="H71" s="397"/>
      <c r="I71" s="397"/>
      <c r="J71" s="408"/>
      <c r="K71" s="408"/>
      <c r="L71" s="408"/>
      <c r="M71" s="408"/>
    </row>
    <row r="72" spans="1:13" x14ac:dyDescent="0.35">
      <c r="A72" s="225"/>
      <c r="B72" s="387" t="s">
        <v>1530</v>
      </c>
      <c r="C72" s="543">
        <f t="shared" si="0"/>
        <v>30</v>
      </c>
      <c r="D72" s="392" t="s">
        <v>1542</v>
      </c>
      <c r="E72" s="392"/>
      <c r="F72" s="392"/>
      <c r="G72" s="392"/>
      <c r="H72" s="392"/>
      <c r="I72" s="392"/>
      <c r="J72" s="392"/>
      <c r="K72" s="392"/>
      <c r="L72" s="392"/>
      <c r="M72" s="392"/>
    </row>
    <row r="73" spans="1:13" x14ac:dyDescent="0.35">
      <c r="A73" s="225"/>
      <c r="B73" s="387" t="s">
        <v>1531</v>
      </c>
      <c r="C73" s="543">
        <f t="shared" si="0"/>
        <v>30</v>
      </c>
      <c r="D73" s="392" t="s">
        <v>1542</v>
      </c>
      <c r="E73" s="392"/>
      <c r="F73" s="392"/>
      <c r="G73" s="392"/>
      <c r="H73" s="392"/>
      <c r="I73" s="392"/>
      <c r="J73" s="392"/>
      <c r="K73" s="392"/>
      <c r="L73" s="392"/>
      <c r="M73" s="392"/>
    </row>
    <row r="74" spans="1:13" x14ac:dyDescent="0.35">
      <c r="A74" s="225"/>
      <c r="B74" s="387" t="s">
        <v>1532</v>
      </c>
      <c r="C74" s="543">
        <f t="shared" si="0"/>
        <v>180</v>
      </c>
      <c r="D74" s="392" t="s">
        <v>1542</v>
      </c>
      <c r="E74" s="392"/>
      <c r="F74" s="410"/>
      <c r="G74" s="410"/>
      <c r="H74" s="410"/>
      <c r="I74" s="410"/>
      <c r="J74" s="410"/>
      <c r="K74" s="410"/>
      <c r="L74" s="410"/>
      <c r="M74" s="410"/>
    </row>
    <row r="75" spans="1:13" x14ac:dyDescent="0.35">
      <c r="A75" s="225"/>
      <c r="B75" s="387" t="s">
        <v>1516</v>
      </c>
      <c r="C75" s="543">
        <f t="shared" si="0"/>
        <v>2370</v>
      </c>
      <c r="D75" s="392" t="s">
        <v>1542</v>
      </c>
      <c r="E75" s="392"/>
      <c r="F75" s="410"/>
      <c r="G75" s="410"/>
      <c r="H75" s="410"/>
      <c r="I75" s="410"/>
      <c r="J75" s="410"/>
      <c r="K75" s="410"/>
      <c r="L75" s="410"/>
      <c r="M75" s="410"/>
    </row>
    <row r="76" spans="1:13" x14ac:dyDescent="0.35">
      <c r="A76" s="225"/>
      <c r="B76" s="387" t="s">
        <v>1517</v>
      </c>
      <c r="C76" s="543">
        <f t="shared" si="0"/>
        <v>90</v>
      </c>
      <c r="D76" s="392" t="s">
        <v>1542</v>
      </c>
      <c r="E76" s="392"/>
      <c r="F76" s="410"/>
      <c r="G76" s="410"/>
      <c r="H76" s="410"/>
      <c r="I76" s="410"/>
      <c r="J76" s="410"/>
      <c r="K76" s="410"/>
      <c r="L76" s="410"/>
      <c r="M76" s="410"/>
    </row>
    <row r="77" spans="1:13" x14ac:dyDescent="0.35">
      <c r="A77" s="225"/>
      <c r="B77" s="387" t="s">
        <v>1518</v>
      </c>
      <c r="C77" s="543">
        <f t="shared" si="0"/>
        <v>30</v>
      </c>
      <c r="D77" s="392" t="s">
        <v>1542</v>
      </c>
      <c r="E77" s="392"/>
      <c r="F77" s="411"/>
      <c r="G77" s="411"/>
      <c r="H77" s="411"/>
      <c r="I77" s="411"/>
      <c r="J77" s="411"/>
      <c r="K77" s="411"/>
      <c r="L77" s="411"/>
      <c r="M77" s="411"/>
    </row>
    <row r="78" spans="1:13" x14ac:dyDescent="0.35">
      <c r="A78" s="225"/>
      <c r="B78" s="387" t="s">
        <v>1519</v>
      </c>
      <c r="C78" s="543">
        <f t="shared" si="0"/>
        <v>30</v>
      </c>
      <c r="D78" s="392" t="s">
        <v>1542</v>
      </c>
      <c r="E78" s="392"/>
      <c r="F78" s="411"/>
      <c r="G78" s="411"/>
      <c r="H78" s="411"/>
      <c r="I78" s="411"/>
      <c r="J78" s="411"/>
      <c r="K78" s="411"/>
      <c r="L78" s="411"/>
      <c r="M78" s="411"/>
    </row>
    <row r="79" spans="1:13" x14ac:dyDescent="0.35">
      <c r="A79" s="225"/>
      <c r="B79" s="412"/>
      <c r="C79" s="409"/>
      <c r="D79" s="392"/>
      <c r="E79" s="392"/>
      <c r="F79" s="392"/>
      <c r="G79" s="392"/>
      <c r="H79" s="392"/>
      <c r="I79" s="392"/>
      <c r="J79" s="392"/>
      <c r="K79" s="392"/>
      <c r="L79" s="392"/>
      <c r="M79" s="392"/>
    </row>
    <row r="80" spans="1:13" ht="15" thickBot="1" x14ac:dyDescent="0.4">
      <c r="A80" s="363"/>
      <c r="B80" s="187" t="s">
        <v>1543</v>
      </c>
      <c r="C80" s="413"/>
      <c r="D80" s="413"/>
      <c r="E80" s="237" t="s">
        <v>114</v>
      </c>
      <c r="F80" s="237" t="s">
        <v>120</v>
      </c>
      <c r="G80" s="237" t="s">
        <v>122</v>
      </c>
      <c r="H80" s="237" t="s">
        <v>124</v>
      </c>
      <c r="I80" s="237" t="s">
        <v>126</v>
      </c>
      <c r="J80" s="237" t="s">
        <v>128</v>
      </c>
      <c r="K80" s="237" t="s">
        <v>130</v>
      </c>
      <c r="L80" s="237" t="s">
        <v>132</v>
      </c>
      <c r="M80" s="237" t="s">
        <v>134</v>
      </c>
    </row>
    <row r="81" spans="1:14" ht="17.25" customHeight="1" thickBot="1" x14ac:dyDescent="0.4">
      <c r="A81" s="363"/>
      <c r="B81" s="716" t="s">
        <v>1431</v>
      </c>
      <c r="C81" s="714" t="s">
        <v>1441</v>
      </c>
      <c r="D81" s="712" t="s">
        <v>1509</v>
      </c>
      <c r="E81" s="708" t="s">
        <v>1544</v>
      </c>
      <c r="F81" s="709"/>
      <c r="G81" s="709"/>
      <c r="H81" s="709"/>
      <c r="I81" s="709"/>
      <c r="J81" s="709"/>
      <c r="K81" s="709"/>
      <c r="L81" s="709"/>
      <c r="M81" s="710"/>
      <c r="N81" s="364"/>
    </row>
    <row r="82" spans="1:14" ht="39" thickBot="1" x14ac:dyDescent="0.4">
      <c r="A82" s="414"/>
      <c r="B82" s="717"/>
      <c r="C82" s="715"/>
      <c r="D82" s="713"/>
      <c r="E82" s="365" t="s">
        <v>1525</v>
      </c>
      <c r="F82" s="366" t="s">
        <v>1529</v>
      </c>
      <c r="G82" s="366" t="s">
        <v>1530</v>
      </c>
      <c r="H82" s="366" t="s">
        <v>1531</v>
      </c>
      <c r="I82" s="366" t="s">
        <v>1532</v>
      </c>
      <c r="J82" s="366" t="s">
        <v>1516</v>
      </c>
      <c r="K82" s="366" t="s">
        <v>1517</v>
      </c>
      <c r="L82" s="366" t="s">
        <v>1518</v>
      </c>
      <c r="M82" s="367" t="s">
        <v>1519</v>
      </c>
    </row>
    <row r="83" spans="1:14" ht="15" x14ac:dyDescent="0.35">
      <c r="A83" s="414"/>
      <c r="B83" s="368" t="s">
        <v>339</v>
      </c>
      <c r="C83" s="369" t="s">
        <v>187</v>
      </c>
      <c r="D83" s="369" t="s">
        <v>1520</v>
      </c>
      <c r="E83" s="529">
        <f>IFERROR(('EF Determination'!H6*$E$135/1000+IF($D83="Yes",'EF Determination'!H6*$G$135/1000*$G$146*$C$149,0)),)</f>
        <v>0.84106726453333336</v>
      </c>
      <c r="F83" s="530">
        <f>IFERROR(('EF Determination'!H6*$E$136/1000+IF($D83="Yes",'EF Determination'!H6*$G$136/1000*$G$146*$C$150,0)),)</f>
        <v>0.8990270466000001</v>
      </c>
      <c r="G83" s="530">
        <f>IFERROR(('EF Determination'!H6*$E$137/1000+IF($D83="Yes",'EF Determination'!H6*$G$137/1000*$G$146*$C$151,0)),)</f>
        <v>0.37608342437777781</v>
      </c>
      <c r="H83" s="530">
        <f>IFERROR(('EF Determination'!H6*$E$138/1000+IF($D83="Yes",'EF Determination'!H6*$G$138/1000*$G$146*$C$152,0)),)</f>
        <v>0.67154657093333336</v>
      </c>
      <c r="I83" s="530">
        <f>IFERROR(('EF Determination'!H6*$E$139/1000+IF($D83="Yes",'EF Determination'!H6*$G$139/1000*$G$146*$C$153,0)),)</f>
        <v>4.3578643075999999</v>
      </c>
      <c r="J83" s="530">
        <f>IFERROR(('EF Determination'!G6*$E$140/1000+IF($D83="Yes",'EF Determination'!G6*$G$140/1000*$G$146*$C$154,0)),)</f>
        <v>0</v>
      </c>
      <c r="K83" s="530">
        <f>IFERROR(('EF Determination'!H6*$E$141/1000+IF($D83="Yes",'EF Determination'!H6*$G$141/1000*$G$146*$C$155,0)),)</f>
        <v>2.5571943126666667</v>
      </c>
      <c r="L83" s="530">
        <f>IFERROR(('EF Determination'!H6*$E$142/1000+IF($D83="Yes",'EF Determination'!H6*$G$142/1000*$G$146*$C$156,0)),)</f>
        <v>0.28042822151111113</v>
      </c>
      <c r="M83" s="544">
        <f>IFERROR(('EF Determination'!H6*$E$143/1000+IF($D83="Yes",'EF Determination'!H6*$G$143/1000*$G$146*$C$157,0)),)</f>
        <v>0.53972129813333336</v>
      </c>
    </row>
    <row r="84" spans="1:14" ht="15" x14ac:dyDescent="0.35">
      <c r="A84" s="414"/>
      <c r="B84" s="371" t="s">
        <v>497</v>
      </c>
      <c r="C84" s="372" t="s">
        <v>191</v>
      </c>
      <c r="D84" s="415" t="s">
        <v>1520</v>
      </c>
      <c r="E84" s="529">
        <f>IFERROR(('EF Determination'!H7*$E$135/1000+IF($D84="Yes",'EF Determination'!H7*$G$135/1000*$G$146*$C$149,0)),)</f>
        <v>2.8420425321329067E-3</v>
      </c>
      <c r="F84" s="530">
        <f>IFERROR(('EF Determination'!H7*$E$136/1000+IF($D84="Yes",'EF Determination'!H7*$G$136/1000*$G$146*$C$150,0)),)</f>
        <v>3.0378938899645758E-3</v>
      </c>
      <c r="G84" s="530">
        <f>IFERROR(('EF Determination'!H7*$E$137/1000+IF($D84="Yes",'EF Determination'!H7*$G$137/1000*$G$146*$C$151,0)),)</f>
        <v>1.2708199840649884E-3</v>
      </c>
      <c r="H84" s="530">
        <f>IFERROR(('EF Determination'!H7*$E$138/1000+IF($D84="Yes",'EF Determination'!H7*$G$138/1000*$G$146*$C$152,0)),)</f>
        <v>2.2692167408982556E-3</v>
      </c>
      <c r="I84" s="530">
        <f>IFERROR(('EF Determination'!H7*$E$139/1000+IF($D84="Yes",'EF Determination'!H7*$G$139/1000*$G$146*$C$153,0)),)</f>
        <v>1.4725618548874417E-2</v>
      </c>
      <c r="J84" s="530">
        <f>IFERROR(('EF Determination'!G7*$E$140/1000+IF($D84="Yes",'EF Determination'!G7*$G$140/1000*$G$146*$C$154,0)),)</f>
        <v>1.1817511897254464E-2</v>
      </c>
      <c r="K84" s="530">
        <f>IFERROR(('EF Determination'!H7*$E$141/1000+IF($D84="Yes",'EF Determination'!H7*$G$141/1000*$G$146*$C$155,0)),)</f>
        <v>8.640991399848981E-3</v>
      </c>
      <c r="L84" s="530">
        <f>IFERROR(('EF Determination'!H7*$E$142/1000+IF($D84="Yes",'EF Determination'!H7*$G$142/1000*$G$146*$C$156,0)),)</f>
        <v>9.4759238214695669E-4</v>
      </c>
      <c r="M84" s="544">
        <f>IFERROR(('EF Determination'!H7*$E$143/1000+IF($D84="Yes",'EF Determination'!H7*$G$143/1000*$G$146*$C$157,0)),)</f>
        <v>1.8237671937499666E-3</v>
      </c>
    </row>
    <row r="85" spans="1:14" ht="15" x14ac:dyDescent="0.35">
      <c r="A85" s="414"/>
      <c r="B85" s="374" t="s">
        <v>498</v>
      </c>
      <c r="C85" s="375" t="s">
        <v>192</v>
      </c>
      <c r="D85" s="416" t="s">
        <v>1520</v>
      </c>
      <c r="E85" s="529">
        <f>IFERROR(('EF Determination'!H8*$E$135/1000+IF($D85="Yes",'EF Determination'!H8*$G$135/1000*$G$146*$C$149,0)),)</f>
        <v>3.1329808723068084E-3</v>
      </c>
      <c r="F85" s="530">
        <f>IFERROR(('EF Determination'!H8*$E$136/1000+IF($D85="Yes",'EF Determination'!H8*$G$136/1000*$G$146*$C$150,0)),)</f>
        <v>3.3488814265611598E-3</v>
      </c>
      <c r="G85" s="530">
        <f>IFERROR(('EF Determination'!H8*$E$137/1000+IF($D85="Yes",'EF Determination'!H8*$G$137/1000*$G$146*$C$151,0)),)</f>
        <v>1.4009131310335581E-3</v>
      </c>
      <c r="H85" s="530">
        <f>IFERROR(('EF Determination'!H8*$E$138/1000+IF($D85="Yes",'EF Determination'!H8*$G$138/1000*$G$146*$C$152,0)),)</f>
        <v>2.5015152180066533E-3</v>
      </c>
      <c r="I85" s="530">
        <f>IFERROR(('EF Determination'!H8*$E$139/1000+IF($D85="Yes",'EF Determination'!H8*$G$139/1000*$G$146*$C$153,0)),)</f>
        <v>1.6233072068730182E-2</v>
      </c>
      <c r="J85" s="530">
        <f>IFERROR(('EF Determination'!G8*$E$140/1000+IF($D85="Yes",'EF Determination'!G8*$G$140/1000*$G$146*$C$154,0)),)</f>
        <v>1.4066139115176903E-2</v>
      </c>
      <c r="K85" s="530">
        <f>IFERROR(('EF Determination'!H8*$E$141/1000+IF($D85="Yes",'EF Determination'!H8*$G$141/1000*$G$146*$C$155,0)),)</f>
        <v>9.5255649651299727E-3</v>
      </c>
      <c r="L85" s="530">
        <f>IFERROR(('EF Determination'!H8*$E$142/1000+IF($D85="Yes",'EF Determination'!H8*$G$142/1000*$G$146*$C$156,0)),)</f>
        <v>1.0445968962266132E-3</v>
      </c>
      <c r="M85" s="544">
        <f>IFERROR(('EF Determination'!H8*$E$143/1000+IF($D85="Yes",'EF Determination'!H8*$G$143/1000*$G$146*$C$157,0)),)</f>
        <v>2.0104652442590907E-3</v>
      </c>
    </row>
    <row r="86" spans="1:14" ht="15" x14ac:dyDescent="0.35">
      <c r="A86" s="414"/>
      <c r="B86" s="374" t="s">
        <v>499</v>
      </c>
      <c r="C86" s="375" t="s">
        <v>193</v>
      </c>
      <c r="D86" s="375" t="s">
        <v>1520</v>
      </c>
      <c r="E86" s="529">
        <f>IFERROR(('EF Determination'!H9*$E$135/1000+IF($D86="Yes",'EF Determination'!H9*$G$135/1000*$G$146*$C$149,0)),)</f>
        <v>3.0303955303999999</v>
      </c>
      <c r="F86" s="530">
        <f>IFERROR(('EF Determination'!H9*$E$136/1000+IF($D86="Yes",'EF Determination'!H9*$G$136/1000*$G$146*$C$150,0)),)</f>
        <v>3.2392267046999996</v>
      </c>
      <c r="G86" s="530">
        <f>IFERROR(('EF Determination'!H9*$E$137/1000+IF($D86="Yes",'EF Determination'!H9*$G$137/1000*$G$146*$C$151,0)),)</f>
        <v>1.3550420713666667</v>
      </c>
      <c r="H86" s="530">
        <f>IFERROR(('EF Determination'!H9*$E$138/1000+IF($D86="Yes",'EF Determination'!H9*$G$138/1000*$G$146*$C$152,0)),)</f>
        <v>2.4196063892000002</v>
      </c>
      <c r="I86" s="530">
        <f>IFERROR(('EF Determination'!H9*$E$139/1000+IF($D86="Yes",'EF Determination'!H9*$G$139/1000*$G$146*$C$153,0)),)</f>
        <v>15.701541454200001</v>
      </c>
      <c r="J86" s="530">
        <f>IFERROR(('EF Determination'!G9*$E$140/1000+IF($D86="Yes",'EF Determination'!G9*$G$140/1000*$G$146*$C$154,0)),)</f>
        <v>0</v>
      </c>
      <c r="K86" s="530">
        <f>IFERROR(('EF Determination'!H9*$E$141/1000+IF($D86="Yes",'EF Determination'!H9*$G$141/1000*$G$146*$C$155,0)),)</f>
        <v>9.2136628569999992</v>
      </c>
      <c r="L86" s="530">
        <f>IFERROR(('EF Determination'!H9*$E$142/1000+IF($D86="Yes",'EF Determination'!H9*$G$142/1000*$G$146*$C$156,0)),)</f>
        <v>1.0103929434666665</v>
      </c>
      <c r="M86" s="544">
        <f>IFERROR(('EF Determination'!H9*$E$143/1000+IF($D86="Yes",'EF Determination'!H9*$G$143/1000*$G$146*$C$157,0)),)</f>
        <v>1.9446352015999999</v>
      </c>
    </row>
    <row r="87" spans="1:14" ht="15" x14ac:dyDescent="0.35">
      <c r="A87" s="414"/>
      <c r="B87" s="374" t="s">
        <v>508</v>
      </c>
      <c r="C87" s="375" t="s">
        <v>194</v>
      </c>
      <c r="D87" s="375" t="s">
        <v>1520</v>
      </c>
      <c r="E87" s="529">
        <f>IFERROR(('EF Determination'!H10*$E$135/1000+IF($D87="Yes",'EF Determination'!H10*$G$135/1000*$G$146*$C$149,0)),)</f>
        <v>0.13115078320000001</v>
      </c>
      <c r="F87" s="530">
        <f>IFERROR(('EF Determination'!H10*$E$136/1000+IF($D87="Yes",'EF Determination'!H10*$G$136/1000*$G$146*$C$150,0)),)</f>
        <v>0.1401886701</v>
      </c>
      <c r="G87" s="530">
        <f>IFERROR(('EF Determination'!H10*$E$137/1000+IF($D87="Yes",'EF Determination'!H10*$G$137/1000*$G$146*$C$151,0)),)</f>
        <v>5.8644103433333337E-2</v>
      </c>
      <c r="H87" s="530">
        <f>IFERROR(('EF Determination'!H10*$E$138/1000+IF($D87="Yes",'EF Determination'!H10*$G$138/1000*$G$146*$C$152,0)),)</f>
        <v>0.1047167836</v>
      </c>
      <c r="I87" s="530">
        <f>IFERROR(('EF Determination'!H10*$E$139/1000+IF($D87="Yes",'EF Determination'!H10*$G$139/1000*$G$146*$C$153,0)),)</f>
        <v>0.6795381786000001</v>
      </c>
      <c r="J87" s="530">
        <f>IFERROR(('EF Determination'!G10*$E$140/1000+IF($D87="Yes",'EF Determination'!G10*$G$140/1000*$G$146*$C$154,0)),)</f>
        <v>0.70329763016666669</v>
      </c>
      <c r="K87" s="530">
        <f>IFERROR(('EF Determination'!H10*$E$141/1000+IF($D87="Yes",'EF Determination'!H10*$G$141/1000*$G$146*$C$155,0)),)</f>
        <v>0.39875293099999998</v>
      </c>
      <c r="L87" s="530">
        <f>IFERROR(('EF Determination'!H10*$E$142/1000+IF($D87="Yes",'EF Determination'!H10*$G$142/1000*$G$146*$C$156,0)),)</f>
        <v>4.3728227733333333E-2</v>
      </c>
      <c r="M87" s="544">
        <f>IFERROR(('EF Determination'!H10*$E$143/1000+IF($D87="Yes",'EF Determination'!H10*$G$143/1000*$G$146*$C$157,0)),)</f>
        <v>8.4160772799999992E-2</v>
      </c>
    </row>
    <row r="88" spans="1:14" ht="15" x14ac:dyDescent="0.35">
      <c r="A88" s="414"/>
      <c r="B88" s="374" t="s">
        <v>1545</v>
      </c>
      <c r="C88" s="375" t="s">
        <v>195</v>
      </c>
      <c r="D88" s="375" t="s">
        <v>1521</v>
      </c>
      <c r="E88" s="529">
        <f>IFERROR(('EF Determination'!H11*$E$135/1000+IF($D88="Yes",'EF Determination'!H11*$G$135/1000*$G$146*$C$149,0)),)</f>
        <v>3.0880000000000001</v>
      </c>
      <c r="F88" s="530">
        <f>IFERROR(('EF Determination'!H11*$E$136/1000+IF($D88="Yes",'EF Determination'!H11*$G$136/1000*$G$146*$C$150,0)),)</f>
        <v>3.3008000000000002</v>
      </c>
      <c r="G88" s="530">
        <f>IFERROR(('EF Determination'!H11*$E$137/1000+IF($D88="Yes",'EF Determination'!H11*$G$137/1000*$G$146*$C$151,0)),)</f>
        <v>1.3808000000000002</v>
      </c>
      <c r="H88" s="530">
        <f>IFERROR(('EF Determination'!H11*$E$138/1000+IF($D88="Yes",'EF Determination'!H11*$G$138/1000*$G$146*$C$152,0)),)</f>
        <v>2.4656000000000002</v>
      </c>
      <c r="I88" s="530">
        <f>IFERROR(('EF Determination'!H11*$E$139/1000+IF($D88="Yes",'EF Determination'!H11*$G$139/1000*$G$146*$C$153,0)),)</f>
        <v>16</v>
      </c>
      <c r="J88" s="530">
        <f>IFERROR(('EF Determination'!G11*$E$140/1000+IF($D88="Yes",'EF Determination'!G11*$G$140/1000*$G$146*$C$154,0)),)</f>
        <v>16</v>
      </c>
      <c r="K88" s="530">
        <f>IFERROR(('EF Determination'!H11*$E$141/1000+IF($D88="Yes",'EF Determination'!H11*$G$141/1000*$G$146*$C$155,0)),)</f>
        <v>9.3888000000000016</v>
      </c>
      <c r="L88" s="530">
        <f>IFERROR(('EF Determination'!H11*$E$142/1000+IF($D88="Yes",'EF Determination'!H11*$G$142/1000*$G$146*$C$156,0)),)</f>
        <v>1.0296000000000001</v>
      </c>
      <c r="M88" s="544">
        <f>IFERROR(('EF Determination'!H11*$E$143/1000+IF($D88="Yes",'EF Determination'!H11*$G$143/1000*$G$146*$C$157,0)),)</f>
        <v>1.9816</v>
      </c>
    </row>
    <row r="89" spans="1:14" ht="15" x14ac:dyDescent="0.35">
      <c r="A89" s="414"/>
      <c r="B89" s="374" t="s">
        <v>541</v>
      </c>
      <c r="C89" s="375" t="s">
        <v>197</v>
      </c>
      <c r="D89" s="375" t="s">
        <v>1520</v>
      </c>
      <c r="E89" s="529">
        <f>IFERROR(('EF Determination'!H12*$E$135/1000+IF($D89="Yes",'EF Determination'!H12*$G$135/1000*$G$146*$C$149,0)),)</f>
        <v>1.7490253335072207E-3</v>
      </c>
      <c r="F89" s="530">
        <f>IFERROR(('EF Determination'!H12*$E$136/1000+IF($D89="Yes",'EF Determination'!H12*$G$136/1000*$G$146*$C$150,0)),)</f>
        <v>1.8695544890622218E-3</v>
      </c>
      <c r="G89" s="530">
        <f>IFERROR(('EF Determination'!H12*$E$137/1000+IF($D89="Yes",'EF Determination'!H12*$G$137/1000*$G$146*$C$151,0)),)</f>
        <v>7.8207708763204534E-4</v>
      </c>
      <c r="H89" s="530">
        <f>IFERROR(('EF Determination'!H12*$E$138/1000+IF($D89="Yes",'EF Determination'!H12*$G$138/1000*$G$146*$C$152,0)),)</f>
        <v>1.3965018194400951E-3</v>
      </c>
      <c r="I89" s="530">
        <f>IFERROR(('EF Determination'!H12*$E$139/1000+IF($D89="Yes",'EF Determination'!H12*$G$139/1000*$G$146*$C$153,0)),)</f>
        <v>9.0623133195040975E-3</v>
      </c>
      <c r="J89" s="530">
        <f>IFERROR(('EF Determination'!G12*$E$140/1000+IF($D89="Yes",'EF Determination'!G12*$G$140/1000*$G$146*$C$154,0)),)</f>
        <v>6.5160973942101569E-3</v>
      </c>
      <c r="K89" s="530">
        <f>IFERROR(('EF Determination'!H12*$E$141/1000+IF($D89="Yes",'EF Determination'!H12*$G$141/1000*$G$146*$C$155,0)),)</f>
        <v>5.3177644929935635E-3</v>
      </c>
      <c r="L89" s="530">
        <f>IFERROR(('EF Determination'!H12*$E$142/1000+IF($D89="Yes",'EF Determination'!H12*$G$142/1000*$G$146*$C$156,0)),)</f>
        <v>5.8315914117219728E-4</v>
      </c>
      <c r="M89" s="544">
        <f>IFERROR(('EF Determination'!H12*$E$143/1000+IF($D89="Yes",'EF Determination'!H12*$G$143/1000*$G$146*$C$157,0)),)</f>
        <v>1.1223670962778164E-3</v>
      </c>
    </row>
    <row r="90" spans="1:14" ht="15" x14ac:dyDescent="0.35">
      <c r="A90" s="414"/>
      <c r="B90" s="374" t="s">
        <v>1451</v>
      </c>
      <c r="C90" s="375" t="s">
        <v>198</v>
      </c>
      <c r="D90" s="375" t="s">
        <v>1521</v>
      </c>
      <c r="E90" s="529">
        <f>IFERROR(('EF Determination'!H13*$E$135/1000+IF($D90="Yes",'EF Determination'!H13*$G$135/1000*$G$146*$C$149,0)),)</f>
        <v>1.2282028739674204E-3</v>
      </c>
      <c r="F90" s="530">
        <f>IFERROR(('EF Determination'!H13*$E$136/1000+IF($D90="Yes",'EF Determination'!H13*$G$136/1000*$G$146*$C$150,0)),)</f>
        <v>1.3128406885983359E-3</v>
      </c>
      <c r="G90" s="530">
        <f>IFERROR(('EF Determination'!H13*$E$137/1000+IF($D90="Yes",'EF Determination'!H13*$G$137/1000*$G$146*$C$151,0)),)</f>
        <v>5.4919123328180509E-4</v>
      </c>
      <c r="H90" s="530">
        <f>IFERROR(('EF Determination'!H13*$E$138/1000+IF($D90="Yes",'EF Determination'!H13*$G$138/1000*$G$146*$C$152,0)),)</f>
        <v>9.80653175535645E-4</v>
      </c>
      <c r="I90" s="530">
        <f>IFERROR(('EF Determination'!H13*$E$139/1000+IF($D90="Yes",'EF Determination'!H13*$G$139/1000*$G$146*$C$153,0)),)</f>
        <v>6.3637454609710908E-3</v>
      </c>
      <c r="J90" s="530">
        <f>IFERROR(('EF Determination'!G13*$E$140/1000+IF($D90="Yes",'EF Determination'!G13*$G$140/1000*$G$146*$C$154,0)),)</f>
        <v>5.0877103835187485E-3</v>
      </c>
      <c r="K90" s="530">
        <f>IFERROR(('EF Determination'!H13*$E$141/1000+IF($D90="Yes",'EF Determination'!H13*$G$141/1000*$G$146*$C$155,0)),)</f>
        <v>3.734245836497836E-3</v>
      </c>
      <c r="L90" s="530">
        <f>IFERROR(('EF Determination'!H13*$E$142/1000+IF($D90="Yes",'EF Determination'!H13*$G$142/1000*$G$146*$C$156,0)),)</f>
        <v>4.0950702041348967E-4</v>
      </c>
      <c r="M90" s="544">
        <f>IFERROR(('EF Determination'!H13*$E$143/1000+IF($D90="Yes",'EF Determination'!H13*$G$143/1000*$G$146*$C$157,0)),)</f>
        <v>7.8814987534126955E-4</v>
      </c>
    </row>
    <row r="91" spans="1:14" ht="15" x14ac:dyDescent="0.35">
      <c r="A91" s="414"/>
      <c r="B91" s="374" t="s">
        <v>1452</v>
      </c>
      <c r="C91" s="375" t="s">
        <v>185</v>
      </c>
      <c r="D91" s="375" t="s">
        <v>1521</v>
      </c>
      <c r="E91" s="529">
        <f>IFERROR(('EF Determination'!H14*$E$135/1000+IF($D91="Yes",'EF Determination'!H14*$G$135/1000*$G$146*$C$149,0)),)</f>
        <v>1.0686513385571932E-3</v>
      </c>
      <c r="F91" s="530">
        <f>IFERROR(('EF Determination'!H14*$E$136/1000+IF($D91="Yes",'EF Determination'!H14*$G$136/1000*$G$146*$C$150,0)),)</f>
        <v>1.1422941510069895E-3</v>
      </c>
      <c r="G91" s="530">
        <f>IFERROR(('EF Determination'!H14*$E$137/1000+IF($D91="Yes",'EF Determination'!H14*$G$137/1000*$G$146*$C$151,0)),)</f>
        <v>4.7784772288852735E-4</v>
      </c>
      <c r="H91" s="530">
        <f>IFERROR(('EF Determination'!H14*$E$138/1000+IF($D91="Yes",'EF Determination'!H14*$G$138/1000*$G$146*$C$152,0)),)</f>
        <v>8.5325995477545833E-4</v>
      </c>
      <c r="I91" s="530">
        <f>IFERROR(('EF Determination'!H14*$E$139/1000+IF($D91="Yes",'EF Determination'!H14*$G$139/1000*$G$146*$C$153,0)),)</f>
        <v>5.5370535676538503E-3</v>
      </c>
      <c r="J91" s="530">
        <f>IFERROR(('EF Determination'!G14*$E$140/1000+IF($D91="Yes",'EF Determination'!G14*$G$140/1000*$G$146*$C$154,0)),)</f>
        <v>3.8799999999999998E-3</v>
      </c>
      <c r="K91" s="530">
        <f>IFERROR(('EF Determination'!H14*$E$141/1000+IF($D91="Yes",'EF Determination'!H14*$G$141/1000*$G$146*$C$155,0)),)</f>
        <v>3.2491430334992796E-3</v>
      </c>
      <c r="L91" s="530">
        <f>IFERROR(('EF Determination'!H14*$E$142/1000+IF($D91="Yes",'EF Determination'!H14*$G$142/1000*$G$146*$C$156,0)),)</f>
        <v>3.5630939707852525E-4</v>
      </c>
      <c r="M91" s="544">
        <f>IFERROR(('EF Determination'!H14*$E$143/1000+IF($D91="Yes",'EF Determination'!H14*$G$143/1000*$G$146*$C$157,0)),)</f>
        <v>6.8576408435392939E-4</v>
      </c>
    </row>
    <row r="92" spans="1:14" ht="15" x14ac:dyDescent="0.35">
      <c r="A92" s="414"/>
      <c r="B92" s="374" t="s">
        <v>1453</v>
      </c>
      <c r="C92" s="375" t="s">
        <v>199</v>
      </c>
      <c r="D92" s="375" t="s">
        <v>1521</v>
      </c>
      <c r="E92" s="529">
        <f>IFERROR(('EF Determination'!H15*$E$135/1000+IF($D92="Yes",'EF Determination'!H15*$G$135/1000*$G$146*$C$149,0)),)</f>
        <v>1.4432283286475358E-3</v>
      </c>
      <c r="F92" s="530">
        <f>IFERROR(('EF Determination'!H15*$E$136/1000+IF($D92="Yes",'EF Determination'!H15*$G$136/1000*$G$146*$C$150,0)),)</f>
        <v>1.5426839595854228E-3</v>
      </c>
      <c r="G92" s="530">
        <f>IFERROR(('EF Determination'!H15*$E$137/1000+IF($D92="Yes",'EF Determination'!H15*$G$137/1000*$G$146*$C$151,0)),)</f>
        <v>6.4533992104809498E-4</v>
      </c>
      <c r="H92" s="530">
        <f>IFERROR(('EF Determination'!H15*$E$138/1000+IF($D92="Yes",'EF Determination'!H15*$G$138/1000*$G$146*$C$152,0)),)</f>
        <v>1.1523393028216853E-3</v>
      </c>
      <c r="I92" s="530">
        <f>IFERROR(('EF Determination'!H15*$E$139/1000+IF($D92="Yes",'EF Determination'!H15*$G$139/1000*$G$146*$C$153,0)),)</f>
        <v>7.4778669878110661E-3</v>
      </c>
      <c r="J92" s="530">
        <f>IFERROR(('EF Determination'!G15*$E$140/1000+IF($D92="Yes",'EF Determination'!G15*$G$140/1000*$G$146*$C$154,0)),)</f>
        <v>1.3821305002004172E-2</v>
      </c>
      <c r="K92" s="530">
        <f>IFERROR(('EF Determination'!H15*$E$141/1000+IF($D92="Yes",'EF Determination'!H15*$G$141/1000*$G$146*$C$155,0)),)</f>
        <v>4.388012348447534E-3</v>
      </c>
      <c r="L92" s="530">
        <f>IFERROR(('EF Determination'!H15*$E$142/1000+IF($D92="Yes",'EF Determination'!H15*$G$142/1000*$G$146*$C$156,0)),)</f>
        <v>4.8120074066564209E-4</v>
      </c>
      <c r="M92" s="544">
        <f>IFERROR(('EF Determination'!H15*$E$143/1000+IF($D92="Yes",'EF Determination'!H15*$G$143/1000*$G$146*$C$157,0)),)</f>
        <v>9.2613382644040059E-4</v>
      </c>
    </row>
    <row r="93" spans="1:14" ht="15" x14ac:dyDescent="0.35">
      <c r="A93" s="414"/>
      <c r="B93" s="374" t="s">
        <v>561</v>
      </c>
      <c r="C93" s="375" t="s">
        <v>200</v>
      </c>
      <c r="D93" s="375" t="s">
        <v>1520</v>
      </c>
      <c r="E93" s="529">
        <f>IFERROR(('EF Determination'!H16*$E$135/1000+IF($D93="Yes",'EF Determination'!H16*$G$135/1000*$G$146*$C$149,0)),)</f>
        <v>1.877944725967985E-4</v>
      </c>
      <c r="F93" s="530">
        <f>IFERROR(('EF Determination'!H16*$E$136/1000+IF($D93="Yes",'EF Determination'!H16*$G$136/1000*$G$146*$C$150,0)),)</f>
        <v>2.0073579984138495E-4</v>
      </c>
      <c r="G93" s="530">
        <f>IFERROR(('EF Determination'!H16*$E$137/1000+IF($D93="Yes",'EF Determination'!H16*$G$137/1000*$G$146*$C$151,0)),)</f>
        <v>8.397234241735684E-5</v>
      </c>
      <c r="H93" s="530">
        <f>IFERROR(('EF Determination'!H16*$E$138/1000+IF($D93="Yes",'EF Determination'!H16*$G$138/1000*$G$146*$C$152,0)),)</f>
        <v>1.499436958619327E-4</v>
      </c>
      <c r="I93" s="530">
        <f>IFERROR(('EF Determination'!H16*$E$139/1000+IF($D93="Yes",'EF Determination'!H16*$G$139/1000*$G$146*$C$153,0)),)</f>
        <v>9.7302898805392754E-4</v>
      </c>
      <c r="J93" s="530">
        <f>IFERROR(('EF Determination'!G16*$E$140/1000+IF($D93="Yes",'EF Determination'!G16*$G$140/1000*$G$146*$C$154,0)),)</f>
        <v>8.3041701655386577E-4</v>
      </c>
      <c r="K93" s="530">
        <f>IFERROR(('EF Determination'!H16*$E$141/1000+IF($D93="Yes",'EF Determination'!H16*$G$141/1000*$G$146*$C$155,0)),)</f>
        <v>5.7097330680349733E-4</v>
      </c>
      <c r="L93" s="530">
        <f>IFERROR(('EF Determination'!H16*$E$142/1000+IF($D93="Yes",'EF Determination'!H16*$G$142/1000*$G$146*$C$156,0)),)</f>
        <v>6.2614337973500037E-5</v>
      </c>
      <c r="M93" s="544">
        <f>IFERROR(('EF Determination'!H16*$E$143/1000+IF($D93="Yes",'EF Determination'!H16*$G$143/1000*$G$146*$C$157,0)),)</f>
        <v>1.2050959632633733E-4</v>
      </c>
    </row>
    <row r="94" spans="1:14" ht="15" x14ac:dyDescent="0.35">
      <c r="A94" s="414"/>
      <c r="B94" s="374" t="s">
        <v>562</v>
      </c>
      <c r="C94" s="375" t="s">
        <v>201</v>
      </c>
      <c r="D94" s="375" t="s">
        <v>1520</v>
      </c>
      <c r="E94" s="529">
        <f>IFERROR(('EF Determination'!H17*$E$135/1000+IF($D94="Yes",'EF Determination'!H17*$G$135/1000*$G$146*$C$149,0)),)</f>
        <v>0.72074899439999995</v>
      </c>
      <c r="F94" s="530">
        <f>IFERROR(('EF Determination'!H17*$E$136/1000+IF($D94="Yes",'EF Determination'!H17*$G$136/1000*$G$146*$C$150,0)),)</f>
        <v>0.77041738170000007</v>
      </c>
      <c r="G94" s="530">
        <f>IFERROR(('EF Determination'!H17*$E$137/1000+IF($D94="Yes",'EF Determination'!H17*$G$137/1000*$G$146*$C$151,0)),)</f>
        <v>0.32228308169999992</v>
      </c>
      <c r="H94" s="530">
        <f>IFERROR(('EF Determination'!H17*$E$138/1000+IF($D94="Yes",'EF Determination'!H17*$G$138/1000*$G$146*$C$152,0)),)</f>
        <v>0.57547896120000008</v>
      </c>
      <c r="I94" s="530">
        <f>IFERROR(('EF Determination'!H17*$E$139/1000+IF($D94="Yes",'EF Determination'!H17*$G$139/1000*$G$146*$C$153,0)),)</f>
        <v>3.7344531762000002</v>
      </c>
      <c r="J94" s="530">
        <f>IFERROR(('EF Determination'!G17*$E$140/1000+IF($D94="Yes",'EF Determination'!G17*$G$140/1000*$G$146*$C$154,0)),)</f>
        <v>0</v>
      </c>
      <c r="K94" s="530">
        <f>IFERROR(('EF Determination'!H17*$E$141/1000+IF($D94="Yes",'EF Determination'!H17*$G$141/1000*$G$146*$C$155,0)),)</f>
        <v>2.1913767269999997</v>
      </c>
      <c r="L94" s="530">
        <f>IFERROR(('EF Determination'!H17*$E$142/1000+IF($D94="Yes",'EF Determination'!H17*$G$142/1000*$G$146*$C$156,0)),)</f>
        <v>0.24031176480000002</v>
      </c>
      <c r="M94" s="544">
        <f>IFERROR(('EF Determination'!H17*$E$143/1000+IF($D94="Yes",'EF Determination'!H17*$G$143/1000*$G$146*$C$157,0)),)</f>
        <v>0.46251185760000002</v>
      </c>
    </row>
    <row r="95" spans="1:14" ht="15" x14ac:dyDescent="0.35">
      <c r="A95" s="414"/>
      <c r="B95" s="374" t="s">
        <v>565</v>
      </c>
      <c r="C95" s="375" t="s">
        <v>202</v>
      </c>
      <c r="D95" s="375" t="s">
        <v>1520</v>
      </c>
      <c r="E95" s="529">
        <f>IFERROR(('EF Determination'!H18*$E$135/1000+IF($D95="Yes",'EF Determination'!H18*$G$135/1000*$G$146*$C$149,0)),)</f>
        <v>5.5652954147192227E-5</v>
      </c>
      <c r="F95" s="530">
        <f>IFERROR(('EF Determination'!H18*$E$136/1000+IF($D95="Yes",'EF Determination'!H18*$G$136/1000*$G$146*$C$150,0)),)</f>
        <v>5.9488120761989923E-5</v>
      </c>
      <c r="G95" s="530">
        <f>IFERROR(('EF Determination'!H18*$E$137/1000+IF($D95="Yes",'EF Determination'!H18*$G$137/1000*$G$146*$C$151,0)),)</f>
        <v>2.48852314850568E-5</v>
      </c>
      <c r="H95" s="530">
        <f>IFERROR(('EF Determination'!H18*$E$138/1000+IF($D95="Yes",'EF Determination'!H18*$G$138/1000*$G$146*$C$152,0)),)</f>
        <v>4.4435863926524013E-5</v>
      </c>
      <c r="I95" s="530">
        <f>IFERROR(('EF Determination'!H18*$E$139/1000+IF($D95="Yes",'EF Determination'!H18*$G$139/1000*$G$146*$C$153,0)),)</f>
        <v>2.8835746285419306E-4</v>
      </c>
      <c r="J95" s="530">
        <f>IFERROR(('EF Determination'!G18*$E$140/1000+IF($D95="Yes",'EF Determination'!G18*$G$140/1000*$G$146*$C$154,0)),)</f>
        <v>2.6457658640065696E-4</v>
      </c>
      <c r="K95" s="530">
        <f>IFERROR(('EF Determination'!H18*$E$141/1000+IF($D95="Yes",'EF Determination'!H18*$G$141/1000*$G$146*$C$155,0)),)</f>
        <v>1.6920812856420294E-4</v>
      </c>
      <c r="L95" s="530">
        <f>IFERROR(('EF Determination'!H18*$E$142/1000+IF($D95="Yes",'EF Determination'!H18*$G$142/1000*$G$146*$C$156,0)),)</f>
        <v>1.8555779794848988E-5</v>
      </c>
      <c r="M95" s="544">
        <f>IFERROR(('EF Determination'!H18*$E$143/1000+IF($D95="Yes",'EF Determination'!H18*$G$143/1000*$G$146*$C$157,0)),)</f>
        <v>3.5713058781265928E-5</v>
      </c>
    </row>
    <row r="96" spans="1:14" ht="15" x14ac:dyDescent="0.35">
      <c r="A96" s="414"/>
      <c r="B96" s="374" t="s">
        <v>566</v>
      </c>
      <c r="C96" s="375" t="s">
        <v>203</v>
      </c>
      <c r="D96" s="375" t="s">
        <v>1520</v>
      </c>
      <c r="E96" s="529">
        <f>IFERROR(('EF Determination'!H19*$E$135/1000+IF($D96="Yes",'EF Determination'!H19*$G$135/1000*$G$146*$C$149,0)),)</f>
        <v>1.7159311239679472E-4</v>
      </c>
      <c r="F96" s="530">
        <f>IFERROR(('EF Determination'!H19*$E$136/1000+IF($D96="Yes",'EF Determination'!H19*$G$136/1000*$G$146*$C$150,0)),)</f>
        <v>1.8341796852667575E-4</v>
      </c>
      <c r="G96" s="530">
        <f>IFERROR(('EF Determination'!H19*$E$137/1000+IF($D96="Yes",'EF Determination'!H19*$G$137/1000*$G$146*$C$151,0)),)</f>
        <v>7.6727900408338708E-5</v>
      </c>
      <c r="H96" s="530">
        <f>IFERROR(('EF Determination'!H19*$E$138/1000+IF($D96="Yes",'EF Determination'!H19*$G$138/1000*$G$146*$C$152,0)),)</f>
        <v>1.3700778889519914E-4</v>
      </c>
      <c r="I96" s="530">
        <f>IFERROR(('EF Determination'!H19*$E$139/1000+IF($D96="Yes",'EF Determination'!H19*$G$139/1000*$G$146*$C$153,0)),)</f>
        <v>8.8908406197320321E-4</v>
      </c>
      <c r="J96" s="530">
        <f>IFERROR(('EF Determination'!G19*$E$140/1000+IF($D96="Yes",'EF Determination'!G19*$G$140/1000*$G$146*$C$154,0)),)</f>
        <v>7.0272295117325911E-4</v>
      </c>
      <c r="K96" s="530">
        <f>IFERROR(('EF Determination'!H19*$E$141/1000+IF($D96="Yes",'EF Determination'!H19*$G$141/1000*$G$146*$C$155,0)),)</f>
        <v>5.2171443309866809E-4</v>
      </c>
      <c r="L96" s="530">
        <f>IFERROR(('EF Determination'!H19*$E$142/1000+IF($D96="Yes",'EF Determination'!H19*$G$142/1000*$G$146*$C$156,0)),)</f>
        <v>5.7212488658310214E-5</v>
      </c>
      <c r="M96" s="544">
        <f>IFERROR(('EF Determination'!H19*$E$143/1000+IF($D96="Yes",'EF Determination'!H19*$G$143/1000*$G$146*$C$157,0)),)</f>
        <v>1.10113021013751E-4</v>
      </c>
    </row>
    <row r="97" spans="1:13" ht="15" x14ac:dyDescent="0.35">
      <c r="A97" s="414"/>
      <c r="B97" s="374" t="s">
        <v>569</v>
      </c>
      <c r="C97" s="375" t="s">
        <v>204</v>
      </c>
      <c r="D97" s="375" t="s">
        <v>1520</v>
      </c>
      <c r="E97" s="529">
        <f>IFERROR(('EF Determination'!H20*$E$135/1000+IF($D97="Yes",'EF Determination'!H20*$G$135/1000*$G$146*$C$149,0)),)</f>
        <v>1.2715936741282012E-4</v>
      </c>
      <c r="F97" s="530">
        <f>IFERROR(('EF Determination'!H20*$E$136/1000+IF($D97="Yes",'EF Determination'!H20*$G$136/1000*$G$146*$C$150,0)),)</f>
        <v>1.3592219713378373E-4</v>
      </c>
      <c r="G97" s="530">
        <f>IFERROR(('EF Determination'!H20*$E$137/1000+IF($D97="Yes",'EF Determination'!H20*$G$137/1000*$G$146*$C$151,0)),)</f>
        <v>5.685934092900377E-5</v>
      </c>
      <c r="H97" s="530">
        <f>IFERROR(('EF Determination'!H20*$E$138/1000+IF($D97="Yes",'EF Determination'!H20*$G$138/1000*$G$146*$C$152,0)),)</f>
        <v>1.0152985468470445E-4</v>
      </c>
      <c r="I97" s="530">
        <f>IFERROR(('EF Determination'!H20*$E$139/1000+IF($D97="Yes",'EF Determination'!H20*$G$139/1000*$G$146*$C$153,0)),)</f>
        <v>6.5885725433956828E-4</v>
      </c>
      <c r="J97" s="530">
        <f>IFERROR(('EF Determination'!G20*$E$140/1000+IF($D97="Yes",'EF Determination'!G20*$G$140/1000*$G$146*$C$154,0)),)</f>
        <v>5.3077614047436462E-4</v>
      </c>
      <c r="K97" s="530">
        <f>IFERROR(('EF Determination'!H20*$E$141/1000+IF($D97="Yes",'EF Determination'!H20*$G$141/1000*$G$146*$C$155,0)),)</f>
        <v>3.8661736684137402E-4</v>
      </c>
      <c r="L97" s="530">
        <f>IFERROR(('EF Determination'!H20*$E$142/1000+IF($D97="Yes",'EF Determination'!H20*$G$142/1000*$G$146*$C$156,0)),)</f>
        <v>4.2397411902412522E-5</v>
      </c>
      <c r="M97" s="544">
        <f>IFERROR(('EF Determination'!H20*$E$143/1000+IF($D97="Yes",'EF Determination'!H20*$G$143/1000*$G$146*$C$157,0)),)</f>
        <v>8.1599441262216412E-5</v>
      </c>
    </row>
    <row r="98" spans="1:13" ht="15" x14ac:dyDescent="0.35">
      <c r="A98" s="414"/>
      <c r="B98" s="374" t="s">
        <v>570</v>
      </c>
      <c r="C98" s="375" t="s">
        <v>205</v>
      </c>
      <c r="D98" s="375" t="s">
        <v>1520</v>
      </c>
      <c r="E98" s="529">
        <f>IFERROR(('EF Determination'!H21*$E$135/1000+IF($D98="Yes",'EF Determination'!H21*$G$135/1000*$G$146*$C$149,0)),)</f>
        <v>8.4626295200063124E-5</v>
      </c>
      <c r="F98" s="530">
        <f>IFERROR(('EF Determination'!H21*$E$136/1000+IF($D98="Yes",'EF Determination'!H21*$G$136/1000*$G$146*$C$150,0)),)</f>
        <v>9.0458078023790737E-5</v>
      </c>
      <c r="G98" s="530">
        <f>IFERROR(('EF Determination'!H21*$E$137/1000+IF($D98="Yes",'EF Determination'!H21*$G$137/1000*$G$146*$C$151,0)),)</f>
        <v>3.7840667724600381E-5</v>
      </c>
      <c r="H98" s="530">
        <f>IFERROR(('EF Determination'!H21*$E$138/1000+IF($D98="Yes",'EF Determination'!H21*$G$138/1000*$G$146*$C$152,0)),)</f>
        <v>6.7569504543642939E-5</v>
      </c>
      <c r="I98" s="530">
        <f>IFERROR(('EF Determination'!H21*$E$139/1000+IF($D98="Yes",'EF Determination'!H21*$G$139/1000*$G$146*$C$153,0)),)</f>
        <v>4.3847849855552229E-4</v>
      </c>
      <c r="J98" s="530">
        <f>IFERROR(('EF Determination'!G21*$E$140/1000+IF($D98="Yes",'EF Determination'!G21*$G$140/1000*$G$146*$C$154,0)),)</f>
        <v>3.9683376187623303E-4</v>
      </c>
      <c r="K98" s="530">
        <f>IFERROR(('EF Determination'!H21*$E$141/1000+IF($D98="Yes",'EF Determination'!H21*$G$141/1000*$G$146*$C$155,0)),)</f>
        <v>2.5729913636304082E-4</v>
      </c>
      <c r="L98" s="530">
        <f>IFERROR(('EF Determination'!H21*$E$142/1000+IF($D98="Yes",'EF Determination'!H21*$G$142/1000*$G$146*$C$156,0)),)</f>
        <v>2.8216056499589809E-5</v>
      </c>
      <c r="M98" s="544">
        <f>IFERROR(('EF Determination'!H21*$E$143/1000+IF($D98="Yes",'EF Determination'!H21*$G$143/1000*$G$146*$C$157,0)),)</f>
        <v>5.4305542288505702E-5</v>
      </c>
    </row>
    <row r="99" spans="1:13" ht="15" x14ac:dyDescent="0.35">
      <c r="A99" s="414"/>
      <c r="B99" s="374" t="s">
        <v>573</v>
      </c>
      <c r="C99" s="375" t="s">
        <v>206</v>
      </c>
      <c r="D99" s="375" t="s">
        <v>1520</v>
      </c>
      <c r="E99" s="529">
        <f>IFERROR(('EF Determination'!H22*$E$135/1000+IF($D99="Yes",'EF Determination'!H22*$G$135/1000*$G$146*$C$149,0)),)</f>
        <v>5.0504112177019311E-5</v>
      </c>
      <c r="F99" s="530">
        <f>IFERROR(('EF Determination'!H22*$E$136/1000+IF($D99="Yes",'EF Determination'!H22*$G$136/1000*$G$146*$C$150,0)),)</f>
        <v>5.3984460846723741E-5</v>
      </c>
      <c r="G99" s="530">
        <f>IFERROR(('EF Determination'!H22*$E$137/1000+IF($D99="Yes",'EF Determination'!H22*$G$137/1000*$G$146*$C$151,0)),)</f>
        <v>2.2582925591844962E-5</v>
      </c>
      <c r="H99" s="530">
        <f>IFERROR(('EF Determination'!H22*$E$138/1000+IF($D99="Yes",'EF Determination'!H22*$G$138/1000*$G$146*$C$152,0)),)</f>
        <v>4.0324793010851473E-5</v>
      </c>
      <c r="I99" s="530">
        <f>IFERROR(('EF Determination'!H22*$E$139/1000+IF($D99="Yes",'EF Determination'!H22*$G$139/1000*$G$146*$C$153,0)),)</f>
        <v>2.6167950783981129E-4</v>
      </c>
      <c r="J99" s="530">
        <f>IFERROR(('EF Determination'!G22*$E$140/1000+IF($D99="Yes",'EF Determination'!G22*$G$140/1000*$G$146*$C$154,0)),)</f>
        <v>2.1041298746593461E-4</v>
      </c>
      <c r="K99" s="530">
        <f>IFERROR(('EF Determination'!H22*$E$141/1000+IF($D99="Yes",'EF Determination'!H22*$G$141/1000*$G$146*$C$155,0)),)</f>
        <v>1.5355350739635723E-4</v>
      </c>
      <c r="L99" s="530">
        <f>IFERROR(('EF Determination'!H22*$E$142/1000+IF($D99="Yes",'EF Determination'!H22*$G$142/1000*$G$146*$C$156,0)),)</f>
        <v>1.6839055511995705E-5</v>
      </c>
      <c r="M99" s="544">
        <f>IFERROR(('EF Determination'!H22*$E$143/1000+IF($D99="Yes",'EF Determination'!H22*$G$143/1000*$G$146*$C$157,0)),)</f>
        <v>3.240899525482846E-5</v>
      </c>
    </row>
    <row r="100" spans="1:13" ht="15" x14ac:dyDescent="0.35">
      <c r="A100" s="414"/>
      <c r="B100" s="374" t="s">
        <v>1460</v>
      </c>
      <c r="C100" s="375" t="s">
        <v>207</v>
      </c>
      <c r="D100" s="375" t="s">
        <v>1521</v>
      </c>
      <c r="E100" s="529">
        <f>IFERROR(('EF Determination'!H23*$E$135/1000+IF($D100="Yes",'EF Determination'!H23*$G$135/1000*$G$146*$C$149,0)),)</f>
        <v>1.8415466627855475E-5</v>
      </c>
      <c r="F100" s="530">
        <f>IFERROR(('EF Determination'!H23*$E$136/1000+IF($D100="Yes",'EF Determination'!H23*$G$136/1000*$G$146*$C$150,0)),)</f>
        <v>1.9684511737443443E-5</v>
      </c>
      <c r="G100" s="530">
        <f>IFERROR(('EF Determination'!H23*$E$137/1000+IF($D100="Yes",'EF Determination'!H23*$G$137/1000*$G$146*$C$151,0)),)</f>
        <v>8.2344806734918519E-6</v>
      </c>
      <c r="H100" s="530">
        <f>IFERROR(('EF Determination'!H23*$E$138/1000+IF($D100="Yes",'EF Determination'!H23*$G$138/1000*$G$146*$C$152,0)),)</f>
        <v>1.47037482246245E-5</v>
      </c>
      <c r="I100" s="530">
        <f>IFERROR(('EF Determination'!H23*$E$139/1000+IF($D100="Yes",'EF Determination'!H23*$G$139/1000*$G$146*$C$153,0)),)</f>
        <v>9.5416925532929928E-5</v>
      </c>
      <c r="J100" s="530">
        <f>IFERROR(('EF Determination'!G23*$E$140/1000+IF($D100="Yes",'EF Determination'!G23*$G$140/1000*$G$146*$C$154,0)),)</f>
        <v>0</v>
      </c>
      <c r="K100" s="530">
        <f>IFERROR(('EF Determination'!H23*$E$141/1000+IF($D100="Yes",'EF Determination'!H23*$G$141/1000*$G$146*$C$155,0)),)</f>
        <v>5.5990651902723282E-5</v>
      </c>
      <c r="L100" s="530">
        <f>IFERROR(('EF Determination'!H23*$E$142/1000+IF($D100="Yes",'EF Determination'!H23*$G$142/1000*$G$146*$C$156,0)),)</f>
        <v>6.1400791580440405E-6</v>
      </c>
      <c r="M100" s="544">
        <f>IFERROR(('EF Determination'!H23*$E$143/1000+IF($D100="Yes",'EF Determination'!H23*$G$143/1000*$G$146*$C$157,0)),)</f>
        <v>1.1817386227253371E-5</v>
      </c>
    </row>
    <row r="101" spans="1:13" ht="15" x14ac:dyDescent="0.35">
      <c r="A101" s="414"/>
      <c r="B101" s="374" t="s">
        <v>1461</v>
      </c>
      <c r="C101" s="375" t="s">
        <v>208</v>
      </c>
      <c r="D101" s="375" t="s">
        <v>1521</v>
      </c>
      <c r="E101" s="529">
        <f>IFERROR(('EF Determination'!H24*$E$135/1000+IF($D101="Yes",'EF Determination'!H24*$G$135/1000*$G$146*$C$149,0)),)</f>
        <v>3.118042217167803E-4</v>
      </c>
      <c r="F101" s="530">
        <f>IFERROR(('EF Determination'!H24*$E$136/1000+IF($D101="Yes",'EF Determination'!H24*$G$136/1000*$G$146*$C$150,0)),)</f>
        <v>3.3329124839467239E-4</v>
      </c>
      <c r="G101" s="530">
        <f>IFERROR(('EF Determination'!H24*$E$137/1000+IF($D101="Yes",'EF Determination'!H24*$G$137/1000*$G$146*$C$151,0)),)</f>
        <v>1.3942333851895409E-4</v>
      </c>
      <c r="H101" s="530">
        <f>IFERROR(('EF Determination'!H24*$E$138/1000+IF($D101="Yes",'EF Determination'!H24*$G$138/1000*$G$146*$C$152,0)),)</f>
        <v>2.4895870759873495E-4</v>
      </c>
      <c r="I101" s="530">
        <f>IFERROR(('EF Determination'!H24*$E$139/1000+IF($D101="Yes",'EF Determination'!H24*$G$139/1000*$G$146*$C$153,0)),)</f>
        <v>1.6155659156309858E-3</v>
      </c>
      <c r="J101" s="530">
        <f>IFERROR(('EF Determination'!G24*$E$140/1000+IF($D101="Yes",'EF Determination'!G24*$G$140/1000*$G$146*$C$154,0)),)</f>
        <v>0</v>
      </c>
      <c r="K101" s="530">
        <f>IFERROR(('EF Determination'!H24*$E$141/1000+IF($D101="Yes",'EF Determination'!H24*$G$141/1000*$G$146*$C$155,0)),)</f>
        <v>9.480140792922626E-4</v>
      </c>
      <c r="L101" s="530">
        <f>IFERROR(('EF Determination'!H24*$E$142/1000+IF($D101="Yes",'EF Determination'!H24*$G$142/1000*$G$146*$C$156,0)),)</f>
        <v>1.0396166667085395E-4</v>
      </c>
      <c r="M101" s="544">
        <f>IFERROR(('EF Determination'!H24*$E$143/1000+IF($D101="Yes",'EF Determination'!H24*$G$143/1000*$G$146*$C$157,0)),)</f>
        <v>2.0008783865089761E-4</v>
      </c>
    </row>
    <row r="102" spans="1:13" ht="15" x14ac:dyDescent="0.35">
      <c r="A102" s="414"/>
      <c r="B102" s="374" t="s">
        <v>672</v>
      </c>
      <c r="C102" s="375" t="s">
        <v>209</v>
      </c>
      <c r="D102" s="375" t="s">
        <v>1520</v>
      </c>
      <c r="E102" s="529">
        <f>IFERROR(('EF Determination'!H25*$E$135/1000+IF($D102="Yes",'EF Determination'!H25*$G$135/1000*$G$146*$C$149,0)),)</f>
        <v>7.7375093333333339E-4</v>
      </c>
      <c r="F102" s="530">
        <f>IFERROR(('EF Determination'!H25*$E$136/1000+IF($D102="Yes",'EF Determination'!H25*$G$136/1000*$G$146*$C$150,0)),)</f>
        <v>8.2707180000000003E-4</v>
      </c>
      <c r="G102" s="530">
        <f>IFERROR(('EF Determination'!H25*$E$137/1000+IF($D102="Yes",'EF Determination'!H25*$G$137/1000*$G$146*$C$151,0)),)</f>
        <v>3.4598291111111109E-4</v>
      </c>
      <c r="H102" s="530">
        <f>IFERROR(('EF Determination'!H25*$E$138/1000+IF($D102="Yes",'EF Determination'!H25*$G$138/1000*$G$146*$C$152,0)),)</f>
        <v>6.1779813333333333E-4</v>
      </c>
      <c r="I102" s="530">
        <f>IFERROR(('EF Determination'!H25*$E$139/1000+IF($D102="Yes",'EF Determination'!H25*$G$139/1000*$G$146*$C$153,0)),)</f>
        <v>4.0090747999999999E-3</v>
      </c>
      <c r="J102" s="530">
        <f>IFERROR(('EF Determination'!G25*$E$140/1000+IF($D102="Yes",'EF Determination'!G25*$G$140/1000*$G$146*$C$154,0)),)</f>
        <v>4.149248555555555E-3</v>
      </c>
      <c r="K102" s="530">
        <f>IFERROR(('EF Determination'!H25*$E$141/1000+IF($D102="Yes",'EF Determination'!H25*$G$141/1000*$G$146*$C$155,0)),)</f>
        <v>2.3525246666666663E-3</v>
      </c>
      <c r="L102" s="530">
        <f>IFERROR(('EF Determination'!H25*$E$142/1000+IF($D102="Yes",'EF Determination'!H25*$G$142/1000*$G$146*$C$156,0)),)</f>
        <v>2.5798364444444446E-4</v>
      </c>
      <c r="M102" s="544">
        <f>IFERROR(('EF Determination'!H25*$E$143/1000+IF($D102="Yes",'EF Determination'!H25*$G$143/1000*$G$146*$C$157,0)),)</f>
        <v>4.9652373333333331E-4</v>
      </c>
    </row>
    <row r="103" spans="1:13" ht="15" x14ac:dyDescent="0.35">
      <c r="A103" s="414"/>
      <c r="B103" s="374" t="s">
        <v>696</v>
      </c>
      <c r="C103" s="375" t="s">
        <v>211</v>
      </c>
      <c r="D103" s="375" t="s">
        <v>1520</v>
      </c>
      <c r="E103" s="529">
        <f>IFERROR(('EF Determination'!H26*$E$135/1000+IF($D103="Yes",'EF Determination'!H26*$G$135/1000*$G$146*$C$149,0)),)</f>
        <v>2.5920622669538674E-4</v>
      </c>
      <c r="F103" s="530">
        <f>IFERROR(('EF Determination'!H26*$E$136/1000+IF($D103="Yes",'EF Determination'!H26*$G$136/1000*$G$146*$C$150,0)),)</f>
        <v>2.7706869387620546E-4</v>
      </c>
      <c r="G103" s="530">
        <f>IFERROR(('EF Determination'!H26*$E$137/1000+IF($D103="Yes",'EF Determination'!H26*$G$137/1000*$G$146*$C$151,0)),)</f>
        <v>1.1590412499258572E-4</v>
      </c>
      <c r="H103" s="530">
        <f>IFERROR(('EF Determination'!H26*$E$138/1000+IF($D103="Yes",'EF Determination'!H26*$G$138/1000*$G$146*$C$152,0)),)</f>
        <v>2.0696210641183089E-4</v>
      </c>
      <c r="I103" s="530">
        <f>IFERROR(('EF Determination'!H26*$E$139/1000+IF($D103="Yes",'EF Determination'!H26*$G$139/1000*$G$146*$C$153,0)),)</f>
        <v>1.3430383172150346E-3</v>
      </c>
      <c r="J103" s="530">
        <f>IFERROR(('EF Determination'!G26*$E$140/1000+IF($D103="Yes",'EF Determination'!G26*$G$140/1000*$G$146*$C$154,0)),)</f>
        <v>1.3181892095927249E-3</v>
      </c>
      <c r="K103" s="530">
        <f>IFERROR(('EF Determination'!H26*$E$141/1000+IF($D103="Yes",'EF Determination'!H26*$G$141/1000*$G$146*$C$155,0)),)</f>
        <v>7.8809474184090059E-4</v>
      </c>
      <c r="L103" s="530">
        <f>IFERROR(('EF Determination'!H26*$E$142/1000+IF($D103="Yes",'EF Determination'!H26*$G$142/1000*$G$146*$C$156,0)),)</f>
        <v>8.6424408869514849E-5</v>
      </c>
      <c r="M103" s="544">
        <f>IFERROR(('EF Determination'!H26*$E$143/1000+IF($D103="Yes",'EF Determination'!H26*$G$143/1000*$G$146*$C$157,0)),)</f>
        <v>1.6633523507052716E-4</v>
      </c>
    </row>
    <row r="104" spans="1:13" ht="15" x14ac:dyDescent="0.35">
      <c r="A104" s="414"/>
      <c r="B104" s="374" t="s">
        <v>1463</v>
      </c>
      <c r="C104" s="375" t="s">
        <v>212</v>
      </c>
      <c r="D104" s="375" t="s">
        <v>1521</v>
      </c>
      <c r="E104" s="529">
        <f>IFERROR(('EF Determination'!H27*$E$135/1000+IF($D104="Yes",'EF Determination'!H27*$G$135/1000*$G$146*$C$149,0)),)</f>
        <v>6.0799391839430245E-5</v>
      </c>
      <c r="F104" s="530">
        <f>IFERROR(('EF Determination'!H27*$E$136/1000+IF($D104="Yes",'EF Determination'!H27*$G$136/1000*$G$146*$C$150,0)),)</f>
        <v>6.4989194489504983E-5</v>
      </c>
      <c r="G104" s="530">
        <f>IFERROR(('EF Determination'!H27*$E$137/1000+IF($D104="Yes",'EF Determination'!H27*$G$137/1000*$G$146*$C$151,0)),)</f>
        <v>2.7186463812139015E-5</v>
      </c>
      <c r="H104" s="530">
        <f>IFERROR(('EF Determination'!H27*$E$138/1000+IF($D104="Yes",'EF Determination'!H27*$G$138/1000*$G$146*$C$152,0)),)</f>
        <v>4.8545006644850777E-5</v>
      </c>
      <c r="I104" s="530">
        <f>IFERROR(('EF Determination'!H27*$E$139/1000+IF($D104="Yes",'EF Determination'!H27*$G$139/1000*$G$146*$C$153,0)),)</f>
        <v>3.1502275564471627E-4</v>
      </c>
      <c r="J104" s="530">
        <f>IFERROR(('EF Determination'!G27*$E$140/1000+IF($D104="Yes",'EF Determination'!G27*$G$140/1000*$G$146*$C$154,0)),)</f>
        <v>0</v>
      </c>
      <c r="K104" s="530">
        <f>IFERROR(('EF Determination'!H27*$E$141/1000+IF($D104="Yes",'EF Determination'!H27*$G$141/1000*$G$146*$C$155,0)),)</f>
        <v>1.8485535301231954E-4</v>
      </c>
      <c r="L104" s="530">
        <f>IFERROR(('EF Determination'!H27*$E$142/1000+IF($D104="Yes",'EF Determination'!H27*$G$142/1000*$G$146*$C$156,0)),)</f>
        <v>2.0271714325737493E-5</v>
      </c>
      <c r="M104" s="544">
        <f>IFERROR(('EF Determination'!H27*$E$143/1000+IF($D104="Yes",'EF Determination'!H27*$G$143/1000*$G$146*$C$157,0)),)</f>
        <v>3.9015568286598116E-5</v>
      </c>
    </row>
    <row r="105" spans="1:13" ht="15" x14ac:dyDescent="0.35">
      <c r="A105" s="414"/>
      <c r="B105" s="374" t="s">
        <v>1464</v>
      </c>
      <c r="C105" s="375" t="s">
        <v>213</v>
      </c>
      <c r="D105" s="375" t="s">
        <v>1521</v>
      </c>
      <c r="E105" s="529">
        <f>IFERROR(('EF Determination'!H28*$E$135/1000+IF($D105="Yes",'EF Determination'!H28*$G$135/1000*$G$146*$C$149,0)),)</f>
        <v>1.9382419038663898E-3</v>
      </c>
      <c r="F105" s="530">
        <f>IFERROR(('EF Determination'!H28*$E$136/1000+IF($D105="Yes",'EF Determination'!H28*$G$136/1000*$G$146*$C$150,0)),)</f>
        <v>2.0718098692623639E-3</v>
      </c>
      <c r="G105" s="530">
        <f>IFERROR(('EF Determination'!H28*$E$137/1000+IF($D105="Yes",'EF Determination'!H28*$G$137/1000*$G$146*$C$151,0)),)</f>
        <v>8.6668536944906451E-4</v>
      </c>
      <c r="H105" s="530">
        <f>IFERROR(('EF Determination'!H28*$E$138/1000+IF($D105="Yes",'EF Determination'!H28*$G$138/1000*$G$146*$C$152,0)),)</f>
        <v>1.5475807118435787E-3</v>
      </c>
      <c r="I105" s="530">
        <f>IFERROR(('EF Determination'!H28*$E$139/1000+IF($D105="Yes",'EF Determination'!H28*$G$139/1000*$G$146*$C$153,0)),)</f>
        <v>1.0042704165110829E-2</v>
      </c>
      <c r="J105" s="530">
        <f>IFERROR(('EF Determination'!G28*$E$140/1000+IF($D105="Yes",'EF Determination'!G28*$G$140/1000*$G$146*$C$154,0)),)</f>
        <v>0</v>
      </c>
      <c r="K105" s="530">
        <f>IFERROR(('EF Determination'!H28*$E$141/1000+IF($D105="Yes",'EF Determination'!H28*$G$141/1000*$G$146*$C$155,0)),)</f>
        <v>5.8930588040870344E-3</v>
      </c>
      <c r="L105" s="530">
        <f>IFERROR(('EF Determination'!H28*$E$142/1000+IF($D105="Yes",'EF Determination'!H28*$G$142/1000*$G$146*$C$156,0)),)</f>
        <v>6.4624801302488172E-4</v>
      </c>
      <c r="M105" s="544">
        <f>IFERROR(('EF Determination'!H28*$E$143/1000+IF($D105="Yes",'EF Determination'!H28*$G$143/1000*$G$146*$C$157,0)),)</f>
        <v>1.2437889108489761E-3</v>
      </c>
    </row>
    <row r="106" spans="1:13" ht="15" x14ac:dyDescent="0.35">
      <c r="A106" s="414"/>
      <c r="B106" s="378" t="s">
        <v>741</v>
      </c>
      <c r="C106" s="379" t="s">
        <v>214</v>
      </c>
      <c r="D106" s="379" t="s">
        <v>1520</v>
      </c>
      <c r="E106" s="529">
        <f>IFERROR(('EF Determination'!H29*$E$135/1000+IF($D106="Yes",'EF Determination'!H29*$G$135/1000*$G$146*$C$149,0)),)</f>
        <v>4.0118470109497682E-6</v>
      </c>
      <c r="F106" s="530">
        <f>IFERROR(('EF Determination'!H29*$E$136/1000+IF($D106="Yes",'EF Determination'!H29*$G$136/1000*$G$146*$C$150,0)),)</f>
        <v>4.2883121502373771E-6</v>
      </c>
      <c r="G106" s="530">
        <f>IFERROR(('EF Determination'!H29*$E$137/1000+IF($D106="Yes",'EF Determination'!H29*$G$137/1000*$G$146*$C$151,0)),)</f>
        <v>1.7938983308248161E-6</v>
      </c>
      <c r="H106" s="530">
        <f>IFERROR(('EF Determination'!H29*$E$138/1000+IF($D106="Yes",'EF Determination'!H29*$G$138/1000*$G$146*$C$152,0)),)</f>
        <v>3.2032421387929133E-6</v>
      </c>
      <c r="I106" s="530">
        <f>IFERROR(('EF Determination'!H29*$E$139/1000+IF($D106="Yes",'EF Determination'!H29*$G$139/1000*$G$146*$C$153,0)),)</f>
        <v>2.0786785592315549E-5</v>
      </c>
      <c r="J106" s="530">
        <f>IFERROR(('EF Determination'!G29*$E$140/1000+IF($D106="Yes",'EF Determination'!G29*$G$140/1000*$G$146*$C$154,0)),)</f>
        <v>5.5392468216666663E-6</v>
      </c>
      <c r="K106" s="530">
        <f>IFERROR(('EF Determination'!H29*$E$141/1000+IF($D106="Yes",'EF Determination'!H29*$G$141/1000*$G$146*$C$155,0)),)</f>
        <v>1.2197683576927422E-5</v>
      </c>
      <c r="L106" s="530">
        <f>IFERROR(('EF Determination'!H29*$E$142/1000+IF($D106="Yes",'EF Determination'!H29*$G$142/1000*$G$146*$C$156,0)),)</f>
        <v>1.3376279992059098E-6</v>
      </c>
      <c r="M106" s="544">
        <f>IFERROR(('EF Determination'!H29*$E$143/1000+IF($D106="Yes",'EF Determination'!H29*$G$143/1000*$G$146*$C$157,0)),)</f>
        <v>2.5744424589673556E-6</v>
      </c>
    </row>
    <row r="107" spans="1:13" ht="15" x14ac:dyDescent="0.35">
      <c r="A107" s="414"/>
      <c r="B107" s="381" t="s">
        <v>1505</v>
      </c>
      <c r="C107" s="382">
        <v>200</v>
      </c>
      <c r="D107" s="382" t="s">
        <v>1520</v>
      </c>
      <c r="E107" s="545">
        <f>IFERROR(('EF Determination'!D67*$E$135/1000+IF($D107="Yes",'EF Determination'!D67*$G$135/1000*$G$146*$C$149,0)),)</f>
        <v>90.451484106666669</v>
      </c>
      <c r="F107" s="533">
        <f>IFERROR(('EF Determination'!E67*$E$136/1000+IF($D107="Yes",'EF Determination'!E67*$G$136/1000*$G$146*$C$150,0)),)</f>
        <v>96.684693419999988</v>
      </c>
      <c r="G107" s="533">
        <f>IFERROR(('EF Determination'!F67*$E$137/1000+IF($D107="Yes",'EF Determination'!F67*$G$137/1000*$G$146*$C$151,0)),)</f>
        <v>40.445402308888895</v>
      </c>
      <c r="H107" s="533">
        <f>IFERROR(('EF Determination'!G67*$E$138/1000+IF($D107="Yes",'EF Determination'!G67*$G$138/1000*$G$146*$C$152,0)),)</f>
        <v>72.220601786666677</v>
      </c>
      <c r="I107" s="533">
        <f>IFERROR(('EF Determination'!H67*$E$139/1000+IF($D107="Yes",'EF Determination'!H67*$G$139/1000*$G$146*$C$153,0)),)</f>
        <v>468.66084412000009</v>
      </c>
      <c r="J107" s="533">
        <f>IFERROR(('EF Determination'!I67*$E$140/1000+IF($D107="Yes",'EF Determination'!I67*$G$140/1000*$G$146*$C$154,0)),)</f>
        <v>352.1725685131446</v>
      </c>
      <c r="K107" s="533">
        <f>IFERROR(('EF Determination'!J67*$E$141/1000+IF($D107="Yes",'EF Determination'!J67*$G$141/1000*$G$146*$C$155,0)),)</f>
        <v>275.01013353333337</v>
      </c>
      <c r="L107" s="533">
        <f>IFERROR(('EF Determination'!K67*$E$142/1000+IF($D107="Yes",'EF Determination'!K67*$G$142/1000*$G$146*$C$156,0)),)</f>
        <v>302.79133005847945</v>
      </c>
      <c r="M107" s="537">
        <f>IFERROR(('EF Determination'!L67*$E$143/1000+IF($D107="Yes",'EF Determination'!L67*$G$143/1000*$G$146*$C$157,0)),)</f>
        <v>58.043624426666661</v>
      </c>
    </row>
    <row r="108" spans="1:13" ht="15" x14ac:dyDescent="0.35">
      <c r="A108" s="414"/>
      <c r="B108" s="374" t="s">
        <v>1466</v>
      </c>
      <c r="C108" s="375" t="s">
        <v>216</v>
      </c>
      <c r="D108" s="375" t="s">
        <v>1520</v>
      </c>
      <c r="E108" s="529">
        <f>IFERROR(('EF Determination'!H30*$E$135/1000+IF($D108="Yes",'EF Determination'!H30*$G$135/1000*$G$146*$C$149,0)),)</f>
        <v>4.2169425866666665E-2</v>
      </c>
      <c r="F108" s="530">
        <f>IFERROR(('EF Determination'!H30*$E$136/1000+IF($D108="Yes",'EF Determination'!H30*$G$136/1000*$G$146*$C$150,0)),)</f>
        <v>4.5075413099999996E-2</v>
      </c>
      <c r="G108" s="530">
        <f>IFERROR(('EF Determination'!H30*$E$137/1000+IF($D108="Yes",'EF Determination'!H30*$G$137/1000*$G$146*$C$151,0)),)</f>
        <v>1.8856068655555558E-2</v>
      </c>
      <c r="H108" s="530">
        <f>IFERROR(('EF Determination'!H30*$E$138/1000+IF($D108="Yes",'EF Determination'!H30*$G$138/1000*$G$146*$C$152,0)),)</f>
        <v>3.3669998266666668E-2</v>
      </c>
      <c r="I108" s="530">
        <f>IFERROR(('EF Determination'!H30*$E$139/1000+IF($D108="Yes",'EF Determination'!H30*$G$139/1000*$G$146*$C$153,0)),)</f>
        <v>0.21849457659999999</v>
      </c>
      <c r="J108" s="530">
        <f>IFERROR(('EF Determination'!G30*$E$140/1000+IF($D108="Yes",'EF Determination'!G30*$G$140/1000*$G$146*$C$154,0)),)</f>
        <v>0</v>
      </c>
      <c r="K108" s="530">
        <f>IFERROR(('EF Determination'!H30*$E$141/1000+IF($D108="Yes",'EF Determination'!H30*$G$141/1000*$G$146*$C$155,0)),)</f>
        <v>0.12821259433333332</v>
      </c>
      <c r="L108" s="530">
        <f>IFERROR(('EF Determination'!H30*$E$142/1000+IF($D108="Yes",'EF Determination'!H30*$G$142/1000*$G$146*$C$156,0)),)</f>
        <v>1.4060108622222223E-2</v>
      </c>
      <c r="M108" s="544">
        <f>IFERROR(('EF Determination'!H30*$E$143/1000+IF($D108="Yes",'EF Determination'!H30*$G$143/1000*$G$146*$C$157,0)),)</f>
        <v>2.7060543466666667E-2</v>
      </c>
    </row>
    <row r="109" spans="1:13" ht="15" x14ac:dyDescent="0.35">
      <c r="A109" s="414"/>
      <c r="B109" s="381" t="s">
        <v>867</v>
      </c>
      <c r="C109" s="382" t="s">
        <v>217</v>
      </c>
      <c r="D109" s="375" t="s">
        <v>1520</v>
      </c>
      <c r="E109" s="529">
        <f>IFERROR(('EF Determination'!H31*$E$135/1000+IF($D109="Yes",'EF Determination'!H31*$G$135/1000*$G$146*$C$149,0)),)</f>
        <v>1.431258396853059E-3</v>
      </c>
      <c r="F109" s="530">
        <f>IFERROR(('EF Determination'!H31*$E$136/1000+IF($D109="Yes",'EF Determination'!H31*$G$136/1000*$G$146*$C$150,0)),)</f>
        <v>1.5298895388090091E-3</v>
      </c>
      <c r="G109" s="530">
        <f>IFERROR(('EF Determination'!H31*$E$137/1000+IF($D109="Yes",'EF Determination'!H31*$G$137/1000*$G$146*$C$151,0)),)</f>
        <v>6.3998752746203668E-4</v>
      </c>
      <c r="H109" s="530">
        <f>IFERROR(('EF Determination'!H31*$E$138/1000+IF($D109="Yes",'EF Determination'!H31*$G$138/1000*$G$146*$C$152,0)),)</f>
        <v>1.1427821638730761E-3</v>
      </c>
      <c r="I109" s="530">
        <f>IFERROR(('EF Determination'!H31*$E$139/1000+IF($D109="Yes",'EF Determination'!H31*$G$139/1000*$G$146*$C$153,0)),)</f>
        <v>7.415851437351414E-3</v>
      </c>
      <c r="J109" s="530">
        <f>IFERROR(('EF Determination'!G31*$E$140/1000+IF($D109="Yes",'EF Determination'!G31*$G$140/1000*$G$146*$C$154,0)),)</f>
        <v>5.544327768793573E-3</v>
      </c>
      <c r="K109" s="530">
        <f>IFERROR(('EF Determination'!H31*$E$141/1000+IF($D109="Yes",'EF Determination'!H31*$G$141/1000*$G$146*$C$155,0)),)</f>
        <v>4.3516208354866951E-3</v>
      </c>
      <c r="L109" s="530">
        <f>IFERROR(('EF Determination'!H31*$E$142/1000+IF($D109="Yes",'EF Determination'!H31*$G$142/1000*$G$146*$C$156,0)),)</f>
        <v>4.7720945003732265E-4</v>
      </c>
      <c r="M109" s="544">
        <f>IFERROR(('EF Determination'!H31*$E$143/1000+IF($D109="Yes",'EF Determination'!H31*$G$143/1000*$G$146*$C$157,0)),)</f>
        <v>9.1845286636185741E-4</v>
      </c>
    </row>
    <row r="110" spans="1:13" ht="15" x14ac:dyDescent="0.35">
      <c r="A110" s="414"/>
      <c r="B110" s="381" t="s">
        <v>868</v>
      </c>
      <c r="C110" s="382" t="s">
        <v>218</v>
      </c>
      <c r="D110" s="375" t="s">
        <v>1520</v>
      </c>
      <c r="E110" s="529">
        <f>IFERROR(('EF Determination'!H32*$E$135/1000+IF($D110="Yes",'EF Determination'!H32*$G$135/1000*$G$146*$C$149,0)),)</f>
        <v>8.4508971640083058E-3</v>
      </c>
      <c r="F110" s="530">
        <f>IFERROR(('EF Determination'!H32*$E$136/1000+IF($D110="Yes",'EF Determination'!H32*$G$136/1000*$G$146*$C$150,0)),)</f>
        <v>9.0332669441061005E-3</v>
      </c>
      <c r="G110" s="530">
        <f>IFERROR(('EF Determination'!H32*$E$137/1000+IF($D110="Yes",'EF Determination'!H32*$G$137/1000*$G$146*$C$151,0)),)</f>
        <v>3.778820646726922E-3</v>
      </c>
      <c r="H110" s="530">
        <f>IFERROR(('EF Determination'!H32*$E$138/1000+IF($D110="Yes",'EF Determination'!H32*$G$138/1000*$G$146*$C$152,0)),)</f>
        <v>6.747582804746158E-3</v>
      </c>
      <c r="I110" s="530">
        <f>IFERROR(('EF Determination'!H32*$E$139/1000+IF($D110="Yes",'EF Determination'!H32*$G$139/1000*$G$146*$C$153,0)),)</f>
        <v>4.3787060406712916E-2</v>
      </c>
      <c r="J110" s="530">
        <f>IFERROR(('EF Determination'!G32*$E$140/1000+IF($D110="Yes",'EF Determination'!G32*$G$140/1000*$G$146*$C$154,0)),)</f>
        <v>3.2491914844374796E-2</v>
      </c>
      <c r="K110" s="530">
        <f>IFERROR(('EF Determination'!H32*$E$141/1000+IF($D110="Yes",'EF Determination'!H32*$G$141/1000*$G$146*$C$155,0)),)</f>
        <v>2.5694242394184188E-2</v>
      </c>
      <c r="L110" s="530">
        <f>IFERROR(('EF Determination'!H32*$E$142/1000+IF($D110="Yes",'EF Determination'!H32*$G$142/1000*$G$146*$C$156,0)),)</f>
        <v>2.8176938537621786E-3</v>
      </c>
      <c r="M110" s="544">
        <f>IFERROR(('EF Determination'!H32*$E$143/1000+IF($D110="Yes",'EF Determination'!H32*$G$143/1000*$G$146*$C$157,0)),)</f>
        <v>5.4230254583509593E-3</v>
      </c>
    </row>
    <row r="111" spans="1:13" ht="15" x14ac:dyDescent="0.35">
      <c r="A111" s="414"/>
      <c r="B111" s="374" t="s">
        <v>872</v>
      </c>
      <c r="C111" s="375" t="s">
        <v>219</v>
      </c>
      <c r="D111" s="375" t="s">
        <v>1520</v>
      </c>
      <c r="E111" s="535">
        <f>IFERROR(('EF Determination'!H33*$E$135/1000+IF($D111="Yes",'EF Determination'!H33*$G$135/1000*$G$147*$C$149,0)),)</f>
        <v>10.500294473028221</v>
      </c>
      <c r="F111" s="536">
        <f>IFERROR(('EF Determination'!H33*$E$136/1000+IF($D111="Yes",'EF Determination'!H33*$G$136/1000*$G$147*$C$150,0)),)</f>
        <v>11.223893182332807</v>
      </c>
      <c r="G111" s="536">
        <f>IFERROR(('EF Determination'!H33*$E$137/1000+IF($D111="Yes",'EF Determination'!H33*$G$137/1000*$G$147*$C$151,0)),)</f>
        <v>4.6952090885418816</v>
      </c>
      <c r="H111" s="536">
        <f>IFERROR(('EF Determination'!H33*$E$138/1000+IF($D111="Yes",'EF Determination'!H33*$G$138/1000*$G$147*$C$152,0)),)</f>
        <v>8.3839156015337561</v>
      </c>
      <c r="I111" s="536">
        <f>IFERROR(('EF Determination'!H33*$E$139/1000+IF($D111="Yes",'EF Determination'!H33*$G$139/1000*$G$147*$C$153,0)),)</f>
        <v>54.405712337228756</v>
      </c>
      <c r="J111" s="536">
        <f>IFERROR(('EF Determination'!G33*$E$140/1000+IF($D111="Yes",'EF Determination'!G33*$G$140/1000*$G$147*$C$154,0)),)</f>
        <v>47.727839194477951</v>
      </c>
      <c r="K111" s="536">
        <f>IFERROR(('EF Determination'!H33*$E$141/1000+IF($D111="Yes",'EF Determination'!H33*$G$141/1000*$G$147*$C$155,0)),)</f>
        <v>31.92526521863763</v>
      </c>
      <c r="L111" s="536">
        <f>IFERROR(('EF Determination'!H33*$E$142/1000+IF($D111="Yes",'EF Determination'!H33*$G$142/1000*$G$147*$C$156,0)),)</f>
        <v>3.5010025119312451</v>
      </c>
      <c r="M111" s="546">
        <f>IFERROR(('EF Determination'!H33*$E$143/1000+IF($D111="Yes",'EF Determination'!H33*$G$143/1000*$G$147*$C$157,0)),)</f>
        <v>6.7381445973453387</v>
      </c>
    </row>
    <row r="112" spans="1:13" ht="15" x14ac:dyDescent="0.35">
      <c r="A112" s="414"/>
      <c r="B112" s="374" t="s">
        <v>910</v>
      </c>
      <c r="C112" s="375" t="s">
        <v>220</v>
      </c>
      <c r="D112" s="375" t="s">
        <v>1520</v>
      </c>
      <c r="E112" s="529">
        <f>IFERROR(('EF Determination'!H34*$E$135/1000+IF($D112="Yes",'EF Determination'!H34*$G$135/1000*$G$146*$C$149,0)),)</f>
        <v>0.10406950053333335</v>
      </c>
      <c r="F112" s="530">
        <f>IFERROR(('EF Determination'!H34*$E$136/1000+IF($D112="Yes",'EF Determination'!H34*$G$136/1000*$G$146*$C$150,0)),)</f>
        <v>0.1112411571</v>
      </c>
      <c r="G112" s="530">
        <f>IFERROR(('EF Determination'!H34*$E$137/1000+IF($D112="Yes",'EF Determination'!H34*$G$137/1000*$G$146*$C$151,0)),)</f>
        <v>4.6534701544444446E-2</v>
      </c>
      <c r="H112" s="530">
        <f>IFERROR(('EF Determination'!H34*$E$138/1000+IF($D112="Yes",'EF Determination'!H34*$G$138/1000*$G$146*$C$152,0)),)</f>
        <v>8.3093848933333339E-2</v>
      </c>
      <c r="I112" s="530">
        <f>IFERROR(('EF Determination'!H34*$E$139/1000+IF($D112="Yes",'EF Determination'!H34*$G$139/1000*$G$146*$C$153,0)),)</f>
        <v>0.53922056060000001</v>
      </c>
      <c r="J112" s="530">
        <f>IFERROR(('EF Determination'!G34*$E$140/1000+IF($D112="Yes",'EF Determination'!G34*$G$140/1000*$G$146*$C$154,0)),)</f>
        <v>0</v>
      </c>
      <c r="K112" s="530">
        <f>IFERROR(('EF Determination'!H34*$E$141/1000+IF($D112="Yes",'EF Determination'!H34*$G$141/1000*$G$146*$C$155,0)),)</f>
        <v>0.31641456766666665</v>
      </c>
      <c r="L112" s="530">
        <f>IFERROR(('EF Determination'!H34*$E$142/1000+IF($D112="Yes",'EF Determination'!H34*$G$142/1000*$G$146*$C$156,0)),)</f>
        <v>3.469880017777778E-2</v>
      </c>
      <c r="M112" s="544">
        <f>IFERROR(('EF Determination'!H34*$E$143/1000+IF($D112="Yes",'EF Determination'!H34*$G$143/1000*$G$146*$C$157,0)),)</f>
        <v>6.6782442133333328E-2</v>
      </c>
    </row>
    <row r="113" spans="1:13" ht="15" x14ac:dyDescent="0.35">
      <c r="A113" s="414"/>
      <c r="B113" s="374" t="s">
        <v>1522</v>
      </c>
      <c r="C113" s="375" t="s">
        <v>210</v>
      </c>
      <c r="D113" s="375" t="s">
        <v>1521</v>
      </c>
      <c r="E113" s="529">
        <f>IFERROR(('EF Determination'!H35*$E$135/1000+IF($D113="Yes",'EF Determination'!H35*$G$135/1000*$G$146*$C$149,0)),)</f>
        <v>2.4373761416616863E-4</v>
      </c>
      <c r="F113" s="530">
        <f>IFERROR(('EF Determination'!H35*$E$136/1000+IF($D113="Yes",'EF Determination'!H35*$G$136/1000*$G$146*$C$150,0)),)</f>
        <v>2.6053404042736055E-4</v>
      </c>
      <c r="G113" s="530">
        <f>IFERROR(('EF Determination'!H35*$E$137/1000+IF($D113="Yes",'EF Determination'!H35*$G$137/1000*$G$146*$C$151,0)),)</f>
        <v>1.0898733731886192E-4</v>
      </c>
      <c r="H113" s="530">
        <f>IFERROR(('EF Determination'!H35*$E$138/1000+IF($D113="Yes",'EF Determination'!H35*$G$138/1000*$G$146*$C$152,0)),)</f>
        <v>1.9461122457516367E-4</v>
      </c>
      <c r="I113" s="530">
        <f>IFERROR(('EF Determination'!H35*$E$139/1000+IF($D113="Yes",'EF Determination'!H35*$G$139/1000*$G$146*$C$153,0)),)</f>
        <v>1.2628891925708218E-3</v>
      </c>
      <c r="J113" s="530">
        <f>IFERROR(('EF Determination'!G35*$E$140/1000+IF($D113="Yes",'EF Determination'!G35*$G$140/1000*$G$146*$C$154,0)),)</f>
        <v>6.6243500923490748E-3</v>
      </c>
      <c r="K113" s="530">
        <f>IFERROR(('EF Determination'!H35*$E$141/1000+IF($D113="Yes",'EF Determination'!H35*$G$141/1000*$G$146*$C$155,0)),)</f>
        <v>7.4106337820055836E-4</v>
      </c>
      <c r="L113" s="530">
        <f>IFERROR(('EF Determination'!H35*$E$142/1000+IF($D113="Yes",'EF Determination'!H35*$G$142/1000*$G$146*$C$156,0)),)</f>
        <v>8.1266919541932389E-5</v>
      </c>
      <c r="M113" s="544">
        <f>IFERROR(('EF Determination'!H35*$E$143/1000+IF($D113="Yes",'EF Determination'!H35*$G$143/1000*$G$146*$C$157,0)),)</f>
        <v>1.564088264998963E-4</v>
      </c>
    </row>
    <row r="114" spans="1:13" ht="15" x14ac:dyDescent="0.35">
      <c r="A114" s="414"/>
      <c r="B114" s="374" t="s">
        <v>1470</v>
      </c>
      <c r="C114" s="375" t="s">
        <v>221</v>
      </c>
      <c r="D114" s="375" t="s">
        <v>1520</v>
      </c>
      <c r="E114" s="529">
        <f>IFERROR(('EF Determination'!H36*$E$135/1000+IF($D114="Yes",'EF Determination'!H36*$G$135/1000*$G$146*$C$149,0)),)</f>
        <v>0.72074899439999995</v>
      </c>
      <c r="F114" s="530">
        <f>IFERROR(('EF Determination'!H36*$E$136/1000+IF($D114="Yes",'EF Determination'!H36*$G$136/1000*$G$146*$C$150,0)),)</f>
        <v>0.77041738170000007</v>
      </c>
      <c r="G114" s="530">
        <f>IFERROR(('EF Determination'!H36*$E$137/1000+IF($D114="Yes",'EF Determination'!H36*$G$137/1000*$G$146*$C$151,0)),)</f>
        <v>0.32228308169999992</v>
      </c>
      <c r="H114" s="530">
        <f>IFERROR(('EF Determination'!H36*$E$138/1000+IF($D114="Yes",'EF Determination'!H36*$G$138/1000*$G$146*$C$152,0)),)</f>
        <v>0.57547896120000008</v>
      </c>
      <c r="I114" s="530">
        <f>IFERROR(('EF Determination'!H36*$E$139/1000+IF($D114="Yes",'EF Determination'!H36*$G$139/1000*$G$146*$C$153,0)),)</f>
        <v>3.7344531762000002</v>
      </c>
      <c r="J114" s="530">
        <f>IFERROR(('EF Determination'!G36*$E$140/1000+IF($D114="Yes",'EF Determination'!G36*$G$140/1000*$G$146*$C$154,0)),)</f>
        <v>3.8650250294999995</v>
      </c>
      <c r="K114" s="530">
        <f>IFERROR(('EF Determination'!H36*$E$141/1000+IF($D114="Yes",'EF Determination'!H36*$G$141/1000*$G$146*$C$155,0)),)</f>
        <v>2.1913767269999997</v>
      </c>
      <c r="L114" s="530">
        <f>IFERROR(('EF Determination'!H36*$E$142/1000+IF($D114="Yes",'EF Determination'!H36*$G$142/1000*$G$146*$C$156,0)),)</f>
        <v>0.24031176480000002</v>
      </c>
      <c r="M114" s="544">
        <f>IFERROR(('EF Determination'!H36*$E$143/1000+IF($D114="Yes",'EF Determination'!H36*$G$143/1000*$G$146*$C$157,0)),)</f>
        <v>0.46251185760000002</v>
      </c>
    </row>
    <row r="115" spans="1:13" ht="15" x14ac:dyDescent="0.35">
      <c r="A115" s="414"/>
      <c r="B115" s="381" t="s">
        <v>924</v>
      </c>
      <c r="C115" s="382" t="s">
        <v>222</v>
      </c>
      <c r="D115" s="375" t="s">
        <v>1520</v>
      </c>
      <c r="E115" s="529">
        <f>IFERROR(('EF Determination'!H37*$E$135/1000+IF($D115="Yes",'EF Determination'!H37*$G$135/1000*$G$146*$C$149,0)),)</f>
        <v>4.1438128907770389E-5</v>
      </c>
      <c r="F115" s="530">
        <f>IFERROR(('EF Determination'!H37*$E$136/1000+IF($D115="Yes",'EF Determination'!H37*$G$136/1000*$G$146*$C$150,0)),)</f>
        <v>4.4293720870533823E-5</v>
      </c>
      <c r="G115" s="530">
        <f>IFERROR(('EF Determination'!H37*$E$137/1000+IF($D115="Yes",'EF Determination'!H37*$G$137/1000*$G$146*$C$151,0)),)</f>
        <v>1.8529069049059912E-5</v>
      </c>
      <c r="H115" s="530">
        <f>IFERROR(('EF Determination'!H37*$E$138/1000+IF($D115="Yes",'EF Determination'!H37*$G$138/1000*$G$146*$C$152,0)),)</f>
        <v>3.3086097328192666E-5</v>
      </c>
      <c r="I115" s="530">
        <f>IFERROR(('EF Determination'!H37*$E$139/1000+IF($D115="Yes",'EF Determination'!H37*$G$139/1000*$G$146*$C$153,0)),)</f>
        <v>2.1470547072248284E-4</v>
      </c>
      <c r="J115" s="530">
        <f>IFERROR(('EF Determination'!G37*$E$140/1000+IF($D115="Yes",'EF Determination'!G37*$G$140/1000*$G$146*$C$154,0)),)</f>
        <v>1.628751196731601E-4</v>
      </c>
      <c r="K115" s="530">
        <f>IFERROR(('EF Determination'!H37*$E$141/1000+IF($D115="Yes",'EF Determination'!H37*$G$141/1000*$G$146*$C$155,0)),)</f>
        <v>1.2598914740700741E-4</v>
      </c>
      <c r="L115" s="530">
        <f>IFERROR(('EF Determination'!H37*$E$142/1000+IF($D115="Yes",'EF Determination'!H37*$G$142/1000*$G$146*$C$156,0)),)</f>
        <v>1.3816279960440274E-5</v>
      </c>
      <c r="M115" s="544">
        <f>IFERROR(('EF Determination'!H37*$E$143/1000+IF($D115="Yes",'EF Determination'!H37*$G$143/1000*$G$146*$C$157,0)),)</f>
        <v>2.6591262874471157E-5</v>
      </c>
    </row>
    <row r="116" spans="1:13" ht="15" x14ac:dyDescent="0.35">
      <c r="A116" s="414"/>
      <c r="B116" s="374" t="s">
        <v>1472</v>
      </c>
      <c r="C116" s="375" t="s">
        <v>223</v>
      </c>
      <c r="D116" s="375" t="s">
        <v>1521</v>
      </c>
      <c r="E116" s="529">
        <f>IFERROR(('EF Determination'!H38*$E$135/1000+IF($D116="Yes",'EF Determination'!H38*$G$135/1000*$G$146*$C$149,0)),)</f>
        <v>1.4037721127270872E-3</v>
      </c>
      <c r="F116" s="530">
        <f>IFERROR(('EF Determination'!H38*$E$136/1000+IF($D116="Yes",'EF Determination'!H38*$G$136/1000*$G$146*$C$150,0)),)</f>
        <v>1.5005087401844461E-3</v>
      </c>
      <c r="G116" s="530">
        <f>IFERROR(('EF Determination'!H38*$E$137/1000+IF($D116="Yes",'EF Determination'!H38*$G$137/1000*$G$146*$C$151,0)),)</f>
        <v>6.2769706387744888E-4</v>
      </c>
      <c r="H116" s="530">
        <f>IFERROR(('EF Determination'!H38*$E$138/1000+IF($D116="Yes",'EF Determination'!H38*$G$138/1000*$G$146*$C$152,0)),)</f>
        <v>1.1208356609909024E-3</v>
      </c>
      <c r="I116" s="530">
        <f>IFERROR(('EF Determination'!H38*$E$139/1000+IF($D116="Yes",'EF Determination'!H38*$G$139/1000*$G$146*$C$153,0)),)</f>
        <v>7.273430635891644E-3</v>
      </c>
      <c r="J116" s="530">
        <f>IFERROR(('EF Determination'!G38*$E$140/1000+IF($D116="Yes",'EF Determination'!G38*$G$140/1000*$G$146*$C$154,0)),)</f>
        <v>4.7600000000000003E-3</v>
      </c>
      <c r="K116" s="530">
        <f>IFERROR(('EF Determination'!H38*$E$141/1000+IF($D116="Yes",'EF Determination'!H38*$G$141/1000*$G$146*$C$155,0)),)</f>
        <v>4.2680490971412164E-3</v>
      </c>
      <c r="L116" s="530">
        <f>IFERROR(('EF Determination'!H38*$E$142/1000+IF($D116="Yes",'EF Determination'!H38*$G$142/1000*$G$146*$C$156,0)),)</f>
        <v>4.6804526141962726E-4</v>
      </c>
      <c r="M116" s="544">
        <f>IFERROR(('EF Determination'!H38*$E$143/1000+IF($D116="Yes",'EF Determination'!H38*$G$143/1000*$G$146*$C$157,0)),)</f>
        <v>9.0081438425518008E-4</v>
      </c>
    </row>
    <row r="117" spans="1:13" ht="15" x14ac:dyDescent="0.35">
      <c r="A117" s="414"/>
      <c r="B117" s="374" t="s">
        <v>1473</v>
      </c>
      <c r="C117" s="375" t="s">
        <v>224</v>
      </c>
      <c r="D117" s="375" t="s">
        <v>1521</v>
      </c>
      <c r="E117" s="529">
        <f>IFERROR(('EF Determination'!H39*$E$135/1000+IF($D117="Yes",'EF Determination'!H39*$G$135/1000*$G$146*$C$149,0)),)</f>
        <v>1.6208628258717133E-3</v>
      </c>
      <c r="F117" s="530">
        <f>IFERROR(('EF Determination'!H39*$E$136/1000+IF($D117="Yes",'EF Determination'!H39*$G$136/1000*$G$146*$C$150,0)),)</f>
        <v>1.732559590556137E-3</v>
      </c>
      <c r="G117" s="530">
        <f>IFERROR(('EF Determination'!H39*$E$137/1000+IF($D117="Yes",'EF Determination'!H39*$G$137/1000*$G$146*$C$151,0)),)</f>
        <v>7.2476923250118584E-4</v>
      </c>
      <c r="H117" s="530">
        <f>IFERROR(('EF Determination'!H39*$E$138/1000+IF($D117="Yes",'EF Determination'!H39*$G$138/1000*$G$146*$C$152,0)),)</f>
        <v>1.2941707848022333E-3</v>
      </c>
      <c r="I117" s="530">
        <f>IFERROR(('EF Determination'!H39*$E$139/1000+IF($D117="Yes",'EF Determination'!H39*$G$139/1000*$G$146*$C$153,0)),)</f>
        <v>8.3982529837912604E-3</v>
      </c>
      <c r="J117" s="530">
        <f>IFERROR(('EF Determination'!G39*$E$140/1000+IF($D117="Yes",'EF Determination'!G39*$G$140/1000*$G$146*$C$154,0)),)</f>
        <v>4.153340272601197E-3</v>
      </c>
      <c r="K117" s="530">
        <f>IFERROR(('EF Determination'!H39*$E$141/1000+IF($D117="Yes",'EF Determination'!H39*$G$141/1000*$G$146*$C$155,0)),)</f>
        <v>4.928094850888712E-3</v>
      </c>
      <c r="L117" s="530">
        <f>IFERROR(('EF Determination'!H39*$E$142/1000+IF($D117="Yes",'EF Determination'!H39*$G$142/1000*$G$146*$C$156,0)),)</f>
        <v>5.4042757950696759E-4</v>
      </c>
      <c r="M117" s="544">
        <f>IFERROR(('EF Determination'!H39*$E$143/1000+IF($D117="Yes",'EF Determination'!H39*$G$143/1000*$G$146*$C$157,0)),)</f>
        <v>1.0401236320425479E-3</v>
      </c>
    </row>
    <row r="118" spans="1:13" ht="15" x14ac:dyDescent="0.35">
      <c r="A118" s="414"/>
      <c r="B118" s="374" t="s">
        <v>1474</v>
      </c>
      <c r="C118" s="375" t="s">
        <v>225</v>
      </c>
      <c r="D118" s="375" t="s">
        <v>1521</v>
      </c>
      <c r="E118" s="529">
        <f>IFERROR(('EF Determination'!H40*$E$135/1000+IF($D118="Yes",'EF Determination'!H40*$G$135/1000*$G$146*$C$149,0)),)</f>
        <v>5.8314319022402927E-5</v>
      </c>
      <c r="F118" s="530">
        <f>IFERROR(('EF Determination'!H40*$E$136/1000+IF($D118="Yes",'EF Determination'!H40*$G$136/1000*$G$146*$C$150,0)),)</f>
        <v>6.2332870540527061E-5</v>
      </c>
      <c r="G118" s="530">
        <f>IFERROR(('EF Determination'!H40*$E$137/1000+IF($D118="Yes",'EF Determination'!H40*$G$137/1000*$G$146*$C$151,0)),)</f>
        <v>2.6075262858204004E-5</v>
      </c>
      <c r="H118" s="530">
        <f>IFERROR(('EF Determination'!H40*$E$138/1000+IF($D118="Yes",'EF Determination'!H40*$G$138/1000*$G$146*$C$152,0)),)</f>
        <v>4.6560811198716538E-5</v>
      </c>
      <c r="I118" s="530">
        <f>IFERROR(('EF Determination'!H40*$E$139/1000+IF($D118="Yes",'EF Determination'!H40*$G$139/1000*$G$146*$C$153,0)),)</f>
        <v>3.0214673068602556E-4</v>
      </c>
      <c r="J118" s="530">
        <f>IFERROR(('EF Determination'!G40*$E$140/1000+IF($D118="Yes",'EF Determination'!G40*$G$140/1000*$G$146*$C$154,0)),)</f>
        <v>2.5599999999999999E-4</v>
      </c>
      <c r="K118" s="530">
        <f>IFERROR(('EF Determination'!H40*$E$141/1000+IF($D118="Yes",'EF Determination'!H40*$G$141/1000*$G$146*$C$155,0)),)</f>
        <v>1.7729970156655977E-4</v>
      </c>
      <c r="L118" s="530">
        <f>IFERROR(('EF Determination'!H40*$E$142/1000+IF($D118="Yes",'EF Determination'!H40*$G$142/1000*$G$146*$C$156,0)),)</f>
        <v>1.9443142119645743E-5</v>
      </c>
      <c r="M118" s="544">
        <f>IFERROR(('EF Determination'!H40*$E$143/1000+IF($D118="Yes",'EF Determination'!H40*$G$143/1000*$G$146*$C$157,0)),)</f>
        <v>3.742087259546426E-5</v>
      </c>
    </row>
    <row r="119" spans="1:13" ht="15" x14ac:dyDescent="0.35">
      <c r="A119" s="414"/>
      <c r="B119" s="374" t="s">
        <v>420</v>
      </c>
      <c r="C119" s="375" t="s">
        <v>190</v>
      </c>
      <c r="D119" s="375" t="s">
        <v>1520</v>
      </c>
      <c r="E119" s="529">
        <f>IFERROR(('EF Determination'!H41*$E$135/1000+IF($D119="Yes",'EF Determination'!H41*$G$135/1000*$G$146*$C$149,0)),)</f>
        <v>4.7577586700440481E-2</v>
      </c>
      <c r="F119" s="530">
        <f>IFERROR(('EF Determination'!H41*$E$136/1000+IF($D119="Yes",'EF Determination'!H41*$G$136/1000*$G$146*$C$150,0)),)</f>
        <v>5.0856262108103061E-2</v>
      </c>
      <c r="G119" s="530">
        <f>IFERROR(('EF Determination'!H41*$E$137/1000+IF($D119="Yes",'EF Determination'!H41*$G$137/1000*$G$146*$C$151,0)),)</f>
        <v>2.1274329039378672E-2</v>
      </c>
      <c r="H119" s="530">
        <f>IFERROR(('EF Determination'!H41*$E$138/1000+IF($D119="Yes",'EF Determination'!H41*$G$138/1000*$G$146*$C$152,0)),)</f>
        <v>3.7988121223207952E-2</v>
      </c>
      <c r="I119" s="530">
        <f>IFERROR(('EF Determination'!H41*$E$139/1000+IF($D119="Yes",'EF Determination'!H41*$G$139/1000*$G$146*$C$153,0)),)</f>
        <v>0.2465161535428857</v>
      </c>
      <c r="J119" s="530">
        <f>IFERROR(('EF Determination'!G41*$E$140/1000+IF($D119="Yes",'EF Determination'!G41*$G$140/1000*$G$146*$C$154,0)),)</f>
        <v>0.18253298556314773</v>
      </c>
      <c r="K119" s="530">
        <f>IFERROR(('EF Determination'!H41*$E$141/1000+IF($D119="Yes",'EF Determination'!H41*$G$141/1000*$G$146*$C$155,0)),)</f>
        <v>0.14465565270606223</v>
      </c>
      <c r="L119" s="530">
        <f>IFERROR(('EF Determination'!H41*$E$142/1000+IF($D119="Yes",'EF Determination'!H41*$G$142/1000*$G$146*$C$156,0)),)</f>
        <v>1.5863294869285026E-2</v>
      </c>
      <c r="M119" s="544">
        <f>IFERROR(('EF Determination'!H41*$E$143/1000+IF($D119="Yes",'EF Determination'!H41*$G$143/1000*$G$146*$C$157,0)),)</f>
        <v>3.0531014508406489E-2</v>
      </c>
    </row>
    <row r="120" spans="1:13" ht="15" x14ac:dyDescent="0.35">
      <c r="A120" s="414"/>
      <c r="B120" s="374" t="s">
        <v>995</v>
      </c>
      <c r="C120" s="375" t="s">
        <v>226</v>
      </c>
      <c r="D120" s="375" t="s">
        <v>1520</v>
      </c>
      <c r="E120" s="529">
        <f>IFERROR(('EF Determination'!H42*$E$135/1000+IF($D120="Yes",'EF Determination'!H42*$G$135/1000*$G$146*$C$149,0)),)</f>
        <v>0.10195093610010786</v>
      </c>
      <c r="F120" s="530">
        <f>IFERROR(('EF Determination'!H42*$E$136/1000+IF($D120="Yes",'EF Determination'!H42*$G$136/1000*$G$146*$C$150,0)),)</f>
        <v>0.10897659776479476</v>
      </c>
      <c r="G120" s="530">
        <f>IFERROR(('EF Determination'!H42*$E$137/1000+IF($D120="Yes",'EF Determination'!H42*$G$137/1000*$G$146*$C$151,0)),)</f>
        <v>4.5587384961799322E-2</v>
      </c>
      <c r="H120" s="530">
        <f>IFERROR(('EF Determination'!H42*$E$138/1000+IF($D120="Yes",'EF Determination'!H42*$G$138/1000*$G$146*$C$152,0)),)</f>
        <v>8.140229019549175E-2</v>
      </c>
      <c r="I120" s="530">
        <f>IFERROR(('EF Determination'!H42*$E$139/1000+IF($D120="Yes",'EF Determination'!H42*$G$139/1000*$G$146*$C$153,0)),)</f>
        <v>0.52824353567438154</v>
      </c>
      <c r="J120" s="530">
        <f>IFERROR(('EF Determination'!G42*$E$140/1000+IF($D120="Yes",'EF Determination'!G42*$G$140/1000*$G$146*$C$154,0)),)</f>
        <v>0.3527175393046138</v>
      </c>
      <c r="K120" s="530">
        <f>IFERROR(('EF Determination'!H42*$E$141/1000+IF($D120="Yes",'EF Determination'!H42*$G$141/1000*$G$146*$C$155,0)),)</f>
        <v>0.30997325060664771</v>
      </c>
      <c r="L120" s="530">
        <f>IFERROR(('EF Determination'!H42*$E$142/1000+IF($D120="Yes",'EF Determination'!H42*$G$142/1000*$G$146*$C$156,0)),)</f>
        <v>3.3992429497073956E-2</v>
      </c>
      <c r="M120" s="544">
        <f>IFERROR(('EF Determination'!H42*$E$143/1000+IF($D120="Yes",'EF Determination'!H42*$G$143/1000*$G$146*$C$157,0)),)</f>
        <v>6.5422938090914096E-2</v>
      </c>
    </row>
    <row r="121" spans="1:13" x14ac:dyDescent="0.35">
      <c r="A121" s="363"/>
      <c r="B121" s="374" t="s">
        <v>1477</v>
      </c>
      <c r="C121" s="375" t="s">
        <v>227</v>
      </c>
      <c r="D121" s="375" t="s">
        <v>1521</v>
      </c>
      <c r="E121" s="529">
        <f>IFERROR(('EF Determination'!H43*$E$135/1000+IF($D121="Yes",'EF Determination'!H43*$G$135/1000*$G$146*$C$149,0)),)</f>
        <v>7.0340525754191395E-4</v>
      </c>
      <c r="F121" s="530">
        <f>IFERROR(('EF Determination'!H43*$E$136/1000+IF($D121="Yes",'EF Determination'!H43*$G$136/1000*$G$146*$C$150,0)),)</f>
        <v>7.5187826233625318E-4</v>
      </c>
      <c r="G121" s="530">
        <f>IFERROR(('EF Determination'!H43*$E$137/1000+IF($D121="Yes",'EF Determination'!H43*$G$137/1000*$G$146*$C$151,0)),)</f>
        <v>3.1452784313920818E-4</v>
      </c>
      <c r="H121" s="530">
        <f>IFERROR(('EF Determination'!H43*$E$138/1000+IF($D121="Yes",'EF Determination'!H43*$G$138/1000*$G$146*$C$152,0)),)</f>
        <v>5.6163082998553855E-4</v>
      </c>
      <c r="I121" s="530">
        <f>IFERROR(('EF Determination'!H43*$E$139/1000+IF($D121="Yes",'EF Determination'!H43*$G$139/1000*$G$146*$C$153,0)),)</f>
        <v>3.6445868266420413E-3</v>
      </c>
      <c r="J121" s="530">
        <f>IFERROR(('EF Determination'!G43*$E$140/1000+IF($D121="Yes",'EF Determination'!G43*$G$140/1000*$G$146*$C$154,0)),)</f>
        <v>3.7224664263059656E-3</v>
      </c>
      <c r="K121" s="530">
        <f>IFERROR(('EF Determination'!H43*$E$141/1000+IF($D121="Yes",'EF Determination'!H43*$G$141/1000*$G$146*$C$155,0)),)</f>
        <v>2.1386435498735499E-3</v>
      </c>
      <c r="L121" s="530">
        <f>IFERROR(('EF Determination'!H43*$E$142/1000+IF($D121="Yes",'EF Determination'!H43*$G$142/1000*$G$146*$C$156,0)),)</f>
        <v>2.3452916229441538E-4</v>
      </c>
      <c r="M121" s="544">
        <f>IFERROR(('EF Determination'!H43*$E$143/1000+IF($D121="Yes",'EF Determination'!H43*$G$143/1000*$G$146*$C$157,0)),)</f>
        <v>4.5138207847961686E-4</v>
      </c>
    </row>
    <row r="122" spans="1:13" x14ac:dyDescent="0.35">
      <c r="A122" s="363"/>
      <c r="B122" s="374" t="s">
        <v>1192</v>
      </c>
      <c r="C122" s="375" t="s">
        <v>228</v>
      </c>
      <c r="D122" s="375" t="s">
        <v>1520</v>
      </c>
      <c r="E122" s="529">
        <f>IFERROR(('EF Determination'!H44*$E$135/1000+IF($D122="Yes",'EF Determination'!H44*$G$135/1000*$G$146*$C$149,0)),)</f>
        <v>4.5583468520473061E-6</v>
      </c>
      <c r="F122" s="530">
        <f>IFERROR(('EF Determination'!H44*$E$136/1000+IF($D122="Yes",'EF Determination'!H44*$G$136/1000*$G$146*$C$150,0)),)</f>
        <v>4.8724724889255043E-6</v>
      </c>
      <c r="G122" s="530">
        <f>IFERROR(('EF Determination'!H44*$E$137/1000+IF($D122="Yes",'EF Determination'!H44*$G$137/1000*$G$146*$C$151,0)),)</f>
        <v>2.0382658628032626E-6</v>
      </c>
      <c r="H122" s="530">
        <f>IFERROR(('EF Determination'!H44*$E$138/1000+IF($D122="Yes",'EF Determination'!H44*$G$138/1000*$G$146*$C$152,0)),)</f>
        <v>3.6395926065623294E-6</v>
      </c>
      <c r="I122" s="530">
        <f>IFERROR(('EF Determination'!H44*$E$139/1000+IF($D122="Yes",'EF Determination'!H44*$G$139/1000*$G$146*$C$153,0)),)</f>
        <v>2.3618392827617287E-5</v>
      </c>
      <c r="J122" s="530">
        <f>IFERROR(('EF Determination'!G44*$E$140/1000+IF($D122="Yes",'EF Determination'!G44*$G$140/1000*$G$146*$C$154,0)),)</f>
        <v>7.2819312149999999E-6</v>
      </c>
      <c r="K122" s="530">
        <f>IFERROR(('EF Determination'!H44*$E$141/1000+IF($D122="Yes",'EF Determination'!H44*$G$141/1000*$G$146*$C$155,0)),)</f>
        <v>1.3859270401737767E-5</v>
      </c>
      <c r="L122" s="530">
        <f>IFERROR(('EF Determination'!H44*$E$142/1000+IF($D122="Yes",'EF Determination'!H44*$G$142/1000*$G$146*$C$156,0)),)</f>
        <v>1.519841699533577E-6</v>
      </c>
      <c r="M122" s="544">
        <f>IFERROR(('EF Determination'!H44*$E$143/1000+IF($D122="Yes",'EF Determination'!H44*$G$143/1000*$G$146*$C$157,0)),)</f>
        <v>2.9251368874688393E-6</v>
      </c>
    </row>
    <row r="123" spans="1:13" x14ac:dyDescent="0.35">
      <c r="A123" s="363"/>
      <c r="B123" s="374" t="s">
        <v>1195</v>
      </c>
      <c r="C123" s="375" t="s">
        <v>229</v>
      </c>
      <c r="D123" s="375" t="s">
        <v>1520</v>
      </c>
      <c r="E123" s="529">
        <f>IFERROR(('EF Determination'!H45*$E$135/1000+IF($D123="Yes",'EF Determination'!H45*$G$135/1000*$G$146*$C$149,0)),)</f>
        <v>1.7571676843940905E-2</v>
      </c>
      <c r="F123" s="530">
        <f>IFERROR(('EF Determination'!H45*$E$136/1000+IF($D123="Yes",'EF Determination'!H45*$G$136/1000*$G$146*$C$150,0)),)</f>
        <v>1.8782579471313756E-2</v>
      </c>
      <c r="G123" s="530">
        <f>IFERROR(('EF Determination'!H45*$E$137/1000+IF($D123="Yes",'EF Determination'!H45*$G$137/1000*$G$146*$C$151,0)),)</f>
        <v>7.8571794173866501E-3</v>
      </c>
      <c r="H123" s="530">
        <f>IFERROR(('EF Determination'!H45*$E$138/1000+IF($D123="Yes",'EF Determination'!H45*$G$138/1000*$G$146*$C$152,0)),)</f>
        <v>1.4030030447855463E-2</v>
      </c>
      <c r="I123" s="530">
        <f>IFERROR(('EF Determination'!H45*$E$139/1000+IF($D123="Yes",'EF Determination'!H45*$G$139/1000*$G$146*$C$153,0)),)</f>
        <v>9.1045016934976256E-2</v>
      </c>
      <c r="J123" s="530">
        <f>IFERROR(('EF Determination'!G45*$E$140/1000+IF($D123="Yes",'EF Determination'!G45*$G$140/1000*$G$146*$C$154,0)),)</f>
        <v>7.948638071304133E-2</v>
      </c>
      <c r="K123" s="530">
        <f>IFERROR(('EF Determination'!H45*$E$141/1000+IF($D123="Yes",'EF Determination'!H45*$G$141/1000*$G$146*$C$155,0)),)</f>
        <v>5.3425206263703548E-2</v>
      </c>
      <c r="L123" s="530">
        <f>IFERROR(('EF Determination'!H45*$E$142/1000+IF($D123="Yes",'EF Determination'!H45*$G$142/1000*$G$146*$C$156,0)),)</f>
        <v>5.8587395968245186E-3</v>
      </c>
      <c r="M123" s="544">
        <f>IFERROR(('EF Determination'!H45*$E$143/1000+IF($D123="Yes",'EF Determination'!H45*$G$143/1000*$G$146*$C$157,0)),)</f>
        <v>1.1275921244959302E-2</v>
      </c>
    </row>
    <row r="124" spans="1:13" x14ac:dyDescent="0.35">
      <c r="A124" s="363"/>
      <c r="B124" s="374" t="s">
        <v>1480</v>
      </c>
      <c r="C124" s="375">
        <v>504</v>
      </c>
      <c r="D124" s="375" t="s">
        <v>1521</v>
      </c>
      <c r="E124" s="529">
        <f>IFERROR(('EF Determination'!H46*$E$135/1000+IF($D124="Yes",'EF Determination'!H46*$G$135/1000*$G$146*$C$149,0)),)</f>
        <v>3.243938492259426E-2</v>
      </c>
      <c r="F124" s="530">
        <f>IFERROR(('EF Determination'!H46*$E$136/1000+IF($D124="Yes",'EF Determination'!H46*$G$136/1000*$G$146*$C$150,0)),)</f>
        <v>3.4674845127104642E-2</v>
      </c>
      <c r="G124" s="530">
        <f>IFERROR(('EF Determination'!H46*$E$137/1000+IF($D124="Yes",'EF Determination'!H46*$G$137/1000*$G$146*$C$151,0)),)</f>
        <v>1.4505279372123751E-2</v>
      </c>
      <c r="H124" s="530">
        <f>IFERROR(('EF Determination'!H46*$E$138/1000+IF($D124="Yes",'EF Determination'!H46*$G$138/1000*$G$146*$C$152,0)),)</f>
        <v>2.5901084023687949E-2</v>
      </c>
      <c r="I124" s="530">
        <f>IFERROR(('EF Determination'!H46*$E$139/1000+IF($D124="Yes",'EF Determination'!H46*$G$139/1000*$G$146*$C$153,0)),)</f>
        <v>0.1680797146248407</v>
      </c>
      <c r="J124" s="530">
        <f>IFERROR(('EF Determination'!G46*$E$140/1000+IF($D124="Yes",'EF Determination'!G46*$G$140/1000*$G$146*$C$154,0)),)</f>
        <v>0.10980074071026008</v>
      </c>
      <c r="K124" s="530">
        <f>IFERROR(('EF Determination'!H46*$E$141/1000+IF($D124="Yes",'EF Determination'!H46*$G$141/1000*$G$146*$C$155,0)),)</f>
        <v>9.8629176541856517E-2</v>
      </c>
      <c r="L124" s="530">
        <f>IFERROR(('EF Determination'!H46*$E$142/1000+IF($D124="Yes",'EF Determination'!H46*$G$142/1000*$G$146*$C$156,0)),)</f>
        <v>1.0815929636108499E-2</v>
      </c>
      <c r="M124" s="544">
        <f>IFERROR(('EF Determination'!H46*$E$143/1000+IF($D124="Yes",'EF Determination'!H46*$G$143/1000*$G$146*$C$157,0)),)</f>
        <v>2.081667265628652E-2</v>
      </c>
    </row>
    <row r="125" spans="1:13" x14ac:dyDescent="0.35">
      <c r="A125" s="363"/>
      <c r="B125" s="374" t="s">
        <v>1255</v>
      </c>
      <c r="C125" s="375" t="s">
        <v>230</v>
      </c>
      <c r="D125" s="375" t="s">
        <v>1520</v>
      </c>
      <c r="E125" s="529">
        <f>IFERROR(('EF Determination'!H47*$E$135/1000+IF($D125="Yes",'EF Determination'!H47*$G$135/1000*$G$146*$C$149,0)),)</f>
        <v>1.8183146933333332</v>
      </c>
      <c r="F125" s="530">
        <f>IFERROR(('EF Determination'!H47*$E$136/1000+IF($D125="Yes",'EF Determination'!H47*$G$136/1000*$G$146*$C$150,0)),)</f>
        <v>1.9436187299999996</v>
      </c>
      <c r="G125" s="530">
        <f>IFERROR(('EF Determination'!H47*$E$137/1000+IF($D125="Yes",'EF Determination'!H47*$G$137/1000*$G$146*$C$151,0)),)</f>
        <v>0.81305984111111107</v>
      </c>
      <c r="H125" s="530">
        <f>IFERROR(('EF Determination'!H47*$E$138/1000+IF($D125="Yes",'EF Determination'!H47*$G$138/1000*$G$146*$C$152,0)),)</f>
        <v>1.4518256133333332</v>
      </c>
      <c r="I125" s="530">
        <f>IFERROR(('EF Determination'!H47*$E$139/1000+IF($D125="Yes",'EF Determination'!H47*$G$139/1000*$G$146*$C$153,0)),)</f>
        <v>9.4213257800000001</v>
      </c>
      <c r="J125" s="530">
        <f>IFERROR(('EF Determination'!G47*$E$140/1000+IF($D125="Yes",'EF Determination'!G47*$G$140/1000*$G$146*$C$154,0)),)</f>
        <v>9.750734105555555</v>
      </c>
      <c r="K125" s="530">
        <f>IFERROR(('EF Determination'!H47*$E$141/1000+IF($D125="Yes",'EF Determination'!H47*$G$141/1000*$G$146*$C$155,0)),)</f>
        <v>5.5284329666666672</v>
      </c>
      <c r="L125" s="530">
        <f>IFERROR(('EF Determination'!H47*$E$142/1000+IF($D125="Yes",'EF Determination'!H47*$G$142/1000*$G$146*$C$156,0)),)</f>
        <v>0.60626156444444446</v>
      </c>
      <c r="M125" s="544">
        <f>IFERROR(('EF Determination'!H47*$E$143/1000+IF($D125="Yes",'EF Determination'!H47*$G$143/1000*$G$146*$C$157,0)),)</f>
        <v>1.1668307733333332</v>
      </c>
    </row>
    <row r="126" spans="1:13" x14ac:dyDescent="0.35">
      <c r="A126" s="363"/>
      <c r="B126" s="374" t="s">
        <v>1268</v>
      </c>
      <c r="C126" s="375" t="s">
        <v>231</v>
      </c>
      <c r="D126" s="375" t="s">
        <v>1520</v>
      </c>
      <c r="E126" s="529">
        <f>IFERROR(('EF Determination'!H48*$E$135/1000+IF($D126="Yes",'EF Determination'!H48*$G$135/1000*$G$146*$C$149,0)),)</f>
        <v>4.8359433333333337E-3</v>
      </c>
      <c r="F126" s="530">
        <f>IFERROR(('EF Determination'!H48*$E$136/1000+IF($D126="Yes",'EF Determination'!H48*$G$136/1000*$G$146*$C$150,0)),)</f>
        <v>5.1691987499999995E-3</v>
      </c>
      <c r="G126" s="530">
        <f>IFERROR(('EF Determination'!H48*$E$137/1000+IF($D126="Yes",'EF Determination'!H48*$G$137/1000*$G$146*$C$151,0)),)</f>
        <v>2.1623931944444444E-3</v>
      </c>
      <c r="H126" s="530">
        <f>IFERROR(('EF Determination'!H48*$E$138/1000+IF($D126="Yes",'EF Determination'!H48*$G$138/1000*$G$146*$C$152,0)),)</f>
        <v>3.8612383333333335E-3</v>
      </c>
      <c r="I126" s="530">
        <f>IFERROR(('EF Determination'!H48*$E$139/1000+IF($D126="Yes",'EF Determination'!H48*$G$139/1000*$G$146*$C$153,0)),)</f>
        <v>2.5056717500000002E-2</v>
      </c>
      <c r="J126" s="530">
        <f>IFERROR(('EF Determination'!G48*$E$140/1000+IF($D126="Yes",'EF Determination'!G48*$G$140/1000*$G$146*$C$154,0)),)</f>
        <v>1.9510568204768493E-2</v>
      </c>
      <c r="K126" s="530">
        <f>IFERROR(('EF Determination'!H48*$E$141/1000+IF($D126="Yes",'EF Determination'!H48*$G$141/1000*$G$146*$C$155,0)),)</f>
        <v>1.4703279166666668E-2</v>
      </c>
      <c r="L126" s="530">
        <f>IFERROR(('EF Determination'!H48*$E$142/1000+IF($D126="Yes",'EF Determination'!H48*$G$142/1000*$G$146*$C$156,0)),)</f>
        <v>1.612397777777778E-3</v>
      </c>
      <c r="M126" s="544">
        <f>IFERROR(('EF Determination'!H48*$E$143/1000+IF($D126="Yes",'EF Determination'!H48*$G$143/1000*$G$146*$C$157,0)),)</f>
        <v>3.1032733333333333E-3</v>
      </c>
    </row>
    <row r="127" spans="1:13" x14ac:dyDescent="0.35">
      <c r="A127" s="363"/>
      <c r="B127" s="374" t="s">
        <v>1523</v>
      </c>
      <c r="C127" s="375">
        <v>401</v>
      </c>
      <c r="D127" s="375" t="s">
        <v>1520</v>
      </c>
      <c r="E127" s="529">
        <f>IFERROR(('EF Determination'!H49*$E$135/1000+IF($D127="Yes",'EF Determination'!H49*$G$135/1000*$G$146*$C$149,0)),)</f>
        <v>0</v>
      </c>
      <c r="F127" s="530">
        <f>IFERROR(('EF Determination'!H49*$E$136/1000+IF($D127="Yes",'EF Determination'!H49*$G$136/1000*$G$146*$C$150,0)),)</f>
        <v>0</v>
      </c>
      <c r="G127" s="530">
        <f>IFERROR(('EF Determination'!H49*$E$137/1000+IF($D127="Yes",'EF Determination'!H49*$G$137/1000*$G$146*$C$151,0)),)</f>
        <v>0</v>
      </c>
      <c r="H127" s="530">
        <f>IFERROR(('EF Determination'!H49*$E$138/1000+IF($D127="Yes",'EF Determination'!H49*$G$138/1000*$G$146*$C$152,0)),)</f>
        <v>0</v>
      </c>
      <c r="I127" s="530">
        <f>IFERROR(('EF Determination'!H49*$E$139/1000+IF($D127="Yes",'EF Determination'!H49*$G$139/1000*$G$146*$C$153,0)),)</f>
        <v>0</v>
      </c>
      <c r="J127" s="530">
        <f>IFERROR(('EF Determination'!G49*$E$140/1000+IF($D127="Yes",'EF Determination'!G49*$G$140/1000*$G$146*$C$154,0)),)</f>
        <v>0</v>
      </c>
      <c r="K127" s="530">
        <f>IFERROR(('EF Determination'!H49*$E$141/1000+IF($D127="Yes",'EF Determination'!H49*$G$141/1000*$G$146*$C$155,0)),)</f>
        <v>0</v>
      </c>
      <c r="L127" s="530">
        <f>IFERROR(('EF Determination'!H49*$E$142/1000+IF($D127="Yes",'EF Determination'!H49*$G$142/1000*$G$146*$C$156,0)),)</f>
        <v>0</v>
      </c>
      <c r="M127" s="544">
        <f>IFERROR(('EF Determination'!H49*$E$143/1000+IF($D127="Yes",'EF Determination'!H49*$G$143/1000*$G$146*$C$157,0)),)</f>
        <v>0</v>
      </c>
    </row>
    <row r="128" spans="1:13" ht="15" x14ac:dyDescent="0.35">
      <c r="A128" s="414"/>
      <c r="B128" s="374" t="s">
        <v>1483</v>
      </c>
      <c r="C128" s="375" t="s">
        <v>232</v>
      </c>
      <c r="D128" s="375" t="s">
        <v>1521</v>
      </c>
      <c r="E128" s="529">
        <f>IFERROR(('EF Determination'!H50*$E$135/1000+IF($D128="Yes",'EF Determination'!H50*$G$135/1000*$G$146*$C$149,0)),)</f>
        <v>1.4528371431287517E-3</v>
      </c>
      <c r="F128" s="530">
        <f>IFERROR(('EF Determination'!H50*$E$136/1000+IF($D128="Yes",'EF Determination'!H50*$G$136/1000*$G$146*$C$150,0)),)</f>
        <v>1.5529549358935827E-3</v>
      </c>
      <c r="G128" s="530">
        <f>IFERROR(('EF Determination'!H50*$E$137/1000+IF($D128="Yes",'EF Determination'!H50*$G$137/1000*$G$146*$C$151,0)),)</f>
        <v>6.4963650493270089E-4</v>
      </c>
      <c r="H128" s="530">
        <f>IFERROR(('EF Determination'!H50*$E$138/1000+IF($D128="Yes",'EF Determination'!H50*$G$138/1000*$G$146*$C$152,0)),)</f>
        <v>1.1600114184255991E-3</v>
      </c>
      <c r="I128" s="530">
        <f>IFERROR(('EF Determination'!H50*$E$139/1000+IF($D128="Yes",'EF Determination'!H50*$G$139/1000*$G$146*$C$153,0)),)</f>
        <v>7.5276535913406826E-3</v>
      </c>
      <c r="J128" s="530">
        <f>IFERROR(('EF Determination'!G50*$E$140/1000+IF($D128="Yes",'EF Determination'!G50*$G$140/1000*$G$146*$C$154,0)),)</f>
        <v>0</v>
      </c>
      <c r="K128" s="530">
        <f>IFERROR(('EF Determination'!H50*$E$141/1000+IF($D128="Yes",'EF Determination'!H50*$G$141/1000*$G$146*$C$155,0)),)</f>
        <v>4.4172271273987124E-3</v>
      </c>
      <c r="L128" s="530">
        <f>IFERROR(('EF Determination'!H50*$E$142/1000+IF($D128="Yes",'EF Determination'!H50*$G$142/1000*$G$146*$C$156,0)),)</f>
        <v>4.8440450860277298E-4</v>
      </c>
      <c r="M128" s="544">
        <f>IFERROR(('EF Determination'!H50*$E$143/1000+IF($D128="Yes",'EF Determination'!H50*$G$143/1000*$G$146*$C$157,0)),)</f>
        <v>9.3229989728754357E-4</v>
      </c>
    </row>
    <row r="129" spans="1:14" ht="15" x14ac:dyDescent="0.35">
      <c r="A129" s="414"/>
      <c r="B129" s="374" t="s">
        <v>1484</v>
      </c>
      <c r="C129" s="375" t="s">
        <v>233</v>
      </c>
      <c r="D129" s="375" t="s">
        <v>1521</v>
      </c>
      <c r="E129" s="529">
        <f>IFERROR(('EF Determination'!H51*$E$135/1000+IF($D129="Yes",'EF Determination'!H51*$G$135/1000*$G$146*$C$149,0)),)</f>
        <v>1.853302348788686E-4</v>
      </c>
      <c r="F129" s="530">
        <f>IFERROR(('EF Determination'!H51*$E$136/1000+IF($D129="Yes",'EF Determination'!H51*$G$136/1000*$G$146*$C$150,0)),)</f>
        <v>1.9810169666067664E-4</v>
      </c>
      <c r="G129" s="530">
        <f>IFERROR(('EF Determination'!H51*$E$137/1000+IF($D129="Yes",'EF Determination'!H51*$G$137/1000*$G$146*$C$151,0)),)</f>
        <v>8.2870462539100308E-5</v>
      </c>
      <c r="H129" s="530">
        <f>IFERROR(('EF Determination'!H51*$E$138/1000+IF($D129="Yes",'EF Determination'!H51*$G$138/1000*$G$146*$C$152,0)),)</f>
        <v>1.4797610981779095E-4</v>
      </c>
      <c r="I129" s="530">
        <f>IFERROR(('EF Determination'!H51*$E$139/1000+IF($D129="Yes",'EF Determination'!H51*$G$139/1000*$G$146*$C$153,0)),)</f>
        <v>9.6026028434646944E-4</v>
      </c>
      <c r="J129" s="530">
        <f>IFERROR(('EF Determination'!G51*$E$140/1000+IF($D129="Yes",'EF Determination'!G51*$G$140/1000*$G$146*$C$154,0)),)</f>
        <v>0</v>
      </c>
      <c r="K129" s="530">
        <f>IFERROR(('EF Determination'!H51*$E$141/1000+IF($D129="Yes",'EF Determination'!H51*$G$141/1000*$G$146*$C$155,0)),)</f>
        <v>5.6348073485450829E-4</v>
      </c>
      <c r="L129" s="530">
        <f>IFERROR(('EF Determination'!H51*$E$142/1000+IF($D129="Yes",'EF Determination'!H51*$G$142/1000*$G$146*$C$156,0)),)</f>
        <v>6.1792749297695309E-5</v>
      </c>
      <c r="M129" s="544">
        <f>IFERROR(('EF Determination'!H51*$E$143/1000+IF($D129="Yes",'EF Determination'!H51*$G$143/1000*$G$146*$C$157,0)),)</f>
        <v>1.1892823621631024E-4</v>
      </c>
    </row>
    <row r="130" spans="1:14" ht="15" x14ac:dyDescent="0.35">
      <c r="A130" s="414"/>
      <c r="B130" s="374" t="s">
        <v>1485</v>
      </c>
      <c r="C130" s="375" t="s">
        <v>234</v>
      </c>
      <c r="D130" s="375" t="s">
        <v>1521</v>
      </c>
      <c r="E130" s="529">
        <f>IFERROR(('EF Determination'!H52*$E$135/1000+IF($D130="Yes",'EF Determination'!H52*$G$135/1000*$G$146*$C$149,0)),)</f>
        <v>9.267616103423742E-4</v>
      </c>
      <c r="F130" s="530">
        <f>IFERROR(('EF Determination'!H52*$E$136/1000+IF($D130="Yes",'EF Determination'!H52*$G$136/1000*$G$146*$C$150,0)),)</f>
        <v>9.9062652960430994E-4</v>
      </c>
      <c r="G130" s="530">
        <f>IFERROR(('EF Determination'!H52*$E$137/1000+IF($D130="Yes",'EF Determination'!H52*$G$137/1000*$G$146*$C$151,0)),)</f>
        <v>4.1440169415827411E-4</v>
      </c>
      <c r="H130" s="530">
        <f>IFERROR(('EF Determination'!H52*$E$138/1000+IF($D130="Yes",'EF Determination'!H52*$G$138/1000*$G$146*$C$152,0)),)</f>
        <v>7.3996872618528435E-4</v>
      </c>
      <c r="I130" s="530">
        <f>IFERROR(('EF Determination'!H52*$E$139/1000+IF($D130="Yes",'EF Determination'!H52*$G$139/1000*$G$146*$C$153,0)),)</f>
        <v>4.8018736287169655E-3</v>
      </c>
      <c r="J130" s="530">
        <f>IFERROR(('EF Determination'!G52*$E$140/1000+IF($D130="Yes",'EF Determination'!G52*$G$140/1000*$G$146*$C$154,0)),)</f>
        <v>0</v>
      </c>
      <c r="K130" s="530">
        <f>IFERROR(('EF Determination'!H52*$E$141/1000+IF($D130="Yes",'EF Determination'!H52*$G$141/1000*$G$146*$C$155,0)),)</f>
        <v>2.817739445331115E-3</v>
      </c>
      <c r="L130" s="530">
        <f>IFERROR(('EF Determination'!H52*$E$142/1000+IF($D130="Yes",'EF Determination'!H52*$G$142/1000*$G$146*$C$156,0)),)</f>
        <v>3.0900056800793672E-4</v>
      </c>
      <c r="M130" s="544">
        <f>IFERROR(('EF Determination'!H52*$E$143/1000+IF($D130="Yes",'EF Determination'!H52*$G$143/1000*$G$146*$C$157,0)),)</f>
        <v>5.947120489165961E-4</v>
      </c>
    </row>
    <row r="131" spans="1:14" ht="13.5" customHeight="1" x14ac:dyDescent="0.35">
      <c r="A131" s="414"/>
      <c r="B131" s="374" t="s">
        <v>1329</v>
      </c>
      <c r="C131" s="375" t="s">
        <v>235</v>
      </c>
      <c r="D131" s="375" t="s">
        <v>1520</v>
      </c>
      <c r="E131" s="529">
        <f>IFERROR(('EF Determination'!H53*$E$135/1000+IF($D131="Yes",'EF Determination'!H53*$G$135/1000*$G$146*$C$149,0)),)</f>
        <v>0.40776674186666667</v>
      </c>
      <c r="F131" s="530">
        <f>IFERROR(('EF Determination'!H53*$E$136/1000+IF($D131="Yes",'EF Determination'!H53*$G$136/1000*$G$146*$C$150,0)),)</f>
        <v>0.43586683859999992</v>
      </c>
      <c r="G131" s="530">
        <f>IFERROR(('EF Determination'!H53*$E$137/1000+IF($D131="Yes",'EF Determination'!H53*$G$137/1000*$G$146*$C$151,0)),)</f>
        <v>0.18233299415555557</v>
      </c>
      <c r="H131" s="530">
        <f>IFERROR(('EF Determination'!H53*$E$138/1000+IF($D131="Yes",'EF Determination'!H53*$G$138/1000*$G$146*$C$152,0)),)</f>
        <v>0.32557961626666659</v>
      </c>
      <c r="I131" s="530">
        <f>IFERROR(('EF Determination'!H53*$E$139/1000+IF($D131="Yes",'EF Determination'!H53*$G$139/1000*$G$146*$C$153,0)),)</f>
        <v>2.1127824196000002</v>
      </c>
      <c r="J131" s="530">
        <f>IFERROR(('EF Determination'!G53*$E$140/1000+IF($D131="Yes",'EF Determination'!G53*$G$140/1000*$G$146*$C$154,0)),)</f>
        <v>2.1866539887777776</v>
      </c>
      <c r="K131" s="530">
        <f>IFERROR(('EF Determination'!H53*$E$141/1000+IF($D131="Yes",'EF Determination'!H53*$G$141/1000*$G$146*$C$155,0)),)</f>
        <v>1.2397804993333332</v>
      </c>
      <c r="L131" s="530">
        <f>IFERROR(('EF Determination'!H53*$E$142/1000+IF($D131="Yes",'EF Determination'!H53*$G$142/1000*$G$146*$C$156,0)),)</f>
        <v>0.13595738062222221</v>
      </c>
      <c r="M131" s="544">
        <f>IFERROR(('EF Determination'!H53*$E$143/1000+IF($D131="Yes",'EF Determination'!H53*$G$143/1000*$G$146*$C$157,0)),)</f>
        <v>0.26166800746666663</v>
      </c>
    </row>
    <row r="132" spans="1:14" ht="15" x14ac:dyDescent="0.35">
      <c r="A132" s="414"/>
      <c r="B132" s="374" t="s">
        <v>1486</v>
      </c>
      <c r="C132" s="375" t="s">
        <v>236</v>
      </c>
      <c r="D132" s="375" t="s">
        <v>1520</v>
      </c>
      <c r="E132" s="529">
        <f>IFERROR(('EF Determination'!H54*$E$135/1000+IF($D132="Yes",'EF Determination'!H54*$G$135/1000*$G$146*$C$149,0)),)</f>
        <v>0.16403519786666665</v>
      </c>
      <c r="F132" s="530">
        <f>IFERROR(('EF Determination'!H54*$E$136/1000+IF($D132="Yes",'EF Determination'!H54*$G$136/1000*$G$146*$C$150,0)),)</f>
        <v>0.17533922159999998</v>
      </c>
      <c r="G132" s="530">
        <f>IFERROR(('EF Determination'!H54*$E$137/1000+IF($D132="Yes",'EF Determination'!H54*$G$137/1000*$G$146*$C$151,0)),)</f>
        <v>7.3348377155555547E-2</v>
      </c>
      <c r="H132" s="530">
        <f>IFERROR(('EF Determination'!H54*$E$138/1000+IF($D132="Yes",'EF Determination'!H54*$G$138/1000*$G$146*$C$152,0)),)</f>
        <v>0.13097320426666667</v>
      </c>
      <c r="I132" s="530">
        <f>IFERROR(('EF Determination'!H54*$E$139/1000+IF($D132="Yes",'EF Determination'!H54*$G$139/1000*$G$146*$C$153,0)),)</f>
        <v>0.8499238576</v>
      </c>
      <c r="J132" s="530">
        <f>IFERROR(('EF Determination'!G54*$E$140/1000+IF($D132="Yes",'EF Determination'!G54*$G$140/1000*$G$146*$C$154,0)),)</f>
        <v>0.87964069377777765</v>
      </c>
      <c r="K132" s="530">
        <f>IFERROR(('EF Determination'!H54*$E$141/1000+IF($D132="Yes",'EF Determination'!H54*$G$141/1000*$G$146*$C$155,0)),)</f>
        <v>0.49873522933333331</v>
      </c>
      <c r="L132" s="530">
        <f>IFERROR(('EF Determination'!H54*$E$142/1000+IF($D132="Yes",'EF Determination'!H54*$G$142/1000*$G$146*$C$156,0)),)</f>
        <v>5.469253262222222E-2</v>
      </c>
      <c r="M132" s="544">
        <f>IFERROR(('EF Determination'!H54*$E$143/1000+IF($D132="Yes",'EF Determination'!H54*$G$143/1000*$G$146*$C$157,0)),)</f>
        <v>0.10526303146666667</v>
      </c>
      <c r="N132" s="417"/>
    </row>
    <row r="133" spans="1:14" ht="15" x14ac:dyDescent="0.35">
      <c r="A133" s="414"/>
      <c r="B133" s="384" t="s">
        <v>1487</v>
      </c>
      <c r="C133" s="385" t="s">
        <v>237</v>
      </c>
      <c r="D133" s="385" t="s">
        <v>1521</v>
      </c>
      <c r="E133" s="538">
        <f>IFERROR(('EF Determination'!H55*$E$135/1000+IF($D133="Yes",'EF Determination'!H55*$G$135/1000*$G$146*$C$149,0)),)</f>
        <v>2.0173042842180591E-2</v>
      </c>
      <c r="F133" s="540">
        <f>IFERROR(('EF Determination'!H55*$E$136/1000+IF($D133="Yes",'EF Determination'!H55*$G$136/1000*$G$146*$C$150,0)),)</f>
        <v>2.1563205898144332E-2</v>
      </c>
      <c r="G133" s="540">
        <f>IFERROR(('EF Determination'!H55*$E$137/1000+IF($D133="Yes",'EF Determination'!H55*$G$137/1000*$G$146*$C$151,0)),)</f>
        <v>9.0203813330579537E-3</v>
      </c>
      <c r="H133" s="540">
        <f>IFERROR(('EF Determination'!H55*$E$138/1000+IF($D133="Yes",'EF Determination'!H55*$G$138/1000*$G$146*$C$152,0)),)</f>
        <v>1.6107077212331761E-2</v>
      </c>
      <c r="I133" s="540">
        <f>IFERROR(('EF Determination'!H55*$E$139/1000+IF($D133="Yes",'EF Determination'!H55*$G$139/1000*$G$146*$C$153,0)),)</f>
        <v>0.1045235380423865</v>
      </c>
      <c r="J133" s="540">
        <f>IFERROR(('EF Determination'!G55*$E$140/1000+IF($D133="Yes",'EF Determination'!G55*$G$140/1000*$G$146*$C$154,0)),)</f>
        <v>0.10061665999466132</v>
      </c>
      <c r="K133" s="540">
        <f>IFERROR(('EF Determination'!H55*$E$141/1000+IF($D133="Yes",'EF Determination'!H55*$G$141/1000*$G$146*$C$155,0)),)</f>
        <v>6.133441212327239E-2</v>
      </c>
      <c r="L133" s="540">
        <f>IFERROR(('EF Determination'!H55*$E$142/1000+IF($D133="Yes",'EF Determination'!H55*$G$142/1000*$G$146*$C$156,0)),)</f>
        <v>6.7260896730275705E-3</v>
      </c>
      <c r="M133" s="547">
        <f>IFERROR(('EF Determination'!H55*$E$143/1000+IF($D133="Yes",'EF Determination'!H55*$G$143/1000*$G$146*$C$157,0)),)</f>
        <v>1.2945240186549568E-2</v>
      </c>
    </row>
    <row r="134" spans="1:14" ht="30" customHeight="1" x14ac:dyDescent="0.35">
      <c r="A134" s="225">
        <v>1</v>
      </c>
      <c r="B134" s="711" t="s">
        <v>1524</v>
      </c>
      <c r="C134" s="711"/>
      <c r="D134" s="711"/>
      <c r="E134" s="711"/>
      <c r="F134" s="711"/>
      <c r="G134" s="711"/>
      <c r="H134" s="711"/>
      <c r="I134" s="711"/>
      <c r="J134" s="711"/>
      <c r="K134" s="711"/>
      <c r="L134" s="711"/>
      <c r="M134" s="711"/>
    </row>
    <row r="135" spans="1:14" ht="12.75" customHeight="1" x14ac:dyDescent="0.35">
      <c r="A135" s="225"/>
      <c r="B135" s="418" t="s">
        <v>1525</v>
      </c>
      <c r="C135" s="419">
        <v>24</v>
      </c>
      <c r="D135" s="420" t="s">
        <v>1546</v>
      </c>
      <c r="E135" s="548">
        <f>'2. Emissions Units &amp; Activities'!L15</f>
        <v>3860</v>
      </c>
      <c r="F135" s="397" t="s">
        <v>1547</v>
      </c>
      <c r="G135" s="421">
        <v>53.6</v>
      </c>
      <c r="H135" s="227" t="s">
        <v>1528</v>
      </c>
      <c r="I135" s="397"/>
      <c r="J135" s="397"/>
      <c r="K135" s="397"/>
      <c r="L135" s="397"/>
      <c r="M135" s="397"/>
    </row>
    <row r="136" spans="1:14" x14ac:dyDescent="0.35">
      <c r="A136" s="225"/>
      <c r="B136" s="418" t="s">
        <v>1529</v>
      </c>
      <c r="C136" s="419">
        <v>24</v>
      </c>
      <c r="D136" s="392" t="s">
        <v>1546</v>
      </c>
      <c r="E136" s="548">
        <f>'2. Emissions Units &amp; Activities'!L16</f>
        <v>4126</v>
      </c>
      <c r="F136" s="393" t="s">
        <v>1547</v>
      </c>
      <c r="G136" s="421">
        <v>57.3</v>
      </c>
      <c r="H136" s="392" t="s">
        <v>1528</v>
      </c>
      <c r="I136" s="393"/>
      <c r="J136" s="393"/>
      <c r="L136" s="140"/>
      <c r="M136" s="140"/>
    </row>
    <row r="137" spans="1:14" x14ac:dyDescent="0.35">
      <c r="A137" s="225"/>
      <c r="B137" s="418" t="s">
        <v>1530</v>
      </c>
      <c r="C137" s="419">
        <v>24</v>
      </c>
      <c r="D137" s="392" t="s">
        <v>1546</v>
      </c>
      <c r="E137" s="548">
        <f>'2. Emissions Units &amp; Activities'!L17</f>
        <v>1726</v>
      </c>
      <c r="F137" s="393" t="s">
        <v>1547</v>
      </c>
      <c r="G137" s="421">
        <v>71.900000000000006</v>
      </c>
      <c r="H137" s="392" t="s">
        <v>1528</v>
      </c>
      <c r="I137" s="393"/>
      <c r="J137" s="393"/>
      <c r="L137" s="140"/>
      <c r="M137" s="140"/>
    </row>
    <row r="138" spans="1:14" x14ac:dyDescent="0.35">
      <c r="A138" s="225"/>
      <c r="B138" s="418" t="s">
        <v>1531</v>
      </c>
      <c r="C138" s="419">
        <v>24</v>
      </c>
      <c r="D138" s="392" t="s">
        <v>1546</v>
      </c>
      <c r="E138" s="548">
        <f>'2. Emissions Units &amp; Activities'!L18</f>
        <v>3082</v>
      </c>
      <c r="F138" s="393" t="s">
        <v>1547</v>
      </c>
      <c r="G138" s="421">
        <v>128.4</v>
      </c>
      <c r="H138" s="392" t="s">
        <v>1528</v>
      </c>
      <c r="I138" s="393"/>
      <c r="J138" s="393"/>
      <c r="L138" s="140"/>
      <c r="M138" s="140"/>
    </row>
    <row r="139" spans="1:14" x14ac:dyDescent="0.35">
      <c r="A139" s="225"/>
      <c r="B139" s="418" t="s">
        <v>1532</v>
      </c>
      <c r="C139" s="419">
        <v>24</v>
      </c>
      <c r="D139" s="392" t="s">
        <v>1546</v>
      </c>
      <c r="E139" s="548">
        <f>'2. Emissions Units &amp; Activities'!L19</f>
        <v>20000</v>
      </c>
      <c r="F139" s="393" t="s">
        <v>1547</v>
      </c>
      <c r="G139" s="421">
        <v>138.9</v>
      </c>
      <c r="H139" s="392" t="s">
        <v>1528</v>
      </c>
      <c r="I139" s="393"/>
      <c r="J139" s="393"/>
      <c r="L139" s="140"/>
      <c r="M139" s="140"/>
    </row>
    <row r="140" spans="1:14" x14ac:dyDescent="0.35">
      <c r="A140" s="225"/>
      <c r="B140" s="418" t="s">
        <v>1516</v>
      </c>
      <c r="C140" s="419">
        <v>24</v>
      </c>
      <c r="D140" s="392" t="s">
        <v>1546</v>
      </c>
      <c r="E140" s="548">
        <f>'2. Emissions Units &amp; Activities'!L20</f>
        <v>20000</v>
      </c>
      <c r="F140" s="393" t="s">
        <v>1547</v>
      </c>
      <c r="G140" s="421">
        <v>173.5</v>
      </c>
      <c r="H140" s="392" t="s">
        <v>1528</v>
      </c>
      <c r="I140" s="393"/>
      <c r="J140" s="393"/>
      <c r="L140" s="140"/>
      <c r="M140" s="140"/>
    </row>
    <row r="141" spans="1:14" x14ac:dyDescent="0.35">
      <c r="A141" s="225"/>
      <c r="B141" s="418" t="s">
        <v>1517</v>
      </c>
      <c r="C141" s="419">
        <v>24</v>
      </c>
      <c r="D141" s="392" t="s">
        <v>1546</v>
      </c>
      <c r="E141" s="548">
        <f>'2. Emissions Units &amp; Activities'!L21</f>
        <v>11736</v>
      </c>
      <c r="F141" s="393" t="s">
        <v>1547</v>
      </c>
      <c r="G141" s="421">
        <v>163</v>
      </c>
      <c r="H141" s="392" t="s">
        <v>1528</v>
      </c>
      <c r="I141" s="393"/>
      <c r="J141" s="411"/>
      <c r="L141" s="140"/>
      <c r="M141" s="140"/>
    </row>
    <row r="142" spans="1:14" x14ac:dyDescent="0.35">
      <c r="A142" s="225"/>
      <c r="B142" s="418" t="s">
        <v>1518</v>
      </c>
      <c r="C142" s="419">
        <v>24</v>
      </c>
      <c r="D142" s="392" t="s">
        <v>1546</v>
      </c>
      <c r="E142" s="548">
        <f>'2. Emissions Units &amp; Activities'!L22</f>
        <v>1287</v>
      </c>
      <c r="F142" s="393" t="s">
        <v>1547</v>
      </c>
      <c r="G142" s="421">
        <v>53.6</v>
      </c>
      <c r="H142" s="392" t="s">
        <v>1528</v>
      </c>
      <c r="I142" s="393"/>
      <c r="J142" s="411"/>
      <c r="L142" s="140"/>
      <c r="M142" s="140"/>
    </row>
    <row r="143" spans="1:14" x14ac:dyDescent="0.35">
      <c r="A143" s="225"/>
      <c r="B143" s="418" t="s">
        <v>1519</v>
      </c>
      <c r="C143" s="419">
        <v>24</v>
      </c>
      <c r="D143" s="392" t="s">
        <v>1546</v>
      </c>
      <c r="E143" s="548">
        <f>'2. Emissions Units &amp; Activities'!L23</f>
        <v>2477</v>
      </c>
      <c r="F143" s="393" t="s">
        <v>1547</v>
      </c>
      <c r="G143" s="421">
        <v>103.2</v>
      </c>
      <c r="H143" s="395" t="s">
        <v>1528</v>
      </c>
      <c r="I143" s="393"/>
      <c r="J143" s="411"/>
      <c r="L143" s="140"/>
      <c r="M143" s="140"/>
    </row>
    <row r="144" spans="1:14" ht="57.75" customHeight="1" x14ac:dyDescent="0.35">
      <c r="A144" s="225">
        <v>2</v>
      </c>
      <c r="B144" s="700" t="s">
        <v>1533</v>
      </c>
      <c r="C144" s="700"/>
      <c r="D144" s="700"/>
      <c r="E144" s="700"/>
      <c r="F144" s="700"/>
      <c r="G144" s="700"/>
      <c r="H144" s="700"/>
      <c r="I144" s="700"/>
      <c r="J144" s="700"/>
      <c r="K144" s="700"/>
      <c r="L144" s="700"/>
      <c r="M144" s="700"/>
    </row>
    <row r="145" spans="1:13" ht="48.75" customHeight="1" x14ac:dyDescent="0.35">
      <c r="A145" s="225"/>
      <c r="B145" s="398" t="s">
        <v>1431</v>
      </c>
      <c r="C145" s="399" t="s">
        <v>1534</v>
      </c>
      <c r="D145" s="400" t="s">
        <v>1535</v>
      </c>
      <c r="E145" s="401" t="s">
        <v>1536</v>
      </c>
      <c r="F145" s="401" t="s">
        <v>1537</v>
      </c>
      <c r="G145" s="399" t="s">
        <v>1538</v>
      </c>
      <c r="H145" s="423"/>
      <c r="I145" s="140"/>
      <c r="J145" s="402"/>
      <c r="K145" s="402"/>
      <c r="L145" s="140"/>
      <c r="M145" s="424"/>
    </row>
    <row r="146" spans="1:13" x14ac:dyDescent="0.35">
      <c r="A146" s="225"/>
      <c r="B146" s="403" t="s">
        <v>1539</v>
      </c>
      <c r="C146" s="403">
        <v>14</v>
      </c>
      <c r="D146" s="403">
        <v>900</v>
      </c>
      <c r="E146" s="403">
        <v>30</v>
      </c>
      <c r="F146" s="404">
        <v>4.2666666666666666</v>
      </c>
      <c r="G146" s="425">
        <v>5.4444444444444295E-2</v>
      </c>
      <c r="H146" s="426"/>
      <c r="I146" s="140"/>
      <c r="J146" s="406"/>
      <c r="K146" s="406"/>
      <c r="L146" s="140"/>
      <c r="M146" s="424"/>
    </row>
    <row r="147" spans="1:13" x14ac:dyDescent="0.35">
      <c r="A147" s="225"/>
      <c r="B147" s="398" t="s">
        <v>1540</v>
      </c>
      <c r="C147" s="398">
        <v>20</v>
      </c>
      <c r="D147" s="398">
        <v>750</v>
      </c>
      <c r="E147" s="398">
        <v>30</v>
      </c>
      <c r="F147" s="407">
        <v>4.833333333333333</v>
      </c>
      <c r="G147" s="405">
        <v>6.3888888888888884E-2</v>
      </c>
      <c r="H147" s="427"/>
      <c r="I147" s="428"/>
      <c r="J147" s="406"/>
      <c r="K147" s="406"/>
      <c r="L147" s="140"/>
      <c r="M147" s="424"/>
    </row>
    <row r="148" spans="1:13" ht="12" customHeight="1" x14ac:dyDescent="0.35">
      <c r="A148" s="225">
        <v>3</v>
      </c>
      <c r="B148" s="393" t="s">
        <v>1548</v>
      </c>
      <c r="C148" s="393"/>
      <c r="D148" s="393"/>
      <c r="E148" s="393"/>
      <c r="F148" s="393"/>
      <c r="G148" s="393"/>
      <c r="H148" s="393"/>
      <c r="I148" s="393"/>
      <c r="J148" s="393"/>
      <c r="K148" s="393"/>
      <c r="L148" s="429"/>
      <c r="M148" s="393"/>
    </row>
    <row r="149" spans="1:13" ht="12" customHeight="1" x14ac:dyDescent="0.35">
      <c r="A149" s="225"/>
      <c r="B149" s="387" t="s">
        <v>1525</v>
      </c>
      <c r="C149" s="542">
        <f>'Criteria 39tpy'!B7</f>
        <v>3</v>
      </c>
      <c r="D149" s="393" t="s">
        <v>1549</v>
      </c>
      <c r="E149" s="393"/>
      <c r="F149" s="393"/>
      <c r="G149" s="393"/>
      <c r="H149" s="393"/>
      <c r="I149" s="393"/>
      <c r="J149" s="393"/>
      <c r="K149" s="393"/>
      <c r="L149" s="429"/>
      <c r="M149" s="393"/>
    </row>
    <row r="150" spans="1:13" x14ac:dyDescent="0.35">
      <c r="A150" s="430"/>
      <c r="B150" s="387" t="s">
        <v>1529</v>
      </c>
      <c r="C150" s="542">
        <f>'Criteria 39tpy'!B8</f>
        <v>3</v>
      </c>
      <c r="D150" s="392" t="s">
        <v>1549</v>
      </c>
      <c r="E150" s="392"/>
      <c r="F150" s="431"/>
      <c r="G150" s="431"/>
      <c r="H150" s="431"/>
      <c r="I150" s="431"/>
      <c r="J150" s="431"/>
      <c r="K150" s="431"/>
      <c r="L150" s="432"/>
      <c r="M150" s="431"/>
    </row>
    <row r="151" spans="1:13" x14ac:dyDescent="0.35">
      <c r="A151" s="430"/>
      <c r="B151" s="387" t="s">
        <v>1530</v>
      </c>
      <c r="C151" s="542">
        <f>'Criteria 39tpy'!B9</f>
        <v>1</v>
      </c>
      <c r="D151" s="392" t="s">
        <v>1549</v>
      </c>
      <c r="E151" s="392"/>
      <c r="F151" s="431"/>
      <c r="G151" s="431"/>
      <c r="H151" s="431"/>
      <c r="I151" s="431"/>
      <c r="J151" s="431"/>
      <c r="K151" s="431"/>
      <c r="L151" s="432"/>
      <c r="M151" s="431"/>
    </row>
    <row r="152" spans="1:13" x14ac:dyDescent="0.35">
      <c r="A152" s="430"/>
      <c r="B152" s="387" t="s">
        <v>1531</v>
      </c>
      <c r="C152" s="542">
        <f>'Criteria 39tpy'!B10</f>
        <v>1</v>
      </c>
      <c r="D152" s="392" t="s">
        <v>1549</v>
      </c>
      <c r="E152" s="392"/>
      <c r="F152" s="431"/>
      <c r="G152" s="431"/>
      <c r="H152" s="431"/>
      <c r="I152" s="431"/>
      <c r="J152" s="431"/>
      <c r="K152" s="431"/>
      <c r="L152" s="432"/>
      <c r="M152" s="431"/>
    </row>
    <row r="153" spans="1:13" x14ac:dyDescent="0.35">
      <c r="A153" s="430"/>
      <c r="B153" s="387" t="s">
        <v>1532</v>
      </c>
      <c r="C153" s="542">
        <f>'Criteria 39tpy'!B11</f>
        <v>6</v>
      </c>
      <c r="D153" s="392" t="s">
        <v>1549</v>
      </c>
      <c r="E153" s="392"/>
      <c r="F153" s="431"/>
      <c r="G153" s="431"/>
      <c r="H153" s="431"/>
      <c r="I153" s="431"/>
      <c r="J153" s="431"/>
      <c r="K153" s="431"/>
      <c r="L153" s="432"/>
      <c r="M153" s="431"/>
    </row>
    <row r="154" spans="1:13" x14ac:dyDescent="0.35">
      <c r="A154" s="430"/>
      <c r="B154" s="387" t="s">
        <v>1516</v>
      </c>
      <c r="C154" s="542">
        <f>'Criteria 39tpy'!B12</f>
        <v>79</v>
      </c>
      <c r="D154" s="392" t="s">
        <v>1549</v>
      </c>
      <c r="E154" s="392"/>
      <c r="F154" s="431"/>
      <c r="G154" s="431"/>
      <c r="H154" s="431"/>
      <c r="I154" s="431"/>
      <c r="J154" s="431"/>
      <c r="K154" s="431"/>
      <c r="L154" s="432"/>
      <c r="M154" s="431"/>
    </row>
    <row r="155" spans="1:13" x14ac:dyDescent="0.35">
      <c r="A155" s="430"/>
      <c r="B155" s="387" t="s">
        <v>1517</v>
      </c>
      <c r="C155" s="542">
        <f>'Criteria 39tpy'!B13</f>
        <v>3</v>
      </c>
      <c r="D155" s="392" t="s">
        <v>1549</v>
      </c>
      <c r="E155" s="392"/>
      <c r="F155" s="431"/>
      <c r="G155" s="431"/>
      <c r="H155" s="431"/>
      <c r="I155" s="431"/>
      <c r="J155" s="431"/>
      <c r="K155" s="431"/>
      <c r="L155" s="432"/>
      <c r="M155" s="431"/>
    </row>
    <row r="156" spans="1:13" x14ac:dyDescent="0.35">
      <c r="A156" s="430"/>
      <c r="B156" s="387" t="s">
        <v>1518</v>
      </c>
      <c r="C156" s="542">
        <f>'Criteria 39tpy'!B14</f>
        <v>1</v>
      </c>
      <c r="D156" s="392" t="s">
        <v>1549</v>
      </c>
      <c r="E156" s="392"/>
      <c r="F156" s="431"/>
      <c r="G156" s="431"/>
      <c r="H156" s="431"/>
      <c r="I156" s="431"/>
      <c r="J156" s="431"/>
      <c r="K156" s="431"/>
      <c r="L156" s="432"/>
      <c r="M156" s="431"/>
    </row>
    <row r="157" spans="1:13" x14ac:dyDescent="0.35">
      <c r="A157" s="433"/>
      <c r="B157" s="387" t="s">
        <v>1519</v>
      </c>
      <c r="C157" s="542">
        <f>'Criteria 39tpy'!B15</f>
        <v>1</v>
      </c>
      <c r="D157" s="392" t="s">
        <v>1549</v>
      </c>
      <c r="E157" s="432"/>
      <c r="F157" s="432"/>
      <c r="G157" s="432"/>
      <c r="H157" s="432"/>
      <c r="I157" s="432"/>
      <c r="J157" s="432"/>
      <c r="K157" s="432"/>
      <c r="L157" s="432"/>
      <c r="M157" s="432"/>
    </row>
  </sheetData>
  <mergeCells count="13">
    <mergeCell ref="B134:M134"/>
    <mergeCell ref="B144:M144"/>
    <mergeCell ref="E2:M2"/>
    <mergeCell ref="E81:M81"/>
    <mergeCell ref="D2:D3"/>
    <mergeCell ref="C2:C3"/>
    <mergeCell ref="B2:B3"/>
    <mergeCell ref="B55:M55"/>
    <mergeCell ref="B65:M65"/>
    <mergeCell ref="B69:G69"/>
    <mergeCell ref="B81:B82"/>
    <mergeCell ref="C81:C82"/>
    <mergeCell ref="D81:D82"/>
  </mergeCells>
  <conditionalFormatting sqref="G4:M4 F5:M27 F29:M54">
    <cfRule type="cellIs" dxfId="5" priority="1" operator="lessThan">
      <formula>0.015</formula>
    </cfRule>
    <cfRule type="expression" priority="2" stopIfTrue="1">
      <formula>IF(F4="",TRUE)</formula>
    </cfRule>
  </conditionalFormatting>
  <conditionalFormatting sqref="H57:H64 J57:J64 H136:H143">
    <cfRule type="cellIs" dxfId="4" priority="3" operator="greaterThanOrEqual">
      <formula>1000</formula>
    </cfRule>
  </conditionalFormatting>
  <pageMargins left="0.25" right="0.25" top="0.75" bottom="0.75" header="0.3" footer="0.3"/>
  <pageSetup paperSize="3" scale="70" fitToWidth="0" fitToHeight="0" orientation="portrait" r:id="rId1"/>
  <rowBreaks count="1" manualBreakCount="1">
    <brk id="78"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9F8A3-B57C-452E-8F54-C75DD5A810C8}">
  <dimension ref="A1:N157"/>
  <sheetViews>
    <sheetView zoomScale="85" zoomScaleNormal="85" workbookViewId="0">
      <selection activeCell="L147" sqref="L147"/>
    </sheetView>
  </sheetViews>
  <sheetFormatPr defaultColWidth="9.1796875" defaultRowHeight="14.5" x14ac:dyDescent="0.35"/>
  <cols>
    <col min="1" max="1" width="2.1796875" style="194" bestFit="1" customWidth="1"/>
    <col min="2" max="2" width="29" style="422" customWidth="1"/>
    <col min="3" max="4" width="14.1796875" style="422" customWidth="1"/>
    <col min="5" max="5" width="13.54296875" style="422" customWidth="1"/>
    <col min="6" max="13" width="12.81640625" style="422" customWidth="1"/>
    <col min="14" max="14" width="12.1796875" style="186" customWidth="1"/>
    <col min="15" max="15" width="2.1796875" style="140" customWidth="1"/>
    <col min="16" max="16384" width="9.1796875" style="140"/>
  </cols>
  <sheetData>
    <row r="1" spans="1:14" ht="31" customHeight="1" thickBot="1" x14ac:dyDescent="0.4">
      <c r="A1" s="363"/>
      <c r="B1" s="719" t="s">
        <v>1550</v>
      </c>
      <c r="C1" s="719"/>
      <c r="D1" s="719"/>
      <c r="E1" s="237" t="s">
        <v>114</v>
      </c>
      <c r="F1" s="237" t="s">
        <v>120</v>
      </c>
      <c r="G1" s="237" t="s">
        <v>122</v>
      </c>
      <c r="H1" s="237" t="s">
        <v>124</v>
      </c>
      <c r="I1" s="237" t="s">
        <v>126</v>
      </c>
      <c r="J1" s="237" t="s">
        <v>128</v>
      </c>
      <c r="K1" s="237" t="s">
        <v>130</v>
      </c>
      <c r="L1" s="237" t="s">
        <v>132</v>
      </c>
      <c r="M1" s="237" t="s">
        <v>134</v>
      </c>
    </row>
    <row r="2" spans="1:14" ht="15.75" customHeight="1" thickBot="1" x14ac:dyDescent="0.4">
      <c r="A2" s="363"/>
      <c r="B2" s="716" t="s">
        <v>1431</v>
      </c>
      <c r="C2" s="714" t="s">
        <v>1441</v>
      </c>
      <c r="D2" s="712" t="s">
        <v>1509</v>
      </c>
      <c r="E2" s="708" t="s">
        <v>1510</v>
      </c>
      <c r="F2" s="709"/>
      <c r="G2" s="709"/>
      <c r="H2" s="709"/>
      <c r="I2" s="709"/>
      <c r="J2" s="709"/>
      <c r="K2" s="709"/>
      <c r="L2" s="709"/>
      <c r="M2" s="710"/>
      <c r="N2" s="364"/>
    </row>
    <row r="3" spans="1:14" ht="41.15" customHeight="1" thickBot="1" x14ac:dyDescent="0.4">
      <c r="A3" s="363"/>
      <c r="B3" s="717"/>
      <c r="C3" s="715"/>
      <c r="D3" s="713"/>
      <c r="E3" s="365" t="s">
        <v>1511</v>
      </c>
      <c r="F3" s="366" t="s">
        <v>1512</v>
      </c>
      <c r="G3" s="366" t="s">
        <v>1513</v>
      </c>
      <c r="H3" s="366" t="s">
        <v>1514</v>
      </c>
      <c r="I3" s="366" t="s">
        <v>1515</v>
      </c>
      <c r="J3" s="366" t="s">
        <v>1516</v>
      </c>
      <c r="K3" s="366" t="s">
        <v>1517</v>
      </c>
      <c r="L3" s="366" t="s">
        <v>1518</v>
      </c>
      <c r="M3" s="367" t="s">
        <v>1519</v>
      </c>
      <c r="N3" s="564" t="s">
        <v>1551</v>
      </c>
    </row>
    <row r="4" spans="1:14" x14ac:dyDescent="0.35">
      <c r="A4" s="363"/>
      <c r="B4" s="368" t="s">
        <v>339</v>
      </c>
      <c r="C4" s="369" t="s">
        <v>187</v>
      </c>
      <c r="D4" s="370" t="s">
        <v>1520</v>
      </c>
      <c r="E4" s="503">
        <f>IFERROR(('EF Determination'!H6*$C$56/1000+IF($D4="Yes",'EF Determination'!H6/1000*$G$56*$G$67*$C$70,0)),)</f>
        <v>5.7097935999999849E-2</v>
      </c>
      <c r="F4" s="504">
        <f>IFERROR(('EF Determination'!H6*$C$57/1000+IF($D4="Yes",'EF Determination'!H6/1000*$G$57*$G$67*$C$71,0)),)</f>
        <v>6.1039397999999828E-2</v>
      </c>
      <c r="G4" s="504">
        <f>IFERROR(('EF Determination'!H6*$C$58/1000+IF($D4="Yes",'EF Determination'!H6/1000*$G$58*$G$67*$C$72,0)),)</f>
        <v>2.5530731333333268E-2</v>
      </c>
      <c r="H4" s="504">
        <f>IFERROR(('EF Determination'!H6*$C$59/1000+IF($D4="Yes",'EF Determination'!H6/1000*$G$59*$G$67*$C$73,0)),)</f>
        <v>4.5593127999999872E-2</v>
      </c>
      <c r="I4" s="504">
        <f>IFERROR(('EF Determination'!H6*$C$60/1000+IF($D4="Yes",'EF Determination'!H6/1000*$G$60*$G$67*$C$74,0)),)</f>
        <v>0.29592922799999921</v>
      </c>
      <c r="J4" s="504">
        <f>IFERROR(('EF Determination'!G6*$C$61/1000+IF($D4="Yes",'EF Determination'!G6/1000*$G$61*$G$67*$C$75,0)),)</f>
        <v>0</v>
      </c>
      <c r="K4" s="505">
        <f>IFERROR(('EF Determination'!H6*$C$62/1000+IF($D4="Yes",'EF Determination'!H6/1000*$G$62*$G$67*$C$76,0)),)</f>
        <v>0.17363737999999954</v>
      </c>
      <c r="L4" s="504">
        <f>IFERROR(('EF Determination'!H6*$C$63/1000+IF($D4="Yes",'EF Determination'!H6/1000*$G$63*$G$67*$C$77,0)),)</f>
        <v>1.9032645333333282E-2</v>
      </c>
      <c r="M4" s="506">
        <f>IFERROR(('EF Determination'!H6*$C$64/1000+IF($D4="Yes",'EF Determination'!H6/1000*$G$64*$G$67*$C$78,0)),)</f>
        <v>3.6644943999999902E-2</v>
      </c>
      <c r="N4" s="560">
        <f>SUM(E4:M4)</f>
        <v>0.71450539066666474</v>
      </c>
    </row>
    <row r="5" spans="1:14" x14ac:dyDescent="0.35">
      <c r="A5" s="363"/>
      <c r="B5" s="371" t="s">
        <v>497</v>
      </c>
      <c r="C5" s="372" t="s">
        <v>191</v>
      </c>
      <c r="D5" s="373" t="s">
        <v>1520</v>
      </c>
      <c r="E5" s="507">
        <f>IFERROR(('EF Determination'!H7*$C$56/1000+IF($D5="Yes",'EF Determination'!H7/1000*$G$56*$G$67*$C$70,0)),)</f>
        <v>1.9293910184346611E-4</v>
      </c>
      <c r="F5" s="508">
        <f>IFERROR(('EF Determination'!H7*$C$57/1000+IF($D5="Yes",'EF Determination'!H7/1000*$G$57*$G$67*$C$71,0)),)</f>
        <v>2.0625765924683965E-4</v>
      </c>
      <c r="G5" s="508">
        <f>IFERROR(('EF Determination'!H7*$C$58/1000+IF($D5="Yes",'EF Determination'!H7/1000*$G$58*$G$67*$C$72,0)),)</f>
        <v>8.6270655612843365E-5</v>
      </c>
      <c r="H5" s="508">
        <f>IFERROR(('EF Determination'!H7*$C$59/1000+IF($D5="Yes",'EF Determination'!H7/1000*$G$59*$G$67*$C$73,0)),)</f>
        <v>1.5406331266605127E-4</v>
      </c>
      <c r="I5" s="509">
        <f>IFERROR(('EF Determination'!H7*$C$60/1000+IF($D5="Yes",'EF Determination'!H7/1000*$G$60*$G$67*$C$74,0)),)</f>
        <v>9.999716882857254E-4</v>
      </c>
      <c r="J5" s="508">
        <f>IFERROR(('EF Determination'!G7*$C$61/1000+IF($D5="Yes",'EF Determination'!G7/1000*$G$61*$G$67*$C$75,0)),)</f>
        <v>0.1662670649781206</v>
      </c>
      <c r="K5" s="508">
        <f>IFERROR(('EF Determination'!H7*$C$62/1000+IF($D5="Yes",'EF Determination'!H7/1000*$G$62*$G$67*$C$76,0)),)</f>
        <v>5.8673644777024203E-4</v>
      </c>
      <c r="L5" s="508">
        <f>IFERROR(('EF Determination'!H7*$C$63/1000+IF($D5="Yes",'EF Determination'!H7/1000*$G$63*$G$67*$C$77,0)),)</f>
        <v>6.4313033947822031E-5</v>
      </c>
      <c r="M5" s="510">
        <f>IFERROR(('EF Determination'!H7*$C$64/1000+IF($D5="Yes",'EF Determination'!H7/1000*$G$64*$G$67*$C$78,0)),)</f>
        <v>1.2382658775028421E-4</v>
      </c>
      <c r="N5" s="560">
        <f t="shared" ref="N5:N54" si="0">SUM(E5:M5)</f>
        <v>0.16868144346524389</v>
      </c>
    </row>
    <row r="6" spans="1:14" x14ac:dyDescent="0.35">
      <c r="A6" s="363"/>
      <c r="B6" s="374" t="s">
        <v>498</v>
      </c>
      <c r="C6" s="375" t="s">
        <v>192</v>
      </c>
      <c r="D6" s="376" t="s">
        <v>1520</v>
      </c>
      <c r="E6" s="507">
        <f>IFERROR(('EF Determination'!H8*$C$56/1000+IF($D6="Yes",'EF Determination'!H8/1000*$G$56*$G$67*$C$70,0)),)</f>
        <v>2.1269017221286487E-4</v>
      </c>
      <c r="F6" s="508">
        <f>IFERROR(('EF Determination'!H8*$C$57/1000+IF($D6="Yes",'EF Determination'!H8/1000*$G$57*$G$67*$C$71,0)),)</f>
        <v>2.2737214305591712E-4</v>
      </c>
      <c r="G6" s="508">
        <f>IFERROR(('EF Determination'!H8*$C$58/1000+IF($D6="Yes",'EF Determination'!H8/1000*$G$58*$G$67*$C$72,0)),)</f>
        <v>9.5102135460851898E-5</v>
      </c>
      <c r="H6" s="508">
        <f>IFERROR(('EF Determination'!H8*$C$59/1000+IF($D6="Yes",'EF Determination'!H8/1000*$G$59*$G$67*$C$73,0)),)</f>
        <v>1.6983468975206376E-4</v>
      </c>
      <c r="I6" s="509">
        <f>IFERROR(('EF Determination'!H8*$C$60/1000+IF($D6="Yes",'EF Determination'!H8/1000*$G$60*$G$67*$C$74,0)),)</f>
        <v>1.1023382432972736E-3</v>
      </c>
      <c r="J6" s="508">
        <f>IFERROR(('EF Determination'!G8*$C$61/1000+IF($D6="Yes",'EF Determination'!G8/1000*$G$61*$G$67*$C$75,0)),)</f>
        <v>0.19790423623755818</v>
      </c>
      <c r="K6" s="508">
        <f>IFERROR(('EF Determination'!H8*$C$62/1000+IF($D6="Yes",'EF Determination'!H8/1000*$G$62*$G$67*$C$76,0)),)</f>
        <v>6.4680033713986887E-4</v>
      </c>
      <c r="L6" s="508">
        <f>IFERROR(('EF Determination'!H8*$C$63/1000+IF($D6="Yes",'EF Determination'!H8/1000*$G$63*$G$67*$C$77,0)),)</f>
        <v>7.0896724070954961E-5</v>
      </c>
      <c r="M6" s="510">
        <f>IFERROR(('EF Determination'!H8*$C$64/1000+IF($D6="Yes",'EF Determination'!H8/1000*$G$64*$G$67*$C$78,0)),)</f>
        <v>1.3650264783810731E-4</v>
      </c>
      <c r="N6" s="560">
        <f t="shared" si="0"/>
        <v>0.20056577333038608</v>
      </c>
    </row>
    <row r="7" spans="1:14" x14ac:dyDescent="0.35">
      <c r="A7" s="363"/>
      <c r="B7" s="374" t="s">
        <v>499</v>
      </c>
      <c r="C7" s="375" t="s">
        <v>193</v>
      </c>
      <c r="D7" s="377" t="s">
        <v>1520</v>
      </c>
      <c r="E7" s="507">
        <f>IFERROR(('EF Determination'!H9*$C$56/1000+IF($D7="Yes",'EF Determination'!H9/1000*$G$56*$G$67*$C$70,0)),)</f>
        <v>0.20572591199999946</v>
      </c>
      <c r="F7" s="508">
        <f>IFERROR(('EF Determination'!H9*$C$57/1000+IF($D7="Yes",'EF Determination'!H9/1000*$G$57*$G$67*$C$71,0)),)</f>
        <v>0.21992714099999941</v>
      </c>
      <c r="G7" s="508">
        <f>IFERROR(('EF Determination'!H9*$C$58/1000+IF($D7="Yes",'EF Determination'!H9/1000*$G$58*$G$67*$C$72,0)),)</f>
        <v>9.198814099999976E-2</v>
      </c>
      <c r="H7" s="508">
        <f>IFERROR(('EF Determination'!H9*$C$59/1000+IF($D7="Yes",'EF Determination'!H9/1000*$G$59*$G$67*$C$73,0)),)</f>
        <v>0.16427367599999956</v>
      </c>
      <c r="I7" s="509">
        <f>IFERROR(('EF Determination'!H9*$C$60/1000+IF($D7="Yes",'EF Determination'!H9/1000*$G$60*$G$67*$C$74,0)),)</f>
        <v>1.0662436259999972</v>
      </c>
      <c r="J7" s="508">
        <f>IFERROR(('EF Determination'!G9*$C$61/1000+IF($D7="Yes",'EF Determination'!G9/1000*$G$61*$G$67*$C$75,0)),)</f>
        <v>0</v>
      </c>
      <c r="K7" s="508">
        <f>IFERROR(('EF Determination'!H9*$C$62/1000+IF($D7="Yes",'EF Determination'!H9/1000*$G$62*$G$67*$C$76,0)),)</f>
        <v>0.62562170999999833</v>
      </c>
      <c r="L7" s="508">
        <f>IFERROR(('EF Determination'!H9*$C$63/1000+IF($D7="Yes",'EF Determination'!H9/1000*$G$63*$G$67*$C$77,0)),)</f>
        <v>6.8575303999999823E-2</v>
      </c>
      <c r="M7" s="510">
        <f>IFERROR(('EF Determination'!H9*$C$64/1000+IF($D7="Yes",'EF Determination'!H9/1000*$G$64*$G$67*$C$78,0)),)</f>
        <v>0.13203304799999965</v>
      </c>
      <c r="N7" s="560">
        <f t="shared" si="0"/>
        <v>2.5743885579999937</v>
      </c>
    </row>
    <row r="8" spans="1:14" x14ac:dyDescent="0.35">
      <c r="A8" s="363"/>
      <c r="B8" s="374" t="s">
        <v>508</v>
      </c>
      <c r="C8" s="375" t="s">
        <v>194</v>
      </c>
      <c r="D8" s="377" t="s">
        <v>1520</v>
      </c>
      <c r="E8" s="507">
        <f>IFERROR(('EF Determination'!H10*$C$56/1000+IF($D8="Yes",'EF Determination'!H10/1000*$G$56*$G$67*$C$70,0)),)</f>
        <v>8.9034959999999743E-3</v>
      </c>
      <c r="F8" s="508">
        <f>IFERROR(('EF Determination'!H10*$C$57/1000+IF($D8="Yes",'EF Determination'!H10/1000*$G$57*$G$67*$C$71,0)),)</f>
        <v>9.5181029999999722E-3</v>
      </c>
      <c r="G8" s="508">
        <f>IFERROR(('EF Determination'!H10*$C$58/1000+IF($D8="Yes",'EF Determination'!H10/1000*$G$58*$G$67*$C$72,0)),)</f>
        <v>3.9811029999999893E-3</v>
      </c>
      <c r="H8" s="508">
        <f>IFERROR(('EF Determination'!H10*$C$59/1000+IF($D8="Yes",'EF Determination'!H10/1000*$G$59*$G$67*$C$73,0)),)</f>
        <v>7.1095079999999797E-3</v>
      </c>
      <c r="I8" s="509">
        <f>IFERROR(('EF Determination'!H10*$C$60/1000+IF($D8="Yes",'EF Determination'!H10/1000*$G$60*$G$67*$C$74,0)),)</f>
        <v>4.6145357999999873E-2</v>
      </c>
      <c r="J8" s="508">
        <f>IFERROR(('EF Determination'!G10*$C$61/1000+IF($D8="Yes",'EF Determination'!G10/1000*$G$61*$G$67*$C$75,0)),)</f>
        <v>9.8950806049999986</v>
      </c>
      <c r="K8" s="508">
        <f>IFERROR(('EF Determination'!H10*$C$62/1000+IF($D8="Yes",'EF Determination'!H10/1000*$G$62*$G$67*$C$76,0)),)</f>
        <v>2.7075929999999925E-2</v>
      </c>
      <c r="L8" s="508">
        <f>IFERROR(('EF Determination'!H10*$C$63/1000+IF($D8="Yes",'EF Determination'!H10/1000*$G$63*$G$67*$C$77,0)),)</f>
        <v>2.9678319999999914E-3</v>
      </c>
      <c r="M8" s="510">
        <f>IFERROR(('EF Determination'!H10*$C$64/1000+IF($D8="Yes",'EF Determination'!H10/1000*$G$64*$G$67*$C$78,0)),)</f>
        <v>5.7141839999999841E-3</v>
      </c>
      <c r="N8" s="560">
        <f t="shared" si="0"/>
        <v>10.006496118999999</v>
      </c>
    </row>
    <row r="9" spans="1:14" x14ac:dyDescent="0.35">
      <c r="A9" s="363"/>
      <c r="B9" s="374" t="s">
        <v>530</v>
      </c>
      <c r="C9" s="375" t="s">
        <v>195</v>
      </c>
      <c r="D9" s="377" t="s">
        <v>1521</v>
      </c>
      <c r="E9" s="507">
        <f>IFERROR(('EF Determination'!H11*$C$56/1000+IF($D9="Yes",'EF Determination'!H11/1000*$G$56*$G$67*$C$70,0)),)</f>
        <v>0</v>
      </c>
      <c r="F9" s="508">
        <f>IFERROR(('EF Determination'!H11*$C$57/1000+IF($D9="Yes",'EF Determination'!H11/1000*$G$57*$G$67*$C$71,0)),)</f>
        <v>0</v>
      </c>
      <c r="G9" s="508">
        <f>IFERROR(('EF Determination'!H11*$C$58/1000+IF($D9="Yes",'EF Determination'!H11/1000*$G$58*$G$67*$C$72,0)),)</f>
        <v>0</v>
      </c>
      <c r="H9" s="508">
        <f>IFERROR(('EF Determination'!H11*$C$59/1000+IF($D9="Yes",'EF Determination'!H11/1000*$G$59*$G$67*$C$73,0)),)</f>
        <v>0</v>
      </c>
      <c r="I9" s="509">
        <f>IFERROR(('EF Determination'!H11*$C$60/1000+IF($D9="Yes",'EF Determination'!H11/1000*$G$60*$G$67*$C$74,0)),)</f>
        <v>0</v>
      </c>
      <c r="J9" s="508">
        <f>IFERROR(('EF Determination'!G11*$C$61/1000+IF($D9="Yes",'EF Determination'!G11/1000*$G$61*$G$67*$C$75,0)),)</f>
        <v>215.60240000000002</v>
      </c>
      <c r="K9" s="508">
        <f>IFERROR(('EF Determination'!H11*$C$62/1000+IF($D9="Yes",'EF Determination'!H11/1000*$G$62*$G$67*$C$76,0)),)</f>
        <v>0</v>
      </c>
      <c r="L9" s="508">
        <f>IFERROR(('EF Determination'!H11*$C$63/1000+IF($D9="Yes",'EF Determination'!H11/1000*$G$63*$G$67*$C$77,0)),)</f>
        <v>0</v>
      </c>
      <c r="M9" s="510">
        <f>IFERROR(('EF Determination'!H11*$C$64/1000+IF($D9="Yes",'EF Determination'!H11/1000*$G$64*$G$67*$C$78,0)),)</f>
        <v>0</v>
      </c>
      <c r="N9" s="560">
        <f t="shared" si="0"/>
        <v>215.60240000000002</v>
      </c>
    </row>
    <row r="10" spans="1:14" x14ac:dyDescent="0.35">
      <c r="A10" s="363"/>
      <c r="B10" s="374" t="s">
        <v>541</v>
      </c>
      <c r="C10" s="375" t="s">
        <v>197</v>
      </c>
      <c r="D10" s="377" t="s">
        <v>1520</v>
      </c>
      <c r="E10" s="507">
        <f>IFERROR(('EF Determination'!H12*$C$56/1000+IF($D10="Yes",'EF Determination'!H12/1000*$G$56*$G$67*$C$70,0)),)</f>
        <v>1.1873692006118469E-4</v>
      </c>
      <c r="F10" s="508">
        <f>IFERROR(('EF Determination'!H12*$C$57/1000+IF($D10="Yes",'EF Determination'!H12/1000*$G$57*$G$67*$C$71,0)),)</f>
        <v>1.269333119310799E-4</v>
      </c>
      <c r="G10" s="508">
        <f>IFERROR(('EF Determination'!H12*$C$58/1000+IF($D10="Yes",'EF Determination'!H12/1000*$G$58*$G$67*$C$72,0)),)</f>
        <v>5.3091943733825744E-5</v>
      </c>
      <c r="H10" s="508">
        <f>IFERROR(('EF Determination'!H12*$C$59/1000+IF($D10="Yes",'EF Determination'!H12/1000*$G$59*$G$67*$C$73,0)),)</f>
        <v>9.4812316765274329E-5</v>
      </c>
      <c r="I10" s="509">
        <f>IFERROR(('EF Determination'!H12*$C$60/1000+IF($D10="Yes",'EF Determination'!H12/1000*$G$60*$G$67*$C$74,0)),)</f>
        <v>6.1539396255591615E-4</v>
      </c>
      <c r="J10" s="508">
        <f>IFERROR(('EF Determination'!G12*$C$61/1000+IF($D10="Yes",'EF Determination'!G12/1000*$G$61*$G$67*$C$75,0)),)</f>
        <v>9.1678552834679947E-2</v>
      </c>
      <c r="K10" s="508">
        <f>IFERROR(('EF Determination'!H12*$C$62/1000+IF($D10="Yes",'EF Determination'!H12/1000*$G$62*$G$67*$C$76,0)),)</f>
        <v>3.6108429048457283E-4</v>
      </c>
      <c r="L10" s="508">
        <f>IFERROR(('EF Determination'!H12*$C$63/1000+IF($D10="Yes",'EF Determination'!H12/1000*$G$63*$G$67*$C$77,0)),)</f>
        <v>3.9578973353728231E-5</v>
      </c>
      <c r="M10" s="510">
        <f>IFERROR(('EF Determination'!H12*$C$64/1000+IF($D10="Yes",'EF Determination'!H12/1000*$G$64*$G$67*$C$78,0)),)</f>
        <v>7.6204291979566289E-5</v>
      </c>
      <c r="N10" s="560">
        <f t="shared" si="0"/>
        <v>9.3164388845545093E-2</v>
      </c>
    </row>
    <row r="11" spans="1:14" x14ac:dyDescent="0.35">
      <c r="A11" s="363"/>
      <c r="B11" s="374" t="s">
        <v>1451</v>
      </c>
      <c r="C11" s="375" t="s">
        <v>198</v>
      </c>
      <c r="D11" s="377" t="s">
        <v>1521</v>
      </c>
      <c r="E11" s="507">
        <f>IFERROR(('EF Determination'!H13*$C$56/1000+IF($D11="Yes",'EF Determination'!H13/1000*$G$56*$G$67*$C$70,0)),)</f>
        <v>0</v>
      </c>
      <c r="F11" s="508">
        <f>IFERROR(('EF Determination'!H13*$C$57/1000+IF($D11="Yes",'EF Determination'!H13/1000*$G$57*$G$67*$C$71,0)),)</f>
        <v>0</v>
      </c>
      <c r="G11" s="508">
        <f>IFERROR(('EF Determination'!H13*$C$58/1000+IF($D11="Yes",'EF Determination'!H13/1000*$G$58*$G$67*$C$72,0)),)</f>
        <v>0</v>
      </c>
      <c r="H11" s="508">
        <f>IFERROR(('EF Determination'!H13*$C$59/1000+IF($D11="Yes",'EF Determination'!H13/1000*$G$59*$G$67*$C$73,0)),)</f>
        <v>0</v>
      </c>
      <c r="I11" s="509">
        <f>IFERROR(('EF Determination'!H13*$C$60/1000+IF($D11="Yes",'EF Determination'!H13/1000*$G$60*$G$67*$C$74,0)),)</f>
        <v>0</v>
      </c>
      <c r="J11" s="508">
        <f>IFERROR(('EF Determination'!G13*$C$61/1000+IF($D11="Yes",'EF Determination'!G13/1000*$G$61*$G$67*$C$75,0)),)</f>
        <v>6.855766057447267E-2</v>
      </c>
      <c r="K11" s="508">
        <f>IFERROR(('EF Determination'!H13*$C$62/1000+IF($D11="Yes",'EF Determination'!H13/1000*$G$62*$G$67*$C$76,0)),)</f>
        <v>0</v>
      </c>
      <c r="L11" s="508">
        <f>IFERROR(('EF Determination'!H13*$C$63/1000+IF($D11="Yes",'EF Determination'!H13/1000*$G$63*$G$67*$C$77,0)),)</f>
        <v>0</v>
      </c>
      <c r="M11" s="510">
        <f>IFERROR(('EF Determination'!H13*$C$64/1000+IF($D11="Yes",'EF Determination'!H13/1000*$G$64*$G$67*$C$78,0)),)</f>
        <v>0</v>
      </c>
      <c r="N11" s="560">
        <f t="shared" si="0"/>
        <v>6.855766057447267E-2</v>
      </c>
    </row>
    <row r="12" spans="1:14" ht="15.75" customHeight="1" x14ac:dyDescent="0.35">
      <c r="A12" s="363"/>
      <c r="B12" s="374" t="s">
        <v>1452</v>
      </c>
      <c r="C12" s="375" t="s">
        <v>185</v>
      </c>
      <c r="D12" s="377" t="s">
        <v>1521</v>
      </c>
      <c r="E12" s="507">
        <f>IFERROR(('EF Determination'!H14*$C$56/1000+IF($D12="Yes",'EF Determination'!H14/1000*$G$56*$G$67*$C$70,0)),)</f>
        <v>0</v>
      </c>
      <c r="F12" s="508">
        <f>IFERROR(('EF Determination'!H14*$C$57/1000+IF($D12="Yes",'EF Determination'!H14/1000*$G$57*$G$67*$C$71,0)),)</f>
        <v>0</v>
      </c>
      <c r="G12" s="508">
        <f>IFERROR(('EF Determination'!H14*$C$58/1000+IF($D12="Yes",'EF Determination'!H14/1000*$G$58*$G$67*$C$72,0)),)</f>
        <v>0</v>
      </c>
      <c r="H12" s="508">
        <f>IFERROR(('EF Determination'!H14*$C$59/1000+IF($D12="Yes",'EF Determination'!H14/1000*$G$59*$G$67*$C$73,0)),)</f>
        <v>0</v>
      </c>
      <c r="I12" s="509">
        <f>IFERROR(('EF Determination'!H14*$C$60/1000+IF($D12="Yes",'EF Determination'!H14/1000*$G$60*$G$67*$C$74,0)),)</f>
        <v>0</v>
      </c>
      <c r="J12" s="508">
        <f>IFERROR(('EF Determination'!G14*$C$61/1000+IF($D12="Yes",'EF Determination'!G14/1000*$G$61*$G$67*$C$75,0)),)</f>
        <v>5.2283582000000002E-2</v>
      </c>
      <c r="K12" s="508">
        <f>IFERROR(('EF Determination'!H14*$C$62/1000+IF($D12="Yes",'EF Determination'!H14/1000*$G$62*$G$67*$C$76,0)),)</f>
        <v>0</v>
      </c>
      <c r="L12" s="508">
        <f>IFERROR(('EF Determination'!H14*$C$63/1000+IF($D12="Yes",'EF Determination'!H14/1000*$G$63*$G$67*$C$77,0)),)</f>
        <v>0</v>
      </c>
      <c r="M12" s="510">
        <f>IFERROR(('EF Determination'!H14*$C$64/1000+IF($D12="Yes",'EF Determination'!H14/1000*$G$64*$G$67*$C$78,0)),)</f>
        <v>0</v>
      </c>
      <c r="N12" s="560">
        <f t="shared" si="0"/>
        <v>5.2283582000000002E-2</v>
      </c>
    </row>
    <row r="13" spans="1:14" ht="15.75" customHeight="1" x14ac:dyDescent="0.35">
      <c r="A13" s="363"/>
      <c r="B13" s="374" t="s">
        <v>1453</v>
      </c>
      <c r="C13" s="375" t="s">
        <v>199</v>
      </c>
      <c r="D13" s="377" t="s">
        <v>1521</v>
      </c>
      <c r="E13" s="507">
        <f>IFERROR(('EF Determination'!H15*$C$56/1000+IF($D13="Yes",'EF Determination'!H15/1000*$G$56*$G$67*$C$70,0)),)</f>
        <v>0</v>
      </c>
      <c r="F13" s="508">
        <f>IFERROR(('EF Determination'!H15*$C$57/1000+IF($D13="Yes",'EF Determination'!H15/1000*$G$57*$G$67*$C$71,0)),)</f>
        <v>0</v>
      </c>
      <c r="G13" s="508">
        <f>IFERROR(('EF Determination'!H15*$C$58/1000+IF($D13="Yes",'EF Determination'!H15/1000*$G$58*$G$67*$C$72,0)),)</f>
        <v>0</v>
      </c>
      <c r="H13" s="508">
        <f>IFERROR(('EF Determination'!H15*$C$59/1000+IF($D13="Yes",'EF Determination'!H15/1000*$G$59*$G$67*$C$73,0)),)</f>
        <v>0</v>
      </c>
      <c r="I13" s="509">
        <f>IFERROR(('EF Determination'!H15*$C$60/1000+IF($D13="Yes",'EF Determination'!H15/1000*$G$60*$G$67*$C$74,0)),)</f>
        <v>0</v>
      </c>
      <c r="J13" s="508">
        <f>IFERROR(('EF Determination'!G15*$C$61/1000+IF($D13="Yes",'EF Determination'!G15/1000*$G$61*$G$67*$C$75,0)),)</f>
        <v>0.18624415809775652</v>
      </c>
      <c r="K13" s="508">
        <f>IFERROR(('EF Determination'!H15*$C$62/1000+IF($D13="Yes",'EF Determination'!H15/1000*$G$62*$G$67*$C$76,0)),)</f>
        <v>0</v>
      </c>
      <c r="L13" s="508">
        <f>IFERROR(('EF Determination'!H15*$C$63/1000+IF($D13="Yes",'EF Determination'!H15/1000*$G$63*$G$67*$C$77,0)),)</f>
        <v>0</v>
      </c>
      <c r="M13" s="510">
        <f>IFERROR(('EF Determination'!H15*$C$64/1000+IF($D13="Yes",'EF Determination'!H15/1000*$G$64*$G$67*$C$78,0)),)</f>
        <v>0</v>
      </c>
      <c r="N13" s="560">
        <f t="shared" si="0"/>
        <v>0.18624415809775652</v>
      </c>
    </row>
    <row r="14" spans="1:14" ht="15.75" customHeight="1" x14ac:dyDescent="0.35">
      <c r="A14" s="363"/>
      <c r="B14" s="374" t="s">
        <v>561</v>
      </c>
      <c r="C14" s="375" t="s">
        <v>200</v>
      </c>
      <c r="D14" s="377" t="s">
        <v>1520</v>
      </c>
      <c r="E14" s="507">
        <f>IFERROR(('EF Determination'!H16*$C$56/1000+IF($D14="Yes",'EF Determination'!H16/1000*$G$56*$G$67*$C$70,0)),)</f>
        <v>1.2748893256992005E-5</v>
      </c>
      <c r="F14" s="508">
        <f>IFERROR(('EF Determination'!H16*$C$57/1000+IF($D14="Yes",'EF Determination'!H16/1000*$G$57*$G$67*$C$71,0)),)</f>
        <v>1.3628947455702272E-5</v>
      </c>
      <c r="G14" s="508">
        <f>IFERROR(('EF Determination'!H16*$C$58/1000+IF($D14="Yes",'EF Determination'!H16/1000*$G$58*$G$67*$C$72,0)),)</f>
        <v>5.7005312511052564E-6</v>
      </c>
      <c r="H14" s="508">
        <f>IFERROR(('EF Determination'!H16*$C$59/1000+IF($D14="Yes",'EF Determination'!H16/1000*$G$59*$G$67*$C$73,0)),)</f>
        <v>1.0180086406702571E-5</v>
      </c>
      <c r="I14" s="509">
        <f>IFERROR(('EF Determination'!H16*$C$60/1000+IF($D14="Yes",'EF Determination'!H16/1000*$G$60*$G$67*$C$74,0)),)</f>
        <v>6.6075420649111538E-5</v>
      </c>
      <c r="J14" s="508">
        <f>IFERROR(('EF Determination'!G16*$C$61/1000+IF($D14="Yes",'EF Determination'!G16/1000*$G$61*$G$67*$C$75,0)),)</f>
        <v>1.1683593065167665E-2</v>
      </c>
      <c r="K14" s="508">
        <f>IFERROR(('EF Determination'!H16*$C$62/1000+IF($D14="Yes",'EF Determination'!H16/1000*$G$62*$G$67*$C$76,0)),)</f>
        <v>3.8769955240479416E-5</v>
      </c>
      <c r="L14" s="508">
        <f>IFERROR(('EF Determination'!H16*$C$63/1000+IF($D14="Yes",'EF Determination'!H16/1000*$G$63*$G$67*$C$77,0)),)</f>
        <v>4.2496310856640018E-6</v>
      </c>
      <c r="M14" s="510">
        <f>IFERROR(('EF Determination'!H16*$C$64/1000+IF($D14="Yes",'EF Determination'!H16/1000*$G$64*$G$67*$C$78,0)),)</f>
        <v>8.1821255231441222E-6</v>
      </c>
      <c r="N14" s="560">
        <f t="shared" si="0"/>
        <v>1.1843128656036568E-2</v>
      </c>
    </row>
    <row r="15" spans="1:14" ht="15.75" customHeight="1" x14ac:dyDescent="0.35">
      <c r="A15" s="363"/>
      <c r="B15" s="374" t="s">
        <v>562</v>
      </c>
      <c r="C15" s="375" t="s">
        <v>201</v>
      </c>
      <c r="D15" s="377" t="s">
        <v>1520</v>
      </c>
      <c r="E15" s="507">
        <f>IFERROR(('EF Determination'!H17*$C$56/1000+IF($D15="Yes",'EF Determination'!H17/1000*$G$56*$G$67*$C$70,0)),)</f>
        <v>4.8929831999999868E-2</v>
      </c>
      <c r="F15" s="508">
        <f>IFERROR(('EF Determination'!H17*$C$57/1000+IF($D15="Yes",'EF Determination'!H17/1000*$G$57*$G$67*$C$71,0)),)</f>
        <v>5.2307450999999852E-2</v>
      </c>
      <c r="G15" s="508">
        <f>IFERROR(('EF Determination'!H17*$C$58/1000+IF($D15="Yes",'EF Determination'!H17/1000*$G$58*$G$67*$C$72,0)),)</f>
        <v>2.1878450999999945E-2</v>
      </c>
      <c r="H15" s="508">
        <f>IFERROR(('EF Determination'!H17*$C$59/1000+IF($D15="Yes",'EF Determination'!H17/1000*$G$59*$G$67*$C$73,0)),)</f>
        <v>3.9070835999999894E-2</v>
      </c>
      <c r="I15" s="509">
        <f>IFERROR(('EF Determination'!H17*$C$60/1000+IF($D15="Yes",'EF Determination'!H17/1000*$G$60*$G$67*$C$74,0)),)</f>
        <v>0.25359528599999931</v>
      </c>
      <c r="J15" s="508">
        <f>IFERROR(('EF Determination'!G17*$C$61/1000+IF($D15="Yes",'EF Determination'!G17/1000*$G$61*$G$67*$C$75,0)),)</f>
        <v>0</v>
      </c>
      <c r="K15" s="508">
        <f>IFERROR(('EF Determination'!H17*$C$62/1000+IF($D15="Yes",'EF Determination'!H17/1000*$G$62*$G$67*$C$76,0)),)</f>
        <v>0.14879780999999959</v>
      </c>
      <c r="L15" s="508">
        <f>IFERROR(('EF Determination'!H17*$C$63/1000+IF($D15="Yes",'EF Determination'!H17/1000*$G$63*$G$67*$C$77,0)),)</f>
        <v>1.6309943999999958E-2</v>
      </c>
      <c r="M15" s="510">
        <f>IFERROR(('EF Determination'!H17*$C$64/1000+IF($D15="Yes",'EF Determination'!H17/1000*$G$64*$G$67*$C$78,0)),)</f>
        <v>3.1402727999999915E-2</v>
      </c>
      <c r="N15" s="560">
        <f t="shared" si="0"/>
        <v>0.61229233799999827</v>
      </c>
    </row>
    <row r="16" spans="1:14" ht="15.75" customHeight="1" x14ac:dyDescent="0.35">
      <c r="A16" s="363"/>
      <c r="B16" s="374" t="s">
        <v>565</v>
      </c>
      <c r="C16" s="375" t="s">
        <v>202</v>
      </c>
      <c r="D16" s="377" t="s">
        <v>1520</v>
      </c>
      <c r="E16" s="507">
        <f>IFERROR(('EF Determination'!H18*$C$56/1000+IF($D16="Yes",'EF Determination'!H18/1000*$G$56*$G$67*$C$70,0)),)</f>
        <v>3.7781387388444364E-6</v>
      </c>
      <c r="F16" s="508">
        <f>IFERROR(('EF Determination'!H18*$C$57/1000+IF($D16="Yes",'EF Determination'!H18/1000*$G$57*$G$67*$C$71,0)),)</f>
        <v>4.0389430920855635E-6</v>
      </c>
      <c r="G16" s="508">
        <f>IFERROR(('EF Determination'!H18*$C$58/1000+IF($D16="Yes",'EF Determination'!H18/1000*$G$58*$G$67*$C$72,0)),)</f>
        <v>1.6893543241474813E-6</v>
      </c>
      <c r="H16" s="508">
        <f>IFERROR(('EF Determination'!H18*$C$59/1000+IF($D16="Yes",'EF Determination'!H18/1000*$G$59*$G$67*$C$73,0)),)</f>
        <v>3.0168719780324982E-6</v>
      </c>
      <c r="I16" s="509">
        <f>IFERROR(('EF Determination'!H18*$C$60/1000+IF($D16="Yes",'EF Determination'!H18/1000*$G$60*$G$67*$C$74,0)),)</f>
        <v>1.9581472791995981E-5</v>
      </c>
      <c r="J16" s="508">
        <f>IFERROR(('EF Determination'!G18*$C$61/1000+IF($D16="Yes",'EF Determination'!G18/1000*$G$61*$G$67*$C$75,0)),)</f>
        <v>3.7224732976987775E-3</v>
      </c>
      <c r="K16" s="508">
        <f>IFERROR(('EF Determination'!H18*$C$62/1000+IF($D16="Yes",'EF Determination'!H18/1000*$G$62*$G$67*$C$76,0)),)</f>
        <v>1.1489489075217224E-5</v>
      </c>
      <c r="L16" s="508">
        <f>IFERROR(('EF Determination'!H18*$C$63/1000+IF($D16="Yes",'EF Determination'!H18/1000*$G$63*$G$67*$C$77,0)),)</f>
        <v>1.259379579614812E-6</v>
      </c>
      <c r="M16" s="510">
        <f>IFERROR(('EF Determination'!H18*$C$64/1000+IF($D16="Yes",'EF Determination'!H18/1000*$G$64*$G$67*$C$78,0)),)</f>
        <v>2.424775608512101E-6</v>
      </c>
      <c r="N16" s="560">
        <f t="shared" si="0"/>
        <v>3.7697517228872279E-3</v>
      </c>
    </row>
    <row r="17" spans="1:14" ht="15.75" customHeight="1" x14ac:dyDescent="0.35">
      <c r="A17" s="363"/>
      <c r="B17" s="374" t="s">
        <v>566</v>
      </c>
      <c r="C17" s="375" t="s">
        <v>203</v>
      </c>
      <c r="D17" s="377" t="s">
        <v>1520</v>
      </c>
      <c r="E17" s="507">
        <f>IFERROR(('EF Determination'!H19*$C$56/1000+IF($D17="Yes",'EF Determination'!H19/1000*$G$56*$G$67*$C$70,0)),)</f>
        <v>1.1649023761624077E-5</v>
      </c>
      <c r="F17" s="508">
        <f>IFERROR(('EF Determination'!H19*$C$57/1000+IF($D17="Yes",'EF Determination'!H19/1000*$G$57*$G$67*$C$71,0)),)</f>
        <v>1.2453154133228723E-5</v>
      </c>
      <c r="G17" s="508">
        <f>IFERROR(('EF Determination'!H19*$C$58/1000+IF($D17="Yes",'EF Determination'!H19/1000*$G$58*$G$67*$C$72,0)),)</f>
        <v>5.2087363710246966E-6</v>
      </c>
      <c r="H17" s="508">
        <f>IFERROR(('EF Determination'!H19*$C$59/1000+IF($D17="Yes",'EF Determination'!H19/1000*$G$59*$G$67*$C$73,0)),)</f>
        <v>9.3018324066699714E-6</v>
      </c>
      <c r="I17" s="509">
        <f>IFERROR(('EF Determination'!H19*$C$60/1000+IF($D17="Yes",'EF Determination'!H19/1000*$G$60*$G$67*$C$74,0)),)</f>
        <v>6.0374977630208363E-5</v>
      </c>
      <c r="J17" s="508">
        <f>IFERROR(('EF Determination'!G19*$C$61/1000+IF($D17="Yes",'EF Determination'!G19/1000*$G$61*$G$67*$C$75,0)),)</f>
        <v>9.8869951306320251E-3</v>
      </c>
      <c r="K17" s="508">
        <f>IFERROR(('EF Determination'!H19*$C$62/1000+IF($D17="Yes",'EF Determination'!H19/1000*$G$62*$G$67*$C$76,0)),)</f>
        <v>3.5425202857177698E-5</v>
      </c>
      <c r="L17" s="508">
        <f>IFERROR(('EF Determination'!H19*$C$63/1000+IF($D17="Yes",'EF Determination'!H19/1000*$G$63*$G$67*$C$77,0)),)</f>
        <v>3.8830079205413589E-6</v>
      </c>
      <c r="M17" s="510">
        <f>IFERROR(('EF Determination'!H19*$C$64/1000+IF($D17="Yes",'EF Determination'!H19/1000*$G$64*$G$67*$C$78,0)),)</f>
        <v>7.4762391305945578E-6</v>
      </c>
      <c r="N17" s="560">
        <f t="shared" si="0"/>
        <v>1.0032767304843093E-2</v>
      </c>
    </row>
    <row r="18" spans="1:14" ht="15.75" customHeight="1" x14ac:dyDescent="0.35">
      <c r="A18" s="363"/>
      <c r="B18" s="374" t="s">
        <v>569</v>
      </c>
      <c r="C18" s="375" t="s">
        <v>204</v>
      </c>
      <c r="D18" s="377" t="s">
        <v>1520</v>
      </c>
      <c r="E18" s="507">
        <f>IFERROR(('EF Determination'!H20*$C$56/1000+IF($D18="Yes",'EF Determination'!H20/1000*$G$56*$G$67*$C$70,0)),)</f>
        <v>8.6325288457947349E-6</v>
      </c>
      <c r="F18" s="508">
        <f>IFERROR(('EF Determination'!H20*$C$57/1000+IF($D18="Yes",'EF Determination'!H20/1000*$G$57*$G$67*$C$71,0)),)</f>
        <v>9.2284310235828027E-6</v>
      </c>
      <c r="G18" s="508">
        <f>IFERROR(('EF Determination'!H20*$C$58/1000+IF($D18="Yes",'EF Determination'!H20/1000*$G$58*$G$67*$C$72,0)),)</f>
        <v>3.859942935401999E-6</v>
      </c>
      <c r="H18" s="508">
        <f>IFERROR(('EF Determination'!H20*$C$59/1000+IF($D18="Yes",'EF Determination'!H20/1000*$G$59*$G$67*$C$73,0)),)</f>
        <v>6.8931387052241531E-6</v>
      </c>
      <c r="I18" s="509">
        <f>IFERROR(('EF Determination'!H20*$C$60/1000+IF($D18="Yes",'EF Determination'!H20/1000*$G$60*$G$67*$C$74,0)),)</f>
        <v>4.4740979726898827E-5</v>
      </c>
      <c r="J18" s="508">
        <f>IFERROR(('EF Determination'!G20*$C$61/1000+IF($D18="Yes",'EF Determination'!G20/1000*$G$61*$G$67*$C$75,0)),)</f>
        <v>7.4677810189123055E-3</v>
      </c>
      <c r="K18" s="508">
        <f>IFERROR(('EF Determination'!H20*$C$62/1000+IF($D18="Yes",'EF Determination'!H20/1000*$G$62*$G$67*$C$76,0)),)</f>
        <v>2.6251906751204137E-5</v>
      </c>
      <c r="L18" s="508">
        <f>IFERROR(('EF Determination'!H20*$C$63/1000+IF($D18="Yes",'EF Determination'!H20/1000*$G$63*$G$67*$C$77,0)),)</f>
        <v>2.8775096152649115E-6</v>
      </c>
      <c r="M18" s="510">
        <f>IFERROR(('EF Determination'!H20*$C$64/1000+IF($D18="Yes",'EF Determination'!H20/1000*$G$64*$G$67*$C$78,0)),)</f>
        <v>5.5402797070025897E-6</v>
      </c>
      <c r="N18" s="560">
        <f t="shared" si="0"/>
        <v>7.5758057362226797E-3</v>
      </c>
    </row>
    <row r="19" spans="1:14" ht="15.75" customHeight="1" x14ac:dyDescent="0.35">
      <c r="A19" s="363"/>
      <c r="B19" s="374" t="s">
        <v>570</v>
      </c>
      <c r="C19" s="375" t="s">
        <v>205</v>
      </c>
      <c r="D19" s="377" t="s">
        <v>1520</v>
      </c>
      <c r="E19" s="507">
        <f>IFERROR(('EF Determination'!H21*$C$56/1000+IF($D19="Yes",'EF Determination'!H21/1000*$G$56*$G$67*$C$70,0)),)</f>
        <v>5.7450658122229132E-6</v>
      </c>
      <c r="F19" s="508">
        <f>IFERROR(('EF Determination'!H21*$C$57/1000+IF($D19="Yes",'EF Determination'!H21/1000*$G$57*$G$67*$C$71,0)),)</f>
        <v>6.1416468477681513E-6</v>
      </c>
      <c r="G19" s="508">
        <f>IFERROR(('EF Determination'!H21*$C$58/1000+IF($D19="Yes",'EF Determination'!H21/1000*$G$58*$G$67*$C$72,0)),)</f>
        <v>2.5688447257389767E-6</v>
      </c>
      <c r="H19" s="508">
        <f>IFERROR(('EF Determination'!H21*$C$59/1000+IF($D19="Yes",'EF Determination'!H21/1000*$G$59*$G$67*$C$73,0)),)</f>
        <v>4.5874779246854602E-6</v>
      </c>
      <c r="I19" s="509">
        <f>IFERROR(('EF Determination'!H21*$C$60/1000+IF($D19="Yes",'EF Determination'!H21/1000*$G$60*$G$67*$C$74,0)),)</f>
        <v>2.9775732884991144E-5</v>
      </c>
      <c r="J19" s="508">
        <f>IFERROR(('EF Determination'!G21*$C$61/1000+IF($D19="Yes",'EF Determination'!G21/1000*$G$61*$G$67*$C$75,0)),)</f>
        <v>5.5832721341889874E-3</v>
      </c>
      <c r="K19" s="508">
        <f>IFERROR(('EF Determination'!H21*$C$62/1000+IF($D19="Yes",'EF Determination'!H21/1000*$G$62*$G$67*$C$76,0)),)</f>
        <v>1.7471002376722665E-5</v>
      </c>
      <c r="L19" s="508">
        <f>IFERROR(('EF Determination'!H21*$C$63/1000+IF($D19="Yes",'EF Determination'!H21/1000*$G$63*$G$67*$C$77,0)),)</f>
        <v>1.9150219374076377E-6</v>
      </c>
      <c r="M19" s="510">
        <f>IFERROR(('EF Determination'!H21*$C$64/1000+IF($D19="Yes",'EF Determination'!H21/1000*$G$64*$G$67*$C$78,0)),)</f>
        <v>3.6871317899341086E-6</v>
      </c>
      <c r="N19" s="560">
        <f t="shared" si="0"/>
        <v>5.6551640584884587E-3</v>
      </c>
    </row>
    <row r="20" spans="1:14" ht="15.75" customHeight="1" x14ac:dyDescent="0.35">
      <c r="A20" s="363"/>
      <c r="B20" s="374" t="s">
        <v>573</v>
      </c>
      <c r="C20" s="375" t="s">
        <v>206</v>
      </c>
      <c r="D20" s="377" t="s">
        <v>1520</v>
      </c>
      <c r="E20" s="507">
        <f>IFERROR(('EF Determination'!H22*$C$56/1000+IF($D20="Yes",'EF Determination'!H22/1000*$G$56*$G$67*$C$70,0)),)</f>
        <v>3.4285968393030652E-6</v>
      </c>
      <c r="F20" s="508">
        <f>IFERROR(('EF Determination'!H22*$C$57/1000+IF($D20="Yes",'EF Determination'!H22/1000*$G$57*$G$67*$C$71,0)),)</f>
        <v>3.6652723673892838E-6</v>
      </c>
      <c r="G20" s="508">
        <f>IFERROR(('EF Determination'!H22*$C$58/1000+IF($D20="Yes",'EF Determination'!H22/1000*$G$58*$G$67*$C$72,0)),)</f>
        <v>1.5330604026485724E-6</v>
      </c>
      <c r="H20" s="508">
        <f>IFERROR(('EF Determination'!H22*$C$59/1000+IF($D20="Yes",'EF Determination'!H22/1000*$G$59*$G$67*$C$73,0)),)</f>
        <v>2.7377601627270748E-6</v>
      </c>
      <c r="I20" s="509">
        <f>IFERROR(('EF Determination'!H22*$C$60/1000+IF($D20="Yes",'EF Determination'!H22/1000*$G$60*$G$67*$C$74,0)),)</f>
        <v>1.7769854514149095E-5</v>
      </c>
      <c r="J20" s="508">
        <f>IFERROR(('EF Determination'!G22*$C$61/1000+IF($D20="Yes",'EF Determination'!G22/1000*$G$61*$G$67*$C$75,0)),)</f>
        <v>2.9604158780129472E-3</v>
      </c>
      <c r="K20" s="508">
        <f>IFERROR(('EF Determination'!H22*$C$62/1000+IF($D20="Yes",'EF Determination'!H22/1000*$G$62*$G$67*$C$76,0)),)</f>
        <v>1.0426516507582083E-5</v>
      </c>
      <c r="L20" s="508">
        <f>IFERROR(('EF Determination'!H22*$C$63/1000+IF($D20="Yes",'EF Determination'!H22/1000*$G$63*$G$67*$C$77,0)),)</f>
        <v>1.1428656131010218E-6</v>
      </c>
      <c r="M20" s="510">
        <f>IFERROR(('EF Determination'!H22*$C$64/1000+IF($D20="Yes",'EF Determination'!H22/1000*$G$64*$G$67*$C$78,0)),)</f>
        <v>2.2004427476124149E-6</v>
      </c>
      <c r="N20" s="560">
        <f t="shared" si="0"/>
        <v>3.0033202471674595E-3</v>
      </c>
    </row>
    <row r="21" spans="1:14" ht="15.75" customHeight="1" x14ac:dyDescent="0.35">
      <c r="A21" s="363"/>
      <c r="B21" s="374" t="s">
        <v>1460</v>
      </c>
      <c r="C21" s="375" t="s">
        <v>207</v>
      </c>
      <c r="D21" s="377" t="s">
        <v>1521</v>
      </c>
      <c r="E21" s="507">
        <f>IFERROR(('EF Determination'!H23*$C$56/1000+IF($D21="Yes",'EF Determination'!H23/1000*$G$56*$G$67*$C$70,0)),)</f>
        <v>0</v>
      </c>
      <c r="F21" s="508">
        <f>IFERROR(('EF Determination'!H23*$C$57/1000+IF($D21="Yes",'EF Determination'!H23/1000*$G$57*$G$67*$C$71,0)),)</f>
        <v>0</v>
      </c>
      <c r="G21" s="508">
        <f>IFERROR(('EF Determination'!H23*$C$58/1000+IF($D21="Yes",'EF Determination'!H23/1000*$G$58*$G$67*$C$72,0)),)</f>
        <v>0</v>
      </c>
      <c r="H21" s="508">
        <f>IFERROR(('EF Determination'!H23*$C$59/1000+IF($D21="Yes",'EF Determination'!H23/1000*$G$59*$G$67*$C$73,0)),)</f>
        <v>0</v>
      </c>
      <c r="I21" s="509">
        <f>IFERROR(('EF Determination'!H23*$C$60/1000+IF($D21="Yes",'EF Determination'!H23/1000*$G$60*$G$67*$C$74,0)),)</f>
        <v>0</v>
      </c>
      <c r="J21" s="508">
        <f>IFERROR(('EF Determination'!G23*$C$61/1000+IF($D21="Yes",'EF Determination'!G23/1000*$G$61*$G$67*$C$75,0)),)</f>
        <v>0</v>
      </c>
      <c r="K21" s="508">
        <f>IFERROR(('EF Determination'!H23*$C$62/1000+IF($D21="Yes",'EF Determination'!H23/1000*$G$62*$G$67*$C$76,0)),)</f>
        <v>0</v>
      </c>
      <c r="L21" s="508">
        <f>IFERROR(('EF Determination'!H23*$C$63/1000+IF($D21="Yes",'EF Determination'!H23/1000*$G$63*$G$67*$C$77,0)),)</f>
        <v>0</v>
      </c>
      <c r="M21" s="510">
        <f>IFERROR(('EF Determination'!H23*$C$64/1000+IF($D21="Yes",'EF Determination'!H23/1000*$G$64*$G$67*$C$78,0)),)</f>
        <v>0</v>
      </c>
      <c r="N21" s="565">
        <f t="shared" si="0"/>
        <v>0</v>
      </c>
    </row>
    <row r="22" spans="1:14" x14ac:dyDescent="0.35">
      <c r="A22" s="363"/>
      <c r="B22" s="374" t="s">
        <v>1461</v>
      </c>
      <c r="C22" s="375" t="s">
        <v>208</v>
      </c>
      <c r="D22" s="377" t="s">
        <v>1521</v>
      </c>
      <c r="E22" s="507">
        <f>IFERROR(('EF Determination'!H24*$C$56/1000+IF($D22="Yes",'EF Determination'!H24/1000*$G$56*$G$67*$C$70,0)),)</f>
        <v>0</v>
      </c>
      <c r="F22" s="508">
        <f>IFERROR(('EF Determination'!H24*$C$57/1000+IF($D22="Yes",'EF Determination'!H24/1000*$G$57*$G$67*$C$71,0)),)</f>
        <v>0</v>
      </c>
      <c r="G22" s="508">
        <f>IFERROR(('EF Determination'!H24*$C$58/1000+IF($D22="Yes",'EF Determination'!H24/1000*$G$58*$G$67*$C$72,0)),)</f>
        <v>0</v>
      </c>
      <c r="H22" s="508">
        <f>IFERROR(('EF Determination'!H24*$C$59/1000+IF($D22="Yes",'EF Determination'!H24/1000*$G$59*$G$67*$C$73,0)),)</f>
        <v>0</v>
      </c>
      <c r="I22" s="509">
        <f>IFERROR(('EF Determination'!H24*$C$60/1000+IF($D22="Yes",'EF Determination'!H24/1000*$G$60*$G$67*$C$74,0)),)</f>
        <v>0</v>
      </c>
      <c r="J22" s="508">
        <f>IFERROR(('EF Determination'!G24*$C$61/1000+IF($D22="Yes",'EF Determination'!G24/1000*$G$61*$G$67*$C$75,0)),)</f>
        <v>0</v>
      </c>
      <c r="K22" s="508">
        <f>IFERROR(('EF Determination'!H24*$C$62/1000+IF($D22="Yes",'EF Determination'!H24/1000*$G$62*$G$67*$C$76,0)),)</f>
        <v>0</v>
      </c>
      <c r="L22" s="508">
        <f>IFERROR(('EF Determination'!H24*$C$63/1000+IF($D22="Yes",'EF Determination'!H24/1000*$G$63*$G$67*$C$77,0)),)</f>
        <v>0</v>
      </c>
      <c r="M22" s="510">
        <f>IFERROR(('EF Determination'!H24*$C$64/1000+IF($D22="Yes",'EF Determination'!H24/1000*$G$64*$G$67*$C$78,0)),)</f>
        <v>0</v>
      </c>
      <c r="N22" s="565">
        <f t="shared" si="0"/>
        <v>0</v>
      </c>
    </row>
    <row r="23" spans="1:14" x14ac:dyDescent="0.35">
      <c r="A23" s="363"/>
      <c r="B23" s="374" t="s">
        <v>672</v>
      </c>
      <c r="C23" s="375" t="s">
        <v>209</v>
      </c>
      <c r="D23" s="377" t="s">
        <v>1520</v>
      </c>
      <c r="E23" s="507">
        <f>IFERROR(('EF Determination'!H25*$C$56/1000+IF($D23="Yes",'EF Determination'!H25/1000*$G$56*$G$67*$C$70,0)),)</f>
        <v>5.252799999999986E-5</v>
      </c>
      <c r="F23" s="508">
        <f>IFERROR(('EF Determination'!H25*$C$57/1000+IF($D23="Yes",'EF Determination'!H25/1000*$G$57*$G$67*$C$71,0)),)</f>
        <v>5.6153999999999849E-5</v>
      </c>
      <c r="G23" s="508">
        <f>IFERROR(('EF Determination'!H25*$C$58/1000+IF($D23="Yes",'EF Determination'!H25/1000*$G$58*$G$67*$C$72,0)),)</f>
        <v>2.3487333333333274E-5</v>
      </c>
      <c r="H23" s="508">
        <f>IFERROR(('EF Determination'!H25*$C$59/1000+IF($D23="Yes",'EF Determination'!H25/1000*$G$59*$G$67*$C$73,0)),)</f>
        <v>4.1943999999999895E-5</v>
      </c>
      <c r="I23" s="509">
        <f>IFERROR(('EF Determination'!H25*$C$60/1000+IF($D23="Yes",'EF Determination'!H25/1000*$G$60*$G$67*$C$74,0)),)</f>
        <v>2.7224399999999929E-4</v>
      </c>
      <c r="J23" s="508">
        <f>IFERROR(('EF Determination'!G25*$C$61/1000+IF($D23="Yes",'EF Determination'!G25/1000*$G$61*$G$67*$C$75,0)),)</f>
        <v>5.8378056666666664E-2</v>
      </c>
      <c r="K23" s="508">
        <f>IFERROR(('EF Determination'!H25*$C$62/1000+IF($D23="Yes",'EF Determination'!H25/1000*$G$62*$G$67*$C$76,0)),)</f>
        <v>1.5973999999999958E-4</v>
      </c>
      <c r="L23" s="508">
        <f>IFERROR(('EF Determination'!H25*$C$63/1000+IF($D23="Yes",'EF Determination'!H25/1000*$G$63*$G$67*$C$77,0)),)</f>
        <v>1.7509333333333288E-5</v>
      </c>
      <c r="M23" s="510">
        <f>IFERROR(('EF Determination'!H25*$C$64/1000+IF($D23="Yes",'EF Determination'!H25/1000*$G$64*$G$67*$C$78,0)),)</f>
        <v>3.371199999999991E-5</v>
      </c>
      <c r="N23" s="560">
        <f t="shared" si="0"/>
        <v>5.9035375333333327E-2</v>
      </c>
    </row>
    <row r="24" spans="1:14" x14ac:dyDescent="0.35">
      <c r="A24" s="363"/>
      <c r="B24" s="374" t="s">
        <v>696</v>
      </c>
      <c r="C24" s="375" t="s">
        <v>211</v>
      </c>
      <c r="D24" s="377" t="s">
        <v>1520</v>
      </c>
      <c r="E24" s="507">
        <f>IFERROR(('EF Determination'!H26*$C$56/1000+IF($D24="Yes",'EF Determination'!H26/1000*$G$56*$G$67*$C$70,0)),)</f>
        <v>1.7596857191756848E-5</v>
      </c>
      <c r="F24" s="508">
        <f>IFERROR(('EF Determination'!H26*$C$57/1000+IF($D24="Yes",'EF Determination'!H26/1000*$G$57*$G$67*$C$71,0)),)</f>
        <v>1.8811565617307223E-5</v>
      </c>
      <c r="G24" s="508">
        <f>IFERROR(('EF Determination'!H26*$C$58/1000+IF($D24="Yes",'EF Determination'!H26/1000*$G$58*$G$67*$C$72,0)),)</f>
        <v>7.86824646820471E-6</v>
      </c>
      <c r="H24" s="508">
        <f>IFERROR(('EF Determination'!H26*$C$59/1000+IF($D24="Yes",'EF Determination'!H26/1000*$G$59*$G$67*$C$73,0)),)</f>
        <v>1.4051221787447633E-5</v>
      </c>
      <c r="I24" s="509">
        <f>IFERROR(('EF Determination'!H26*$C$60/1000+IF($D24="Yes",'EF Determination'!H26/1000*$G$60*$G$67*$C$74,0)),)</f>
        <v>9.1201621788620371E-5</v>
      </c>
      <c r="J24" s="508">
        <f>IFERROR(('EF Determination'!G26*$C$61/1000+IF($D24="Yes",'EF Determination'!G26/1000*$G$61*$G$67*$C$75,0)),)</f>
        <v>1.85463279301399E-2</v>
      </c>
      <c r="K24" s="508">
        <f>IFERROR(('EF Determination'!H26*$C$62/1000+IF($D24="Yes",'EF Determination'!H26/1000*$G$62*$G$67*$C$76,0)),)</f>
        <v>5.3512830639111305E-5</v>
      </c>
      <c r="L24" s="508">
        <f>IFERROR(('EF Determination'!H26*$C$63/1000+IF($D24="Yes",'EF Determination'!H26/1000*$G$63*$G$67*$C$77,0)),)</f>
        <v>5.865619063918949E-6</v>
      </c>
      <c r="M24" s="510">
        <f>IFERROR(('EF Determination'!H26*$C$64/1000+IF($D24="Yes",'EF Determination'!H26/1000*$G$64*$G$67*$C$78,0)),)</f>
        <v>1.1293505361873796E-5</v>
      </c>
      <c r="N24" s="560">
        <f t="shared" si="0"/>
        <v>1.8766529398058139E-2</v>
      </c>
    </row>
    <row r="25" spans="1:14" x14ac:dyDescent="0.35">
      <c r="A25" s="363"/>
      <c r="B25" s="374" t="s">
        <v>1463</v>
      </c>
      <c r="C25" s="375" t="s">
        <v>212</v>
      </c>
      <c r="D25" s="377" t="s">
        <v>1521</v>
      </c>
      <c r="E25" s="507">
        <f>IFERROR(('EF Determination'!H27*$C$56/1000+IF($D25="Yes",'EF Determination'!H27/1000*$G$56*$G$67*$C$70,0)),)</f>
        <v>0</v>
      </c>
      <c r="F25" s="508">
        <f>IFERROR(('EF Determination'!H27*$C$57/1000+IF($D25="Yes",'EF Determination'!H27/1000*$G$57*$G$67*$C$71,0)),)</f>
        <v>0</v>
      </c>
      <c r="G25" s="508">
        <f>IFERROR(('EF Determination'!H27*$C$58/1000+IF($D25="Yes",'EF Determination'!H27/1000*$G$58*$G$67*$C$72,0)),)</f>
        <v>0</v>
      </c>
      <c r="H25" s="508">
        <f>IFERROR(('EF Determination'!H27*$C$59/1000+IF($D25="Yes",'EF Determination'!H27/1000*$G$59*$G$67*$C$73,0)),)</f>
        <v>0</v>
      </c>
      <c r="I25" s="509">
        <f>IFERROR(('EF Determination'!H27*$C$60/1000+IF($D25="Yes",'EF Determination'!H27/1000*$G$60*$G$67*$C$74,0)),)</f>
        <v>0</v>
      </c>
      <c r="J25" s="508">
        <f>IFERROR(('EF Determination'!G27*$C$61/1000+IF($D25="Yes",'EF Determination'!G27/1000*$G$61*$G$67*$C$75,0)),)</f>
        <v>0</v>
      </c>
      <c r="K25" s="508">
        <f>IFERROR(('EF Determination'!H27*$C$62/1000+IF($D25="Yes",'EF Determination'!H27/1000*$G$62*$G$67*$C$76,0)),)</f>
        <v>0</v>
      </c>
      <c r="L25" s="508">
        <f>IFERROR(('EF Determination'!H27*$C$63/1000+IF($D25="Yes",'EF Determination'!H27/1000*$G$63*$G$67*$C$77,0)),)</f>
        <v>0</v>
      </c>
      <c r="M25" s="510">
        <f>IFERROR(('EF Determination'!H27*$C$64/1000+IF($D25="Yes",'EF Determination'!H27/1000*$G$64*$G$67*$C$78,0)),)</f>
        <v>0</v>
      </c>
      <c r="N25" s="565">
        <f t="shared" si="0"/>
        <v>0</v>
      </c>
    </row>
    <row r="26" spans="1:14" x14ac:dyDescent="0.35">
      <c r="A26" s="363"/>
      <c r="B26" s="374" t="s">
        <v>1464</v>
      </c>
      <c r="C26" s="375" t="s">
        <v>213</v>
      </c>
      <c r="D26" s="377" t="s">
        <v>1521</v>
      </c>
      <c r="E26" s="507">
        <f>IFERROR(('EF Determination'!H28*$C$56/1000+IF($D26="Yes",'EF Determination'!H28/1000*$G$56*$G$67*$C$70,0)),)</f>
        <v>0</v>
      </c>
      <c r="F26" s="508">
        <f>IFERROR(('EF Determination'!H28*$C$57/1000+IF($D26="Yes",'EF Determination'!H28/1000*$G$57*$G$67*$C$71,0)),)</f>
        <v>0</v>
      </c>
      <c r="G26" s="508">
        <f>IFERROR(('EF Determination'!H28*$C$58/1000+IF($D26="Yes",'EF Determination'!H28/1000*$G$58*$G$67*$C$72,0)),)</f>
        <v>0</v>
      </c>
      <c r="H26" s="508">
        <f>IFERROR(('EF Determination'!H28*$C$59/1000+IF($D26="Yes",'EF Determination'!H28/1000*$G$59*$G$67*$C$73,0)),)</f>
        <v>0</v>
      </c>
      <c r="I26" s="509">
        <f>IFERROR(('EF Determination'!H28*$C$60/1000+IF($D26="Yes",'EF Determination'!H28/1000*$G$60*$G$67*$C$74,0)),)</f>
        <v>0</v>
      </c>
      <c r="J26" s="508">
        <f>IFERROR(('EF Determination'!G28*$C$61/1000+IF($D26="Yes",'EF Determination'!G28/1000*$G$61*$G$67*$C$75,0)),)</f>
        <v>0</v>
      </c>
      <c r="K26" s="508">
        <f>IFERROR(('EF Determination'!H28*$C$62/1000+IF($D26="Yes",'EF Determination'!H28/1000*$G$62*$G$67*$C$76,0)),)</f>
        <v>0</v>
      </c>
      <c r="L26" s="508">
        <f>IFERROR(('EF Determination'!H28*$C$63/1000+IF($D26="Yes",'EF Determination'!H28/1000*$G$63*$G$67*$C$77,0)),)</f>
        <v>0</v>
      </c>
      <c r="M26" s="510">
        <f>IFERROR(('EF Determination'!H28*$C$64/1000+IF($D26="Yes",'EF Determination'!H28/1000*$G$64*$G$67*$C$78,0)),)</f>
        <v>0</v>
      </c>
      <c r="N26" s="565">
        <f t="shared" si="0"/>
        <v>0</v>
      </c>
    </row>
    <row r="27" spans="1:14" x14ac:dyDescent="0.35">
      <c r="A27" s="363"/>
      <c r="B27" s="378" t="s">
        <v>741</v>
      </c>
      <c r="C27" s="379" t="s">
        <v>214</v>
      </c>
      <c r="D27" s="380" t="s">
        <v>1520</v>
      </c>
      <c r="E27" s="507">
        <f>IFERROR(('EF Determination'!H29*$C$56/1000+IF($D27="Yes",'EF Determination'!H29/1000*$G$56*$G$67*$C$70,0)),)</f>
        <v>2.7235417847358394E-7</v>
      </c>
      <c r="F27" s="508">
        <f>IFERROR(('EF Determination'!H29*$C$57/1000+IF($D27="Yes",'EF Determination'!H29/1000*$G$57*$G$67*$C$71,0)),)</f>
        <v>2.9115474676373808E-7</v>
      </c>
      <c r="G27" s="508">
        <f>IFERROR(('EF Determination'!H29*$C$58/1000+IF($D27="Yes",'EF Determination'!H29/1000*$G$58*$G$67*$C$72,0)),)</f>
        <v>1.2178025766325057E-7</v>
      </c>
      <c r="H27" s="508">
        <f>IFERROR(('EF Determination'!H29*$C$59/1000+IF($D27="Yes",'EF Determination'!H29/1000*$G$59*$G$67*$C$73,0)),)</f>
        <v>2.17476844005026E-7</v>
      </c>
      <c r="I27" s="509">
        <f>IFERROR(('EF Determination'!H29*$C$60/1000+IF($D27="Yes",'EF Determination'!H29/1000*$G$60*$G$67*$C$74,0)),)</f>
        <v>1.4115669921634633E-6</v>
      </c>
      <c r="J27" s="508">
        <f>IFERROR(('EF Determination'!G29*$C$61/1000+IF($D27="Yes",'EF Determination'!G29/1000*$G$61*$G$67*$C$75,0)),)</f>
        <v>7.7934705649999983E-5</v>
      </c>
      <c r="K27" s="508">
        <f>IFERROR(('EF Determination'!H29*$C$62/1000+IF($D27="Yes",'EF Determination'!H29/1000*$G$62*$G$67*$C$76,0)),)</f>
        <v>8.2824125170138404E-7</v>
      </c>
      <c r="L27" s="508">
        <f>IFERROR(('EF Determination'!H29*$C$63/1000+IF($D27="Yes",'EF Determination'!H29/1000*$G$63*$G$67*$C$77,0)),)</f>
        <v>9.0784726157861319E-8</v>
      </c>
      <c r="M27" s="510">
        <f>IFERROR(('EF Determination'!H29*$C$64/1000+IF($D27="Yes",'EF Determination'!H29/1000*$G$64*$G$67*$C$78,0)),)</f>
        <v>1.7479447275170316E-7</v>
      </c>
      <c r="N27" s="560">
        <f t="shared" si="0"/>
        <v>8.1342859119679987E-5</v>
      </c>
    </row>
    <row r="28" spans="1:14" x14ac:dyDescent="0.35">
      <c r="A28" s="363"/>
      <c r="B28" s="381" t="s">
        <v>1505</v>
      </c>
      <c r="C28" s="382">
        <v>200</v>
      </c>
      <c r="D28" s="383" t="s">
        <v>1520</v>
      </c>
      <c r="E28" s="511">
        <f>IFERROR(('EF Determination'!D67/1000*$C$56+IF($D28="Yes",'EF Determination'!D67/1000*$G$56*$G$67*$C$70,0)),)</f>
        <v>6.1405231999999836</v>
      </c>
      <c r="F28" s="512">
        <f>IFERROR(('EF Determination'!E67/1000*$C$57+IF($D28="Yes",'EF Determination'!E67/1000*$G$57*$G$67*$C$71,0)),)</f>
        <v>6.5644025999999807</v>
      </c>
      <c r="G28" s="512">
        <f>IFERROR(('EF Determination'!F67/1000*$C$58+IF($D28="Yes",'EF Determination'!F67/1000*$G$58*$G$67*$C$72,0)),)</f>
        <v>2.7456692666666598</v>
      </c>
      <c r="H28" s="512">
        <f>IFERROR(('EF Determination'!G67/1000*$C$59+IF($D28="Yes",'EF Determination'!G67/1000*$G$59*$G$67*$C$73,0)),)</f>
        <v>4.9032535999999869</v>
      </c>
      <c r="I28" s="512">
        <f>IFERROR(('EF Determination'!H67/1000*$C$60+IF($D28="Yes",'EF Determination'!H67/1000*$G$60*$G$67*$C$74,0)),)</f>
        <v>31.825323599999916</v>
      </c>
      <c r="J28" s="512">
        <f>IFERROR(('EF Determination'!I67/1000*$C$61+IF($D28="Yes",'EF Determination'!I67/1000*$G$61*$G$67*$C$75,0)),)</f>
        <v>4954.9092771457681</v>
      </c>
      <c r="K28" s="512">
        <f>IFERROR(('EF Determination'!J67/1000*$C$62+IF($D28="Yes",'EF Determination'!J67/1000*$G$62*$G$67*$C$76,0)),)</f>
        <v>18.673605999999953</v>
      </c>
      <c r="L28" s="512">
        <f>IFERROR(('EF Determination'!K67/1000*$C$63+IF($D28="Yes",'EF Determination'!K67/1000*$G$63*$G$67*$C$77,0)),)</f>
        <v>20.550428070175382</v>
      </c>
      <c r="M28" s="513">
        <f>IFERROR(('EF Determination'!L67/1000*$C$64+IF($D28="Yes",'EF Determination'!L67/1000*$G$64*$G$67*$C$78,0)),)</f>
        <v>3.9409327999999895</v>
      </c>
      <c r="N28" s="560">
        <f t="shared" si="0"/>
        <v>5050.2534162826105</v>
      </c>
    </row>
    <row r="29" spans="1:14" x14ac:dyDescent="0.35">
      <c r="A29" s="363"/>
      <c r="B29" s="374" t="s">
        <v>1466</v>
      </c>
      <c r="C29" s="375" t="s">
        <v>216</v>
      </c>
      <c r="D29" s="377" t="s">
        <v>1520</v>
      </c>
      <c r="E29" s="507">
        <f>IFERROR(('EF Determination'!H30*$C$56/1000+IF($D29="Yes",'EF Determination'!H30/1000*$G$56*$G$67*$C$70,0)),)</f>
        <v>2.8627759999999927E-3</v>
      </c>
      <c r="F29" s="508">
        <f>IFERROR(('EF Determination'!H30*$C$57/1000+IF($D29="Yes",'EF Determination'!H30/1000*$G$57*$G$67*$C$71,0)),)</f>
        <v>3.0603929999999916E-3</v>
      </c>
      <c r="G29" s="508">
        <f>IFERROR(('EF Determination'!H30*$C$58/1000+IF($D29="Yes",'EF Determination'!H30/1000*$G$58*$G$67*$C$72,0)),)</f>
        <v>1.2800596666666633E-3</v>
      </c>
      <c r="H29" s="508">
        <f>IFERROR(('EF Determination'!H30*$C$59/1000+IF($D29="Yes",'EF Determination'!H30/1000*$G$59*$G$67*$C$73,0)),)</f>
        <v>2.2859479999999942E-3</v>
      </c>
      <c r="I29" s="509">
        <f>IFERROR(('EF Determination'!H30*$C$60/1000+IF($D29="Yes",'EF Determination'!H30/1000*$G$60*$G$67*$C$74,0)),)</f>
        <v>1.4837297999999961E-2</v>
      </c>
      <c r="J29" s="508">
        <f>IFERROR(('EF Determination'!G30*$C$61/1000+IF($D29="Yes",'EF Determination'!G30/1000*$G$61*$G$67*$C$75,0)),)</f>
        <v>0</v>
      </c>
      <c r="K29" s="508">
        <f>IFERROR(('EF Determination'!H30*$C$62/1000+IF($D29="Yes",'EF Determination'!H30/1000*$G$62*$G$67*$C$76,0)),)</f>
        <v>8.7058299999999769E-3</v>
      </c>
      <c r="L29" s="508">
        <f>IFERROR(('EF Determination'!H30*$C$63/1000+IF($D29="Yes",'EF Determination'!H30/1000*$G$63*$G$67*$C$77,0)),)</f>
        <v>9.5425866666666429E-4</v>
      </c>
      <c r="M29" s="510">
        <f>IFERROR(('EF Determination'!H30*$C$64/1000+IF($D29="Yes",'EF Determination'!H30/1000*$G$64*$G$67*$C$78,0)),)</f>
        <v>1.8373039999999953E-3</v>
      </c>
      <c r="N29" s="560">
        <f t="shared" si="0"/>
        <v>3.5823867333333245E-2</v>
      </c>
    </row>
    <row r="30" spans="1:14" x14ac:dyDescent="0.35">
      <c r="A30" s="363"/>
      <c r="B30" s="381" t="s">
        <v>867</v>
      </c>
      <c r="C30" s="382" t="s">
        <v>217</v>
      </c>
      <c r="D30" s="377" t="s">
        <v>1520</v>
      </c>
      <c r="E30" s="507">
        <f>IFERROR(('EF Determination'!H31*$C$56/1000+IF($D30="Yes",'EF Determination'!H31/1000*$G$56*$G$67*$C$70,0)),)</f>
        <v>9.7164523919881458E-5</v>
      </c>
      <c r="F30" s="508">
        <f>IFERROR(('EF Determination'!H31*$C$57/1000+IF($D30="Yes",'EF Determination'!H31/1000*$G$57*$G$67*$C$71,0)),)</f>
        <v>1.0387177650390311E-4</v>
      </c>
      <c r="G30" s="508">
        <f>IFERROR(('EF Determination'!H31*$C$58/1000+IF($D30="Yes",'EF Determination'!H31/1000*$G$58*$G$67*$C$72,0)),)</f>
        <v>4.3446077548752973E-5</v>
      </c>
      <c r="H30" s="508">
        <f>IFERROR(('EF Determination'!H31*$C$59/1000+IF($D30="Yes",'EF Determination'!H31/1000*$G$59*$G$67*$C$73,0)),)</f>
        <v>7.7586597458412807E-5</v>
      </c>
      <c r="I30" s="509">
        <f>IFERROR(('EF Determination'!H31*$C$60/1000+IF($D30="Yes",'EF Determination'!H31/1000*$G$60*$G$67*$C$74,0)),)</f>
        <v>5.0358777509222153E-4</v>
      </c>
      <c r="J30" s="508">
        <f>IFERROR(('EF Determination'!G31*$C$61/1000+IF($D30="Yes",'EF Determination'!G31/1000*$G$61*$G$67*$C$75,0)),)</f>
        <v>7.8006192285549392E-2</v>
      </c>
      <c r="K30" s="508">
        <f>IFERROR(('EF Determination'!H31*$C$62/1000+IF($D30="Yes",'EF Determination'!H31/1000*$G$62*$G$67*$C$76,0)),)</f>
        <v>2.9548166789068427E-4</v>
      </c>
      <c r="L30" s="508">
        <f>IFERROR(('EF Determination'!H31*$C$63/1000+IF($D30="Yes",'EF Determination'!H31/1000*$G$63*$G$67*$C$77,0)),)</f>
        <v>3.2388174639960488E-5</v>
      </c>
      <c r="M30" s="510">
        <f>IFERROR(('EF Determination'!H31*$C$64/1000+IF($D30="Yes",'EF Determination'!H31/1000*$G$64*$G$67*$C$78,0)),)</f>
        <v>6.2359321321714967E-5</v>
      </c>
      <c r="N30" s="560">
        <f t="shared" si="0"/>
        <v>7.9222078199924925E-2</v>
      </c>
    </row>
    <row r="31" spans="1:14" x14ac:dyDescent="0.35">
      <c r="A31" s="363"/>
      <c r="B31" s="381" t="s">
        <v>868</v>
      </c>
      <c r="C31" s="382" t="s">
        <v>218</v>
      </c>
      <c r="D31" s="377" t="s">
        <v>1520</v>
      </c>
      <c r="E31" s="507">
        <f>IFERROR(('EF Determination'!H32*$C$56/1000+IF($D31="Yes",'EF Determination'!H32/1000*$G$56*$G$67*$C$70,0)),)</f>
        <v>5.7371010115446334E-4</v>
      </c>
      <c r="F31" s="508">
        <f>IFERROR(('EF Determination'!H32*$C$57/1000+IF($D31="Yes",'EF Determination'!H32/1000*$G$57*$G$67*$C$71,0)),)</f>
        <v>6.1331322380878258E-4</v>
      </c>
      <c r="G31" s="508">
        <f>IFERROR(('EF Determination'!H32*$C$58/1000+IF($D31="Yes",'EF Determination'!H32/1000*$G$58*$G$67*$C$72,0)),)</f>
        <v>2.5652833503113132E-4</v>
      </c>
      <c r="H31" s="508">
        <f>IFERROR(('EF Determination'!H32*$C$59/1000+IF($D31="Yes",'EF Determination'!H32/1000*$G$59*$G$67*$C$73,0)),)</f>
        <v>4.5811179719050429E-4</v>
      </c>
      <c r="I31" s="509">
        <f>IFERROR(('EF Determination'!H32*$C$60/1000+IF($D31="Yes",'EF Determination'!H32/1000*$G$60*$G$67*$C$74,0)),)</f>
        <v>2.9734452630729461E-3</v>
      </c>
      <c r="J31" s="508">
        <f>IFERROR(('EF Determination'!G32*$C$61/1000+IF($D31="Yes",'EF Determination'!G32/1000*$G$61*$G$67*$C$75,0)),)</f>
        <v>0.4571465942799971</v>
      </c>
      <c r="K31" s="508">
        <f>IFERROR(('EF Determination'!H32*$C$62/1000+IF($D31="Yes",'EF Determination'!H32/1000*$G$62*$G$67*$C$76,0)),)</f>
        <v>1.7446781061227149E-3</v>
      </c>
      <c r="L31" s="508">
        <f>IFERROR(('EF Determination'!H32*$C$63/1000+IF($D31="Yes",'EF Determination'!H32/1000*$G$63*$G$67*$C$77,0)),)</f>
        <v>1.9123670038482111E-4</v>
      </c>
      <c r="M31" s="510">
        <f>IFERROR(('EF Determination'!H32*$C$64/1000+IF($D31="Yes",'EF Determination'!H32/1000*$G$64*$G$67*$C$78,0)),)</f>
        <v>3.6820200521853614E-4</v>
      </c>
      <c r="N31" s="560">
        <f t="shared" si="0"/>
        <v>0.46432581981198101</v>
      </c>
    </row>
    <row r="32" spans="1:14" x14ac:dyDescent="0.35">
      <c r="A32" s="363"/>
      <c r="B32" s="374" t="s">
        <v>872</v>
      </c>
      <c r="C32" s="375" t="s">
        <v>219</v>
      </c>
      <c r="D32" s="377" t="s">
        <v>1520</v>
      </c>
      <c r="E32" s="514">
        <f>IFERROR(('EF Determination'!H33*$C$56/1000+IF($D32="Yes",'EF Determination'!H33/1000*$G$56*$G$68*$C$70,0)),)</f>
        <v>0.8361659443313989</v>
      </c>
      <c r="F32" s="512">
        <f>IFERROR(('EF Determination'!H33*$C$57/1000+IF($D32="Yes",'EF Determination'!H33/1000*$G$57*$G$68*$C$71,0)),)</f>
        <v>0.89388635466770816</v>
      </c>
      <c r="G32" s="512">
        <f>IFERROR(('EF Determination'!H33*$C$58/1000+IF($D32="Yes",'EF Determination'!H33/1000*$G$58*$G$68*$C$72,0)),)</f>
        <v>0.37388265794420139</v>
      </c>
      <c r="H32" s="512">
        <f>IFERROR(('EF Determination'!H33*$C$59/1000+IF($D32="Yes",'EF Determination'!H33/1000*$G$59*$G$68*$C$73,0)),)</f>
        <v>0.66768474659298271</v>
      </c>
      <c r="I32" s="515">
        <f>IFERROR(('EF Determination'!H33*$C$60/1000+IF($D32="Yes",'EF Determination'!H33/1000*$G$60*$G$68*$C$74,0)),)</f>
        <v>4.3337108084937066</v>
      </c>
      <c r="J32" s="512">
        <f>IFERROR(('EF Determination'!G33*$C$61/1000+IF($D32="Yes",'EF Determination'!G33/1000*$G$61*$G$68*$C$75,0)),)</f>
        <v>676.22396674638253</v>
      </c>
      <c r="K32" s="512">
        <f>IFERROR(('EF Determination'!H33*$C$62/1000+IF($D32="Yes",'EF Determination'!H33/1000*$G$62*$G$68*$C$76,0)),)</f>
        <v>2.542818076977948</v>
      </c>
      <c r="L32" s="512">
        <f>IFERROR(('EF Determination'!H33*$C$63/1000+IF($D32="Yes",'EF Determination'!H33/1000*$G$63*$G$68*$C$77,0)),)</f>
        <v>0.27872198144379962</v>
      </c>
      <c r="M32" s="516">
        <f>IFERROR(('EF Determination'!H33*$C$64/1000+IF($D32="Yes",'EF Determination'!H33/1000*$G$64*$G$68*$C$78,0)),)</f>
        <v>0.53664381501865899</v>
      </c>
      <c r="N32" s="560">
        <f t="shared" si="0"/>
        <v>686.68748113185302</v>
      </c>
    </row>
    <row r="33" spans="1:14" x14ac:dyDescent="0.35">
      <c r="A33" s="363"/>
      <c r="B33" s="374" t="s">
        <v>910</v>
      </c>
      <c r="C33" s="375" t="s">
        <v>220</v>
      </c>
      <c r="D33" s="377" t="s">
        <v>1520</v>
      </c>
      <c r="E33" s="507">
        <f>IFERROR(('EF Determination'!H34*$C$56/1000+IF($D33="Yes",'EF Determination'!H34/1000*$G$56*$G$67*$C$70,0)),)</f>
        <v>7.0650159999999804E-3</v>
      </c>
      <c r="F33" s="508">
        <f>IFERROR(('EF Determination'!H34*$C$57/1000+IF($D33="Yes",'EF Determination'!H34/1000*$G$57*$G$67*$C$71,0)),)</f>
        <v>7.5527129999999791E-3</v>
      </c>
      <c r="G33" s="508">
        <f>IFERROR(('EF Determination'!H34*$C$58/1000+IF($D33="Yes",'EF Determination'!H34/1000*$G$58*$G$67*$C$72,0)),)</f>
        <v>3.1590463333333249E-3</v>
      </c>
      <c r="H33" s="508">
        <f>IFERROR(('EF Determination'!H34*$C$59/1000+IF($D33="Yes",'EF Determination'!H34/1000*$G$59*$G$67*$C$73,0)),)</f>
        <v>5.6414679999999846E-3</v>
      </c>
      <c r="I33" s="509">
        <f>IFERROR(('EF Determination'!H34*$C$60/1000+IF($D33="Yes",'EF Determination'!H34/1000*$G$60*$G$67*$C$74,0)),)</f>
        <v>3.6616817999999898E-2</v>
      </c>
      <c r="J33" s="508">
        <f>IFERROR(('EF Determination'!G34*$C$61/1000+IF($D33="Yes",'EF Determination'!G34/1000*$G$61*$G$67*$C$75,0)),)</f>
        <v>0</v>
      </c>
      <c r="K33" s="508">
        <f>IFERROR(('EF Determination'!H34*$C$62/1000+IF($D33="Yes",'EF Determination'!H34/1000*$G$62*$G$67*$C$76,0)),)</f>
        <v>2.148502999999994E-2</v>
      </c>
      <c r="L33" s="508">
        <f>IFERROR(('EF Determination'!H34*$C$63/1000+IF($D33="Yes",'EF Determination'!H34/1000*$G$63*$G$67*$C$77,0)),)</f>
        <v>2.3550053333333269E-3</v>
      </c>
      <c r="M33" s="510">
        <f>IFERROR(('EF Determination'!H34*$C$64/1000+IF($D33="Yes",'EF Determination'!H34/1000*$G$64*$G$67*$C$78,0)),)</f>
        <v>4.5342639999999875E-3</v>
      </c>
      <c r="N33" s="560">
        <f t="shared" si="0"/>
        <v>8.8409360666666409E-2</v>
      </c>
    </row>
    <row r="34" spans="1:14" x14ac:dyDescent="0.35">
      <c r="A34" s="363"/>
      <c r="B34" s="374" t="s">
        <v>1522</v>
      </c>
      <c r="C34" s="375" t="s">
        <v>210</v>
      </c>
      <c r="D34" s="377" t="s">
        <v>1521</v>
      </c>
      <c r="E34" s="507">
        <f>IFERROR(('EF Determination'!H35*$C$56/1000+IF($D34="Yes",'EF Determination'!H35/1000*$G$56*$G$67*$C$70,0)),)</f>
        <v>0</v>
      </c>
      <c r="F34" s="508">
        <f>IFERROR(('EF Determination'!H35*$C$57/1000+IF($D34="Yes",'EF Determination'!H35/1000*$G$57*$G$67*$C$71,0)),)</f>
        <v>0</v>
      </c>
      <c r="G34" s="508">
        <f>IFERROR(('EF Determination'!H35*$C$58/1000+IF($D34="Yes",'EF Determination'!H35/1000*$G$58*$G$67*$C$72,0)),)</f>
        <v>0</v>
      </c>
      <c r="H34" s="508">
        <f>IFERROR(('EF Determination'!H35*$C$59/1000+IF($D34="Yes",'EF Determination'!H35/1000*$G$59*$G$67*$C$73,0)),)</f>
        <v>0</v>
      </c>
      <c r="I34" s="509">
        <f>IFERROR(('EF Determination'!H35*$C$60/1000+IF($D34="Yes",'EF Determination'!H35/1000*$G$60*$G$67*$C$74,0)),)</f>
        <v>0</v>
      </c>
      <c r="J34" s="508">
        <f>IFERROR(('EF Determination'!G35*$C$61/1000+IF($D34="Yes",'EF Determination'!G35/1000*$G$61*$G$67*$C$75,0)),)</f>
        <v>8.9264111146917638E-2</v>
      </c>
      <c r="K34" s="508">
        <f>IFERROR(('EF Determination'!H35*$C$62/1000+IF($D34="Yes",'EF Determination'!H35/1000*$G$62*$G$67*$C$76,0)),)</f>
        <v>0</v>
      </c>
      <c r="L34" s="508">
        <f>IFERROR(('EF Determination'!H35*$C$63/1000+IF($D34="Yes",'EF Determination'!H35/1000*$G$63*$G$67*$C$77,0)),)</f>
        <v>0</v>
      </c>
      <c r="M34" s="510">
        <f>IFERROR(('EF Determination'!H35*$C$64/1000+IF($D34="Yes",'EF Determination'!H35/1000*$G$64*$G$67*$C$78,0)),)</f>
        <v>0</v>
      </c>
      <c r="N34" s="560">
        <f t="shared" si="0"/>
        <v>8.9264111146917638E-2</v>
      </c>
    </row>
    <row r="35" spans="1:14" x14ac:dyDescent="0.35">
      <c r="A35" s="363"/>
      <c r="B35" s="374" t="s">
        <v>1470</v>
      </c>
      <c r="C35" s="375" t="s">
        <v>221</v>
      </c>
      <c r="D35" s="377" t="s">
        <v>1520</v>
      </c>
      <c r="E35" s="507">
        <f>IFERROR(('EF Determination'!H36*$C$56/1000+IF($D35="Yes",'EF Determination'!H36/1000*$G$56*$G$67*$C$70,0)),)</f>
        <v>4.8929831999999868E-2</v>
      </c>
      <c r="F35" s="508">
        <f>IFERROR(('EF Determination'!H36*$C$57/1000+IF($D35="Yes",'EF Determination'!H36/1000*$G$57*$G$67*$C$71,0)),)</f>
        <v>5.2307450999999852E-2</v>
      </c>
      <c r="G35" s="508">
        <f>IFERROR(('EF Determination'!H36*$C$58/1000+IF($D35="Yes",'EF Determination'!H36/1000*$G$58*$G$67*$C$72,0)),)</f>
        <v>2.1878450999999945E-2</v>
      </c>
      <c r="H35" s="508">
        <f>IFERROR(('EF Determination'!H36*$C$59/1000+IF($D35="Yes",'EF Determination'!H36/1000*$G$59*$G$67*$C$73,0)),)</f>
        <v>3.9070835999999894E-2</v>
      </c>
      <c r="I35" s="509">
        <f>IFERROR(('EF Determination'!H36*$C$60/1000+IF($D35="Yes",'EF Determination'!H36/1000*$G$60*$G$67*$C$74,0)),)</f>
        <v>0.25359528599999931</v>
      </c>
      <c r="J35" s="508">
        <f>IFERROR(('EF Determination'!G36*$C$61/1000+IF($D35="Yes",'EF Determination'!G36/1000*$G$61*$G$67*$C$75,0)),)</f>
        <v>54.379159784999985</v>
      </c>
      <c r="K35" s="508">
        <f>IFERROR(('EF Determination'!H36*$C$62/1000+IF($D35="Yes",'EF Determination'!H36/1000*$G$62*$G$67*$C$76,0)),)</f>
        <v>0.14879780999999959</v>
      </c>
      <c r="L35" s="508">
        <f>IFERROR(('EF Determination'!H36*$C$63/1000+IF($D35="Yes",'EF Determination'!H36/1000*$G$63*$G$67*$C$77,0)),)</f>
        <v>1.6309943999999958E-2</v>
      </c>
      <c r="M35" s="510">
        <f>IFERROR(('EF Determination'!H36*$C$64/1000+IF($D35="Yes",'EF Determination'!H36/1000*$G$64*$G$67*$C$78,0)),)</f>
        <v>3.1402727999999915E-2</v>
      </c>
      <c r="N35" s="560">
        <f t="shared" si="0"/>
        <v>54.991452122999981</v>
      </c>
    </row>
    <row r="36" spans="1:14" x14ac:dyDescent="0.35">
      <c r="A36" s="363"/>
      <c r="B36" s="381" t="s">
        <v>924</v>
      </c>
      <c r="C36" s="382" t="s">
        <v>222</v>
      </c>
      <c r="D36" s="377" t="s">
        <v>1520</v>
      </c>
      <c r="E36" s="507">
        <f>IFERROR(('EF Determination'!H37*$C$56/1000+IF($D36="Yes",'EF Determination'!H37/1000*$G$56*$G$67*$C$70,0)),)</f>
        <v>2.813130093285002E-6</v>
      </c>
      <c r="F36" s="508">
        <f>IFERROR(('EF Determination'!H37*$C$57/1000+IF($D36="Yes",'EF Determination'!H37/1000*$G$57*$G$67*$C$71,0)),)</f>
        <v>3.0073200437543019E-6</v>
      </c>
      <c r="G36" s="508">
        <f>IFERROR(('EF Determination'!H37*$C$58/1000+IF($D36="Yes",'EF Determination'!H37/1000*$G$58*$G$67*$C$72,0)),)</f>
        <v>1.2578610305173609E-6</v>
      </c>
      <c r="H36" s="508">
        <f>IFERROR(('EF Determination'!H37*$C$59/1000+IF($D36="Yes",'EF Determination'!H37/1000*$G$59*$G$67*$C$73,0)),)</f>
        <v>2.2463053729962323E-6</v>
      </c>
      <c r="I36" s="509">
        <f>IFERROR(('EF Determination'!H37*$C$60/1000+IF($D36="Yes",'EF Determination'!H37/1000*$G$60*$G$67*$C$74,0)),)</f>
        <v>1.4579991416316671E-5</v>
      </c>
      <c r="J36" s="508">
        <f>IFERROR(('EF Determination'!G37*$C$61/1000+IF($D36="Yes",'EF Determination'!G37/1000*$G$61*$G$67*$C$75,0)),)</f>
        <v>2.2915795085688122E-3</v>
      </c>
      <c r="K36" s="508">
        <f>IFERROR(('EF Determination'!H37*$C$62/1000+IF($D36="Yes",'EF Determination'!H37/1000*$G$62*$G$67*$C$76,0)),)</f>
        <v>8.5548545747286438E-6</v>
      </c>
      <c r="L36" s="508">
        <f>IFERROR(('EF Determination'!H37*$C$63/1000+IF($D36="Yes",'EF Determination'!H37/1000*$G$63*$G$67*$C$77,0)),)</f>
        <v>9.3771003109500068E-7</v>
      </c>
      <c r="M36" s="510">
        <f>IFERROR(('EF Determination'!H37*$C$64/1000+IF($D36="Yes",'EF Determination'!H37/1000*$G$64*$G$67*$C$78,0)),)</f>
        <v>1.8054417016605236E-6</v>
      </c>
      <c r="N36" s="560">
        <f t="shared" si="0"/>
        <v>2.3267821228331663E-3</v>
      </c>
    </row>
    <row r="37" spans="1:14" x14ac:dyDescent="0.35">
      <c r="A37" s="363"/>
      <c r="B37" s="374" t="s">
        <v>1472</v>
      </c>
      <c r="C37" s="375" t="s">
        <v>223</v>
      </c>
      <c r="D37" s="377" t="s">
        <v>1521</v>
      </c>
      <c r="E37" s="507">
        <f>IFERROR(('EF Determination'!H38*$C$56/1000+IF($D37="Yes",'EF Determination'!H38/1000*$G$56*$G$67*$C$70,0)),)</f>
        <v>0</v>
      </c>
      <c r="F37" s="508">
        <f>IFERROR(('EF Determination'!H38*$C$57/1000+IF($D37="Yes",'EF Determination'!H38/1000*$G$57*$G$67*$C$71,0)),)</f>
        <v>0</v>
      </c>
      <c r="G37" s="508">
        <f>IFERROR(('EF Determination'!H38*$C$58/1000+IF($D37="Yes",'EF Determination'!H38/1000*$G$58*$G$67*$C$72,0)),)</f>
        <v>0</v>
      </c>
      <c r="H37" s="508">
        <f>IFERROR(('EF Determination'!H38*$C$59/1000+IF($D37="Yes",'EF Determination'!H38/1000*$G$59*$G$67*$C$73,0)),)</f>
        <v>0</v>
      </c>
      <c r="I37" s="509">
        <f>IFERROR(('EF Determination'!H38*$C$60/1000+IF($D37="Yes",'EF Determination'!H38/1000*$G$60*$G$67*$C$74,0)),)</f>
        <v>0</v>
      </c>
      <c r="J37" s="508">
        <f>IFERROR(('EF Determination'!G38*$C$61/1000+IF($D37="Yes",'EF Determination'!G38/1000*$G$61*$G$67*$C$75,0)),)</f>
        <v>6.4141714000000002E-2</v>
      </c>
      <c r="K37" s="508">
        <f>IFERROR(('EF Determination'!H38*$C$62/1000+IF($D37="Yes",'EF Determination'!H38/1000*$G$62*$G$67*$C$76,0)),)</f>
        <v>0</v>
      </c>
      <c r="L37" s="508">
        <f>IFERROR(('EF Determination'!H38*$C$63/1000+IF($D37="Yes",'EF Determination'!H38/1000*$G$63*$G$67*$C$77,0)),)</f>
        <v>0</v>
      </c>
      <c r="M37" s="510">
        <f>IFERROR(('EF Determination'!H38*$C$64/1000+IF($D37="Yes",'EF Determination'!H38/1000*$G$64*$G$67*$C$78,0)),)</f>
        <v>0</v>
      </c>
      <c r="N37" s="560">
        <f t="shared" si="0"/>
        <v>6.4141714000000002E-2</v>
      </c>
    </row>
    <row r="38" spans="1:14" x14ac:dyDescent="0.35">
      <c r="A38" s="363"/>
      <c r="B38" s="374" t="s">
        <v>1473</v>
      </c>
      <c r="C38" s="375" t="s">
        <v>224</v>
      </c>
      <c r="D38" s="377" t="s">
        <v>1521</v>
      </c>
      <c r="E38" s="507">
        <f>IFERROR(('EF Determination'!H39*$C$56/1000+IF($D38="Yes",'EF Determination'!H39/1000*$G$56*$G$67*$C$70,0)),)</f>
        <v>0</v>
      </c>
      <c r="F38" s="508">
        <f>IFERROR(('EF Determination'!H39*$C$57/1000+IF($D38="Yes",'EF Determination'!H39/1000*$G$57*$G$67*$C$71,0)),)</f>
        <v>0</v>
      </c>
      <c r="G38" s="508">
        <f>IFERROR(('EF Determination'!H39*$C$58/1000+IF($D38="Yes",'EF Determination'!H39/1000*$G$58*$G$67*$C$72,0)),)</f>
        <v>0</v>
      </c>
      <c r="H38" s="508">
        <f>IFERROR(('EF Determination'!H39*$C$59/1000+IF($D38="Yes",'EF Determination'!H39/1000*$G$59*$G$67*$C$73,0)),)</f>
        <v>0</v>
      </c>
      <c r="I38" s="509">
        <f>IFERROR(('EF Determination'!H39*$C$60/1000+IF($D38="Yes",'EF Determination'!H39/1000*$G$60*$G$67*$C$74,0)),)</f>
        <v>0</v>
      </c>
      <c r="J38" s="508">
        <f>IFERROR(('EF Determination'!G39*$C$61/1000+IF($D38="Yes",'EF Determination'!G39/1000*$G$61*$G$67*$C$75,0)),)</f>
        <v>5.5966883174342015E-2</v>
      </c>
      <c r="K38" s="508">
        <f>IFERROR(('EF Determination'!H39*$C$62/1000+IF($D38="Yes",'EF Determination'!H39/1000*$G$62*$G$67*$C$76,0)),)</f>
        <v>0</v>
      </c>
      <c r="L38" s="508">
        <f>IFERROR(('EF Determination'!H39*$C$63/1000+IF($D38="Yes",'EF Determination'!H39/1000*$G$63*$G$67*$C$77,0)),)</f>
        <v>0</v>
      </c>
      <c r="M38" s="510">
        <f>IFERROR(('EF Determination'!H39*$C$64/1000+IF($D38="Yes",'EF Determination'!H39/1000*$G$64*$G$67*$C$78,0)),)</f>
        <v>0</v>
      </c>
      <c r="N38" s="560">
        <f t="shared" si="0"/>
        <v>5.5966883174342015E-2</v>
      </c>
    </row>
    <row r="39" spans="1:14" x14ac:dyDescent="0.35">
      <c r="A39" s="363"/>
      <c r="B39" s="374" t="s">
        <v>1474</v>
      </c>
      <c r="C39" s="375" t="s">
        <v>225</v>
      </c>
      <c r="D39" s="377" t="s">
        <v>1521</v>
      </c>
      <c r="E39" s="507">
        <f>IFERROR(('EF Determination'!H40*$C$56/1000+IF($D39="Yes",'EF Determination'!H40/1000*$G$56*$G$67*$C$70,0)),)</f>
        <v>0</v>
      </c>
      <c r="F39" s="508">
        <f>IFERROR(('EF Determination'!H40*$C$57/1000+IF($D39="Yes",'EF Determination'!H40/1000*$G$57*$G$67*$C$71,0)),)</f>
        <v>0</v>
      </c>
      <c r="G39" s="508">
        <f>IFERROR(('EF Determination'!H40*$C$58/1000+IF($D39="Yes",'EF Determination'!H40/1000*$G$58*$G$67*$C$72,0)),)</f>
        <v>0</v>
      </c>
      <c r="H39" s="508">
        <f>IFERROR(('EF Determination'!H40*$C$59/1000+IF($D39="Yes",'EF Determination'!H40/1000*$G$59*$G$67*$C$73,0)),)</f>
        <v>0</v>
      </c>
      <c r="I39" s="509">
        <f>IFERROR(('EF Determination'!H40*$C$60/1000+IF($D39="Yes",'EF Determination'!H40/1000*$G$60*$G$67*$C$74,0)),)</f>
        <v>0</v>
      </c>
      <c r="J39" s="508">
        <f>IFERROR(('EF Determination'!G40*$C$61/1000+IF($D39="Yes",'EF Determination'!G40/1000*$G$61*$G$67*$C$75,0)),)</f>
        <v>3.4496383999999998E-3</v>
      </c>
      <c r="K39" s="508">
        <f>IFERROR(('EF Determination'!H40*$C$62/1000+IF($D39="Yes",'EF Determination'!H40/1000*$G$62*$G$67*$C$76,0)),)</f>
        <v>0</v>
      </c>
      <c r="L39" s="508">
        <f>IFERROR(('EF Determination'!H40*$C$63/1000+IF($D39="Yes",'EF Determination'!H40/1000*$G$63*$G$67*$C$77,0)),)</f>
        <v>0</v>
      </c>
      <c r="M39" s="510">
        <f>IFERROR(('EF Determination'!H40*$C$64/1000+IF($D39="Yes",'EF Determination'!H40/1000*$G$64*$G$67*$C$78,0)),)</f>
        <v>0</v>
      </c>
      <c r="N39" s="560">
        <f t="shared" si="0"/>
        <v>3.4496383999999998E-3</v>
      </c>
    </row>
    <row r="40" spans="1:14" x14ac:dyDescent="0.35">
      <c r="A40" s="363"/>
      <c r="B40" s="374" t="s">
        <v>420</v>
      </c>
      <c r="C40" s="375" t="s">
        <v>190</v>
      </c>
      <c r="D40" s="377" t="s">
        <v>1520</v>
      </c>
      <c r="E40" s="507">
        <f>IFERROR(('EF Determination'!H41*$C$56/1000+IF($D40="Yes",'EF Determination'!H41/1000*$G$56*$G$67*$C$70,0)),)</f>
        <v>3.2299224033686437E-3</v>
      </c>
      <c r="F40" s="508">
        <f>IFERROR(('EF Determination'!H41*$C$57/1000+IF($D40="Yes",'EF Determination'!H41/1000*$G$57*$G$67*$C$71,0)),)</f>
        <v>3.45288346479521E-3</v>
      </c>
      <c r="G40" s="508">
        <f>IFERROR(('EF Determination'!H41*$C$58/1000+IF($D40="Yes",'EF Determination'!H41/1000*$G$58*$G$67*$C$72,0)),)</f>
        <v>1.444225253745059E-3</v>
      </c>
      <c r="H40" s="508">
        <f>IFERROR(('EF Determination'!H41*$C$59/1000+IF($D40="Yes",'EF Determination'!H41/1000*$G$59*$G$67*$C$73,0)),)</f>
        <v>2.5791171429883947E-3</v>
      </c>
      <c r="I40" s="509">
        <f>IFERROR(('EF Determination'!H41*$C$60/1000+IF($D40="Yes",'EF Determination'!H41/1000*$G$60*$G$67*$C$74,0)),)</f>
        <v>1.6740157530891961E-2</v>
      </c>
      <c r="J40" s="508">
        <f>IFERROR(('EF Determination'!G41*$C$61/1000+IF($D40="Yes",'EF Determination'!G41/1000*$G$61*$G$67*$C$75,0)),)</f>
        <v>2.568156819738781</v>
      </c>
      <c r="K40" s="508">
        <f>IFERROR(('EF Determination'!H41*$C$62/1000+IF($D40="Yes",'EF Determination'!H41/1000*$G$62*$G$67*$C$76,0)),)</f>
        <v>9.8223386520352399E-3</v>
      </c>
      <c r="L40" s="508">
        <f>IFERROR(('EF Determination'!H41*$C$63/1000+IF($D40="Yes",'EF Determination'!H41/1000*$G$63*$G$67*$C$77,0)),)</f>
        <v>1.0766408011228812E-3</v>
      </c>
      <c r="M40" s="510">
        <f>IFERROR(('EF Determination'!H41*$C$64/1000+IF($D40="Yes",'EF Determination'!H41/1000*$G$64*$G$67*$C$78,0)),)</f>
        <v>2.0729352738037563E-3</v>
      </c>
      <c r="N40" s="560">
        <f t="shared" si="0"/>
        <v>2.608575040261532</v>
      </c>
    </row>
    <row r="41" spans="1:14" x14ac:dyDescent="0.35">
      <c r="A41" s="363"/>
      <c r="B41" s="374" t="s">
        <v>995</v>
      </c>
      <c r="C41" s="375" t="s">
        <v>226</v>
      </c>
      <c r="D41" s="377" t="s">
        <v>1520</v>
      </c>
      <c r="E41" s="507">
        <f>IFERROR(('EF Determination'!H42*$C$56/1000+IF($D41="Yes",'EF Determination'!H42/1000*$G$56*$G$67*$C$70,0)),)</f>
        <v>6.921192002180613E-3</v>
      </c>
      <c r="F41" s="508">
        <f>IFERROR(('EF Determination'!H42*$C$57/1000+IF($D41="Yes",'EF Determination'!H42/1000*$G$57*$G$67*$C$71,0)),)</f>
        <v>7.3989608530774086E-3</v>
      </c>
      <c r="G41" s="508">
        <f>IFERROR(('EF Determination'!H42*$C$58/1000+IF($D41="Yes",'EF Determination'!H42/1000*$G$58*$G$67*$C$72,0)),)</f>
        <v>3.0947369711242915E-3</v>
      </c>
      <c r="H41" s="508">
        <f>IFERROR(('EF Determination'!H42*$C$59/1000+IF($D41="Yes",'EF Determination'!H42/1000*$G$59*$G$67*$C$73,0)),)</f>
        <v>5.5266234644278031E-3</v>
      </c>
      <c r="I41" s="509">
        <f>IFERROR(('EF Determination'!H42*$C$60/1000+IF($D41="Yes",'EF Determination'!H42/1000*$G$60*$G$67*$C$74,0)),)</f>
        <v>3.5871401832197281E-2</v>
      </c>
      <c r="J41" s="508">
        <f>IFERROR(('EF Determination'!G42*$C$61/1000+IF($D41="Yes",'EF Determination'!G42/1000*$G$61*$G$67*$C$75,0)),)</f>
        <v>4.962576770505132</v>
      </c>
      <c r="K41" s="508">
        <f>IFERROR(('EF Determination'!H42*$C$62/1000+IF($D41="Yes",'EF Determination'!H42/1000*$G$62*$G$67*$C$76,0)),)</f>
        <v>2.1047654782750745E-2</v>
      </c>
      <c r="L41" s="508">
        <f>IFERROR(('EF Determination'!H42*$C$63/1000+IF($D41="Yes",'EF Determination'!H42/1000*$G$63*$G$67*$C$77,0)),)</f>
        <v>2.307064000726871E-3</v>
      </c>
      <c r="M41" s="510">
        <f>IFERROR(('EF Determination'!H42*$C$64/1000+IF($D41="Yes",'EF Determination'!H42/1000*$G$64*$G$67*$C$78,0)),)</f>
        <v>4.4419590461756177E-3</v>
      </c>
      <c r="N41" s="560">
        <f t="shared" si="0"/>
        <v>5.0491863634577925</v>
      </c>
    </row>
    <row r="42" spans="1:14" x14ac:dyDescent="0.35">
      <c r="A42" s="363"/>
      <c r="B42" s="374" t="s">
        <v>1477</v>
      </c>
      <c r="C42" s="375" t="s">
        <v>227</v>
      </c>
      <c r="D42" s="377" t="s">
        <v>1521</v>
      </c>
      <c r="E42" s="507">
        <f>IFERROR(('EF Determination'!H43*$C$56/1000+IF($D42="Yes",'EF Determination'!H43/1000*$G$56*$G$67*$C$70,0)),)</f>
        <v>0</v>
      </c>
      <c r="F42" s="508">
        <f>IFERROR(('EF Determination'!H43*$C$57/1000+IF($D42="Yes",'EF Determination'!H43/1000*$G$57*$G$67*$C$71,0)),)</f>
        <v>0</v>
      </c>
      <c r="G42" s="508">
        <f>IFERROR(('EF Determination'!H43*$C$58/1000+IF($D42="Yes",'EF Determination'!H43/1000*$G$58*$G$67*$C$72,0)),)</f>
        <v>0</v>
      </c>
      <c r="H42" s="508">
        <f>IFERROR(('EF Determination'!H43*$C$59/1000+IF($D42="Yes",'EF Determination'!H43/1000*$G$59*$G$67*$C$73,0)),)</f>
        <v>0</v>
      </c>
      <c r="I42" s="509">
        <f>IFERROR(('EF Determination'!H43*$C$60/1000+IF($D42="Yes",'EF Determination'!H43/1000*$G$60*$G$67*$C$74,0)),)</f>
        <v>0</v>
      </c>
      <c r="J42" s="508">
        <f>IFERROR(('EF Determination'!G43*$C$61/1000+IF($D42="Yes",'EF Determination'!G43/1000*$G$61*$G$67*$C$75,0)),)</f>
        <v>5.0160793464436831E-2</v>
      </c>
      <c r="K42" s="508">
        <f>IFERROR(('EF Determination'!H43*$C$62/1000+IF($D42="Yes",'EF Determination'!H43/1000*$G$62*$G$67*$C$76,0)),)</f>
        <v>0</v>
      </c>
      <c r="L42" s="508">
        <f>IFERROR(('EF Determination'!H43*$C$63/1000+IF($D42="Yes",'EF Determination'!H43/1000*$G$63*$G$67*$C$77,0)),)</f>
        <v>0</v>
      </c>
      <c r="M42" s="510">
        <f>IFERROR(('EF Determination'!H43*$C$64/1000+IF($D42="Yes",'EF Determination'!H43/1000*$G$64*$G$67*$C$78,0)),)</f>
        <v>0</v>
      </c>
      <c r="N42" s="560">
        <f t="shared" si="0"/>
        <v>5.0160793464436831E-2</v>
      </c>
    </row>
    <row r="43" spans="1:14" x14ac:dyDescent="0.35">
      <c r="A43" s="363"/>
      <c r="B43" s="374" t="s">
        <v>1192</v>
      </c>
      <c r="C43" s="375" t="s">
        <v>228</v>
      </c>
      <c r="D43" s="377" t="s">
        <v>1520</v>
      </c>
      <c r="E43" s="507">
        <f>IFERROR(('EF Determination'!H44*$C$56/1000+IF($D43="Yes",'EF Determination'!H44/1000*$G$56*$G$67*$C$70,0)),)</f>
        <v>3.0945467479156978E-7</v>
      </c>
      <c r="F43" s="508">
        <f>IFERROR(('EF Determination'!H44*$C$57/1000+IF($D43="Yes",'EF Determination'!H44/1000*$G$57*$G$67*$C$71,0)),)</f>
        <v>3.3081628480516688E-7</v>
      </c>
      <c r="G43" s="508">
        <f>IFERROR(('EF Determination'!H44*$C$58/1000+IF($D43="Yes",'EF Determination'!H44/1000*$G$58*$G$67*$C$72,0)),)</f>
        <v>1.38369347745733E-7</v>
      </c>
      <c r="H43" s="508">
        <f>IFERROR(('EF Determination'!H44*$C$59/1000+IF($D43="Yes",'EF Determination'!H44/1000*$G$59*$G$67*$C$73,0)),)</f>
        <v>2.4710186718431318E-7</v>
      </c>
      <c r="I43" s="509">
        <f>IFERROR(('EF Determination'!H44*$C$60/1000+IF($D43="Yes",'EF Determination'!H44/1000*$G$60*$G$67*$C$74,0)),)</f>
        <v>1.6038527734533224E-6</v>
      </c>
      <c r="J43" s="508">
        <f>IFERROR(('EF Determination'!G44*$C$61/1000+IF($D43="Yes",'EF Determination'!G44/1000*$G$61*$G$67*$C$75,0)),)</f>
        <v>1.0245348944999998E-4</v>
      </c>
      <c r="K43" s="508">
        <f>IFERROR(('EF Determination'!H44*$C$62/1000+IF($D43="Yes",'EF Determination'!H44/1000*$G$62*$G$67*$C$76,0)),)</f>
        <v>9.4106552222063192E-7</v>
      </c>
      <c r="L43" s="508">
        <f>IFERROR(('EF Determination'!H44*$C$63/1000+IF($D43="Yes",'EF Determination'!H44/1000*$G$63*$G$67*$C$77,0)),)</f>
        <v>1.0315155826385659E-7</v>
      </c>
      <c r="M43" s="510">
        <f>IFERROR(('EF Determination'!H44*$C$64/1000+IF($D43="Yes",'EF Determination'!H44/1000*$G$64*$G$67*$C$78,0)),)</f>
        <v>1.9860523904533584E-7</v>
      </c>
      <c r="N43" s="560">
        <f t="shared" si="0"/>
        <v>1.0632590671750991E-4</v>
      </c>
    </row>
    <row r="44" spans="1:14" x14ac:dyDescent="0.35">
      <c r="A44" s="363"/>
      <c r="B44" s="374" t="s">
        <v>1195</v>
      </c>
      <c r="C44" s="375" t="s">
        <v>229</v>
      </c>
      <c r="D44" s="377" t="s">
        <v>1520</v>
      </c>
      <c r="E44" s="507">
        <f>IFERROR(('EF Determination'!H45*$C$56/1000+IF($D44="Yes",'EF Determination'!H45/1000*$G$56*$G$67*$C$70,0)),)</f>
        <v>1.1928968373352425E-3</v>
      </c>
      <c r="F44" s="508">
        <f>IFERROR(('EF Determination'!H45*$C$57/1000+IF($D44="Yes",'EF Determination'!H45/1000*$G$57*$G$67*$C$71,0)),)</f>
        <v>1.2752423279721902E-3</v>
      </c>
      <c r="G44" s="508">
        <f>IFERROR(('EF Determination'!H45*$C$58/1000+IF($D44="Yes",'EF Determination'!H45/1000*$G$58*$G$67*$C$72,0)),)</f>
        <v>5.3339106097266141E-4</v>
      </c>
      <c r="H44" s="508">
        <f>IFERROR(('EF Determination'!H45*$C$59/1000+IF($D44="Yes",'EF Determination'!H45/1000*$G$59*$G$67*$C$73,0)),)</f>
        <v>9.5253702682739517E-4</v>
      </c>
      <c r="I44" s="509">
        <f>IFERROR(('EF Determination'!H45*$C$60/1000+IF($D44="Yes",'EF Determination'!H45/1000*$G$60*$G$67*$C$74,0)),)</f>
        <v>6.1825884591740748E-3</v>
      </c>
      <c r="J44" s="508">
        <f>IFERROR(('EF Determination'!G45*$C$61/1000+IF($D44="Yes",'EF Determination'!G45/1000*$G$61*$G$67*$C$75,0)),)</f>
        <v>1.1183375436212857</v>
      </c>
      <c r="K44" s="508">
        <f>IFERROR(('EF Determination'!H45*$C$62/1000+IF($D44="Yes",'EF Determination'!H45/1000*$G$62*$G$67*$C$76,0)),)</f>
        <v>3.6276526956276964E-3</v>
      </c>
      <c r="L44" s="508">
        <f>IFERROR(('EF Determination'!H45*$C$63/1000+IF($D44="Yes",'EF Determination'!H45/1000*$G$63*$G$67*$C$77,0)),)</f>
        <v>3.9763227911174747E-4</v>
      </c>
      <c r="M44" s="510">
        <f>IFERROR(('EF Determination'!H45*$C$64/1000+IF($D44="Yes",'EF Determination'!H45/1000*$G$64*$G$67*$C$78,0)),)</f>
        <v>7.6559050754351396E-4</v>
      </c>
      <c r="N44" s="560">
        <f t="shared" si="0"/>
        <v>1.1332650748158499</v>
      </c>
    </row>
    <row r="45" spans="1:14" x14ac:dyDescent="0.35">
      <c r="A45" s="363"/>
      <c r="B45" s="374" t="s">
        <v>1480</v>
      </c>
      <c r="C45" s="375">
        <v>504</v>
      </c>
      <c r="D45" s="377" t="s">
        <v>1521</v>
      </c>
      <c r="E45" s="507">
        <f>IFERROR(('EF Determination'!H46*$C$56/1000+IF($D45="Yes",'EF Determination'!H46/1000*$G$56*$G$67*$C$70,0)),)</f>
        <v>0</v>
      </c>
      <c r="F45" s="508">
        <f>IFERROR(('EF Determination'!H46*$C$57/1000+IF($D45="Yes",'EF Determination'!H46/1000*$G$57*$G$67*$C$71,0)),)</f>
        <v>0</v>
      </c>
      <c r="G45" s="508">
        <f>IFERROR(('EF Determination'!H46*$C$58/1000+IF($D45="Yes",'EF Determination'!H46/1000*$G$58*$G$67*$C$72,0)),)</f>
        <v>0</v>
      </c>
      <c r="H45" s="508">
        <f>IFERROR(('EF Determination'!H46*$C$59/1000+IF($D45="Yes",'EF Determination'!H46/1000*$G$59*$G$67*$C$73,0)),)</f>
        <v>0</v>
      </c>
      <c r="I45" s="509">
        <f>IFERROR(('EF Determination'!H46*$C$60/1000+IF($D45="Yes",'EF Determination'!H46/1000*$G$60*$G$67*$C$74,0)),)</f>
        <v>0</v>
      </c>
      <c r="J45" s="508">
        <f>IFERROR(('EF Determination'!G46*$C$61/1000+IF($D45="Yes",'EF Determination'!G46/1000*$G$61*$G$67*$C$75,0)),)</f>
        <v>1.4795814511818612</v>
      </c>
      <c r="K45" s="508">
        <f>IFERROR(('EF Determination'!H46*$C$62/1000+IF($D45="Yes",'EF Determination'!H46/1000*$G$62*$G$67*$C$76,0)),)</f>
        <v>0</v>
      </c>
      <c r="L45" s="508">
        <f>IFERROR(('EF Determination'!H46*$C$63/1000+IF($D45="Yes",'EF Determination'!H46/1000*$G$63*$G$67*$C$77,0)),)</f>
        <v>0</v>
      </c>
      <c r="M45" s="510">
        <f>IFERROR(('EF Determination'!H46*$C$64/1000+IF($D45="Yes",'EF Determination'!H46/1000*$G$64*$G$67*$C$78,0)),)</f>
        <v>0</v>
      </c>
      <c r="N45" s="560">
        <f t="shared" si="0"/>
        <v>1.4795814511818612</v>
      </c>
    </row>
    <row r="46" spans="1:14" x14ac:dyDescent="0.35">
      <c r="A46" s="363"/>
      <c r="B46" s="374" t="s">
        <v>1255</v>
      </c>
      <c r="C46" s="375" t="s">
        <v>230</v>
      </c>
      <c r="D46" s="377" t="s">
        <v>1520</v>
      </c>
      <c r="E46" s="507">
        <f>IFERROR(('EF Determination'!H47*$C$56/1000+IF($D46="Yes",'EF Determination'!H47/1000*$G$56*$G$67*$C$70,0)),)</f>
        <v>0.12344079999999966</v>
      </c>
      <c r="F46" s="508">
        <f>IFERROR(('EF Determination'!H47*$C$57/1000+IF($D46="Yes",'EF Determination'!H47/1000*$G$57*$G$67*$C$71,0)),)</f>
        <v>0.13196189999999963</v>
      </c>
      <c r="G46" s="508">
        <f>IFERROR(('EF Determination'!H47*$C$58/1000+IF($D46="Yes",'EF Determination'!H47/1000*$G$58*$G$67*$C$72,0)),)</f>
        <v>5.5195233333333191E-2</v>
      </c>
      <c r="H46" s="508">
        <f>IFERROR(('EF Determination'!H47*$C$59/1000+IF($D46="Yes",'EF Determination'!H47/1000*$G$59*$G$67*$C$73,0)),)</f>
        <v>9.8568399999999723E-2</v>
      </c>
      <c r="I46" s="509">
        <f>IFERROR(('EF Determination'!H47*$C$60/1000+IF($D46="Yes",'EF Determination'!H47/1000*$G$60*$G$67*$C$74,0)),)</f>
        <v>0.63977339999999816</v>
      </c>
      <c r="J46" s="508">
        <f>IFERROR(('EF Determination'!G47*$C$61/1000+IF($D46="Yes",'EF Determination'!G47/1000*$G$61*$G$67*$C$75,0)),)</f>
        <v>137.18843316666661</v>
      </c>
      <c r="K46" s="508">
        <f>IFERROR(('EF Determination'!H47*$C$62/1000+IF($D46="Yes",'EF Determination'!H47/1000*$G$62*$G$67*$C$76,0)),)</f>
        <v>0.37538899999999892</v>
      </c>
      <c r="L46" s="508">
        <f>IFERROR(('EF Determination'!H47*$C$63/1000+IF($D46="Yes",'EF Determination'!H47/1000*$G$63*$G$67*$C$77,0)),)</f>
        <v>4.1146933333333219E-2</v>
      </c>
      <c r="M46" s="510">
        <f>IFERROR(('EF Determination'!H47*$C$64/1000+IF($D46="Yes",'EF Determination'!H47/1000*$G$64*$G$67*$C$78,0)),)</f>
        <v>7.9223199999999785E-2</v>
      </c>
      <c r="N46" s="560">
        <f t="shared" si="0"/>
        <v>138.73313203333328</v>
      </c>
    </row>
    <row r="47" spans="1:14" x14ac:dyDescent="0.35">
      <c r="A47" s="363"/>
      <c r="B47" s="374" t="s">
        <v>1268</v>
      </c>
      <c r="C47" s="375" t="s">
        <v>231</v>
      </c>
      <c r="D47" s="377" t="s">
        <v>1520</v>
      </c>
      <c r="E47" s="507">
        <f>IFERROR(('EF Determination'!H48*$C$56/1000+IF($D47="Yes",'EF Determination'!H48/1000*$G$56*$G$67*$C$70,0)),)</f>
        <v>3.2829999999999909E-4</v>
      </c>
      <c r="F47" s="508">
        <f>IFERROR(('EF Determination'!H48*$C$57/1000+IF($D47="Yes",'EF Determination'!H48/1000*$G$57*$G$67*$C$71,0)),)</f>
        <v>3.5096249999999905E-4</v>
      </c>
      <c r="G47" s="508">
        <f>IFERROR(('EF Determination'!H48*$C$58/1000+IF($D47="Yes",'EF Determination'!H48/1000*$G$58*$G$67*$C$72,0)),)</f>
        <v>1.4679583333333297E-4</v>
      </c>
      <c r="H47" s="508">
        <f>IFERROR(('EF Determination'!H48*$C$59/1000+IF($D47="Yes",'EF Determination'!H48/1000*$G$59*$G$67*$C$73,0)),)</f>
        <v>2.621499999999993E-4</v>
      </c>
      <c r="I47" s="509">
        <f>IFERROR(('EF Determination'!H48*$C$60/1000+IF($D47="Yes",'EF Determination'!H48/1000*$G$60*$G$67*$C$74,0)),)</f>
        <v>1.7015249999999956E-3</v>
      </c>
      <c r="J47" s="508">
        <f>IFERROR(('EF Determination'!G48*$C$61/1000+IF($D47="Yes",'EF Determination'!G48/1000*$G$61*$G$67*$C$75,0)),)</f>
        <v>0.27450489914175247</v>
      </c>
      <c r="K47" s="508">
        <f>IFERROR(('EF Determination'!H48*$C$62/1000+IF($D47="Yes",'EF Determination'!H48/1000*$G$62*$G$67*$C$76,0)),)</f>
        <v>9.9837499999999731E-4</v>
      </c>
      <c r="L47" s="508">
        <f>IFERROR(('EF Determination'!H48*$C$63/1000+IF($D47="Yes",'EF Determination'!H48/1000*$G$63*$G$67*$C$77,0)),)</f>
        <v>1.0943333333333303E-4</v>
      </c>
      <c r="M47" s="510">
        <f>IFERROR(('EF Determination'!H48*$C$64/1000+IF($D47="Yes",'EF Determination'!H48/1000*$G$64*$G$67*$C$78,0)),)</f>
        <v>2.1069999999999946E-4</v>
      </c>
      <c r="N47" s="560">
        <f t="shared" si="0"/>
        <v>0.27861314080841915</v>
      </c>
    </row>
    <row r="48" spans="1:14" x14ac:dyDescent="0.35">
      <c r="A48" s="363"/>
      <c r="B48" s="374" t="s">
        <v>1523</v>
      </c>
      <c r="C48" s="375">
        <v>401</v>
      </c>
      <c r="D48" s="377" t="s">
        <v>1520</v>
      </c>
      <c r="E48" s="507">
        <f>IFERROR(('EF Determination'!H49*$C$56/1000+IF($D48="Yes",'EF Determination'!H49/1000*$G$56*$G$67*$C$70,0)),)</f>
        <v>0</v>
      </c>
      <c r="F48" s="508">
        <f>IFERROR(('EF Determination'!H49*$C$57/1000+IF($D48="Yes",'EF Determination'!H49/1000*$G$57*$G$67*$C$71,0)),)</f>
        <v>0</v>
      </c>
      <c r="G48" s="508">
        <f>IFERROR(('EF Determination'!H49*$C$58/1000+IF($D48="Yes",'EF Determination'!H49/1000*$G$58*$G$67*$C$72,0)),)</f>
        <v>0</v>
      </c>
      <c r="H48" s="508">
        <f>IFERROR(('EF Determination'!H49*$C$59/1000+IF($D48="Yes",'EF Determination'!H49/1000*$G$59*$G$67*$C$73,0)),)</f>
        <v>0</v>
      </c>
      <c r="I48" s="509">
        <f>IFERROR(('EF Determination'!H49*$C$60/1000+IF($D48="Yes",'EF Determination'!H49/1000*$G$60*$G$67*$C$74,0)),)</f>
        <v>0</v>
      </c>
      <c r="J48" s="508">
        <f>IFERROR(('EF Determination'!G49*$C$61/1000+IF($D48="Yes",'EF Determination'!G49/1000*$G$61*$G$67*$C$75,0)),)</f>
        <v>0</v>
      </c>
      <c r="K48" s="508">
        <f>IFERROR(('EF Determination'!H49*$C$62/1000+IF($D48="Yes",'EF Determination'!H49/1000*$G$62*$G$67*$C$76,0)),)</f>
        <v>0</v>
      </c>
      <c r="L48" s="508">
        <f>IFERROR(('EF Determination'!H49*$C$63/1000+IF($D48="Yes",'EF Determination'!H49/1000*$G$63*$G$67*$C$77,0)),)</f>
        <v>0</v>
      </c>
      <c r="M48" s="510">
        <f>IFERROR(('EF Determination'!H49*$C$64/1000+IF($D48="Yes",'EF Determination'!H49/1000*$G$64*$G$67*$C$78,0)),)</f>
        <v>0</v>
      </c>
      <c r="N48" s="565">
        <f t="shared" si="0"/>
        <v>0</v>
      </c>
    </row>
    <row r="49" spans="1:14" x14ac:dyDescent="0.35">
      <c r="A49" s="363"/>
      <c r="B49" s="374" t="s">
        <v>1483</v>
      </c>
      <c r="C49" s="375" t="s">
        <v>232</v>
      </c>
      <c r="D49" s="377" t="s">
        <v>1521</v>
      </c>
      <c r="E49" s="507">
        <f>IFERROR(('EF Determination'!H50*$C$56/1000+IF($D49="Yes",'EF Determination'!H50/1000*$G$56*$G$67*$C$70,0)),)</f>
        <v>0</v>
      </c>
      <c r="F49" s="508">
        <f>IFERROR(('EF Determination'!H50*$C$57/1000+IF($D49="Yes",'EF Determination'!H50/1000*$G$57*$G$67*$C$71,0)),)</f>
        <v>0</v>
      </c>
      <c r="G49" s="508">
        <f>IFERROR(('EF Determination'!H50*$C$58/1000+IF($D49="Yes",'EF Determination'!H50/1000*$G$58*$G$67*$C$72,0)),)</f>
        <v>0</v>
      </c>
      <c r="H49" s="508">
        <f>IFERROR(('EF Determination'!H50*$C$59/1000+IF($D49="Yes",'EF Determination'!H50/1000*$G$59*$G$67*$C$73,0)),)</f>
        <v>0</v>
      </c>
      <c r="I49" s="509">
        <f>IFERROR(('EF Determination'!H50*$C$60/1000+IF($D49="Yes",'EF Determination'!H50/1000*$G$60*$G$67*$C$74,0)),)</f>
        <v>0</v>
      </c>
      <c r="J49" s="508">
        <f>IFERROR(('EF Determination'!G50*$C$61/1000+IF($D49="Yes",'EF Determination'!G50/1000*$G$61*$G$67*$C$75,0)),)</f>
        <v>0</v>
      </c>
      <c r="K49" s="508">
        <f>IFERROR(('EF Determination'!H50*$C$62/1000+IF($D49="Yes",'EF Determination'!H50/1000*$G$62*$G$67*$C$76,0)),)</f>
        <v>0</v>
      </c>
      <c r="L49" s="508">
        <f>IFERROR(('EF Determination'!H50*$C$63/1000+IF($D49="Yes",'EF Determination'!H50/1000*$G$63*$G$67*$C$77,0)),)</f>
        <v>0</v>
      </c>
      <c r="M49" s="510">
        <f>IFERROR(('EF Determination'!H50*$C$64/1000+IF($D49="Yes",'EF Determination'!H50/1000*$G$64*$G$67*$C$78,0)),)</f>
        <v>0</v>
      </c>
      <c r="N49" s="565">
        <f t="shared" si="0"/>
        <v>0</v>
      </c>
    </row>
    <row r="50" spans="1:14" x14ac:dyDescent="0.35">
      <c r="A50" s="363"/>
      <c r="B50" s="374" t="s">
        <v>1484</v>
      </c>
      <c r="C50" s="375" t="s">
        <v>233</v>
      </c>
      <c r="D50" s="377" t="s">
        <v>1521</v>
      </c>
      <c r="E50" s="507">
        <f>IFERROR(('EF Determination'!H51*$C$56/1000+IF($D50="Yes",'EF Determination'!H51/1000*$G$56*$G$67*$C$70,0)),)</f>
        <v>0</v>
      </c>
      <c r="F50" s="508">
        <f>IFERROR(('EF Determination'!H51*$C$57/1000+IF($D50="Yes",'EF Determination'!H51/1000*$G$57*$G$67*$C$71,0)),)</f>
        <v>0</v>
      </c>
      <c r="G50" s="508">
        <f>IFERROR(('EF Determination'!H51*$C$58/1000+IF($D50="Yes",'EF Determination'!H51/1000*$G$58*$G$67*$C$72,0)),)</f>
        <v>0</v>
      </c>
      <c r="H50" s="508">
        <f>IFERROR(('EF Determination'!H51*$C$59/1000+IF($D50="Yes",'EF Determination'!H51/1000*$G$59*$G$67*$C$73,0)),)</f>
        <v>0</v>
      </c>
      <c r="I50" s="509">
        <f>IFERROR(('EF Determination'!H51*$C$60/1000+IF($D50="Yes",'EF Determination'!H51/1000*$G$60*$G$67*$C$74,0)),)</f>
        <v>0</v>
      </c>
      <c r="J50" s="508">
        <f>IFERROR(('EF Determination'!G51*$C$61/1000+IF($D50="Yes",'EF Determination'!G51/1000*$G$61*$G$67*$C$75,0)),)</f>
        <v>0</v>
      </c>
      <c r="K50" s="508">
        <f>IFERROR(('EF Determination'!H51*$C$62/1000+IF($D50="Yes",'EF Determination'!H51/1000*$G$62*$G$67*$C$76,0)),)</f>
        <v>0</v>
      </c>
      <c r="L50" s="508">
        <f>IFERROR(('EF Determination'!H51*$C$63/1000+IF($D50="Yes",'EF Determination'!H51/1000*$G$63*$G$67*$C$77,0)),)</f>
        <v>0</v>
      </c>
      <c r="M50" s="510">
        <f>IFERROR(('EF Determination'!H51*$C$64/1000+IF($D50="Yes",'EF Determination'!H51/1000*$G$64*$G$67*$C$78,0)),)</f>
        <v>0</v>
      </c>
      <c r="N50" s="565">
        <f t="shared" si="0"/>
        <v>0</v>
      </c>
    </row>
    <row r="51" spans="1:14" x14ac:dyDescent="0.35">
      <c r="A51" s="363"/>
      <c r="B51" s="374" t="s">
        <v>1485</v>
      </c>
      <c r="C51" s="375" t="s">
        <v>234</v>
      </c>
      <c r="D51" s="377" t="s">
        <v>1521</v>
      </c>
      <c r="E51" s="507">
        <f>IFERROR(('EF Determination'!H52*$C$56/1000+IF($D51="Yes",'EF Determination'!H52/1000*$G$56*$G$67*$C$70,0)),)</f>
        <v>0</v>
      </c>
      <c r="F51" s="508">
        <f>IFERROR(('EF Determination'!H52*$C$57/1000+IF($D51="Yes",'EF Determination'!H52/1000*$G$57*$G$67*$C$71,0)),)</f>
        <v>0</v>
      </c>
      <c r="G51" s="508">
        <f>IFERROR(('EF Determination'!H52*$C$58/1000+IF($D51="Yes",'EF Determination'!H52/1000*$G$58*$G$67*$C$72,0)),)</f>
        <v>0</v>
      </c>
      <c r="H51" s="508">
        <f>IFERROR(('EF Determination'!H52*$C$59/1000+IF($D51="Yes",'EF Determination'!H52/1000*$G$59*$G$67*$C$73,0)),)</f>
        <v>0</v>
      </c>
      <c r="I51" s="509">
        <f>IFERROR(('EF Determination'!H52*$C$60/1000+IF($D51="Yes",'EF Determination'!H52/1000*$G$60*$G$67*$C$74,0)),)</f>
        <v>0</v>
      </c>
      <c r="J51" s="508">
        <f>IFERROR(('EF Determination'!G52*$C$61/1000+IF($D51="Yes",'EF Determination'!G52/1000*$G$61*$G$67*$C$75,0)),)</f>
        <v>0</v>
      </c>
      <c r="K51" s="508">
        <f>IFERROR(('EF Determination'!H52*$C$62/1000+IF($D51="Yes",'EF Determination'!H52/1000*$G$62*$G$67*$C$76,0)),)</f>
        <v>0</v>
      </c>
      <c r="L51" s="508">
        <f>IFERROR(('EF Determination'!H52*$C$63/1000+IF($D51="Yes",'EF Determination'!H52/1000*$G$63*$G$67*$C$77,0)),)</f>
        <v>0</v>
      </c>
      <c r="M51" s="510">
        <f>IFERROR(('EF Determination'!H52*$C$64/1000+IF($D51="Yes",'EF Determination'!H52/1000*$G$64*$G$67*$C$78,0)),)</f>
        <v>0</v>
      </c>
      <c r="N51" s="565">
        <f t="shared" si="0"/>
        <v>0</v>
      </c>
    </row>
    <row r="52" spans="1:14" x14ac:dyDescent="0.35">
      <c r="A52" s="363"/>
      <c r="B52" s="374" t="s">
        <v>1329</v>
      </c>
      <c r="C52" s="375" t="s">
        <v>235</v>
      </c>
      <c r="D52" s="377" t="s">
        <v>1520</v>
      </c>
      <c r="E52" s="507">
        <f>IFERROR(('EF Determination'!H53*$C$56/1000+IF($D52="Yes",'EF Determination'!H53/1000*$G$56*$G$67*$C$70,0)),)</f>
        <v>2.7682255999999923E-2</v>
      </c>
      <c r="F52" s="508">
        <f>IFERROR(('EF Determination'!H53*$C$57/1000+IF($D52="Yes",'EF Determination'!H53/1000*$G$57*$G$67*$C$71,0)),)</f>
        <v>2.9593157999999915E-2</v>
      </c>
      <c r="G52" s="508">
        <f>IFERROR(('EF Determination'!H53*$C$58/1000+IF($D52="Yes",'EF Determination'!H53/1000*$G$58*$G$67*$C$72,0)),)</f>
        <v>1.2377824666666632E-2</v>
      </c>
      <c r="H52" s="508">
        <f>IFERROR(('EF Determination'!H53*$C$59/1000+IF($D52="Yes",'EF Determination'!H53/1000*$G$59*$G$67*$C$73,0)),)</f>
        <v>2.210448799999994E-2</v>
      </c>
      <c r="I52" s="509">
        <f>IFERROR(('EF Determination'!H53*$C$60/1000+IF($D52="Yes",'EF Determination'!H53/1000*$G$60*$G$67*$C$74,0)),)</f>
        <v>0.1434725879999996</v>
      </c>
      <c r="J52" s="508">
        <f>IFERROR(('EF Determination'!G53*$C$61/1000+IF($D52="Yes",'EF Determination'!G53/1000*$G$61*$G$67*$C$75,0)),)</f>
        <v>30.765235863333324</v>
      </c>
      <c r="K52" s="508">
        <f>IFERROR(('EF Determination'!H53*$C$62/1000+IF($D52="Yes",'EF Determination'!H53/1000*$G$62*$G$67*$C$76,0)),)</f>
        <v>8.4182979999999755E-2</v>
      </c>
      <c r="L52" s="508">
        <f>IFERROR(('EF Determination'!H53*$C$63/1000+IF($D52="Yes",'EF Determination'!H53/1000*$G$63*$G$67*$C$77,0)),)</f>
        <v>9.2274186666666397E-3</v>
      </c>
      <c r="M52" s="510">
        <f>IFERROR(('EF Determination'!H53*$C$64/1000+IF($D52="Yes",'EF Determination'!H53/1000*$G$64*$G$67*$C$78,0)),)</f>
        <v>1.7766223999999952E-2</v>
      </c>
      <c r="N52" s="560">
        <f t="shared" si="0"/>
        <v>31.111642800666655</v>
      </c>
    </row>
    <row r="53" spans="1:14" x14ac:dyDescent="0.35">
      <c r="A53" s="363"/>
      <c r="B53" s="374" t="s">
        <v>1486</v>
      </c>
      <c r="C53" s="375" t="s">
        <v>236</v>
      </c>
      <c r="D53" s="377" t="s">
        <v>1520</v>
      </c>
      <c r="E53" s="507">
        <f>IFERROR(('EF Determination'!H54*$C$56/1000+IF($D53="Yes",'EF Determination'!H54/1000*$G$56*$G$67*$C$70,0)),)</f>
        <v>1.1135935999999971E-2</v>
      </c>
      <c r="F53" s="508">
        <f>IFERROR(('EF Determination'!H54*$C$57/1000+IF($D53="Yes",'EF Determination'!H54/1000*$G$57*$G$67*$C$71,0)),)</f>
        <v>1.1904647999999967E-2</v>
      </c>
      <c r="G53" s="508">
        <f>IFERROR(('EF Determination'!H54*$C$58/1000+IF($D53="Yes",'EF Determination'!H54/1000*$G$58*$G$67*$C$72,0)),)</f>
        <v>4.9793146666666527E-3</v>
      </c>
      <c r="H53" s="508">
        <f>IFERROR(('EF Determination'!H54*$C$59/1000+IF($D53="Yes",'EF Determination'!H54/1000*$G$59*$G$67*$C$73,0)),)</f>
        <v>8.8921279999999749E-3</v>
      </c>
      <c r="I53" s="509">
        <f>IFERROR(('EF Determination'!H54*$C$60/1000+IF($D53="Yes",'EF Determination'!H54/1000*$G$60*$G$67*$C$74,0)),)</f>
        <v>5.7715727999999848E-2</v>
      </c>
      <c r="J53" s="508">
        <f>IFERROR(('EF Determination'!G54*$C$61/1000+IF($D53="Yes",'EF Determination'!G54/1000*$G$61*$G$67*$C$75,0)),)</f>
        <v>12.37614801333333</v>
      </c>
      <c r="K53" s="508">
        <f>IFERROR(('EF Determination'!H54*$C$62/1000+IF($D53="Yes",'EF Determination'!H54/1000*$G$62*$G$67*$C$76,0)),)</f>
        <v>3.386487999999991E-2</v>
      </c>
      <c r="L53" s="508">
        <f>IFERROR(('EF Determination'!H54*$C$63/1000+IF($D53="Yes",'EF Determination'!H54/1000*$G$63*$G$67*$C$77,0)),)</f>
        <v>3.7119786666666567E-3</v>
      </c>
      <c r="M53" s="510">
        <f>IFERROR(('EF Determination'!H54*$C$64/1000+IF($D53="Yes",'EF Determination'!H54/1000*$G$64*$G$67*$C$78,0)),)</f>
        <v>7.1469439999999797E-3</v>
      </c>
      <c r="N53" s="560">
        <f t="shared" si="0"/>
        <v>12.515499570666663</v>
      </c>
    </row>
    <row r="54" spans="1:14" ht="15" thickBot="1" x14ac:dyDescent="0.4">
      <c r="A54" s="363"/>
      <c r="B54" s="384" t="s">
        <v>1487</v>
      </c>
      <c r="C54" s="385" t="s">
        <v>237</v>
      </c>
      <c r="D54" s="386" t="s">
        <v>1521</v>
      </c>
      <c r="E54" s="517">
        <f>IFERROR(('EF Determination'!H55*$C$56/1000+IF($D54="Yes",'EF Determination'!H55/1000*$G$56*$G$67*$C$70,0)),)</f>
        <v>0</v>
      </c>
      <c r="F54" s="518">
        <f>IFERROR(('EF Determination'!H55*$C$57/1000+IF($D54="Yes",'EF Determination'!H55/1000*$G$57*$G$67*$C$71,0)),)</f>
        <v>0</v>
      </c>
      <c r="G54" s="518">
        <f>IFERROR(('EF Determination'!H55*$C$58/1000+IF($D54="Yes",'EF Determination'!H55/1000*$G$58*$G$67*$C$72,0)),)</f>
        <v>0</v>
      </c>
      <c r="H54" s="518">
        <f>IFERROR(('EF Determination'!H55*$C$59/1000+IF($D54="Yes",'EF Determination'!H55/1000*$G$59*$G$67*$C$73,0)),)</f>
        <v>0</v>
      </c>
      <c r="I54" s="519">
        <f>IFERROR(('EF Determination'!H55*$C$60/1000+IF($D54="Yes",'EF Determination'!H55/1000*$G$60*$G$67*$C$74,0)),)</f>
        <v>0</v>
      </c>
      <c r="J54" s="518">
        <f>IFERROR(('EF Determination'!G55*$C$61/1000+IF($D54="Yes",'EF Determination'!G55/1000*$G$61*$G$67*$C$75,0)),)</f>
        <v>1.3558245859270606</v>
      </c>
      <c r="K54" s="518">
        <f>IFERROR(('EF Determination'!H55*$C$62/1000+IF($D54="Yes",'EF Determination'!H55/1000*$G$62*$G$67*$C$76,0)),)</f>
        <v>0</v>
      </c>
      <c r="L54" s="518">
        <f>IFERROR(('EF Determination'!H55*$C$63/1000+IF($D54="Yes",'EF Determination'!H55/1000*$G$63*$G$67*$C$77,0)),)</f>
        <v>0</v>
      </c>
      <c r="M54" s="520">
        <f>IFERROR(('EF Determination'!H55*$C$64/1000+IF($D54="Yes",'EF Determination'!H55/1000*$G$64*$G$67*$C$78,0)),)</f>
        <v>0</v>
      </c>
      <c r="N54" s="561">
        <f t="shared" si="0"/>
        <v>1.3558245859270606</v>
      </c>
    </row>
    <row r="55" spans="1:14" ht="22.5" customHeight="1" x14ac:dyDescent="0.35">
      <c r="A55" s="225">
        <v>1</v>
      </c>
      <c r="B55" s="711" t="s">
        <v>1524</v>
      </c>
      <c r="C55" s="711"/>
      <c r="D55" s="711"/>
      <c r="E55" s="711"/>
      <c r="F55" s="711"/>
      <c r="G55" s="711"/>
      <c r="H55" s="711"/>
      <c r="I55" s="711"/>
      <c r="J55" s="711"/>
      <c r="K55" s="711"/>
      <c r="L55" s="711"/>
      <c r="M55" s="711"/>
    </row>
    <row r="56" spans="1:14" ht="15" customHeight="1" x14ac:dyDescent="0.35">
      <c r="A56" s="225"/>
      <c r="B56" s="387" t="s">
        <v>1525</v>
      </c>
      <c r="C56" s="495"/>
      <c r="D56" s="388" t="s">
        <v>1526</v>
      </c>
      <c r="E56" s="525">
        <f>'Criteria 39tpy'!B7</f>
        <v>3</v>
      </c>
      <c r="F56" s="388" t="s">
        <v>1527</v>
      </c>
      <c r="G56" s="389">
        <v>53.6</v>
      </c>
      <c r="H56" s="388" t="s">
        <v>1528</v>
      </c>
      <c r="I56" s="388"/>
      <c r="J56" s="390"/>
      <c r="K56" s="390"/>
      <c r="L56" s="140"/>
      <c r="M56" s="331"/>
    </row>
    <row r="57" spans="1:14" x14ac:dyDescent="0.35">
      <c r="A57" s="225"/>
      <c r="B57" s="387" t="s">
        <v>1529</v>
      </c>
      <c r="C57" s="495"/>
      <c r="D57" s="391" t="s">
        <v>1526</v>
      </c>
      <c r="E57" s="525">
        <f>'Criteria 39tpy'!B8</f>
        <v>3</v>
      </c>
      <c r="F57" s="391" t="s">
        <v>1527</v>
      </c>
      <c r="G57" s="389">
        <v>57.3</v>
      </c>
      <c r="H57" s="392" t="s">
        <v>1528</v>
      </c>
      <c r="I57" s="393"/>
      <c r="J57" s="392"/>
      <c r="K57" s="393"/>
      <c r="L57" s="140"/>
      <c r="M57" s="331"/>
    </row>
    <row r="58" spans="1:14" x14ac:dyDescent="0.35">
      <c r="A58" s="225"/>
      <c r="B58" s="387" t="s">
        <v>1530</v>
      </c>
      <c r="C58" s="495"/>
      <c r="D58" s="391" t="s">
        <v>1526</v>
      </c>
      <c r="E58" s="525">
        <f>'Criteria 39tpy'!B9</f>
        <v>1</v>
      </c>
      <c r="F58" s="391" t="s">
        <v>1527</v>
      </c>
      <c r="G58" s="389">
        <v>71.900000000000006</v>
      </c>
      <c r="H58" s="392" t="s">
        <v>1528</v>
      </c>
      <c r="I58" s="393"/>
      <c r="J58" s="392"/>
      <c r="K58" s="393"/>
      <c r="L58" s="140"/>
      <c r="M58" s="331"/>
    </row>
    <row r="59" spans="1:14" x14ac:dyDescent="0.35">
      <c r="A59" s="225"/>
      <c r="B59" s="387" t="s">
        <v>1531</v>
      </c>
      <c r="C59" s="495"/>
      <c r="D59" s="391" t="s">
        <v>1526</v>
      </c>
      <c r="E59" s="525">
        <f>'Criteria 39tpy'!B10</f>
        <v>1</v>
      </c>
      <c r="F59" s="391" t="s">
        <v>1527</v>
      </c>
      <c r="G59" s="389">
        <v>128.4</v>
      </c>
      <c r="H59" s="392" t="s">
        <v>1528</v>
      </c>
      <c r="I59" s="393"/>
      <c r="J59" s="392"/>
      <c r="K59" s="393"/>
      <c r="L59" s="140"/>
      <c r="M59" s="331"/>
    </row>
    <row r="60" spans="1:14" x14ac:dyDescent="0.35">
      <c r="A60" s="225"/>
      <c r="B60" s="387" t="s">
        <v>1532</v>
      </c>
      <c r="C60" s="495"/>
      <c r="D60" s="391" t="s">
        <v>1526</v>
      </c>
      <c r="E60" s="525">
        <f>'Criteria 39tpy'!B11</f>
        <v>6</v>
      </c>
      <c r="F60" s="391" t="s">
        <v>1527</v>
      </c>
      <c r="G60" s="389">
        <v>138.9</v>
      </c>
      <c r="H60" s="392" t="s">
        <v>1528</v>
      </c>
      <c r="I60" s="393"/>
      <c r="J60" s="392"/>
      <c r="K60" s="393"/>
      <c r="L60" s="140"/>
      <c r="M60" s="331"/>
    </row>
    <row r="61" spans="1:14" x14ac:dyDescent="0.35">
      <c r="A61" s="225"/>
      <c r="B61" s="387" t="s">
        <v>1516</v>
      </c>
      <c r="C61" s="562">
        <f>'2. Emissions Units &amp; Activities'!I20</f>
        <v>269503</v>
      </c>
      <c r="D61" s="391" t="s">
        <v>1526</v>
      </c>
      <c r="E61" s="525">
        <f>'Criteria 39tpy'!B12</f>
        <v>79</v>
      </c>
      <c r="F61" s="391" t="s">
        <v>1527</v>
      </c>
      <c r="G61" s="389">
        <v>173.5</v>
      </c>
      <c r="H61" s="392" t="s">
        <v>1528</v>
      </c>
      <c r="I61" s="393"/>
      <c r="J61" s="392"/>
      <c r="K61" s="393"/>
      <c r="L61" s="140"/>
      <c r="M61" s="331"/>
    </row>
    <row r="62" spans="1:14" x14ac:dyDescent="0.35">
      <c r="A62" s="225"/>
      <c r="B62" s="387" t="s">
        <v>1517</v>
      </c>
      <c r="C62" s="495"/>
      <c r="D62" s="391" t="s">
        <v>1526</v>
      </c>
      <c r="E62" s="525">
        <f>'Criteria 39tpy'!B13</f>
        <v>3</v>
      </c>
      <c r="F62" s="391" t="s">
        <v>1527</v>
      </c>
      <c r="G62" s="389">
        <v>163</v>
      </c>
      <c r="H62" s="392" t="s">
        <v>1528</v>
      </c>
      <c r="I62" s="393"/>
      <c r="J62" s="394"/>
      <c r="K62" s="393"/>
      <c r="L62" s="140"/>
      <c r="M62" s="331"/>
    </row>
    <row r="63" spans="1:14" x14ac:dyDescent="0.35">
      <c r="A63" s="225"/>
      <c r="B63" s="387" t="s">
        <v>1518</v>
      </c>
      <c r="C63" s="495"/>
      <c r="D63" s="391" t="s">
        <v>1526</v>
      </c>
      <c r="E63" s="525">
        <f>'Criteria 39tpy'!B14</f>
        <v>1</v>
      </c>
      <c r="F63" s="391" t="s">
        <v>1527</v>
      </c>
      <c r="G63" s="389">
        <v>53.6</v>
      </c>
      <c r="H63" s="395" t="s">
        <v>1528</v>
      </c>
      <c r="I63" s="393"/>
      <c r="J63" s="396"/>
      <c r="K63" s="393"/>
      <c r="L63" s="140"/>
      <c r="M63" s="331"/>
    </row>
    <row r="64" spans="1:14" x14ac:dyDescent="0.35">
      <c r="A64" s="225"/>
      <c r="B64" s="387" t="s">
        <v>1519</v>
      </c>
      <c r="C64" s="495"/>
      <c r="D64" s="391" t="s">
        <v>1526</v>
      </c>
      <c r="E64" s="525">
        <f>'Criteria 39tpy'!B15</f>
        <v>1</v>
      </c>
      <c r="F64" s="391" t="s">
        <v>1527</v>
      </c>
      <c r="G64" s="389">
        <v>103.2</v>
      </c>
      <c r="H64" s="395" t="s">
        <v>1528</v>
      </c>
      <c r="I64" s="393"/>
      <c r="J64" s="396"/>
      <c r="K64" s="393"/>
      <c r="L64" s="140"/>
      <c r="M64" s="331"/>
    </row>
    <row r="65" spans="1:13" ht="57" customHeight="1" x14ac:dyDescent="0.35">
      <c r="A65" s="225">
        <v>2</v>
      </c>
      <c r="B65" s="700" t="s">
        <v>1533</v>
      </c>
      <c r="C65" s="700"/>
      <c r="D65" s="700"/>
      <c r="E65" s="700"/>
      <c r="F65" s="700"/>
      <c r="G65" s="700"/>
      <c r="H65" s="700"/>
      <c r="I65" s="700"/>
      <c r="J65" s="700"/>
      <c r="K65" s="700"/>
      <c r="L65" s="700"/>
      <c r="M65" s="700"/>
    </row>
    <row r="66" spans="1:13" ht="51" customHeight="1" x14ac:dyDescent="0.35">
      <c r="A66" s="225"/>
      <c r="B66" s="398" t="s">
        <v>1431</v>
      </c>
      <c r="C66" s="399" t="s">
        <v>1534</v>
      </c>
      <c r="D66" s="400" t="s">
        <v>1535</v>
      </c>
      <c r="E66" s="401" t="s">
        <v>1536</v>
      </c>
      <c r="F66" s="401" t="s">
        <v>1537</v>
      </c>
      <c r="G66" s="400" t="s">
        <v>1538</v>
      </c>
      <c r="H66" s="140"/>
      <c r="I66" s="140"/>
      <c r="J66" s="402"/>
      <c r="K66" s="402"/>
      <c r="L66" s="140"/>
      <c r="M66" s="402"/>
    </row>
    <row r="67" spans="1:13" x14ac:dyDescent="0.35">
      <c r="A67" s="225"/>
      <c r="B67" s="403" t="s">
        <v>1539</v>
      </c>
      <c r="C67" s="403">
        <v>14</v>
      </c>
      <c r="D67" s="403">
        <v>900</v>
      </c>
      <c r="E67" s="403">
        <v>30</v>
      </c>
      <c r="F67" s="404">
        <v>4.2666666666666666</v>
      </c>
      <c r="G67" s="405">
        <v>5.4444444444444295E-2</v>
      </c>
      <c r="H67" s="140"/>
      <c r="I67" s="140"/>
      <c r="J67" s="406"/>
      <c r="K67" s="406"/>
      <c r="L67" s="140"/>
      <c r="M67" s="406"/>
    </row>
    <row r="68" spans="1:13" x14ac:dyDescent="0.35">
      <c r="A68" s="225"/>
      <c r="B68" s="398" t="s">
        <v>1540</v>
      </c>
      <c r="C68" s="398">
        <v>20</v>
      </c>
      <c r="D68" s="398">
        <v>750</v>
      </c>
      <c r="E68" s="398">
        <v>30</v>
      </c>
      <c r="F68" s="407">
        <v>4.833333333333333</v>
      </c>
      <c r="G68" s="405">
        <v>6.3888888888888884E-2</v>
      </c>
      <c r="H68" s="140"/>
      <c r="I68" s="140"/>
      <c r="J68" s="406"/>
      <c r="K68" s="406"/>
      <c r="L68" s="140"/>
      <c r="M68" s="406"/>
    </row>
    <row r="69" spans="1:13" ht="24" customHeight="1" x14ac:dyDescent="0.35">
      <c r="A69" s="225">
        <v>3</v>
      </c>
      <c r="B69" s="718" t="s">
        <v>1541</v>
      </c>
      <c r="C69" s="718"/>
      <c r="D69" s="718"/>
      <c r="E69" s="718"/>
      <c r="F69" s="718"/>
      <c r="G69" s="718"/>
      <c r="H69" s="140"/>
      <c r="I69" s="397"/>
      <c r="J69" s="408"/>
      <c r="K69" s="408"/>
      <c r="L69" s="408"/>
      <c r="M69" s="408"/>
    </row>
    <row r="70" spans="1:13" ht="24" customHeight="1" x14ac:dyDescent="0.35">
      <c r="A70" s="225"/>
      <c r="B70" s="387" t="s">
        <v>1525</v>
      </c>
      <c r="C70" s="409">
        <f>ROUNDUP(30*E56,0)</f>
        <v>90</v>
      </c>
      <c r="D70" s="392" t="s">
        <v>1542</v>
      </c>
      <c r="E70" s="397"/>
      <c r="F70" s="397"/>
      <c r="G70" s="397"/>
      <c r="H70" s="140"/>
      <c r="I70" s="397"/>
      <c r="J70" s="408"/>
      <c r="K70" s="408"/>
      <c r="L70" s="408"/>
      <c r="M70" s="408"/>
    </row>
    <row r="71" spans="1:13" ht="17.25" customHeight="1" x14ac:dyDescent="0.35">
      <c r="A71" s="225"/>
      <c r="B71" s="387" t="s">
        <v>1529</v>
      </c>
      <c r="C71" s="409">
        <f t="shared" ref="C71:C78" si="1">ROUNDUP(30*E57,0)</f>
        <v>90</v>
      </c>
      <c r="D71" s="392" t="s">
        <v>1542</v>
      </c>
      <c r="E71" s="397"/>
      <c r="F71" s="397"/>
      <c r="G71" s="397"/>
      <c r="H71" s="397"/>
      <c r="I71" s="397"/>
      <c r="J71" s="408"/>
      <c r="K71" s="408"/>
      <c r="L71" s="408"/>
      <c r="M71" s="408"/>
    </row>
    <row r="72" spans="1:13" x14ac:dyDescent="0.35">
      <c r="A72" s="225"/>
      <c r="B72" s="387" t="s">
        <v>1530</v>
      </c>
      <c r="C72" s="409">
        <f t="shared" si="1"/>
        <v>30</v>
      </c>
      <c r="D72" s="392" t="s">
        <v>1542</v>
      </c>
      <c r="E72" s="392"/>
      <c r="F72" s="392"/>
      <c r="G72" s="392"/>
      <c r="H72" s="392"/>
      <c r="I72" s="392"/>
      <c r="J72" s="392"/>
      <c r="K72" s="392"/>
      <c r="L72" s="392"/>
      <c r="M72" s="392"/>
    </row>
    <row r="73" spans="1:13" x14ac:dyDescent="0.35">
      <c r="A73" s="225"/>
      <c r="B73" s="387" t="s">
        <v>1531</v>
      </c>
      <c r="C73" s="409">
        <f t="shared" si="1"/>
        <v>30</v>
      </c>
      <c r="D73" s="392" t="s">
        <v>1542</v>
      </c>
      <c r="E73" s="392"/>
      <c r="F73" s="392"/>
      <c r="G73" s="392"/>
      <c r="H73" s="392"/>
      <c r="I73" s="392"/>
      <c r="J73" s="392"/>
      <c r="K73" s="392"/>
      <c r="L73" s="392"/>
      <c r="M73" s="392"/>
    </row>
    <row r="74" spans="1:13" x14ac:dyDescent="0.35">
      <c r="A74" s="225"/>
      <c r="B74" s="387" t="s">
        <v>1532</v>
      </c>
      <c r="C74" s="409">
        <f t="shared" si="1"/>
        <v>180</v>
      </c>
      <c r="D74" s="392" t="s">
        <v>1542</v>
      </c>
      <c r="E74" s="392"/>
      <c r="F74" s="410"/>
      <c r="G74" s="410"/>
      <c r="H74" s="410"/>
      <c r="I74" s="410"/>
      <c r="J74" s="410"/>
      <c r="K74" s="410"/>
      <c r="L74" s="410"/>
      <c r="M74" s="410"/>
    </row>
    <row r="75" spans="1:13" x14ac:dyDescent="0.35">
      <c r="A75" s="225"/>
      <c r="B75" s="387" t="s">
        <v>1516</v>
      </c>
      <c r="C75" s="409">
        <f t="shared" si="1"/>
        <v>2370</v>
      </c>
      <c r="D75" s="392" t="s">
        <v>1542</v>
      </c>
      <c r="E75" s="392"/>
      <c r="F75" s="410"/>
      <c r="G75" s="410"/>
      <c r="H75" s="410"/>
      <c r="I75" s="410"/>
      <c r="J75" s="410"/>
      <c r="K75" s="410"/>
      <c r="L75" s="410"/>
      <c r="M75" s="410"/>
    </row>
    <row r="76" spans="1:13" x14ac:dyDescent="0.35">
      <c r="A76" s="225"/>
      <c r="B76" s="387" t="s">
        <v>1517</v>
      </c>
      <c r="C76" s="409">
        <f t="shared" si="1"/>
        <v>90</v>
      </c>
      <c r="D76" s="392" t="s">
        <v>1542</v>
      </c>
      <c r="E76" s="392"/>
      <c r="F76" s="410"/>
      <c r="G76" s="410"/>
      <c r="H76" s="410"/>
      <c r="I76" s="410"/>
      <c r="J76" s="410"/>
      <c r="K76" s="410"/>
      <c r="L76" s="410"/>
      <c r="M76" s="410"/>
    </row>
    <row r="77" spans="1:13" x14ac:dyDescent="0.35">
      <c r="A77" s="225"/>
      <c r="B77" s="387" t="s">
        <v>1518</v>
      </c>
      <c r="C77" s="409">
        <f t="shared" si="1"/>
        <v>30</v>
      </c>
      <c r="D77" s="392" t="s">
        <v>1542</v>
      </c>
      <c r="E77" s="392"/>
      <c r="F77" s="411"/>
      <c r="G77" s="411"/>
      <c r="H77" s="411"/>
      <c r="I77" s="411"/>
      <c r="J77" s="411"/>
      <c r="K77" s="411"/>
      <c r="L77" s="411"/>
      <c r="M77" s="411"/>
    </row>
    <row r="78" spans="1:13" x14ac:dyDescent="0.35">
      <c r="A78" s="225"/>
      <c r="B78" s="387" t="s">
        <v>1519</v>
      </c>
      <c r="C78" s="409">
        <f t="shared" si="1"/>
        <v>30</v>
      </c>
      <c r="D78" s="392" t="s">
        <v>1542</v>
      </c>
      <c r="E78" s="392"/>
      <c r="F78" s="411"/>
      <c r="G78" s="411"/>
      <c r="H78" s="411"/>
      <c r="I78" s="411"/>
      <c r="J78" s="411"/>
      <c r="K78" s="411"/>
      <c r="L78" s="411"/>
      <c r="M78" s="411"/>
    </row>
    <row r="79" spans="1:13" x14ac:dyDescent="0.35">
      <c r="A79" s="225"/>
      <c r="B79" s="412"/>
      <c r="C79" s="409"/>
      <c r="D79" s="392"/>
      <c r="E79" s="392"/>
      <c r="F79" s="392"/>
      <c r="G79" s="392"/>
      <c r="H79" s="392"/>
      <c r="I79" s="392"/>
      <c r="J79" s="392"/>
      <c r="K79" s="392"/>
      <c r="L79" s="392"/>
      <c r="M79" s="392"/>
    </row>
    <row r="80" spans="1:13" ht="31" customHeight="1" thickBot="1" x14ac:dyDescent="0.4">
      <c r="A80" s="363"/>
      <c r="B80" s="719" t="s">
        <v>1552</v>
      </c>
      <c r="C80" s="719"/>
      <c r="D80" s="719"/>
      <c r="E80" s="237" t="s">
        <v>114</v>
      </c>
      <c r="F80" s="237" t="s">
        <v>120</v>
      </c>
      <c r="G80" s="237" t="s">
        <v>122</v>
      </c>
      <c r="H80" s="237" t="s">
        <v>124</v>
      </c>
      <c r="I80" s="237" t="s">
        <v>126</v>
      </c>
      <c r="J80" s="237" t="s">
        <v>128</v>
      </c>
      <c r="K80" s="237" t="s">
        <v>130</v>
      </c>
      <c r="L80" s="237" t="s">
        <v>132</v>
      </c>
      <c r="M80" s="237" t="s">
        <v>134</v>
      </c>
    </row>
    <row r="81" spans="1:14" ht="17.25" customHeight="1" thickBot="1" x14ac:dyDescent="0.4">
      <c r="A81" s="363"/>
      <c r="B81" s="716" t="s">
        <v>1431</v>
      </c>
      <c r="C81" s="714" t="s">
        <v>1441</v>
      </c>
      <c r="D81" s="712" t="s">
        <v>1509</v>
      </c>
      <c r="E81" s="708" t="s">
        <v>1544</v>
      </c>
      <c r="F81" s="709"/>
      <c r="G81" s="709"/>
      <c r="H81" s="709"/>
      <c r="I81" s="709"/>
      <c r="J81" s="709"/>
      <c r="K81" s="709"/>
      <c r="L81" s="709"/>
      <c r="M81" s="710"/>
      <c r="N81" s="364"/>
    </row>
    <row r="82" spans="1:14" ht="38.5" x14ac:dyDescent="0.35">
      <c r="A82" s="414"/>
      <c r="B82" s="717"/>
      <c r="C82" s="715"/>
      <c r="D82" s="713"/>
      <c r="E82" s="365" t="s">
        <v>1525</v>
      </c>
      <c r="F82" s="366" t="s">
        <v>1529</v>
      </c>
      <c r="G82" s="366" t="s">
        <v>1530</v>
      </c>
      <c r="H82" s="366" t="s">
        <v>1531</v>
      </c>
      <c r="I82" s="366" t="s">
        <v>1532</v>
      </c>
      <c r="J82" s="366" t="s">
        <v>1516</v>
      </c>
      <c r="K82" s="366" t="s">
        <v>1517</v>
      </c>
      <c r="L82" s="366" t="s">
        <v>1518</v>
      </c>
      <c r="M82" s="367" t="s">
        <v>1519</v>
      </c>
      <c r="N82" s="564" t="s">
        <v>1551</v>
      </c>
    </row>
    <row r="83" spans="1:14" ht="15" x14ac:dyDescent="0.35">
      <c r="A83" s="414"/>
      <c r="B83" s="368" t="s">
        <v>339</v>
      </c>
      <c r="C83" s="369" t="s">
        <v>187</v>
      </c>
      <c r="D83" s="369" t="s">
        <v>1520</v>
      </c>
      <c r="E83" s="507">
        <f>IFERROR(('EF Determination'!H6*$E$135/1000+IF($D83="Yes",'EF Determination'!H6*$G$135/1000*$G$146*$C$149,0)),)</f>
        <v>1.9032645333333285E-3</v>
      </c>
      <c r="F83" s="509">
        <f>IFERROR(('EF Determination'!H6*$E$136/1000+IF($D83="Yes",'EF Determination'!H6*$G$136/1000*$G$146*$C$150,0)),)</f>
        <v>2.0346465999999943E-3</v>
      </c>
      <c r="G83" s="509">
        <f>IFERROR(('EF Determination'!H6*$E$137/1000+IF($D83="Yes",'EF Determination'!H6*$G$137/1000*$G$146*$C$151,0)),)</f>
        <v>8.5102437777777556E-4</v>
      </c>
      <c r="H83" s="509">
        <f>IFERROR(('EF Determination'!H6*$E$138/1000+IF($D83="Yes",'EF Determination'!H6*$G$138/1000*$G$146*$C$152,0)),)</f>
        <v>1.5197709333333294E-3</v>
      </c>
      <c r="I83" s="509">
        <f>IFERROR(('EF Determination'!H6*$E$139/1000+IF($D83="Yes",'EF Determination'!H6*$G$139/1000*$G$146*$C$153,0)),)</f>
        <v>9.8643075999999743E-3</v>
      </c>
      <c r="J83" s="509">
        <f>IFERROR(('EF Determination'!G6*$E$140/1000+IF($D83="Yes",'EF Determination'!G6*$G$140/1000*$G$146*$C$154,0)),)</f>
        <v>0</v>
      </c>
      <c r="K83" s="509">
        <f>IFERROR(('EF Determination'!H6*$E$141/1000+IF($D83="Yes",'EF Determination'!H6*$G$141/1000*$G$146*$C$155,0)),)</f>
        <v>5.7879126666666508E-3</v>
      </c>
      <c r="L83" s="509">
        <f>IFERROR(('EF Determination'!H6*$E$142/1000+IF($D83="Yes",'EF Determination'!H6*$G$142/1000*$G$146*$C$156,0)),)</f>
        <v>6.3442151111110952E-4</v>
      </c>
      <c r="M83" s="521">
        <f>IFERROR(('EF Determination'!H6*$E$143/1000+IF($D83="Yes",'EF Determination'!H6*$G$143/1000*$G$146*$C$157,0)),)</f>
        <v>1.2214981333333302E-3</v>
      </c>
      <c r="N83" s="560">
        <f>SUM(E83:M83)</f>
        <v>2.381684635555549E-2</v>
      </c>
    </row>
    <row r="84" spans="1:14" ht="15" x14ac:dyDescent="0.35">
      <c r="A84" s="414"/>
      <c r="B84" s="371" t="s">
        <v>497</v>
      </c>
      <c r="C84" s="372" t="s">
        <v>191</v>
      </c>
      <c r="D84" s="415" t="s">
        <v>1520</v>
      </c>
      <c r="E84" s="507">
        <f>IFERROR(('EF Determination'!H7*$E$135/1000+IF($D84="Yes",'EF Determination'!H7*$G$135/1000*$G$146*$C$149,0)),)</f>
        <v>6.4313033947822027E-6</v>
      </c>
      <c r="F84" s="509">
        <f>IFERROR(('EF Determination'!H7*$E$136/1000+IF($D84="Yes",'EF Determination'!H7*$G$136/1000*$G$146*$C$150,0)),)</f>
        <v>6.8752553082279875E-6</v>
      </c>
      <c r="G84" s="509">
        <f>IFERROR(('EF Determination'!H7*$E$137/1000+IF($D84="Yes",'EF Determination'!H7*$G$137/1000*$G$146*$C$151,0)),)</f>
        <v>2.8756885204281122E-6</v>
      </c>
      <c r="H84" s="509">
        <f>IFERROR(('EF Determination'!H7*$E$138/1000+IF($D84="Yes",'EF Determination'!H7*$G$138/1000*$G$146*$C$152,0)),)</f>
        <v>5.1354437555350423E-6</v>
      </c>
      <c r="I84" s="509">
        <f>IFERROR(('EF Determination'!H7*$E$139/1000+IF($D84="Yes",'EF Determination'!H7*$G$139/1000*$G$146*$C$153,0)),)</f>
        <v>3.333238960952418E-5</v>
      </c>
      <c r="J84" s="509">
        <f>IFERROR(('EF Determination'!G7*$E$140/1000+IF($D84="Yes",'EF Determination'!G7*$G$140/1000*$G$146*$C$154,0)),)</f>
        <v>1.1817511897254464E-2</v>
      </c>
      <c r="K84" s="509">
        <f>IFERROR(('EF Determination'!H7*$E$141/1000+IF($D84="Yes",'EF Determination'!H7*$G$141/1000*$G$146*$C$155,0)),)</f>
        <v>1.9557881592341401E-5</v>
      </c>
      <c r="L84" s="509">
        <f>IFERROR(('EF Determination'!H7*$E$142/1000+IF($D84="Yes",'EF Determination'!H7*$G$142/1000*$G$146*$C$156,0)),)</f>
        <v>2.1437677982607341E-6</v>
      </c>
      <c r="M84" s="521">
        <f>IFERROR(('EF Determination'!H7*$E$143/1000+IF($D84="Yes",'EF Determination'!H7*$G$143/1000*$G$146*$C$157,0)),)</f>
        <v>4.1275529250094727E-6</v>
      </c>
      <c r="N84" s="560">
        <f t="shared" ref="N84:N133" si="2">SUM(E84:M84)</f>
        <v>1.1897991180158572E-2</v>
      </c>
    </row>
    <row r="85" spans="1:14" ht="15" x14ac:dyDescent="0.35">
      <c r="A85" s="414"/>
      <c r="B85" s="374" t="s">
        <v>498</v>
      </c>
      <c r="C85" s="375" t="s">
        <v>192</v>
      </c>
      <c r="D85" s="416" t="s">
        <v>1520</v>
      </c>
      <c r="E85" s="507">
        <f>IFERROR(('EF Determination'!H8*$E$135/1000+IF($D85="Yes",'EF Determination'!H8*$G$135/1000*$G$146*$C$149,0)),)</f>
        <v>7.0896724070954941E-6</v>
      </c>
      <c r="F85" s="509">
        <f>IFERROR(('EF Determination'!H8*$E$136/1000+IF($D85="Yes",'EF Determination'!H8*$G$136/1000*$G$146*$C$150,0)),)</f>
        <v>7.5790714351972365E-6</v>
      </c>
      <c r="G85" s="509">
        <f>IFERROR(('EF Determination'!H8*$E$137/1000+IF($D85="Yes",'EF Determination'!H8*$G$137/1000*$G$146*$C$151,0)),)</f>
        <v>3.1700711820283962E-6</v>
      </c>
      <c r="H85" s="509">
        <f>IFERROR(('EF Determination'!H8*$E$138/1000+IF($D85="Yes",'EF Determination'!H8*$G$138/1000*$G$146*$C$152,0)),)</f>
        <v>5.6611563250687917E-6</v>
      </c>
      <c r="I85" s="509">
        <f>IFERROR(('EF Determination'!H8*$E$139/1000+IF($D85="Yes",'EF Determination'!H8*$G$139/1000*$G$146*$C$153,0)),)</f>
        <v>3.6744608109909121E-5</v>
      </c>
      <c r="J85" s="509">
        <f>IFERROR(('EF Determination'!G8*$E$140/1000+IF($D85="Yes",'EF Determination'!G8*$G$140/1000*$G$146*$C$154,0)),)</f>
        <v>1.4066139115176903E-2</v>
      </c>
      <c r="K85" s="509">
        <f>IFERROR(('EF Determination'!H8*$E$141/1000+IF($D85="Yes",'EF Determination'!H8*$G$141/1000*$G$146*$C$155,0)),)</f>
        <v>2.1560011237995628E-5</v>
      </c>
      <c r="L85" s="509">
        <f>IFERROR(('EF Determination'!H8*$E$142/1000+IF($D85="Yes",'EF Determination'!H8*$G$142/1000*$G$146*$C$156,0)),)</f>
        <v>2.3632241356984982E-6</v>
      </c>
      <c r="M85" s="521">
        <f>IFERROR(('EF Determination'!H8*$E$143/1000+IF($D85="Yes",'EF Determination'!H8*$G$143/1000*$G$146*$C$157,0)),)</f>
        <v>4.5500882612702428E-6</v>
      </c>
      <c r="N85" s="560">
        <f t="shared" si="2"/>
        <v>1.4154857018271166E-2</v>
      </c>
    </row>
    <row r="86" spans="1:14" ht="15" x14ac:dyDescent="0.35">
      <c r="A86" s="414"/>
      <c r="B86" s="374" t="s">
        <v>499</v>
      </c>
      <c r="C86" s="375" t="s">
        <v>193</v>
      </c>
      <c r="D86" s="375" t="s">
        <v>1520</v>
      </c>
      <c r="E86" s="507">
        <f>IFERROR(('EF Determination'!H9*$E$135/1000+IF($D86="Yes",'EF Determination'!H9*$G$135/1000*$G$146*$C$149,0)),)</f>
        <v>6.8575303999999816E-3</v>
      </c>
      <c r="F86" s="509">
        <f>IFERROR(('EF Determination'!H9*$E$136/1000+IF($D86="Yes",'EF Determination'!H9*$G$136/1000*$G$146*$C$150,0)),)</f>
        <v>7.3309046999999791E-3</v>
      </c>
      <c r="G86" s="509">
        <f>IFERROR(('EF Determination'!H9*$E$137/1000+IF($D86="Yes",'EF Determination'!H9*$G$137/1000*$G$146*$C$151,0)),)</f>
        <v>3.0662713666666586E-3</v>
      </c>
      <c r="H86" s="509">
        <f>IFERROR(('EF Determination'!H9*$E$138/1000+IF($D86="Yes",'EF Determination'!H9*$G$138/1000*$G$146*$C$152,0)),)</f>
        <v>5.4757891999999853E-3</v>
      </c>
      <c r="I86" s="509">
        <f>IFERROR(('EF Determination'!H9*$E$139/1000+IF($D86="Yes",'EF Determination'!H9*$G$139/1000*$G$146*$C$153,0)),)</f>
        <v>3.5541454199999906E-2</v>
      </c>
      <c r="J86" s="509">
        <f>IFERROR(('EF Determination'!G9*$E$140/1000+IF($D86="Yes",'EF Determination'!G9*$G$140/1000*$G$146*$C$154,0)),)</f>
        <v>0</v>
      </c>
      <c r="K86" s="509">
        <f>IFERROR(('EF Determination'!H9*$E$141/1000+IF($D86="Yes",'EF Determination'!H9*$G$141/1000*$G$146*$C$155,0)),)</f>
        <v>2.085405699999994E-2</v>
      </c>
      <c r="L86" s="509">
        <f>IFERROR(('EF Determination'!H9*$E$142/1000+IF($D86="Yes",'EF Determination'!H9*$G$142/1000*$G$146*$C$156,0)),)</f>
        <v>2.2858434666666607E-3</v>
      </c>
      <c r="M86" s="521">
        <f>IFERROR(('EF Determination'!H9*$E$143/1000+IF($D86="Yes",'EF Determination'!H9*$G$143/1000*$G$146*$C$157,0)),)</f>
        <v>4.4011015999999882E-3</v>
      </c>
      <c r="N86" s="560">
        <f t="shared" si="2"/>
        <v>8.5812951933333104E-2</v>
      </c>
    </row>
    <row r="87" spans="1:14" ht="15" x14ac:dyDescent="0.35">
      <c r="A87" s="414"/>
      <c r="B87" s="374" t="s">
        <v>508</v>
      </c>
      <c r="C87" s="375" t="s">
        <v>194</v>
      </c>
      <c r="D87" s="375" t="s">
        <v>1520</v>
      </c>
      <c r="E87" s="507">
        <f>IFERROR(('EF Determination'!H10*$E$135/1000+IF($D87="Yes",'EF Determination'!H10*$G$135/1000*$G$146*$C$149,0)),)</f>
        <v>2.9678319999999921E-4</v>
      </c>
      <c r="F87" s="509">
        <f>IFERROR(('EF Determination'!H10*$E$136/1000+IF($D87="Yes",'EF Determination'!H10*$G$136/1000*$G$146*$C$150,0)),)</f>
        <v>3.1727009999999909E-4</v>
      </c>
      <c r="G87" s="509">
        <f>IFERROR(('EF Determination'!H10*$E$137/1000+IF($D87="Yes",'EF Determination'!H10*$G$137/1000*$G$146*$C$151,0)),)</f>
        <v>1.3270343333333297E-4</v>
      </c>
      <c r="H87" s="509">
        <f>IFERROR(('EF Determination'!H10*$E$138/1000+IF($D87="Yes",'EF Determination'!H10*$G$138/1000*$G$146*$C$152,0)),)</f>
        <v>2.3698359999999933E-4</v>
      </c>
      <c r="I87" s="509">
        <f>IFERROR(('EF Determination'!H10*$E$139/1000+IF($D87="Yes",'EF Determination'!H10*$G$139/1000*$G$146*$C$153,0)),)</f>
        <v>1.5381785999999957E-3</v>
      </c>
      <c r="J87" s="509">
        <f>IFERROR(('EF Determination'!G10*$E$140/1000+IF($D87="Yes",'EF Determination'!G10*$G$140/1000*$G$146*$C$154,0)),)</f>
        <v>0.70329763016666669</v>
      </c>
      <c r="K87" s="509">
        <f>IFERROR(('EF Determination'!H10*$E$141/1000+IF($D87="Yes",'EF Determination'!H10*$G$141/1000*$G$146*$C$155,0)),)</f>
        <v>9.0253099999999754E-4</v>
      </c>
      <c r="L87" s="509">
        <f>IFERROR(('EF Determination'!H10*$E$142/1000+IF($D87="Yes",'EF Determination'!H10*$G$142/1000*$G$146*$C$156,0)),)</f>
        <v>9.892773333333306E-5</v>
      </c>
      <c r="M87" s="521">
        <f>IFERROR(('EF Determination'!H10*$E$143/1000+IF($D87="Yes",'EF Determination'!H10*$G$143/1000*$G$146*$C$157,0)),)</f>
        <v>1.904727999999995E-4</v>
      </c>
      <c r="N87" s="560">
        <f t="shared" si="2"/>
        <v>0.7070114806333333</v>
      </c>
    </row>
    <row r="88" spans="1:14" ht="15" x14ac:dyDescent="0.35">
      <c r="A88" s="414"/>
      <c r="B88" s="374" t="s">
        <v>1545</v>
      </c>
      <c r="C88" s="375" t="s">
        <v>195</v>
      </c>
      <c r="D88" s="375" t="s">
        <v>1521</v>
      </c>
      <c r="E88" s="507">
        <f>IFERROR(('EF Determination'!H11*$E$135/1000+IF($D88="Yes",'EF Determination'!H11*$G$135/1000*$G$146*$C$149,0)),)</f>
        <v>0</v>
      </c>
      <c r="F88" s="509">
        <f>IFERROR(('EF Determination'!H11*$E$136/1000+IF($D88="Yes",'EF Determination'!H11*$G$136/1000*$G$146*$C$150,0)),)</f>
        <v>0</v>
      </c>
      <c r="G88" s="509">
        <f>IFERROR(('EF Determination'!H11*$E$137/1000+IF($D88="Yes",'EF Determination'!H11*$G$137/1000*$G$146*$C$151,0)),)</f>
        <v>0</v>
      </c>
      <c r="H88" s="509">
        <f>IFERROR(('EF Determination'!H11*$E$138/1000+IF($D88="Yes",'EF Determination'!H11*$G$138/1000*$G$146*$C$152,0)),)</f>
        <v>0</v>
      </c>
      <c r="I88" s="509">
        <f>IFERROR(('EF Determination'!H11*$E$139/1000+IF($D88="Yes",'EF Determination'!H11*$G$139/1000*$G$146*$C$153,0)),)</f>
        <v>0</v>
      </c>
      <c r="J88" s="509">
        <f>IFERROR(('EF Determination'!G11*$E$140/1000+IF($D88="Yes",'EF Determination'!G11*$G$140/1000*$G$146*$C$154,0)),)</f>
        <v>16</v>
      </c>
      <c r="K88" s="509">
        <f>IFERROR(('EF Determination'!H11*$E$141/1000+IF($D88="Yes",'EF Determination'!H11*$G$141/1000*$G$146*$C$155,0)),)</f>
        <v>0</v>
      </c>
      <c r="L88" s="509">
        <f>IFERROR(('EF Determination'!H11*$E$142/1000+IF($D88="Yes",'EF Determination'!H11*$G$142/1000*$G$146*$C$156,0)),)</f>
        <v>0</v>
      </c>
      <c r="M88" s="521">
        <f>IFERROR(('EF Determination'!H11*$E$143/1000+IF($D88="Yes",'EF Determination'!H11*$G$143/1000*$G$146*$C$157,0)),)</f>
        <v>0</v>
      </c>
      <c r="N88" s="560">
        <f t="shared" si="2"/>
        <v>16</v>
      </c>
    </row>
    <row r="89" spans="1:14" ht="15" x14ac:dyDescent="0.35">
      <c r="A89" s="414"/>
      <c r="B89" s="374" t="s">
        <v>541</v>
      </c>
      <c r="C89" s="375" t="s">
        <v>197</v>
      </c>
      <c r="D89" s="375" t="s">
        <v>1520</v>
      </c>
      <c r="E89" s="507">
        <f>IFERROR(('EF Determination'!H12*$E$135/1000+IF($D89="Yes",'EF Determination'!H12*$G$135/1000*$G$146*$C$149,0)),)</f>
        <v>3.9578973353728224E-6</v>
      </c>
      <c r="F89" s="509">
        <f>IFERROR(('EF Determination'!H12*$E$136/1000+IF($D89="Yes",'EF Determination'!H12*$G$136/1000*$G$146*$C$150,0)),)</f>
        <v>4.2311103977026633E-6</v>
      </c>
      <c r="G89" s="509">
        <f>IFERROR(('EF Determination'!H12*$E$137/1000+IF($D89="Yes",'EF Determination'!H12*$G$137/1000*$G$146*$C$151,0)),)</f>
        <v>1.7697314577941915E-6</v>
      </c>
      <c r="H89" s="509">
        <f>IFERROR(('EF Determination'!H12*$E$138/1000+IF($D89="Yes",'EF Determination'!H12*$G$138/1000*$G$146*$C$152,0)),)</f>
        <v>3.1604105588424778E-6</v>
      </c>
      <c r="I89" s="509">
        <f>IFERROR(('EF Determination'!H12*$E$139/1000+IF($D89="Yes",'EF Determination'!H12*$G$139/1000*$G$146*$C$153,0)),)</f>
        <v>2.0513132085197206E-5</v>
      </c>
      <c r="J89" s="509">
        <f>IFERROR(('EF Determination'!G12*$E$140/1000+IF($D89="Yes",'EF Determination'!G12*$G$140/1000*$G$146*$C$154,0)),)</f>
        <v>6.5160973942101569E-3</v>
      </c>
      <c r="K89" s="509">
        <f>IFERROR(('EF Determination'!H12*$E$141/1000+IF($D89="Yes",'EF Determination'!H12*$G$141/1000*$G$146*$C$155,0)),)</f>
        <v>1.2036143016152428E-5</v>
      </c>
      <c r="L89" s="509">
        <f>IFERROR(('EF Determination'!H12*$E$142/1000+IF($D89="Yes",'EF Determination'!H12*$G$142/1000*$G$146*$C$156,0)),)</f>
        <v>1.3192991117909408E-6</v>
      </c>
      <c r="M89" s="521">
        <f>IFERROR(('EF Determination'!H12*$E$143/1000+IF($D89="Yes",'EF Determination'!H12*$G$143/1000*$G$146*$C$157,0)),)</f>
        <v>2.5401430659855426E-6</v>
      </c>
      <c r="N89" s="560">
        <f t="shared" si="2"/>
        <v>6.5656252612389951E-3</v>
      </c>
    </row>
    <row r="90" spans="1:14" ht="15" x14ac:dyDescent="0.35">
      <c r="A90" s="414"/>
      <c r="B90" s="374" t="s">
        <v>1451</v>
      </c>
      <c r="C90" s="375" t="s">
        <v>198</v>
      </c>
      <c r="D90" s="375" t="s">
        <v>1521</v>
      </c>
      <c r="E90" s="507">
        <f>IFERROR(('EF Determination'!H13*$E$135/1000+IF($D90="Yes",'EF Determination'!H13*$G$135/1000*$G$146*$C$149,0)),)</f>
        <v>0</v>
      </c>
      <c r="F90" s="509">
        <f>IFERROR(('EF Determination'!H13*$E$136/1000+IF($D90="Yes",'EF Determination'!H13*$G$136/1000*$G$146*$C$150,0)),)</f>
        <v>0</v>
      </c>
      <c r="G90" s="509">
        <f>IFERROR(('EF Determination'!H13*$E$137/1000+IF($D90="Yes",'EF Determination'!H13*$G$137/1000*$G$146*$C$151,0)),)</f>
        <v>0</v>
      </c>
      <c r="H90" s="509">
        <f>IFERROR(('EF Determination'!H13*$E$138/1000+IF($D90="Yes",'EF Determination'!H13*$G$138/1000*$G$146*$C$152,0)),)</f>
        <v>0</v>
      </c>
      <c r="I90" s="509">
        <f>IFERROR(('EF Determination'!H13*$E$139/1000+IF($D90="Yes",'EF Determination'!H13*$G$139/1000*$G$146*$C$153,0)),)</f>
        <v>0</v>
      </c>
      <c r="J90" s="509">
        <f>IFERROR(('EF Determination'!G13*$E$140/1000+IF($D90="Yes",'EF Determination'!G13*$G$140/1000*$G$146*$C$154,0)),)</f>
        <v>5.0877103835187485E-3</v>
      </c>
      <c r="K90" s="509">
        <f>IFERROR(('EF Determination'!H13*$E$141/1000+IF($D90="Yes",'EF Determination'!H13*$G$141/1000*$G$146*$C$155,0)),)</f>
        <v>0</v>
      </c>
      <c r="L90" s="509">
        <f>IFERROR(('EF Determination'!H13*$E$142/1000+IF($D90="Yes",'EF Determination'!H13*$G$142/1000*$G$146*$C$156,0)),)</f>
        <v>0</v>
      </c>
      <c r="M90" s="521">
        <f>IFERROR(('EF Determination'!H13*$E$143/1000+IF($D90="Yes",'EF Determination'!H13*$G$143/1000*$G$146*$C$157,0)),)</f>
        <v>0</v>
      </c>
      <c r="N90" s="560">
        <f t="shared" si="2"/>
        <v>5.0877103835187485E-3</v>
      </c>
    </row>
    <row r="91" spans="1:14" ht="15" x14ac:dyDescent="0.35">
      <c r="A91" s="414"/>
      <c r="B91" s="374" t="s">
        <v>1452</v>
      </c>
      <c r="C91" s="375" t="s">
        <v>185</v>
      </c>
      <c r="D91" s="375" t="s">
        <v>1521</v>
      </c>
      <c r="E91" s="507">
        <f>IFERROR(('EF Determination'!H14*$E$135/1000+IF($D91="Yes",'EF Determination'!H14*$G$135/1000*$G$146*$C$149,0)),)</f>
        <v>0</v>
      </c>
      <c r="F91" s="509">
        <f>IFERROR(('EF Determination'!H14*$E$136/1000+IF($D91="Yes",'EF Determination'!H14*$G$136/1000*$G$146*$C$150,0)),)</f>
        <v>0</v>
      </c>
      <c r="G91" s="509">
        <f>IFERROR(('EF Determination'!H14*$E$137/1000+IF($D91="Yes",'EF Determination'!H14*$G$137/1000*$G$146*$C$151,0)),)</f>
        <v>0</v>
      </c>
      <c r="H91" s="509">
        <f>IFERROR(('EF Determination'!H14*$E$138/1000+IF($D91="Yes",'EF Determination'!H14*$G$138/1000*$G$146*$C$152,0)),)</f>
        <v>0</v>
      </c>
      <c r="I91" s="509">
        <f>IFERROR(('EF Determination'!H14*$E$139/1000+IF($D91="Yes",'EF Determination'!H14*$G$139/1000*$G$146*$C$153,0)),)</f>
        <v>0</v>
      </c>
      <c r="J91" s="509">
        <f>IFERROR(('EF Determination'!G14*$E$140/1000+IF($D91="Yes",'EF Determination'!G14*$G$140/1000*$G$146*$C$154,0)),)</f>
        <v>3.8799999999999998E-3</v>
      </c>
      <c r="K91" s="509">
        <f>IFERROR(('EF Determination'!H14*$E$141/1000+IF($D91="Yes",'EF Determination'!H14*$G$141/1000*$G$146*$C$155,0)),)</f>
        <v>0</v>
      </c>
      <c r="L91" s="509">
        <f>IFERROR(('EF Determination'!H14*$E$142/1000+IF($D91="Yes",'EF Determination'!H14*$G$142/1000*$G$146*$C$156,0)),)</f>
        <v>0</v>
      </c>
      <c r="M91" s="521">
        <f>IFERROR(('EF Determination'!H14*$E$143/1000+IF($D91="Yes",'EF Determination'!H14*$G$143/1000*$G$146*$C$157,0)),)</f>
        <v>0</v>
      </c>
      <c r="N91" s="560">
        <f t="shared" si="2"/>
        <v>3.8799999999999998E-3</v>
      </c>
    </row>
    <row r="92" spans="1:14" ht="15" x14ac:dyDescent="0.35">
      <c r="A92" s="414"/>
      <c r="B92" s="374" t="s">
        <v>1453</v>
      </c>
      <c r="C92" s="375" t="s">
        <v>199</v>
      </c>
      <c r="D92" s="375" t="s">
        <v>1521</v>
      </c>
      <c r="E92" s="507">
        <f>IFERROR(('EF Determination'!H15*$E$135/1000+IF($D92="Yes",'EF Determination'!H15*$G$135/1000*$G$146*$C$149,0)),)</f>
        <v>0</v>
      </c>
      <c r="F92" s="509">
        <f>IFERROR(('EF Determination'!H15*$E$136/1000+IF($D92="Yes",'EF Determination'!H15*$G$136/1000*$G$146*$C$150,0)),)</f>
        <v>0</v>
      </c>
      <c r="G92" s="509">
        <f>IFERROR(('EF Determination'!H15*$E$137/1000+IF($D92="Yes",'EF Determination'!H15*$G$137/1000*$G$146*$C$151,0)),)</f>
        <v>0</v>
      </c>
      <c r="H92" s="509">
        <f>IFERROR(('EF Determination'!H15*$E$138/1000+IF($D92="Yes",'EF Determination'!H15*$G$138/1000*$G$146*$C$152,0)),)</f>
        <v>0</v>
      </c>
      <c r="I92" s="509">
        <f>IFERROR(('EF Determination'!H15*$E$139/1000+IF($D92="Yes",'EF Determination'!H15*$G$139/1000*$G$146*$C$153,0)),)</f>
        <v>0</v>
      </c>
      <c r="J92" s="509">
        <f>IFERROR(('EF Determination'!G15*$E$140/1000+IF($D92="Yes",'EF Determination'!G15*$G$140/1000*$G$146*$C$154,0)),)</f>
        <v>1.3821305002004172E-2</v>
      </c>
      <c r="K92" s="509">
        <f>IFERROR(('EF Determination'!H15*$E$141/1000+IF($D92="Yes",'EF Determination'!H15*$G$141/1000*$G$146*$C$155,0)),)</f>
        <v>0</v>
      </c>
      <c r="L92" s="509">
        <f>IFERROR(('EF Determination'!H15*$E$142/1000+IF($D92="Yes",'EF Determination'!H15*$G$142/1000*$G$146*$C$156,0)),)</f>
        <v>0</v>
      </c>
      <c r="M92" s="521">
        <f>IFERROR(('EF Determination'!H15*$E$143/1000+IF($D92="Yes",'EF Determination'!H15*$G$143/1000*$G$146*$C$157,0)),)</f>
        <v>0</v>
      </c>
      <c r="N92" s="560">
        <f t="shared" si="2"/>
        <v>1.3821305002004172E-2</v>
      </c>
    </row>
    <row r="93" spans="1:14" ht="15" x14ac:dyDescent="0.35">
      <c r="A93" s="414"/>
      <c r="B93" s="374" t="s">
        <v>561</v>
      </c>
      <c r="C93" s="375" t="s">
        <v>200</v>
      </c>
      <c r="D93" s="375" t="s">
        <v>1520</v>
      </c>
      <c r="E93" s="507">
        <f>IFERROR(('EF Determination'!H16*$E$135/1000+IF($D93="Yes",'EF Determination'!H16*$G$135/1000*$G$146*$C$149,0)),)</f>
        <v>4.249631085664002E-7</v>
      </c>
      <c r="F93" s="509">
        <f>IFERROR(('EF Determination'!H16*$E$136/1000+IF($D93="Yes",'EF Determination'!H16*$G$136/1000*$G$146*$C$150,0)),)</f>
        <v>4.5429824852340906E-7</v>
      </c>
      <c r="G93" s="509">
        <f>IFERROR(('EF Determination'!H16*$E$137/1000+IF($D93="Yes",'EF Determination'!H16*$G$137/1000*$G$146*$C$151,0)),)</f>
        <v>1.9001770837017521E-7</v>
      </c>
      <c r="H93" s="509">
        <f>IFERROR(('EF Determination'!H16*$E$138/1000+IF($D93="Yes",'EF Determination'!H16*$G$138/1000*$G$146*$C$152,0)),)</f>
        <v>3.3933621355675237E-7</v>
      </c>
      <c r="I93" s="509">
        <f>IFERROR(('EF Determination'!H16*$E$139/1000+IF($D93="Yes",'EF Determination'!H16*$G$139/1000*$G$146*$C$153,0)),)</f>
        <v>2.2025140216370514E-6</v>
      </c>
      <c r="J93" s="509">
        <f>IFERROR(('EF Determination'!G16*$E$140/1000+IF($D93="Yes",'EF Determination'!G16*$G$140/1000*$G$146*$C$154,0)),)</f>
        <v>8.3041701655386577E-4</v>
      </c>
      <c r="K93" s="509">
        <f>IFERROR(('EF Determination'!H16*$E$141/1000+IF($D93="Yes",'EF Determination'!H16*$G$141/1000*$G$146*$C$155,0)),)</f>
        <v>1.2923318413493139E-6</v>
      </c>
      <c r="L93" s="509">
        <f>IFERROR(('EF Determination'!H16*$E$142/1000+IF($D93="Yes",'EF Determination'!H16*$G$142/1000*$G$146*$C$156,0)),)</f>
        <v>1.4165436952213339E-7</v>
      </c>
      <c r="M93" s="521">
        <f>IFERROR(('EF Determination'!H16*$E$143/1000+IF($D93="Yes",'EF Determination'!H16*$G$143/1000*$G$146*$C$157,0)),)</f>
        <v>2.7273751743813741E-7</v>
      </c>
      <c r="N93" s="560">
        <f t="shared" si="2"/>
        <v>8.3573486958282912E-4</v>
      </c>
    </row>
    <row r="94" spans="1:14" ht="15" x14ac:dyDescent="0.35">
      <c r="A94" s="414"/>
      <c r="B94" s="374" t="s">
        <v>562</v>
      </c>
      <c r="C94" s="375" t="s">
        <v>201</v>
      </c>
      <c r="D94" s="375" t="s">
        <v>1520</v>
      </c>
      <c r="E94" s="507">
        <f>IFERROR(('EF Determination'!H17*$E$135/1000+IF($D94="Yes",'EF Determination'!H17*$G$135/1000*$G$146*$C$149,0)),)</f>
        <v>1.6309943999999956E-3</v>
      </c>
      <c r="F94" s="509">
        <f>IFERROR(('EF Determination'!H17*$E$136/1000+IF($D94="Yes",'EF Determination'!H17*$G$136/1000*$G$146*$C$150,0)),)</f>
        <v>1.7435816999999952E-3</v>
      </c>
      <c r="G94" s="509">
        <f>IFERROR(('EF Determination'!H17*$E$137/1000+IF($D94="Yes",'EF Determination'!H17*$G$137/1000*$G$146*$C$151,0)),)</f>
        <v>7.292816999999981E-4</v>
      </c>
      <c r="H94" s="509">
        <f>IFERROR(('EF Determination'!H17*$E$138/1000+IF($D94="Yes",'EF Determination'!H17*$G$138/1000*$G$146*$C$152,0)),)</f>
        <v>1.3023611999999963E-3</v>
      </c>
      <c r="I94" s="509">
        <f>IFERROR(('EF Determination'!H17*$E$139/1000+IF($D94="Yes",'EF Determination'!H17*$G$139/1000*$G$146*$C$153,0)),)</f>
        <v>8.4531761999999764E-3</v>
      </c>
      <c r="J94" s="509">
        <f>IFERROR(('EF Determination'!G17*$E$140/1000+IF($D94="Yes",'EF Determination'!G17*$G$140/1000*$G$146*$C$154,0)),)</f>
        <v>0</v>
      </c>
      <c r="K94" s="509">
        <f>IFERROR(('EF Determination'!H17*$E$141/1000+IF($D94="Yes",'EF Determination'!H17*$G$141/1000*$G$146*$C$155,0)),)</f>
        <v>4.9599269999999864E-3</v>
      </c>
      <c r="L94" s="509">
        <f>IFERROR(('EF Determination'!H17*$E$142/1000+IF($D94="Yes",'EF Determination'!H17*$G$142/1000*$G$146*$C$156,0)),)</f>
        <v>5.4366479999999856E-4</v>
      </c>
      <c r="M94" s="521">
        <f>IFERROR(('EF Determination'!H17*$E$143/1000+IF($D94="Yes",'EF Determination'!H17*$G$143/1000*$G$146*$C$157,0)),)</f>
        <v>1.0467575999999971E-3</v>
      </c>
      <c r="N94" s="560">
        <f t="shared" si="2"/>
        <v>2.0409744599999943E-2</v>
      </c>
    </row>
    <row r="95" spans="1:14" ht="15" x14ac:dyDescent="0.35">
      <c r="A95" s="414"/>
      <c r="B95" s="374" t="s">
        <v>565</v>
      </c>
      <c r="C95" s="375" t="s">
        <v>202</v>
      </c>
      <c r="D95" s="375" t="s">
        <v>1520</v>
      </c>
      <c r="E95" s="507">
        <f>IFERROR(('EF Determination'!H18*$E$135/1000+IF($D95="Yes",'EF Determination'!H18*$G$135/1000*$G$146*$C$149,0)),)</f>
        <v>1.2593795796148124E-7</v>
      </c>
      <c r="F95" s="509">
        <f>IFERROR(('EF Determination'!H18*$E$136/1000+IF($D95="Yes",'EF Determination'!H18*$G$136/1000*$G$146*$C$150,0)),)</f>
        <v>1.346314364028521E-7</v>
      </c>
      <c r="G95" s="509">
        <f>IFERROR(('EF Determination'!H18*$E$137/1000+IF($D95="Yes",'EF Determination'!H18*$G$137/1000*$G$146*$C$151,0)),)</f>
        <v>5.6311810804916041E-8</v>
      </c>
      <c r="H95" s="509">
        <f>IFERROR(('EF Determination'!H18*$E$138/1000+IF($D95="Yes",'EF Determination'!H18*$G$138/1000*$G$146*$C$152,0)),)</f>
        <v>1.0056239926774994E-7</v>
      </c>
      <c r="I95" s="509">
        <f>IFERROR(('EF Determination'!H18*$E$139/1000+IF($D95="Yes",'EF Determination'!H18*$G$139/1000*$G$146*$C$153,0)),)</f>
        <v>6.5271575973319914E-7</v>
      </c>
      <c r="J95" s="509">
        <f>IFERROR(('EF Determination'!G18*$E$140/1000+IF($D95="Yes",'EF Determination'!G18*$G$140/1000*$G$146*$C$154,0)),)</f>
        <v>2.6457658640065696E-4</v>
      </c>
      <c r="K95" s="509">
        <f>IFERROR(('EF Determination'!H18*$E$141/1000+IF($D95="Yes",'EF Determination'!H18*$G$141/1000*$G$146*$C$155,0)),)</f>
        <v>3.8298296917390743E-7</v>
      </c>
      <c r="L95" s="509">
        <f>IFERROR(('EF Determination'!H18*$E$142/1000+IF($D95="Yes",'EF Determination'!H18*$G$142/1000*$G$146*$C$156,0)),)</f>
        <v>4.1979319320493743E-8</v>
      </c>
      <c r="M95" s="521">
        <f>IFERROR(('EF Determination'!H18*$E$143/1000+IF($D95="Yes",'EF Determination'!H18*$G$143/1000*$G$146*$C$157,0)),)</f>
        <v>8.0825853617070035E-8</v>
      </c>
      <c r="N95" s="560">
        <f t="shared" si="2"/>
        <v>2.6615253390693859E-4</v>
      </c>
    </row>
    <row r="96" spans="1:14" ht="15" x14ac:dyDescent="0.35">
      <c r="A96" s="414"/>
      <c r="B96" s="374" t="s">
        <v>566</v>
      </c>
      <c r="C96" s="375" t="s">
        <v>203</v>
      </c>
      <c r="D96" s="375" t="s">
        <v>1520</v>
      </c>
      <c r="E96" s="507">
        <f>IFERROR(('EF Determination'!H19*$E$135/1000+IF($D96="Yes",'EF Determination'!H19*$G$135/1000*$G$146*$C$149,0)),)</f>
        <v>3.883007920541359E-7</v>
      </c>
      <c r="F96" s="509">
        <f>IFERROR(('EF Determination'!H19*$E$136/1000+IF($D96="Yes",'EF Determination'!H19*$G$136/1000*$G$146*$C$150,0)),)</f>
        <v>4.1510513777429077E-7</v>
      </c>
      <c r="G96" s="509">
        <f>IFERROR(('EF Determination'!H19*$E$137/1000+IF($D96="Yes",'EF Determination'!H19*$G$137/1000*$G$146*$C$151,0)),)</f>
        <v>1.7362454570082324E-7</v>
      </c>
      <c r="H96" s="509">
        <f>IFERROR(('EF Determination'!H19*$E$138/1000+IF($D96="Yes",'EF Determination'!H19*$G$138/1000*$G$146*$C$152,0)),)</f>
        <v>3.1006108022233245E-7</v>
      </c>
      <c r="I96" s="509">
        <f>IFERROR(('EF Determination'!H19*$E$139/1000+IF($D96="Yes",'EF Determination'!H19*$G$139/1000*$G$146*$C$153,0)),)</f>
        <v>2.0124992543402792E-6</v>
      </c>
      <c r="J96" s="509">
        <f>IFERROR(('EF Determination'!G19*$E$140/1000+IF($D96="Yes",'EF Determination'!G19*$G$140/1000*$G$146*$C$154,0)),)</f>
        <v>7.0272295117325911E-4</v>
      </c>
      <c r="K96" s="509">
        <f>IFERROR(('EF Determination'!H19*$E$141/1000+IF($D96="Yes",'EF Determination'!H19*$G$141/1000*$G$146*$C$155,0)),)</f>
        <v>1.1808400952392566E-6</v>
      </c>
      <c r="L96" s="509">
        <f>IFERROR(('EF Determination'!H19*$E$142/1000+IF($D96="Yes",'EF Determination'!H19*$G$142/1000*$G$146*$C$156,0)),)</f>
        <v>1.2943359735137863E-7</v>
      </c>
      <c r="M96" s="521">
        <f>IFERROR(('EF Determination'!H19*$E$143/1000+IF($D96="Yes",'EF Determination'!H19*$G$143/1000*$G$146*$C$157,0)),)</f>
        <v>2.492079710198186E-7</v>
      </c>
      <c r="N96" s="560">
        <f t="shared" si="2"/>
        <v>7.0758202364696145E-4</v>
      </c>
    </row>
    <row r="97" spans="1:14" ht="15" x14ac:dyDescent="0.35">
      <c r="A97" s="414"/>
      <c r="B97" s="374" t="s">
        <v>569</v>
      </c>
      <c r="C97" s="375" t="s">
        <v>204</v>
      </c>
      <c r="D97" s="375" t="s">
        <v>1520</v>
      </c>
      <c r="E97" s="507">
        <f>IFERROR(('EF Determination'!H20*$E$135/1000+IF($D97="Yes",'EF Determination'!H20*$G$135/1000*$G$146*$C$149,0)),)</f>
        <v>2.8775096152649113E-7</v>
      </c>
      <c r="F97" s="509">
        <f>IFERROR(('EF Determination'!H20*$E$136/1000+IF($D97="Yes",'EF Determination'!H20*$G$136/1000*$G$146*$C$150,0)),)</f>
        <v>3.0761436745276007E-7</v>
      </c>
      <c r="G97" s="509">
        <f>IFERROR(('EF Determination'!H20*$E$137/1000+IF($D97="Yes",'EF Determination'!H20*$G$137/1000*$G$146*$C$151,0)),)</f>
        <v>1.2866476451339997E-7</v>
      </c>
      <c r="H97" s="509">
        <f>IFERROR(('EF Determination'!H20*$E$138/1000+IF($D97="Yes",'EF Determination'!H20*$G$138/1000*$G$146*$C$152,0)),)</f>
        <v>2.2977129017413848E-7</v>
      </c>
      <c r="I97" s="509">
        <f>IFERROR(('EF Determination'!H20*$E$139/1000+IF($D97="Yes",'EF Determination'!H20*$G$139/1000*$G$146*$C$153,0)),)</f>
        <v>1.4913659908966275E-6</v>
      </c>
      <c r="J97" s="509">
        <f>IFERROR(('EF Determination'!G20*$E$140/1000+IF($D97="Yes",'EF Determination'!G20*$G$140/1000*$G$146*$C$154,0)),)</f>
        <v>5.3077614047436462E-4</v>
      </c>
      <c r="K97" s="509">
        <f>IFERROR(('EF Determination'!H20*$E$141/1000+IF($D97="Yes",'EF Determination'!H20*$G$141/1000*$G$146*$C$155,0)),)</f>
        <v>8.7506355837347127E-7</v>
      </c>
      <c r="L97" s="509">
        <f>IFERROR(('EF Determination'!H20*$E$142/1000+IF($D97="Yes",'EF Determination'!H20*$G$142/1000*$G$146*$C$156,0)),)</f>
        <v>9.5916987175497038E-8</v>
      </c>
      <c r="M97" s="521">
        <f>IFERROR(('EF Determination'!H20*$E$143/1000+IF($D97="Yes",'EF Determination'!H20*$G$143/1000*$G$146*$C$157,0)),)</f>
        <v>1.8467599023341967E-7</v>
      </c>
      <c r="N97" s="560">
        <f t="shared" si="2"/>
        <v>5.3437696438471047E-4</v>
      </c>
    </row>
    <row r="98" spans="1:14" ht="15" x14ac:dyDescent="0.35">
      <c r="A98" s="414"/>
      <c r="B98" s="374" t="s">
        <v>570</v>
      </c>
      <c r="C98" s="375" t="s">
        <v>205</v>
      </c>
      <c r="D98" s="375" t="s">
        <v>1520</v>
      </c>
      <c r="E98" s="507">
        <f>IFERROR(('EF Determination'!H21*$E$135/1000+IF($D98="Yes",'EF Determination'!H21*$G$135/1000*$G$146*$C$149,0)),)</f>
        <v>1.9150219374076377E-7</v>
      </c>
      <c r="F98" s="509">
        <f>IFERROR(('EF Determination'!H21*$E$136/1000+IF($D98="Yes",'EF Determination'!H21*$G$136/1000*$G$146*$C$150,0)),)</f>
        <v>2.0472156159227172E-7</v>
      </c>
      <c r="G98" s="509">
        <f>IFERROR(('EF Determination'!H21*$E$137/1000+IF($D98="Yes",'EF Determination'!H21*$G$137/1000*$G$146*$C$151,0)),)</f>
        <v>8.5628157524632558E-8</v>
      </c>
      <c r="H98" s="509">
        <f>IFERROR(('EF Determination'!H21*$E$138/1000+IF($D98="Yes",'EF Determination'!H21*$G$138/1000*$G$146*$C$152,0)),)</f>
        <v>1.5291593082284868E-7</v>
      </c>
      <c r="I98" s="509">
        <f>IFERROR(('EF Determination'!H21*$E$139/1000+IF($D98="Yes",'EF Determination'!H21*$G$139/1000*$G$146*$C$153,0)),)</f>
        <v>9.9252442949970478E-7</v>
      </c>
      <c r="J98" s="509">
        <f>IFERROR(('EF Determination'!G21*$E$140/1000+IF($D98="Yes",'EF Determination'!G21*$G$140/1000*$G$146*$C$154,0)),)</f>
        <v>3.9683376187623303E-4</v>
      </c>
      <c r="K98" s="509">
        <f>IFERROR(('EF Determination'!H21*$E$141/1000+IF($D98="Yes",'EF Determination'!H21*$G$141/1000*$G$146*$C$155,0)),)</f>
        <v>5.823667458907554E-7</v>
      </c>
      <c r="L98" s="509">
        <f>IFERROR(('EF Determination'!H21*$E$142/1000+IF($D98="Yes",'EF Determination'!H21*$G$142/1000*$G$146*$C$156,0)),)</f>
        <v>6.3834064580254595E-8</v>
      </c>
      <c r="M98" s="521">
        <f>IFERROR(('EF Determination'!H21*$E$143/1000+IF($D98="Yes",'EF Determination'!H21*$G$143/1000*$G$146*$C$157,0)),)</f>
        <v>1.2290439299780361E-7</v>
      </c>
      <c r="N98" s="560">
        <f t="shared" si="2"/>
        <v>3.9923015935288211E-4</v>
      </c>
    </row>
    <row r="99" spans="1:14" ht="15" x14ac:dyDescent="0.35">
      <c r="A99" s="414"/>
      <c r="B99" s="374" t="s">
        <v>573</v>
      </c>
      <c r="C99" s="375" t="s">
        <v>206</v>
      </c>
      <c r="D99" s="375" t="s">
        <v>1520</v>
      </c>
      <c r="E99" s="507">
        <f>IFERROR(('EF Determination'!H22*$E$135/1000+IF($D99="Yes",'EF Determination'!H22*$G$135/1000*$G$146*$C$149,0)),)</f>
        <v>1.142865613101022E-7</v>
      </c>
      <c r="F99" s="509">
        <f>IFERROR(('EF Determination'!H22*$E$136/1000+IF($D99="Yes",'EF Determination'!H22*$G$136/1000*$G$146*$C$150,0)),)</f>
        <v>1.221757455796428E-7</v>
      </c>
      <c r="G99" s="509">
        <f>IFERROR(('EF Determination'!H22*$E$137/1000+IF($D99="Yes",'EF Determination'!H22*$G$137/1000*$G$146*$C$151,0)),)</f>
        <v>5.1102013421619078E-8</v>
      </c>
      <c r="H99" s="509">
        <f>IFERROR(('EF Determination'!H22*$E$138/1000+IF($D99="Yes",'EF Determination'!H22*$G$138/1000*$G$146*$C$152,0)),)</f>
        <v>9.1258672090902489E-8</v>
      </c>
      <c r="I99" s="509">
        <f>IFERROR(('EF Determination'!H22*$E$139/1000+IF($D99="Yes",'EF Determination'!H22*$G$139/1000*$G$146*$C$153,0)),)</f>
        <v>5.9232848380496994E-7</v>
      </c>
      <c r="J99" s="509">
        <f>IFERROR(('EF Determination'!G22*$E$140/1000+IF($D99="Yes",'EF Determination'!G22*$G$140/1000*$G$146*$C$154,0)),)</f>
        <v>2.1041298746593461E-4</v>
      </c>
      <c r="K99" s="509">
        <f>IFERROR(('EF Determination'!H22*$E$141/1000+IF($D99="Yes",'EF Determination'!H22*$G$141/1000*$G$146*$C$155,0)),)</f>
        <v>3.4755055025273604E-7</v>
      </c>
      <c r="L99" s="509">
        <f>IFERROR(('EF Determination'!H22*$E$142/1000+IF($D99="Yes",'EF Determination'!H22*$G$142/1000*$G$146*$C$156,0)),)</f>
        <v>3.8095520436700732E-8</v>
      </c>
      <c r="M99" s="521">
        <f>IFERROR(('EF Determination'!H22*$E$143/1000+IF($D99="Yes",'EF Determination'!H22*$G$143/1000*$G$146*$C$157,0)),)</f>
        <v>7.3348091587080496E-8</v>
      </c>
      <c r="N99" s="560">
        <f t="shared" si="2"/>
        <v>2.1184313310441835E-4</v>
      </c>
    </row>
    <row r="100" spans="1:14" ht="15" x14ac:dyDescent="0.35">
      <c r="A100" s="414"/>
      <c r="B100" s="374" t="s">
        <v>1460</v>
      </c>
      <c r="C100" s="375" t="s">
        <v>207</v>
      </c>
      <c r="D100" s="375" t="s">
        <v>1521</v>
      </c>
      <c r="E100" s="507">
        <f>IFERROR(('EF Determination'!H23*$E$135/1000+IF($D100="Yes",'EF Determination'!H23*$G$135/1000*$G$146*$C$149,0)),)</f>
        <v>0</v>
      </c>
      <c r="F100" s="509">
        <f>IFERROR(('EF Determination'!H23*$E$136/1000+IF($D100="Yes",'EF Determination'!H23*$G$136/1000*$G$146*$C$150,0)),)</f>
        <v>0</v>
      </c>
      <c r="G100" s="509">
        <f>IFERROR(('EF Determination'!H23*$E$137/1000+IF($D100="Yes",'EF Determination'!H23*$G$137/1000*$G$146*$C$151,0)),)</f>
        <v>0</v>
      </c>
      <c r="H100" s="509">
        <f>IFERROR(('EF Determination'!H23*$E$138/1000+IF($D100="Yes",'EF Determination'!H23*$G$138/1000*$G$146*$C$152,0)),)</f>
        <v>0</v>
      </c>
      <c r="I100" s="509">
        <f>IFERROR(('EF Determination'!H23*$E$139/1000+IF($D100="Yes",'EF Determination'!H23*$G$139/1000*$G$146*$C$153,0)),)</f>
        <v>0</v>
      </c>
      <c r="J100" s="509">
        <f>IFERROR(('EF Determination'!G23*$E$140/1000+IF($D100="Yes",'EF Determination'!G23*$G$140/1000*$G$146*$C$154,0)),)</f>
        <v>0</v>
      </c>
      <c r="K100" s="509">
        <f>IFERROR(('EF Determination'!H23*$E$141/1000+IF($D100="Yes",'EF Determination'!H23*$G$141/1000*$G$146*$C$155,0)),)</f>
        <v>0</v>
      </c>
      <c r="L100" s="509">
        <f>IFERROR(('EF Determination'!H23*$E$142/1000+IF($D100="Yes",'EF Determination'!H23*$G$142/1000*$G$146*$C$156,0)),)</f>
        <v>0</v>
      </c>
      <c r="M100" s="521">
        <f>IFERROR(('EF Determination'!H23*$E$143/1000+IF($D100="Yes",'EF Determination'!H23*$G$143/1000*$G$146*$C$157,0)),)</f>
        <v>0</v>
      </c>
      <c r="N100" s="565">
        <f t="shared" si="2"/>
        <v>0</v>
      </c>
    </row>
    <row r="101" spans="1:14" ht="15" x14ac:dyDescent="0.35">
      <c r="A101" s="414"/>
      <c r="B101" s="374" t="s">
        <v>1461</v>
      </c>
      <c r="C101" s="375" t="s">
        <v>208</v>
      </c>
      <c r="D101" s="375" t="s">
        <v>1521</v>
      </c>
      <c r="E101" s="507">
        <f>IFERROR(('EF Determination'!H24*$E$135/1000+IF($D101="Yes",'EF Determination'!H24*$G$135/1000*$G$146*$C$149,0)),)</f>
        <v>0</v>
      </c>
      <c r="F101" s="509">
        <f>IFERROR(('EF Determination'!H24*$E$136/1000+IF($D101="Yes",'EF Determination'!H24*$G$136/1000*$G$146*$C$150,0)),)</f>
        <v>0</v>
      </c>
      <c r="G101" s="509">
        <f>IFERROR(('EF Determination'!H24*$E$137/1000+IF($D101="Yes",'EF Determination'!H24*$G$137/1000*$G$146*$C$151,0)),)</f>
        <v>0</v>
      </c>
      <c r="H101" s="509">
        <f>IFERROR(('EF Determination'!H24*$E$138/1000+IF($D101="Yes",'EF Determination'!H24*$G$138/1000*$G$146*$C$152,0)),)</f>
        <v>0</v>
      </c>
      <c r="I101" s="509">
        <f>IFERROR(('EF Determination'!H24*$E$139/1000+IF($D101="Yes",'EF Determination'!H24*$G$139/1000*$G$146*$C$153,0)),)</f>
        <v>0</v>
      </c>
      <c r="J101" s="509">
        <f>IFERROR(('EF Determination'!G24*$E$140/1000+IF($D101="Yes",'EF Determination'!G24*$G$140/1000*$G$146*$C$154,0)),)</f>
        <v>0</v>
      </c>
      <c r="K101" s="509">
        <f>IFERROR(('EF Determination'!H24*$E$141/1000+IF($D101="Yes",'EF Determination'!H24*$G$141/1000*$G$146*$C$155,0)),)</f>
        <v>0</v>
      </c>
      <c r="L101" s="509">
        <f>IFERROR(('EF Determination'!H24*$E$142/1000+IF($D101="Yes",'EF Determination'!H24*$G$142/1000*$G$146*$C$156,0)),)</f>
        <v>0</v>
      </c>
      <c r="M101" s="521">
        <f>IFERROR(('EF Determination'!H24*$E$143/1000+IF($D101="Yes",'EF Determination'!H24*$G$143/1000*$G$146*$C$157,0)),)</f>
        <v>0</v>
      </c>
      <c r="N101" s="565">
        <f t="shared" si="2"/>
        <v>0</v>
      </c>
    </row>
    <row r="102" spans="1:14" ht="15" x14ac:dyDescent="0.35">
      <c r="A102" s="414"/>
      <c r="B102" s="374" t="s">
        <v>672</v>
      </c>
      <c r="C102" s="375" t="s">
        <v>209</v>
      </c>
      <c r="D102" s="375" t="s">
        <v>1520</v>
      </c>
      <c r="E102" s="507">
        <f>IFERROR(('EF Determination'!H25*$E$135/1000+IF($D102="Yes",'EF Determination'!H25*$G$135/1000*$G$146*$C$149,0)),)</f>
        <v>1.7509333333333288E-6</v>
      </c>
      <c r="F102" s="509">
        <f>IFERROR(('EF Determination'!H25*$E$136/1000+IF($D102="Yes",'EF Determination'!H25*$G$136/1000*$G$146*$C$150,0)),)</f>
        <v>1.8717999999999949E-6</v>
      </c>
      <c r="G102" s="509">
        <f>IFERROR(('EF Determination'!H25*$E$137/1000+IF($D102="Yes",'EF Determination'!H25*$G$137/1000*$G$146*$C$151,0)),)</f>
        <v>7.8291111111110914E-7</v>
      </c>
      <c r="H102" s="509">
        <f>IFERROR(('EF Determination'!H25*$E$138/1000+IF($D102="Yes",'EF Determination'!H25*$G$138/1000*$G$146*$C$152,0)),)</f>
        <v>1.3981333333333296E-6</v>
      </c>
      <c r="I102" s="509">
        <f>IFERROR(('EF Determination'!H25*$E$139/1000+IF($D102="Yes",'EF Determination'!H25*$G$139/1000*$G$146*$C$153,0)),)</f>
        <v>9.0747999999999762E-6</v>
      </c>
      <c r="J102" s="509">
        <f>IFERROR(('EF Determination'!G25*$E$140/1000+IF($D102="Yes",'EF Determination'!G25*$G$140/1000*$G$146*$C$154,0)),)</f>
        <v>4.149248555555555E-3</v>
      </c>
      <c r="K102" s="509">
        <f>IFERROR(('EF Determination'!H25*$E$141/1000+IF($D102="Yes",'EF Determination'!H25*$G$141/1000*$G$146*$C$155,0)),)</f>
        <v>5.3246666666666531E-6</v>
      </c>
      <c r="L102" s="509">
        <f>IFERROR(('EF Determination'!H25*$E$142/1000+IF($D102="Yes",'EF Determination'!H25*$G$142/1000*$G$146*$C$156,0)),)</f>
        <v>5.8364444444444293E-7</v>
      </c>
      <c r="M102" s="521">
        <f>IFERROR(('EF Determination'!H25*$E$143/1000+IF($D102="Yes",'EF Determination'!H25*$G$143/1000*$G$146*$C$157,0)),)</f>
        <v>1.1237333333333304E-6</v>
      </c>
      <c r="N102" s="560">
        <f t="shared" si="2"/>
        <v>4.1711591777777775E-3</v>
      </c>
    </row>
    <row r="103" spans="1:14" ht="15" x14ac:dyDescent="0.35">
      <c r="A103" s="414"/>
      <c r="B103" s="374" t="s">
        <v>696</v>
      </c>
      <c r="C103" s="375" t="s">
        <v>211</v>
      </c>
      <c r="D103" s="375" t="s">
        <v>1520</v>
      </c>
      <c r="E103" s="507">
        <f>IFERROR(('EF Determination'!H26*$E$135/1000+IF($D103="Yes",'EF Determination'!H26*$G$135/1000*$G$146*$C$149,0)),)</f>
        <v>5.8656190639189505E-7</v>
      </c>
      <c r="F103" s="509">
        <f>IFERROR(('EF Determination'!H26*$E$136/1000+IF($D103="Yes",'EF Determination'!H26*$G$136/1000*$G$146*$C$150,0)),)</f>
        <v>6.2705218724357426E-7</v>
      </c>
      <c r="G103" s="509">
        <f>IFERROR(('EF Determination'!H26*$E$137/1000+IF($D103="Yes",'EF Determination'!H26*$G$137/1000*$G$146*$C$151,0)),)</f>
        <v>2.6227488227349037E-7</v>
      </c>
      <c r="H103" s="509">
        <f>IFERROR(('EF Determination'!H26*$E$138/1000+IF($D103="Yes",'EF Determination'!H26*$G$138/1000*$G$146*$C$152,0)),)</f>
        <v>4.6837405958158776E-7</v>
      </c>
      <c r="I103" s="509">
        <f>IFERROR(('EF Determination'!H26*$E$139/1000+IF($D103="Yes",'EF Determination'!H26*$G$139/1000*$G$146*$C$153,0)),)</f>
        <v>3.0400540596206797E-6</v>
      </c>
      <c r="J103" s="509">
        <f>IFERROR(('EF Determination'!G26*$E$140/1000+IF($D103="Yes",'EF Determination'!G26*$G$140/1000*$G$146*$C$154,0)),)</f>
        <v>1.3181892095927249E-3</v>
      </c>
      <c r="K103" s="509">
        <f>IFERROR(('EF Determination'!H26*$E$141/1000+IF($D103="Yes",'EF Determination'!H26*$G$141/1000*$G$146*$C$155,0)),)</f>
        <v>1.7837610213037106E-6</v>
      </c>
      <c r="L103" s="509">
        <f>IFERROR(('EF Determination'!H26*$E$142/1000+IF($D103="Yes",'EF Determination'!H26*$G$142/1000*$G$146*$C$156,0)),)</f>
        <v>1.9552063546396502E-7</v>
      </c>
      <c r="M103" s="521">
        <f>IFERROR(('EF Determination'!H26*$E$143/1000+IF($D103="Yes",'EF Determination'!H26*$G$143/1000*$G$146*$C$157,0)),)</f>
        <v>3.7645017872912662E-7</v>
      </c>
      <c r="N103" s="560">
        <f t="shared" si="2"/>
        <v>1.3255292585233329E-3</v>
      </c>
    </row>
    <row r="104" spans="1:14" ht="15" x14ac:dyDescent="0.35">
      <c r="A104" s="414"/>
      <c r="B104" s="374" t="s">
        <v>1463</v>
      </c>
      <c r="C104" s="375" t="s">
        <v>212</v>
      </c>
      <c r="D104" s="375" t="s">
        <v>1521</v>
      </c>
      <c r="E104" s="507">
        <f>IFERROR(('EF Determination'!H27*$E$135/1000+IF($D104="Yes",'EF Determination'!H27*$G$135/1000*$G$146*$C$149,0)),)</f>
        <v>0</v>
      </c>
      <c r="F104" s="509">
        <f>IFERROR(('EF Determination'!H27*$E$136/1000+IF($D104="Yes",'EF Determination'!H27*$G$136/1000*$G$146*$C$150,0)),)</f>
        <v>0</v>
      </c>
      <c r="G104" s="509">
        <f>IFERROR(('EF Determination'!H27*$E$137/1000+IF($D104="Yes",'EF Determination'!H27*$G$137/1000*$G$146*$C$151,0)),)</f>
        <v>0</v>
      </c>
      <c r="H104" s="509">
        <f>IFERROR(('EF Determination'!H27*$E$138/1000+IF($D104="Yes",'EF Determination'!H27*$G$138/1000*$G$146*$C$152,0)),)</f>
        <v>0</v>
      </c>
      <c r="I104" s="509">
        <f>IFERROR(('EF Determination'!H27*$E$139/1000+IF($D104="Yes",'EF Determination'!H27*$G$139/1000*$G$146*$C$153,0)),)</f>
        <v>0</v>
      </c>
      <c r="J104" s="509">
        <f>IFERROR(('EF Determination'!G27*$E$140/1000+IF($D104="Yes",'EF Determination'!G27*$G$140/1000*$G$146*$C$154,0)),)</f>
        <v>0</v>
      </c>
      <c r="K104" s="509">
        <f>IFERROR(('EF Determination'!H27*$E$141/1000+IF($D104="Yes",'EF Determination'!H27*$G$141/1000*$G$146*$C$155,0)),)</f>
        <v>0</v>
      </c>
      <c r="L104" s="509">
        <f>IFERROR(('EF Determination'!H27*$E$142/1000+IF($D104="Yes",'EF Determination'!H27*$G$142/1000*$G$146*$C$156,0)),)</f>
        <v>0</v>
      </c>
      <c r="M104" s="521">
        <f>IFERROR(('EF Determination'!H27*$E$143/1000+IF($D104="Yes",'EF Determination'!H27*$G$143/1000*$G$146*$C$157,0)),)</f>
        <v>0</v>
      </c>
      <c r="N104" s="565">
        <f t="shared" si="2"/>
        <v>0</v>
      </c>
    </row>
    <row r="105" spans="1:14" ht="15" x14ac:dyDescent="0.35">
      <c r="A105" s="414"/>
      <c r="B105" s="374" t="s">
        <v>1464</v>
      </c>
      <c r="C105" s="375" t="s">
        <v>213</v>
      </c>
      <c r="D105" s="375" t="s">
        <v>1521</v>
      </c>
      <c r="E105" s="507">
        <f>IFERROR(('EF Determination'!H28*$E$135/1000+IF($D105="Yes",'EF Determination'!H28*$G$135/1000*$G$146*$C$149,0)),)</f>
        <v>0</v>
      </c>
      <c r="F105" s="509">
        <f>IFERROR(('EF Determination'!H28*$E$136/1000+IF($D105="Yes",'EF Determination'!H28*$G$136/1000*$G$146*$C$150,0)),)</f>
        <v>0</v>
      </c>
      <c r="G105" s="509">
        <f>IFERROR(('EF Determination'!H28*$E$137/1000+IF($D105="Yes",'EF Determination'!H28*$G$137/1000*$G$146*$C$151,0)),)</f>
        <v>0</v>
      </c>
      <c r="H105" s="509">
        <f>IFERROR(('EF Determination'!H28*$E$138/1000+IF($D105="Yes",'EF Determination'!H28*$G$138/1000*$G$146*$C$152,0)),)</f>
        <v>0</v>
      </c>
      <c r="I105" s="509">
        <f>IFERROR(('EF Determination'!H28*$E$139/1000+IF($D105="Yes",'EF Determination'!H28*$G$139/1000*$G$146*$C$153,0)),)</f>
        <v>0</v>
      </c>
      <c r="J105" s="509">
        <f>IFERROR(('EF Determination'!G28*$E$140/1000+IF($D105="Yes",'EF Determination'!G28*$G$140/1000*$G$146*$C$154,0)),)</f>
        <v>0</v>
      </c>
      <c r="K105" s="509">
        <f>IFERROR(('EF Determination'!H28*$E$141/1000+IF($D105="Yes",'EF Determination'!H28*$G$141/1000*$G$146*$C$155,0)),)</f>
        <v>0</v>
      </c>
      <c r="L105" s="509">
        <f>IFERROR(('EF Determination'!H28*$E$142/1000+IF($D105="Yes",'EF Determination'!H28*$G$142/1000*$G$146*$C$156,0)),)</f>
        <v>0</v>
      </c>
      <c r="M105" s="521">
        <f>IFERROR(('EF Determination'!H28*$E$143/1000+IF($D105="Yes",'EF Determination'!H28*$G$143/1000*$G$146*$C$157,0)),)</f>
        <v>0</v>
      </c>
      <c r="N105" s="565">
        <f t="shared" si="2"/>
        <v>0</v>
      </c>
    </row>
    <row r="106" spans="1:14" ht="15" x14ac:dyDescent="0.35">
      <c r="A106" s="414"/>
      <c r="B106" s="378" t="s">
        <v>741</v>
      </c>
      <c r="C106" s="379" t="s">
        <v>214</v>
      </c>
      <c r="D106" s="379" t="s">
        <v>1520</v>
      </c>
      <c r="E106" s="507">
        <f>IFERROR(('EF Determination'!H29*$E$135/1000+IF($D106="Yes",'EF Determination'!H29*$G$135/1000*$G$146*$C$149,0)),)</f>
        <v>9.0784726157861319E-9</v>
      </c>
      <c r="F106" s="509">
        <f>IFERROR(('EF Determination'!H29*$E$136/1000+IF($D106="Yes",'EF Determination'!H29*$G$136/1000*$G$146*$C$150,0)),)</f>
        <v>9.7051582254579349E-9</v>
      </c>
      <c r="G106" s="509">
        <f>IFERROR(('EF Determination'!H29*$E$137/1000+IF($D106="Yes",'EF Determination'!H29*$G$137/1000*$G$146*$C$151,0)),)</f>
        <v>4.0593419221083523E-9</v>
      </c>
      <c r="H106" s="509">
        <f>IFERROR(('EF Determination'!H29*$E$138/1000+IF($D106="Yes",'EF Determination'!H29*$G$138/1000*$G$146*$C$152,0)),)</f>
        <v>7.2492281335008669E-9</v>
      </c>
      <c r="I106" s="509">
        <f>IFERROR(('EF Determination'!H29*$E$139/1000+IF($D106="Yes",'EF Determination'!H29*$G$139/1000*$G$146*$C$153,0)),)</f>
        <v>4.705223307211544E-8</v>
      </c>
      <c r="J106" s="509">
        <f>IFERROR(('EF Determination'!G29*$E$140/1000+IF($D106="Yes",'EF Determination'!G29*$G$140/1000*$G$146*$C$154,0)),)</f>
        <v>5.5392468216666663E-6</v>
      </c>
      <c r="K106" s="509">
        <f>IFERROR(('EF Determination'!H29*$E$141/1000+IF($D106="Yes",'EF Determination'!H29*$G$141/1000*$G$146*$C$155,0)),)</f>
        <v>2.7608041723379469E-8</v>
      </c>
      <c r="L106" s="509">
        <f>IFERROR(('EF Determination'!H29*$E$142/1000+IF($D106="Yes",'EF Determination'!H29*$G$142/1000*$G$146*$C$156,0)),)</f>
        <v>3.0261575385953774E-9</v>
      </c>
      <c r="M106" s="521">
        <f>IFERROR(('EF Determination'!H29*$E$143/1000+IF($D106="Yes",'EF Determination'!H29*$G$143/1000*$G$146*$C$157,0)),)</f>
        <v>5.8264824250567718E-9</v>
      </c>
      <c r="N106" s="560">
        <f t="shared" si="2"/>
        <v>5.6528519373226663E-6</v>
      </c>
    </row>
    <row r="107" spans="1:14" ht="15" x14ac:dyDescent="0.35">
      <c r="A107" s="414"/>
      <c r="B107" s="381" t="s">
        <v>1505</v>
      </c>
      <c r="C107" s="382">
        <v>200</v>
      </c>
      <c r="D107" s="382" t="s">
        <v>1520</v>
      </c>
      <c r="E107" s="522">
        <f>IFERROR(('EF Determination'!D67*$E$135/1000+IF($D107="Yes",'EF Determination'!D67*$G$135/1000*$G$146*$C$149,0)),)</f>
        <v>0.20468410666666612</v>
      </c>
      <c r="F107" s="512">
        <f>IFERROR(('EF Determination'!E67*$E$136/1000+IF($D107="Yes",'EF Determination'!E67*$G$136/1000*$G$146*$C$150,0)),)</f>
        <v>0.2188134199999994</v>
      </c>
      <c r="G107" s="512">
        <f>IFERROR(('EF Determination'!F67*$E$137/1000+IF($D107="Yes",'EF Determination'!F67*$G$137/1000*$G$146*$C$151,0)),)</f>
        <v>9.1522308888888668E-2</v>
      </c>
      <c r="H107" s="512">
        <f>IFERROR(('EF Determination'!G67*$E$138/1000+IF($D107="Yes",'EF Determination'!G67*$G$138/1000*$G$146*$C$152,0)),)</f>
        <v>0.16344178666666623</v>
      </c>
      <c r="I107" s="512">
        <f>IFERROR(('EF Determination'!H67*$E$139/1000+IF($D107="Yes",'EF Determination'!H67*$G$139/1000*$G$146*$C$153,0)),)</f>
        <v>1.0608441199999974</v>
      </c>
      <c r="J107" s="512">
        <f>IFERROR(('EF Determination'!I67*$E$140/1000+IF($D107="Yes",'EF Determination'!I67*$G$140/1000*$G$146*$C$154,0)),)</f>
        <v>352.1725685131446</v>
      </c>
      <c r="K107" s="512">
        <f>IFERROR(('EF Determination'!J67*$E$141/1000+IF($D107="Yes",'EF Determination'!J67*$G$141/1000*$G$146*$C$155,0)),)</f>
        <v>0.62245353333333175</v>
      </c>
      <c r="L107" s="512">
        <f>IFERROR(('EF Determination'!K67*$E$142/1000+IF($D107="Yes",'EF Determination'!K67*$G$142/1000*$G$146*$C$156,0)),)</f>
        <v>0.68501426900584605</v>
      </c>
      <c r="M107" s="516">
        <f>IFERROR(('EF Determination'!L67*$E$143/1000+IF($D107="Yes",'EF Determination'!L67*$G$143/1000*$G$146*$C$157,0)),)</f>
        <v>0.13136442666666631</v>
      </c>
      <c r="N107" s="560">
        <f t="shared" si="2"/>
        <v>355.35070648437261</v>
      </c>
    </row>
    <row r="108" spans="1:14" ht="15" x14ac:dyDescent="0.35">
      <c r="A108" s="414"/>
      <c r="B108" s="374" t="s">
        <v>1466</v>
      </c>
      <c r="C108" s="375" t="s">
        <v>216</v>
      </c>
      <c r="D108" s="375" t="s">
        <v>1520</v>
      </c>
      <c r="E108" s="507">
        <f>IFERROR(('EF Determination'!H30*$E$135/1000+IF($D108="Yes",'EF Determination'!H30*$G$135/1000*$G$146*$C$149,0)),)</f>
        <v>9.5425866666666413E-5</v>
      </c>
      <c r="F108" s="509">
        <f>IFERROR(('EF Determination'!H30*$E$136/1000+IF($D108="Yes",'EF Determination'!H30*$G$136/1000*$G$146*$C$150,0)),)</f>
        <v>1.0201309999999972E-4</v>
      </c>
      <c r="G108" s="509">
        <f>IFERROR(('EF Determination'!H30*$E$137/1000+IF($D108="Yes",'EF Determination'!H30*$G$137/1000*$G$146*$C$151,0)),)</f>
        <v>4.2668655555555443E-5</v>
      </c>
      <c r="H108" s="509">
        <f>IFERROR(('EF Determination'!H30*$E$138/1000+IF($D108="Yes",'EF Determination'!H30*$G$138/1000*$G$146*$C$152,0)),)</f>
        <v>7.6198266666666469E-5</v>
      </c>
      <c r="I108" s="509">
        <f>IFERROR(('EF Determination'!H30*$E$139/1000+IF($D108="Yes",'EF Determination'!H30*$G$139/1000*$G$146*$C$153,0)),)</f>
        <v>4.9457659999999873E-4</v>
      </c>
      <c r="J108" s="509">
        <f>IFERROR(('EF Determination'!G30*$E$140/1000+IF($D108="Yes",'EF Determination'!G30*$G$140/1000*$G$146*$C$154,0)),)</f>
        <v>0</v>
      </c>
      <c r="K108" s="509">
        <f>IFERROR(('EF Determination'!H30*$E$141/1000+IF($D108="Yes",'EF Determination'!H30*$G$141/1000*$G$146*$C$155,0)),)</f>
        <v>2.9019433333333253E-4</v>
      </c>
      <c r="L108" s="509">
        <f>IFERROR(('EF Determination'!H30*$E$142/1000+IF($D108="Yes",'EF Determination'!H30*$G$142/1000*$G$146*$C$156,0)),)</f>
        <v>3.1808622222222135E-5</v>
      </c>
      <c r="M108" s="521">
        <f>IFERROR(('EF Determination'!H30*$E$143/1000+IF($D108="Yes",'EF Determination'!H30*$G$143/1000*$G$146*$C$157,0)),)</f>
        <v>6.1243466666666515E-5</v>
      </c>
      <c r="N108" s="560">
        <f t="shared" si="2"/>
        <v>1.1941289111111082E-3</v>
      </c>
    </row>
    <row r="109" spans="1:14" ht="15" x14ac:dyDescent="0.35">
      <c r="A109" s="414"/>
      <c r="B109" s="381" t="s">
        <v>867</v>
      </c>
      <c r="C109" s="382" t="s">
        <v>217</v>
      </c>
      <c r="D109" s="375" t="s">
        <v>1520</v>
      </c>
      <c r="E109" s="507">
        <f>IFERROR(('EF Determination'!H31*$E$135/1000+IF($D109="Yes",'EF Determination'!H31*$G$135/1000*$G$146*$C$149,0)),)</f>
        <v>3.2388174639960495E-6</v>
      </c>
      <c r="F109" s="509">
        <f>IFERROR(('EF Determination'!H31*$E$136/1000+IF($D109="Yes",'EF Determination'!H31*$G$136/1000*$G$146*$C$150,0)),)</f>
        <v>3.4623925501301038E-6</v>
      </c>
      <c r="G109" s="509">
        <f>IFERROR(('EF Determination'!H31*$E$137/1000+IF($D109="Yes",'EF Determination'!H31*$G$137/1000*$G$146*$C$151,0)),)</f>
        <v>1.4482025849584324E-6</v>
      </c>
      <c r="H109" s="509">
        <f>IFERROR(('EF Determination'!H31*$E$138/1000+IF($D109="Yes",'EF Determination'!H31*$G$138/1000*$G$146*$C$152,0)),)</f>
        <v>2.586219915280427E-6</v>
      </c>
      <c r="I109" s="509">
        <f>IFERROR(('EF Determination'!H31*$E$139/1000+IF($D109="Yes",'EF Determination'!H31*$G$139/1000*$G$146*$C$153,0)),)</f>
        <v>1.678625916974072E-5</v>
      </c>
      <c r="J109" s="509">
        <f>IFERROR(('EF Determination'!G31*$E$140/1000+IF($D109="Yes",'EF Determination'!G31*$G$140/1000*$G$146*$C$154,0)),)</f>
        <v>5.544327768793573E-3</v>
      </c>
      <c r="K109" s="509">
        <f>IFERROR(('EF Determination'!H31*$E$141/1000+IF($D109="Yes",'EF Determination'!H31*$G$141/1000*$G$146*$C$155,0)),)</f>
        <v>9.8493889296894764E-6</v>
      </c>
      <c r="L109" s="509">
        <f>IFERROR(('EF Determination'!H31*$E$142/1000+IF($D109="Yes",'EF Determination'!H31*$G$142/1000*$G$146*$C$156,0)),)</f>
        <v>1.0796058213320164E-6</v>
      </c>
      <c r="M109" s="521">
        <f>IFERROR(('EF Determination'!H31*$E$143/1000+IF($D109="Yes",'EF Determination'!H31*$G$143/1000*$G$146*$C$157,0)),)</f>
        <v>2.0786440440571658E-6</v>
      </c>
      <c r="N109" s="560">
        <f t="shared" si="2"/>
        <v>5.5848572992727571E-3</v>
      </c>
    </row>
    <row r="110" spans="1:14" ht="15" x14ac:dyDescent="0.35">
      <c r="A110" s="414"/>
      <c r="B110" s="381" t="s">
        <v>868</v>
      </c>
      <c r="C110" s="382" t="s">
        <v>218</v>
      </c>
      <c r="D110" s="375" t="s">
        <v>1520</v>
      </c>
      <c r="E110" s="507">
        <f>IFERROR(('EF Determination'!H32*$E$135/1000+IF($D110="Yes",'EF Determination'!H32*$G$135/1000*$G$146*$C$149,0)),)</f>
        <v>1.9123670038482109E-5</v>
      </c>
      <c r="F110" s="509">
        <f>IFERROR(('EF Determination'!H32*$E$136/1000+IF($D110="Yes",'EF Determination'!H32*$G$136/1000*$G$146*$C$150,0)),)</f>
        <v>2.0443774126959415E-5</v>
      </c>
      <c r="G110" s="509">
        <f>IFERROR(('EF Determination'!H32*$E$137/1000+IF($D110="Yes",'EF Determination'!H32*$G$137/1000*$G$146*$C$151,0)),)</f>
        <v>8.55094450103771E-6</v>
      </c>
      <c r="H110" s="509">
        <f>IFERROR(('EF Determination'!H32*$E$138/1000+IF($D110="Yes",'EF Determination'!H32*$G$138/1000*$G$146*$C$152,0)),)</f>
        <v>1.5270393239683473E-5</v>
      </c>
      <c r="I110" s="509">
        <f>IFERROR(('EF Determination'!H32*$E$139/1000+IF($D110="Yes",'EF Determination'!H32*$G$139/1000*$G$146*$C$153,0)),)</f>
        <v>9.9114842102431515E-5</v>
      </c>
      <c r="J110" s="509">
        <f>IFERROR(('EF Determination'!G32*$E$140/1000+IF($D110="Yes",'EF Determination'!G32*$G$140/1000*$G$146*$C$154,0)),)</f>
        <v>3.2491914844374796E-2</v>
      </c>
      <c r="K110" s="509">
        <f>IFERROR(('EF Determination'!H32*$E$141/1000+IF($D110="Yes",'EF Determination'!H32*$G$141/1000*$G$146*$C$155,0)),)</f>
        <v>5.8155936870757156E-5</v>
      </c>
      <c r="L110" s="509">
        <f>IFERROR(('EF Determination'!H32*$E$142/1000+IF($D110="Yes",'EF Determination'!H32*$G$142/1000*$G$146*$C$156,0)),)</f>
        <v>6.3745566794940362E-6</v>
      </c>
      <c r="M110" s="521">
        <f>IFERROR(('EF Determination'!H32*$E$143/1000+IF($D110="Yes",'EF Determination'!H32*$G$143/1000*$G$146*$C$157,0)),)</f>
        <v>1.2273400173951204E-5</v>
      </c>
      <c r="N110" s="560">
        <f t="shared" si="2"/>
        <v>3.2731222362107591E-2</v>
      </c>
    </row>
    <row r="111" spans="1:14" ht="15" x14ac:dyDescent="0.35">
      <c r="A111" s="414"/>
      <c r="B111" s="374" t="s">
        <v>872</v>
      </c>
      <c r="C111" s="375" t="s">
        <v>219</v>
      </c>
      <c r="D111" s="375" t="s">
        <v>1520</v>
      </c>
      <c r="E111" s="514">
        <f>IFERROR(('EF Determination'!H33*$E$135/1000+IF($D111="Yes",'EF Determination'!H33*$G$135/1000*$G$147*$C$149,0)),)</f>
        <v>2.7872198144379964E-2</v>
      </c>
      <c r="F111" s="515">
        <f>IFERROR(('EF Determination'!H33*$E$136/1000+IF($D111="Yes",'EF Determination'!H33*$G$136/1000*$G$147*$C$150,0)),)</f>
        <v>2.9796211822256939E-2</v>
      </c>
      <c r="G111" s="515">
        <f>IFERROR(('EF Determination'!H33*$E$137/1000+IF($D111="Yes",'EF Determination'!H33*$G$137/1000*$G$147*$C$151,0)),)</f>
        <v>1.2462755264806712E-2</v>
      </c>
      <c r="H111" s="515">
        <f>IFERROR(('EF Determination'!H33*$E$138/1000+IF($D111="Yes",'EF Determination'!H33*$G$138/1000*$G$147*$C$152,0)),)</f>
        <v>2.2256158219766089E-2</v>
      </c>
      <c r="I111" s="515">
        <f>IFERROR(('EF Determination'!H33*$E$139/1000+IF($D111="Yes",'EF Determination'!H33*$G$139/1000*$G$147*$C$153,0)),)</f>
        <v>0.14445702694979018</v>
      </c>
      <c r="J111" s="515">
        <f>IFERROR(('EF Determination'!G33*$E$140/1000+IF($D111="Yes",'EF Determination'!G33*$G$140/1000*$G$147*$C$154,0)),)</f>
        <v>47.727839194477951</v>
      </c>
      <c r="K111" s="515">
        <f>IFERROR(('EF Determination'!H33*$E$141/1000+IF($D111="Yes",'EF Determination'!H33*$G$141/1000*$G$147*$C$155,0)),)</f>
        <v>8.4760602565931598E-2</v>
      </c>
      <c r="L111" s="515">
        <f>IFERROR(('EF Determination'!H33*$E$142/1000+IF($D111="Yes",'EF Determination'!H33*$G$142/1000*$G$147*$C$156,0)),)</f>
        <v>9.2907327147933212E-3</v>
      </c>
      <c r="M111" s="523">
        <f>IFERROR(('EF Determination'!H33*$E$143/1000+IF($D111="Yes",'EF Determination'!H33*$G$143/1000*$G$147*$C$157,0)),)</f>
        <v>1.7888127167288631E-2</v>
      </c>
      <c r="N111" s="560">
        <f t="shared" si="2"/>
        <v>48.076623007326965</v>
      </c>
    </row>
    <row r="112" spans="1:14" ht="15" x14ac:dyDescent="0.35">
      <c r="A112" s="414"/>
      <c r="B112" s="374" t="s">
        <v>910</v>
      </c>
      <c r="C112" s="375" t="s">
        <v>220</v>
      </c>
      <c r="D112" s="375" t="s">
        <v>1520</v>
      </c>
      <c r="E112" s="507">
        <f>IFERROR(('EF Determination'!H34*$E$135/1000+IF($D112="Yes",'EF Determination'!H34*$G$135/1000*$G$146*$C$149,0)),)</f>
        <v>2.3550053333333269E-4</v>
      </c>
      <c r="F112" s="509">
        <f>IFERROR(('EF Determination'!H34*$E$136/1000+IF($D112="Yes",'EF Determination'!H34*$G$136/1000*$G$146*$C$150,0)),)</f>
        <v>2.517570999999993E-4</v>
      </c>
      <c r="G112" s="509">
        <f>IFERROR(('EF Determination'!H34*$E$137/1000+IF($D112="Yes",'EF Determination'!H34*$G$137/1000*$G$146*$C$151,0)),)</f>
        <v>1.0530154444444416E-4</v>
      </c>
      <c r="H112" s="509">
        <f>IFERROR(('EF Determination'!H34*$E$138/1000+IF($D112="Yes",'EF Determination'!H34*$G$138/1000*$G$146*$C$152,0)),)</f>
        <v>1.8804893333333283E-4</v>
      </c>
      <c r="I112" s="509">
        <f>IFERROR(('EF Determination'!H34*$E$139/1000+IF($D112="Yes",'EF Determination'!H34*$G$139/1000*$G$146*$C$153,0)),)</f>
        <v>1.2205605999999966E-3</v>
      </c>
      <c r="J112" s="509">
        <f>IFERROR(('EF Determination'!G34*$E$140/1000+IF($D112="Yes",'EF Determination'!G34*$G$140/1000*$G$146*$C$154,0)),)</f>
        <v>0</v>
      </c>
      <c r="K112" s="509">
        <f>IFERROR(('EF Determination'!H34*$E$141/1000+IF($D112="Yes",'EF Determination'!H34*$G$141/1000*$G$146*$C$155,0)),)</f>
        <v>7.1616766666666466E-4</v>
      </c>
      <c r="L112" s="509">
        <f>IFERROR(('EF Determination'!H34*$E$142/1000+IF($D112="Yes",'EF Determination'!H34*$G$142/1000*$G$146*$C$156,0)),)</f>
        <v>7.8500177777777563E-5</v>
      </c>
      <c r="M112" s="521">
        <f>IFERROR(('EF Determination'!H34*$E$143/1000+IF($D112="Yes",'EF Determination'!H34*$G$143/1000*$G$146*$C$157,0)),)</f>
        <v>1.5114213333333292E-4</v>
      </c>
      <c r="N112" s="560">
        <f t="shared" si="2"/>
        <v>2.9469786888888811E-3</v>
      </c>
    </row>
    <row r="113" spans="1:14" ht="15" x14ac:dyDescent="0.35">
      <c r="A113" s="414"/>
      <c r="B113" s="374" t="s">
        <v>1522</v>
      </c>
      <c r="C113" s="375" t="s">
        <v>210</v>
      </c>
      <c r="D113" s="375" t="s">
        <v>1521</v>
      </c>
      <c r="E113" s="507">
        <f>IFERROR(('EF Determination'!H35*$E$135/1000+IF($D113="Yes",'EF Determination'!H35*$G$135/1000*$G$146*$C$149,0)),)</f>
        <v>0</v>
      </c>
      <c r="F113" s="509">
        <f>IFERROR(('EF Determination'!H35*$E$136/1000+IF($D113="Yes",'EF Determination'!H35*$G$136/1000*$G$146*$C$150,0)),)</f>
        <v>0</v>
      </c>
      <c r="G113" s="509">
        <f>IFERROR(('EF Determination'!H35*$E$137/1000+IF($D113="Yes",'EF Determination'!H35*$G$137/1000*$G$146*$C$151,0)),)</f>
        <v>0</v>
      </c>
      <c r="H113" s="509">
        <f>IFERROR(('EF Determination'!H35*$E$138/1000+IF($D113="Yes",'EF Determination'!H35*$G$138/1000*$G$146*$C$152,0)),)</f>
        <v>0</v>
      </c>
      <c r="I113" s="509">
        <f>IFERROR(('EF Determination'!H35*$E$139/1000+IF($D113="Yes",'EF Determination'!H35*$G$139/1000*$G$146*$C$153,0)),)</f>
        <v>0</v>
      </c>
      <c r="J113" s="509">
        <f>IFERROR(('EF Determination'!G35*$E$140/1000+IF($D113="Yes",'EF Determination'!G35*$G$140/1000*$G$146*$C$154,0)),)</f>
        <v>6.6243500923490748E-3</v>
      </c>
      <c r="K113" s="509">
        <f>IFERROR(('EF Determination'!H35*$E$141/1000+IF($D113="Yes",'EF Determination'!H35*$G$141/1000*$G$146*$C$155,0)),)</f>
        <v>0</v>
      </c>
      <c r="L113" s="509">
        <f>IFERROR(('EF Determination'!H35*$E$142/1000+IF($D113="Yes",'EF Determination'!H35*$G$142/1000*$G$146*$C$156,0)),)</f>
        <v>0</v>
      </c>
      <c r="M113" s="521">
        <f>IFERROR(('EF Determination'!H35*$E$143/1000+IF($D113="Yes",'EF Determination'!H35*$G$143/1000*$G$146*$C$157,0)),)</f>
        <v>0</v>
      </c>
      <c r="N113" s="560">
        <f t="shared" si="2"/>
        <v>6.6243500923490748E-3</v>
      </c>
    </row>
    <row r="114" spans="1:14" ht="15" x14ac:dyDescent="0.35">
      <c r="A114" s="414"/>
      <c r="B114" s="374" t="s">
        <v>1470</v>
      </c>
      <c r="C114" s="375" t="s">
        <v>221</v>
      </c>
      <c r="D114" s="375" t="s">
        <v>1520</v>
      </c>
      <c r="E114" s="507">
        <f>IFERROR(('EF Determination'!H36*$E$135/1000+IF($D114="Yes",'EF Determination'!H36*$G$135/1000*$G$146*$C$149,0)),)</f>
        <v>1.6309943999999956E-3</v>
      </c>
      <c r="F114" s="509">
        <f>IFERROR(('EF Determination'!H36*$E$136/1000+IF($D114="Yes",'EF Determination'!H36*$G$136/1000*$G$146*$C$150,0)),)</f>
        <v>1.7435816999999952E-3</v>
      </c>
      <c r="G114" s="509">
        <f>IFERROR(('EF Determination'!H36*$E$137/1000+IF($D114="Yes",'EF Determination'!H36*$G$137/1000*$G$146*$C$151,0)),)</f>
        <v>7.292816999999981E-4</v>
      </c>
      <c r="H114" s="509">
        <f>IFERROR(('EF Determination'!H36*$E$138/1000+IF($D114="Yes",'EF Determination'!H36*$G$138/1000*$G$146*$C$152,0)),)</f>
        <v>1.3023611999999963E-3</v>
      </c>
      <c r="I114" s="509">
        <f>IFERROR(('EF Determination'!H36*$E$139/1000+IF($D114="Yes",'EF Determination'!H36*$G$139/1000*$G$146*$C$153,0)),)</f>
        <v>8.4531761999999764E-3</v>
      </c>
      <c r="J114" s="509">
        <f>IFERROR(('EF Determination'!G36*$E$140/1000+IF($D114="Yes",'EF Determination'!G36*$G$140/1000*$G$146*$C$154,0)),)</f>
        <v>3.8650250294999995</v>
      </c>
      <c r="K114" s="509">
        <f>IFERROR(('EF Determination'!H36*$E$141/1000+IF($D114="Yes",'EF Determination'!H36*$G$141/1000*$G$146*$C$155,0)),)</f>
        <v>4.9599269999999864E-3</v>
      </c>
      <c r="L114" s="509">
        <f>IFERROR(('EF Determination'!H36*$E$142/1000+IF($D114="Yes",'EF Determination'!H36*$G$142/1000*$G$146*$C$156,0)),)</f>
        <v>5.4366479999999856E-4</v>
      </c>
      <c r="M114" s="521">
        <f>IFERROR(('EF Determination'!H36*$E$143/1000+IF($D114="Yes",'EF Determination'!H36*$G$143/1000*$G$146*$C$157,0)),)</f>
        <v>1.0467575999999971E-3</v>
      </c>
      <c r="N114" s="560">
        <f t="shared" si="2"/>
        <v>3.8854347740999993</v>
      </c>
    </row>
    <row r="115" spans="1:14" ht="15" x14ac:dyDescent="0.35">
      <c r="A115" s="414"/>
      <c r="B115" s="381" t="s">
        <v>924</v>
      </c>
      <c r="C115" s="382" t="s">
        <v>222</v>
      </c>
      <c r="D115" s="375" t="s">
        <v>1520</v>
      </c>
      <c r="E115" s="507">
        <f>IFERROR(('EF Determination'!H37*$E$135/1000+IF($D115="Yes",'EF Determination'!H37*$G$135/1000*$G$146*$C$149,0)),)</f>
        <v>9.3771003109500049E-8</v>
      </c>
      <c r="F115" s="509">
        <f>IFERROR(('EF Determination'!H37*$E$136/1000+IF($D115="Yes",'EF Determination'!H37*$G$136/1000*$G$146*$C$150,0)),)</f>
        <v>1.0024400145847674E-7</v>
      </c>
      <c r="G115" s="509">
        <f>IFERROR(('EF Determination'!H37*$E$137/1000+IF($D115="Yes",'EF Determination'!H37*$G$137/1000*$G$146*$C$151,0)),)</f>
        <v>4.1928701017245364E-8</v>
      </c>
      <c r="H115" s="509">
        <f>IFERROR(('EF Determination'!H37*$E$138/1000+IF($D115="Yes",'EF Determination'!H37*$G$138/1000*$G$146*$C$152,0)),)</f>
        <v>7.4876845766541083E-8</v>
      </c>
      <c r="I115" s="509">
        <f>IFERROR(('EF Determination'!H37*$E$139/1000+IF($D115="Yes",'EF Determination'!H37*$G$139/1000*$G$146*$C$153,0)),)</f>
        <v>4.8599971387722237E-7</v>
      </c>
      <c r="J115" s="509">
        <f>IFERROR(('EF Determination'!G37*$E$140/1000+IF($D115="Yes",'EF Determination'!G37*$G$140/1000*$G$146*$C$154,0)),)</f>
        <v>1.628751196731601E-4</v>
      </c>
      <c r="K115" s="509">
        <f>IFERROR(('EF Determination'!H37*$E$141/1000+IF($D115="Yes",'EF Determination'!H37*$G$141/1000*$G$146*$C$155,0)),)</f>
        <v>2.8516181915762142E-7</v>
      </c>
      <c r="L115" s="509">
        <f>IFERROR(('EF Determination'!H37*$E$142/1000+IF($D115="Yes",'EF Determination'!H37*$G$142/1000*$G$146*$C$156,0)),)</f>
        <v>3.1257001036500016E-8</v>
      </c>
      <c r="M115" s="521">
        <f>IFERROR(('EF Determination'!H37*$E$143/1000+IF($D115="Yes",'EF Determination'!H37*$G$143/1000*$G$146*$C$157,0)),)</f>
        <v>6.0181390055350784E-8</v>
      </c>
      <c r="N115" s="560">
        <f t="shared" si="2"/>
        <v>1.6404854014863854E-4</v>
      </c>
    </row>
    <row r="116" spans="1:14" ht="15" x14ac:dyDescent="0.35">
      <c r="A116" s="414"/>
      <c r="B116" s="374" t="s">
        <v>1472</v>
      </c>
      <c r="C116" s="375" t="s">
        <v>223</v>
      </c>
      <c r="D116" s="375" t="s">
        <v>1521</v>
      </c>
      <c r="E116" s="507">
        <f>IFERROR(('EF Determination'!H38*$E$135/1000+IF($D116="Yes",'EF Determination'!H38*$G$135/1000*$G$146*$C$149,0)),)</f>
        <v>0</v>
      </c>
      <c r="F116" s="509">
        <f>IFERROR(('EF Determination'!H38*$E$136/1000+IF($D116="Yes",'EF Determination'!H38*$G$136/1000*$G$146*$C$150,0)),)</f>
        <v>0</v>
      </c>
      <c r="G116" s="509">
        <f>IFERROR(('EF Determination'!H38*$E$137/1000+IF($D116="Yes",'EF Determination'!H38*$G$137/1000*$G$146*$C$151,0)),)</f>
        <v>0</v>
      </c>
      <c r="H116" s="509">
        <f>IFERROR(('EF Determination'!H38*$E$138/1000+IF($D116="Yes",'EF Determination'!H38*$G$138/1000*$G$146*$C$152,0)),)</f>
        <v>0</v>
      </c>
      <c r="I116" s="509">
        <f>IFERROR(('EF Determination'!H38*$E$139/1000+IF($D116="Yes",'EF Determination'!H38*$G$139/1000*$G$146*$C$153,0)),)</f>
        <v>0</v>
      </c>
      <c r="J116" s="509">
        <f>IFERROR(('EF Determination'!G38*$E$140/1000+IF($D116="Yes",'EF Determination'!G38*$G$140/1000*$G$146*$C$154,0)),)</f>
        <v>4.7600000000000003E-3</v>
      </c>
      <c r="K116" s="509">
        <f>IFERROR(('EF Determination'!H38*$E$141/1000+IF($D116="Yes",'EF Determination'!H38*$G$141/1000*$G$146*$C$155,0)),)</f>
        <v>0</v>
      </c>
      <c r="L116" s="509">
        <f>IFERROR(('EF Determination'!H38*$E$142/1000+IF($D116="Yes",'EF Determination'!H38*$G$142/1000*$G$146*$C$156,0)),)</f>
        <v>0</v>
      </c>
      <c r="M116" s="521">
        <f>IFERROR(('EF Determination'!H38*$E$143/1000+IF($D116="Yes",'EF Determination'!H38*$G$143/1000*$G$146*$C$157,0)),)</f>
        <v>0</v>
      </c>
      <c r="N116" s="560">
        <f t="shared" si="2"/>
        <v>4.7600000000000003E-3</v>
      </c>
    </row>
    <row r="117" spans="1:14" ht="15" x14ac:dyDescent="0.35">
      <c r="A117" s="414"/>
      <c r="B117" s="374" t="s">
        <v>1473</v>
      </c>
      <c r="C117" s="375" t="s">
        <v>224</v>
      </c>
      <c r="D117" s="375" t="s">
        <v>1521</v>
      </c>
      <c r="E117" s="507">
        <f>IFERROR(('EF Determination'!H39*$E$135/1000+IF($D117="Yes",'EF Determination'!H39*$G$135/1000*$G$146*$C$149,0)),)</f>
        <v>0</v>
      </c>
      <c r="F117" s="509">
        <f>IFERROR(('EF Determination'!H39*$E$136/1000+IF($D117="Yes",'EF Determination'!H39*$G$136/1000*$G$146*$C$150,0)),)</f>
        <v>0</v>
      </c>
      <c r="G117" s="509">
        <f>IFERROR(('EF Determination'!H39*$E$137/1000+IF($D117="Yes",'EF Determination'!H39*$G$137/1000*$G$146*$C$151,0)),)</f>
        <v>0</v>
      </c>
      <c r="H117" s="509">
        <f>IFERROR(('EF Determination'!H39*$E$138/1000+IF($D117="Yes",'EF Determination'!H39*$G$138/1000*$G$146*$C$152,0)),)</f>
        <v>0</v>
      </c>
      <c r="I117" s="509">
        <f>IFERROR(('EF Determination'!H39*$E$139/1000+IF($D117="Yes",'EF Determination'!H39*$G$139/1000*$G$146*$C$153,0)),)</f>
        <v>0</v>
      </c>
      <c r="J117" s="509">
        <f>IFERROR(('EF Determination'!G39*$E$140/1000+IF($D117="Yes",'EF Determination'!G39*$G$140/1000*$G$146*$C$154,0)),)</f>
        <v>4.153340272601197E-3</v>
      </c>
      <c r="K117" s="509">
        <f>IFERROR(('EF Determination'!H39*$E$141/1000+IF($D117="Yes",'EF Determination'!H39*$G$141/1000*$G$146*$C$155,0)),)</f>
        <v>0</v>
      </c>
      <c r="L117" s="509">
        <f>IFERROR(('EF Determination'!H39*$E$142/1000+IF($D117="Yes",'EF Determination'!H39*$G$142/1000*$G$146*$C$156,0)),)</f>
        <v>0</v>
      </c>
      <c r="M117" s="521">
        <f>IFERROR(('EF Determination'!H39*$E$143/1000+IF($D117="Yes",'EF Determination'!H39*$G$143/1000*$G$146*$C$157,0)),)</f>
        <v>0</v>
      </c>
      <c r="N117" s="560">
        <f t="shared" si="2"/>
        <v>4.153340272601197E-3</v>
      </c>
    </row>
    <row r="118" spans="1:14" ht="15" x14ac:dyDescent="0.35">
      <c r="A118" s="414"/>
      <c r="B118" s="374" t="s">
        <v>1474</v>
      </c>
      <c r="C118" s="375" t="s">
        <v>225</v>
      </c>
      <c r="D118" s="375" t="s">
        <v>1521</v>
      </c>
      <c r="E118" s="507">
        <f>IFERROR(('EF Determination'!H40*$E$135/1000+IF($D118="Yes",'EF Determination'!H40*$G$135/1000*$G$146*$C$149,0)),)</f>
        <v>0</v>
      </c>
      <c r="F118" s="509">
        <f>IFERROR(('EF Determination'!H40*$E$136/1000+IF($D118="Yes",'EF Determination'!H40*$G$136/1000*$G$146*$C$150,0)),)</f>
        <v>0</v>
      </c>
      <c r="G118" s="509">
        <f>IFERROR(('EF Determination'!H40*$E$137/1000+IF($D118="Yes",'EF Determination'!H40*$G$137/1000*$G$146*$C$151,0)),)</f>
        <v>0</v>
      </c>
      <c r="H118" s="509">
        <f>IFERROR(('EF Determination'!H40*$E$138/1000+IF($D118="Yes",'EF Determination'!H40*$G$138/1000*$G$146*$C$152,0)),)</f>
        <v>0</v>
      </c>
      <c r="I118" s="509">
        <f>IFERROR(('EF Determination'!H40*$E$139/1000+IF($D118="Yes",'EF Determination'!H40*$G$139/1000*$G$146*$C$153,0)),)</f>
        <v>0</v>
      </c>
      <c r="J118" s="509">
        <f>IFERROR(('EF Determination'!G40*$E$140/1000+IF($D118="Yes",'EF Determination'!G40*$G$140/1000*$G$146*$C$154,0)),)</f>
        <v>2.5599999999999999E-4</v>
      </c>
      <c r="K118" s="509">
        <f>IFERROR(('EF Determination'!H40*$E$141/1000+IF($D118="Yes",'EF Determination'!H40*$G$141/1000*$G$146*$C$155,0)),)</f>
        <v>0</v>
      </c>
      <c r="L118" s="509">
        <f>IFERROR(('EF Determination'!H40*$E$142/1000+IF($D118="Yes",'EF Determination'!H40*$G$142/1000*$G$146*$C$156,0)),)</f>
        <v>0</v>
      </c>
      <c r="M118" s="521">
        <f>IFERROR(('EF Determination'!H40*$E$143/1000+IF($D118="Yes",'EF Determination'!H40*$G$143/1000*$G$146*$C$157,0)),)</f>
        <v>0</v>
      </c>
      <c r="N118" s="560">
        <f t="shared" si="2"/>
        <v>2.5599999999999999E-4</v>
      </c>
    </row>
    <row r="119" spans="1:14" ht="15" x14ac:dyDescent="0.35">
      <c r="A119" s="414"/>
      <c r="B119" s="374" t="s">
        <v>420</v>
      </c>
      <c r="C119" s="375" t="s">
        <v>190</v>
      </c>
      <c r="D119" s="375" t="s">
        <v>1520</v>
      </c>
      <c r="E119" s="507">
        <f>IFERROR(('EF Determination'!H41*$E$135/1000+IF($D119="Yes",'EF Determination'!H41*$G$135/1000*$G$146*$C$149,0)),)</f>
        <v>1.0766408011228813E-4</v>
      </c>
      <c r="F119" s="509">
        <f>IFERROR(('EF Determination'!H41*$E$136/1000+IF($D119="Yes",'EF Determination'!H41*$G$136/1000*$G$146*$C$150,0)),)</f>
        <v>1.1509611549317367E-4</v>
      </c>
      <c r="G119" s="509">
        <f>IFERROR(('EF Determination'!H41*$E$137/1000+IF($D119="Yes",'EF Determination'!H41*$G$137/1000*$G$146*$C$151,0)),)</f>
        <v>4.8140841791501966E-5</v>
      </c>
      <c r="H119" s="509">
        <f>IFERROR(('EF Determination'!H41*$E$138/1000+IF($D119="Yes",'EF Determination'!H41*$G$138/1000*$G$146*$C$152,0)),)</f>
        <v>8.5970571432946485E-5</v>
      </c>
      <c r="I119" s="509">
        <f>IFERROR(('EF Determination'!H41*$E$139/1000+IF($D119="Yes",'EF Determination'!H41*$G$139/1000*$G$146*$C$153,0)),)</f>
        <v>5.5800525102973203E-4</v>
      </c>
      <c r="J119" s="509">
        <f>IFERROR(('EF Determination'!G41*$E$140/1000+IF($D119="Yes",'EF Determination'!G41*$G$140/1000*$G$146*$C$154,0)),)</f>
        <v>0.18253298556314773</v>
      </c>
      <c r="K119" s="509">
        <f>IFERROR(('EF Determination'!H41*$E$141/1000+IF($D119="Yes",'EF Determination'!H41*$G$141/1000*$G$146*$C$155,0)),)</f>
        <v>3.2741128840117469E-4</v>
      </c>
      <c r="L119" s="509">
        <f>IFERROR(('EF Determination'!H41*$E$142/1000+IF($D119="Yes",'EF Determination'!H41*$G$142/1000*$G$146*$C$156,0)),)</f>
        <v>3.5888026704096046E-5</v>
      </c>
      <c r="M119" s="521">
        <f>IFERROR(('EF Determination'!H41*$E$143/1000+IF($D119="Yes",'EF Determination'!H41*$G$143/1000*$G$146*$C$157,0)),)</f>
        <v>6.9097842460125213E-5</v>
      </c>
      <c r="N119" s="560">
        <f t="shared" si="2"/>
        <v>0.18388025958057275</v>
      </c>
    </row>
    <row r="120" spans="1:14" ht="15" x14ac:dyDescent="0.35">
      <c r="A120" s="414"/>
      <c r="B120" s="374" t="s">
        <v>995</v>
      </c>
      <c r="C120" s="375" t="s">
        <v>226</v>
      </c>
      <c r="D120" s="375" t="s">
        <v>1520</v>
      </c>
      <c r="E120" s="507">
        <f>IFERROR(('EF Determination'!H42*$E$135/1000+IF($D120="Yes",'EF Determination'!H42*$G$135/1000*$G$146*$C$149,0)),)</f>
        <v>2.3070640007268712E-4</v>
      </c>
      <c r="F120" s="509">
        <f>IFERROR(('EF Determination'!H42*$E$136/1000+IF($D120="Yes",'EF Determination'!H42*$G$136/1000*$G$146*$C$150,0)),)</f>
        <v>2.4663202843591361E-4</v>
      </c>
      <c r="G120" s="509">
        <f>IFERROR(('EF Determination'!H42*$E$137/1000+IF($D120="Yes",'EF Determination'!H42*$G$137/1000*$G$146*$C$151,0)),)</f>
        <v>1.031578990374764E-4</v>
      </c>
      <c r="H120" s="509">
        <f>IFERROR(('EF Determination'!H42*$E$138/1000+IF($D120="Yes",'EF Determination'!H42*$G$138/1000*$G$146*$C$152,0)),)</f>
        <v>1.8422078214759346E-4</v>
      </c>
      <c r="I120" s="509">
        <f>IFERROR(('EF Determination'!H42*$E$139/1000+IF($D120="Yes",'EF Determination'!H42*$G$139/1000*$G$146*$C$153,0)),)</f>
        <v>1.1957133944065761E-3</v>
      </c>
      <c r="J120" s="509">
        <f>IFERROR(('EF Determination'!G42*$E$140/1000+IF($D120="Yes",'EF Determination'!G42*$G$140/1000*$G$146*$C$154,0)),)</f>
        <v>0.3527175393046138</v>
      </c>
      <c r="K120" s="509">
        <f>IFERROR(('EF Determination'!H42*$E$141/1000+IF($D120="Yes",'EF Determination'!H42*$G$141/1000*$G$146*$C$155,0)),)</f>
        <v>7.0158849275835816E-4</v>
      </c>
      <c r="L120" s="509">
        <f>IFERROR(('EF Determination'!H42*$E$142/1000+IF($D120="Yes",'EF Determination'!H42*$G$142/1000*$G$146*$C$156,0)),)</f>
        <v>7.6902133357562369E-5</v>
      </c>
      <c r="M120" s="521">
        <f>IFERROR(('EF Determination'!H42*$E$143/1000+IF($D120="Yes",'EF Determination'!H42*$G$143/1000*$G$146*$C$157,0)),)</f>
        <v>1.4806530153918727E-4</v>
      </c>
      <c r="N120" s="560">
        <f t="shared" si="2"/>
        <v>0.35560452573636914</v>
      </c>
    </row>
    <row r="121" spans="1:14" x14ac:dyDescent="0.35">
      <c r="A121" s="363"/>
      <c r="B121" s="374" t="s">
        <v>1477</v>
      </c>
      <c r="C121" s="375" t="s">
        <v>227</v>
      </c>
      <c r="D121" s="375" t="s">
        <v>1521</v>
      </c>
      <c r="E121" s="507">
        <f>IFERROR(('EF Determination'!H43*$E$135/1000+IF($D121="Yes",'EF Determination'!H43*$G$135/1000*$G$146*$C$149,0)),)</f>
        <v>0</v>
      </c>
      <c r="F121" s="509">
        <f>IFERROR(('EF Determination'!H43*$E$136/1000+IF($D121="Yes",'EF Determination'!H43*$G$136/1000*$G$146*$C$150,0)),)</f>
        <v>0</v>
      </c>
      <c r="G121" s="509">
        <f>IFERROR(('EF Determination'!H43*$E$137/1000+IF($D121="Yes",'EF Determination'!H43*$G$137/1000*$G$146*$C$151,0)),)</f>
        <v>0</v>
      </c>
      <c r="H121" s="509">
        <f>IFERROR(('EF Determination'!H43*$E$138/1000+IF($D121="Yes",'EF Determination'!H43*$G$138/1000*$G$146*$C$152,0)),)</f>
        <v>0</v>
      </c>
      <c r="I121" s="509">
        <f>IFERROR(('EF Determination'!H43*$E$139/1000+IF($D121="Yes",'EF Determination'!H43*$G$139/1000*$G$146*$C$153,0)),)</f>
        <v>0</v>
      </c>
      <c r="J121" s="509">
        <f>IFERROR(('EF Determination'!G43*$E$140/1000+IF($D121="Yes",'EF Determination'!G43*$G$140/1000*$G$146*$C$154,0)),)</f>
        <v>3.7224664263059656E-3</v>
      </c>
      <c r="K121" s="509">
        <f>IFERROR(('EF Determination'!H43*$E$141/1000+IF($D121="Yes",'EF Determination'!H43*$G$141/1000*$G$146*$C$155,0)),)</f>
        <v>0</v>
      </c>
      <c r="L121" s="509">
        <f>IFERROR(('EF Determination'!H43*$E$142/1000+IF($D121="Yes",'EF Determination'!H43*$G$142/1000*$G$146*$C$156,0)),)</f>
        <v>0</v>
      </c>
      <c r="M121" s="521">
        <f>IFERROR(('EF Determination'!H43*$E$143/1000+IF($D121="Yes",'EF Determination'!H43*$G$143/1000*$G$146*$C$157,0)),)</f>
        <v>0</v>
      </c>
      <c r="N121" s="560">
        <f t="shared" si="2"/>
        <v>3.7224664263059656E-3</v>
      </c>
    </row>
    <row r="122" spans="1:14" x14ac:dyDescent="0.35">
      <c r="A122" s="363"/>
      <c r="B122" s="374" t="s">
        <v>1192</v>
      </c>
      <c r="C122" s="375" t="s">
        <v>228</v>
      </c>
      <c r="D122" s="375" t="s">
        <v>1520</v>
      </c>
      <c r="E122" s="507">
        <f>IFERROR(('EF Determination'!H44*$E$135/1000+IF($D122="Yes",'EF Determination'!H44*$G$135/1000*$G$146*$C$149,0)),)</f>
        <v>1.0315155826385659E-8</v>
      </c>
      <c r="F122" s="509">
        <f>IFERROR(('EF Determination'!H44*$E$136/1000+IF($D122="Yes",'EF Determination'!H44*$G$136/1000*$G$146*$C$150,0)),)</f>
        <v>1.1027209493505563E-8</v>
      </c>
      <c r="G122" s="509">
        <f>IFERROR(('EF Determination'!H44*$E$137/1000+IF($D122="Yes",'EF Determination'!H44*$G$137/1000*$G$146*$C$151,0)),)</f>
        <v>4.6123115915244331E-9</v>
      </c>
      <c r="H122" s="509">
        <f>IFERROR(('EF Determination'!H44*$E$138/1000+IF($D122="Yes",'EF Determination'!H44*$G$138/1000*$G$146*$C$152,0)),)</f>
        <v>8.2367289061437723E-9</v>
      </c>
      <c r="I122" s="509">
        <f>IFERROR(('EF Determination'!H44*$E$139/1000+IF($D122="Yes",'EF Determination'!H44*$G$139/1000*$G$146*$C$153,0)),)</f>
        <v>5.346175911511075E-8</v>
      </c>
      <c r="J122" s="509">
        <f>IFERROR(('EF Determination'!G44*$E$140/1000+IF($D122="Yes",'EF Determination'!G44*$G$140/1000*$G$146*$C$154,0)),)</f>
        <v>7.2819312149999999E-6</v>
      </c>
      <c r="K122" s="509">
        <f>IFERROR(('EF Determination'!H44*$E$141/1000+IF($D122="Yes",'EF Determination'!H44*$G$141/1000*$G$146*$C$155,0)),)</f>
        <v>3.1368850740687729E-8</v>
      </c>
      <c r="L122" s="509">
        <f>IFERROR(('EF Determination'!H44*$E$142/1000+IF($D122="Yes",'EF Determination'!H44*$G$142/1000*$G$146*$C$156,0)),)</f>
        <v>3.4383852754618864E-9</v>
      </c>
      <c r="M122" s="521">
        <f>IFERROR(('EF Determination'!H44*$E$143/1000+IF($D122="Yes",'EF Determination'!H44*$G$143/1000*$G$146*$C$157,0)),)</f>
        <v>6.6201746348445277E-9</v>
      </c>
      <c r="N122" s="560">
        <f t="shared" si="2"/>
        <v>7.4110117905836638E-6</v>
      </c>
    </row>
    <row r="123" spans="1:14" x14ac:dyDescent="0.35">
      <c r="A123" s="363"/>
      <c r="B123" s="374" t="s">
        <v>1195</v>
      </c>
      <c r="C123" s="375" t="s">
        <v>229</v>
      </c>
      <c r="D123" s="375" t="s">
        <v>1520</v>
      </c>
      <c r="E123" s="507">
        <f>IFERROR(('EF Determination'!H45*$E$135/1000+IF($D123="Yes",'EF Determination'!H45*$G$135/1000*$G$146*$C$149,0)),)</f>
        <v>3.9763227911174747E-5</v>
      </c>
      <c r="F123" s="509">
        <f>IFERROR(('EF Determination'!H45*$E$136/1000+IF($D123="Yes",'EF Determination'!H45*$G$136/1000*$G$146*$C$150,0)),)</f>
        <v>4.2508077599073008E-5</v>
      </c>
      <c r="G123" s="509">
        <f>IFERROR(('EF Determination'!H45*$E$137/1000+IF($D123="Yes",'EF Determination'!H45*$G$137/1000*$G$146*$C$151,0)),)</f>
        <v>1.7779702032422047E-5</v>
      </c>
      <c r="H123" s="509">
        <f>IFERROR(('EF Determination'!H45*$E$138/1000+IF($D123="Yes",'EF Determination'!H45*$G$138/1000*$G$146*$C$152,0)),)</f>
        <v>3.1751234227579838E-5</v>
      </c>
      <c r="I123" s="509">
        <f>IFERROR(('EF Determination'!H45*$E$139/1000+IF($D123="Yes",'EF Determination'!H45*$G$139/1000*$G$146*$C$153,0)),)</f>
        <v>2.0608628197246916E-4</v>
      </c>
      <c r="J123" s="509">
        <f>IFERROR(('EF Determination'!G45*$E$140/1000+IF($D123="Yes",'EF Determination'!G45*$G$140/1000*$G$146*$C$154,0)),)</f>
        <v>7.948638071304133E-2</v>
      </c>
      <c r="K123" s="509">
        <f>IFERROR(('EF Determination'!H45*$E$141/1000+IF($D123="Yes",'EF Determination'!H45*$G$141/1000*$G$146*$C$155,0)),)</f>
        <v>1.2092175652092321E-4</v>
      </c>
      <c r="L123" s="509">
        <f>IFERROR(('EF Determination'!H45*$E$142/1000+IF($D123="Yes",'EF Determination'!H45*$G$142/1000*$G$146*$C$156,0)),)</f>
        <v>1.3254409303724916E-5</v>
      </c>
      <c r="M123" s="521">
        <f>IFERROR(('EF Determination'!H45*$E$143/1000+IF($D123="Yes",'EF Determination'!H45*$G$143/1000*$G$146*$C$157,0)),)</f>
        <v>2.5519683584783794E-5</v>
      </c>
      <c r="N123" s="560">
        <f t="shared" si="2"/>
        <v>7.9983965086193487E-2</v>
      </c>
    </row>
    <row r="124" spans="1:14" x14ac:dyDescent="0.35">
      <c r="A124" s="363"/>
      <c r="B124" s="374" t="s">
        <v>1480</v>
      </c>
      <c r="C124" s="375">
        <v>504</v>
      </c>
      <c r="D124" s="375" t="s">
        <v>1521</v>
      </c>
      <c r="E124" s="507">
        <f>IFERROR(('EF Determination'!H46*$E$135/1000+IF($D124="Yes",'EF Determination'!H46*$G$135/1000*$G$146*$C$149,0)),)</f>
        <v>0</v>
      </c>
      <c r="F124" s="509">
        <f>IFERROR(('EF Determination'!H46*$E$136/1000+IF($D124="Yes",'EF Determination'!H46*$G$136/1000*$G$146*$C$150,0)),)</f>
        <v>0</v>
      </c>
      <c r="G124" s="509">
        <f>IFERROR(('EF Determination'!H46*$E$137/1000+IF($D124="Yes",'EF Determination'!H46*$G$137/1000*$G$146*$C$151,0)),)</f>
        <v>0</v>
      </c>
      <c r="H124" s="509">
        <f>IFERROR(('EF Determination'!H46*$E$138/1000+IF($D124="Yes",'EF Determination'!H46*$G$138/1000*$G$146*$C$152,0)),)</f>
        <v>0</v>
      </c>
      <c r="I124" s="509">
        <f>IFERROR(('EF Determination'!H46*$E$139/1000+IF($D124="Yes",'EF Determination'!H46*$G$139/1000*$G$146*$C$153,0)),)</f>
        <v>0</v>
      </c>
      <c r="J124" s="509">
        <f>IFERROR(('EF Determination'!G46*$E$140/1000+IF($D124="Yes",'EF Determination'!G46*$G$140/1000*$G$146*$C$154,0)),)</f>
        <v>0.10980074071026008</v>
      </c>
      <c r="K124" s="509">
        <f>IFERROR(('EF Determination'!H46*$E$141/1000+IF($D124="Yes",'EF Determination'!H46*$G$141/1000*$G$146*$C$155,0)),)</f>
        <v>0</v>
      </c>
      <c r="L124" s="509">
        <f>IFERROR(('EF Determination'!H46*$E$142/1000+IF($D124="Yes",'EF Determination'!H46*$G$142/1000*$G$146*$C$156,0)),)</f>
        <v>0</v>
      </c>
      <c r="M124" s="521">
        <f>IFERROR(('EF Determination'!H46*$E$143/1000+IF($D124="Yes",'EF Determination'!H46*$G$143/1000*$G$146*$C$157,0)),)</f>
        <v>0</v>
      </c>
      <c r="N124" s="560">
        <f t="shared" si="2"/>
        <v>0.10980074071026008</v>
      </c>
    </row>
    <row r="125" spans="1:14" x14ac:dyDescent="0.35">
      <c r="A125" s="363"/>
      <c r="B125" s="374" t="s">
        <v>1255</v>
      </c>
      <c r="C125" s="375" t="s">
        <v>230</v>
      </c>
      <c r="D125" s="375" t="s">
        <v>1520</v>
      </c>
      <c r="E125" s="507">
        <f>IFERROR(('EF Determination'!H47*$E$135/1000+IF($D125="Yes",'EF Determination'!H47*$G$135/1000*$G$146*$C$149,0)),)</f>
        <v>4.1146933333333219E-3</v>
      </c>
      <c r="F125" s="509">
        <f>IFERROR(('EF Determination'!H47*$E$136/1000+IF($D125="Yes",'EF Determination'!H47*$G$136/1000*$G$146*$C$150,0)),)</f>
        <v>4.3987299999999879E-3</v>
      </c>
      <c r="G125" s="509">
        <f>IFERROR(('EF Determination'!H47*$E$137/1000+IF($D125="Yes",'EF Determination'!H47*$G$137/1000*$G$146*$C$151,0)),)</f>
        <v>1.8398411111111058E-3</v>
      </c>
      <c r="H125" s="509">
        <f>IFERROR(('EF Determination'!H47*$E$138/1000+IF($D125="Yes",'EF Determination'!H47*$G$138/1000*$G$146*$C$152,0)),)</f>
        <v>3.2856133333333242E-3</v>
      </c>
      <c r="I125" s="509">
        <f>IFERROR(('EF Determination'!H47*$E$139/1000+IF($D125="Yes",'EF Determination'!H47*$G$139/1000*$G$146*$C$153,0)),)</f>
        <v>2.1325779999999944E-2</v>
      </c>
      <c r="J125" s="509">
        <f>IFERROR(('EF Determination'!G47*$E$140/1000+IF($D125="Yes",'EF Determination'!G47*$G$140/1000*$G$146*$C$154,0)),)</f>
        <v>9.750734105555555</v>
      </c>
      <c r="K125" s="509">
        <f>IFERROR(('EF Determination'!H47*$E$141/1000+IF($D125="Yes",'EF Determination'!H47*$G$141/1000*$G$146*$C$155,0)),)</f>
        <v>1.2512966666666632E-2</v>
      </c>
      <c r="L125" s="509">
        <f>IFERROR(('EF Determination'!H47*$E$142/1000+IF($D125="Yes",'EF Determination'!H47*$G$142/1000*$G$146*$C$156,0)),)</f>
        <v>1.3715644444444407E-3</v>
      </c>
      <c r="M125" s="521">
        <f>IFERROR(('EF Determination'!H47*$E$143/1000+IF($D125="Yes",'EF Determination'!H47*$G$143/1000*$G$146*$C$157,0)),)</f>
        <v>2.6407733333333261E-3</v>
      </c>
      <c r="N125" s="560">
        <f t="shared" si="2"/>
        <v>9.8022240677777752</v>
      </c>
    </row>
    <row r="126" spans="1:14" x14ac:dyDescent="0.35">
      <c r="A126" s="363"/>
      <c r="B126" s="374" t="s">
        <v>1268</v>
      </c>
      <c r="C126" s="375" t="s">
        <v>231</v>
      </c>
      <c r="D126" s="375" t="s">
        <v>1520</v>
      </c>
      <c r="E126" s="507">
        <f>IFERROR(('EF Determination'!H48*$E$135/1000+IF($D126="Yes",'EF Determination'!H48*$G$135/1000*$G$146*$C$149,0)),)</f>
        <v>1.0943333333333304E-5</v>
      </c>
      <c r="F126" s="509">
        <f>IFERROR(('EF Determination'!H48*$E$136/1000+IF($D126="Yes",'EF Determination'!H48*$G$136/1000*$G$146*$C$150,0)),)</f>
        <v>1.1698749999999967E-5</v>
      </c>
      <c r="G126" s="509">
        <f>IFERROR(('EF Determination'!H48*$E$137/1000+IF($D126="Yes",'EF Determination'!H48*$G$137/1000*$G$146*$C$151,0)),)</f>
        <v>4.893194444444432E-6</v>
      </c>
      <c r="H126" s="509">
        <f>IFERROR(('EF Determination'!H48*$E$138/1000+IF($D126="Yes",'EF Determination'!H48*$G$138/1000*$G$146*$C$152,0)),)</f>
        <v>8.7383333333333087E-6</v>
      </c>
      <c r="I126" s="509">
        <f>IFERROR(('EF Determination'!H48*$E$139/1000+IF($D126="Yes",'EF Determination'!H48*$G$139/1000*$G$146*$C$153,0)),)</f>
        <v>5.6717499999999851E-5</v>
      </c>
      <c r="J126" s="509">
        <f>IFERROR(('EF Determination'!G48*$E$140/1000+IF($D126="Yes",'EF Determination'!G48*$G$140/1000*$G$146*$C$154,0)),)</f>
        <v>1.9510568204768493E-2</v>
      </c>
      <c r="K126" s="509">
        <f>IFERROR(('EF Determination'!H48*$E$141/1000+IF($D126="Yes",'EF Determination'!H48*$G$141/1000*$G$146*$C$155,0)),)</f>
        <v>3.3279166666666577E-5</v>
      </c>
      <c r="L126" s="509">
        <f>IFERROR(('EF Determination'!H48*$E$142/1000+IF($D126="Yes",'EF Determination'!H48*$G$142/1000*$G$146*$C$156,0)),)</f>
        <v>3.6477777777777679E-6</v>
      </c>
      <c r="M126" s="521">
        <f>IFERROR(('EF Determination'!H48*$E$143/1000+IF($D126="Yes",'EF Determination'!H48*$G$143/1000*$G$146*$C$157,0)),)</f>
        <v>7.0233333333333132E-6</v>
      </c>
      <c r="N126" s="560">
        <f t="shared" si="2"/>
        <v>1.9647509593657384E-2</v>
      </c>
    </row>
    <row r="127" spans="1:14" x14ac:dyDescent="0.35">
      <c r="A127" s="363"/>
      <c r="B127" s="374" t="s">
        <v>1523</v>
      </c>
      <c r="C127" s="375">
        <v>401</v>
      </c>
      <c r="D127" s="375" t="s">
        <v>1520</v>
      </c>
      <c r="E127" s="507">
        <f>IFERROR(('EF Determination'!H49*$E$135/1000+IF($D127="Yes",'EF Determination'!H49*$G$135/1000*$G$146*$C$149,0)),)</f>
        <v>0</v>
      </c>
      <c r="F127" s="509">
        <f>IFERROR(('EF Determination'!H49*$E$136/1000+IF($D127="Yes",'EF Determination'!H49*$G$136/1000*$G$146*$C$150,0)),)</f>
        <v>0</v>
      </c>
      <c r="G127" s="509">
        <f>IFERROR(('EF Determination'!H49*$E$137/1000+IF($D127="Yes",'EF Determination'!H49*$G$137/1000*$G$146*$C$151,0)),)</f>
        <v>0</v>
      </c>
      <c r="H127" s="509">
        <f>IFERROR(('EF Determination'!H49*$E$138/1000+IF($D127="Yes",'EF Determination'!H49*$G$138/1000*$G$146*$C$152,0)),)</f>
        <v>0</v>
      </c>
      <c r="I127" s="509">
        <f>IFERROR(('EF Determination'!H49*$E$139/1000+IF($D127="Yes",'EF Determination'!H49*$G$139/1000*$G$146*$C$153,0)),)</f>
        <v>0</v>
      </c>
      <c r="J127" s="509">
        <f>IFERROR(('EF Determination'!G49*$E$140/1000+IF($D127="Yes",'EF Determination'!G49*$G$140/1000*$G$146*$C$154,0)),)</f>
        <v>0</v>
      </c>
      <c r="K127" s="509">
        <f>IFERROR(('EF Determination'!H49*$E$141/1000+IF($D127="Yes",'EF Determination'!H49*$G$141/1000*$G$146*$C$155,0)),)</f>
        <v>0</v>
      </c>
      <c r="L127" s="509">
        <f>IFERROR(('EF Determination'!H49*$E$142/1000+IF($D127="Yes",'EF Determination'!H49*$G$142/1000*$G$146*$C$156,0)),)</f>
        <v>0</v>
      </c>
      <c r="M127" s="521">
        <f>IFERROR(('EF Determination'!H49*$E$143/1000+IF($D127="Yes",'EF Determination'!H49*$G$143/1000*$G$146*$C$157,0)),)</f>
        <v>0</v>
      </c>
      <c r="N127" s="565">
        <f t="shared" si="2"/>
        <v>0</v>
      </c>
    </row>
    <row r="128" spans="1:14" ht="15" x14ac:dyDescent="0.35">
      <c r="A128" s="414"/>
      <c r="B128" s="374" t="s">
        <v>1483</v>
      </c>
      <c r="C128" s="375" t="s">
        <v>232</v>
      </c>
      <c r="D128" s="375" t="s">
        <v>1521</v>
      </c>
      <c r="E128" s="507">
        <f>IFERROR(('EF Determination'!H50*$E$135/1000+IF($D128="Yes",'EF Determination'!H50*$G$135/1000*$G$146*$C$149,0)),)</f>
        <v>0</v>
      </c>
      <c r="F128" s="509">
        <f>IFERROR(('EF Determination'!H50*$E$136/1000+IF($D128="Yes",'EF Determination'!H50*$G$136/1000*$G$146*$C$150,0)),)</f>
        <v>0</v>
      </c>
      <c r="G128" s="509">
        <f>IFERROR(('EF Determination'!H50*$E$137/1000+IF($D128="Yes",'EF Determination'!H50*$G$137/1000*$G$146*$C$151,0)),)</f>
        <v>0</v>
      </c>
      <c r="H128" s="509">
        <f>IFERROR(('EF Determination'!H50*$E$138/1000+IF($D128="Yes",'EF Determination'!H50*$G$138/1000*$G$146*$C$152,0)),)</f>
        <v>0</v>
      </c>
      <c r="I128" s="509">
        <f>IFERROR(('EF Determination'!H50*$E$139/1000+IF($D128="Yes",'EF Determination'!H50*$G$139/1000*$G$146*$C$153,0)),)</f>
        <v>0</v>
      </c>
      <c r="J128" s="509">
        <f>IFERROR(('EF Determination'!G50*$E$140/1000+IF($D128="Yes",'EF Determination'!G50*$G$140/1000*$G$146*$C$154,0)),)</f>
        <v>0</v>
      </c>
      <c r="K128" s="509">
        <f>IFERROR(('EF Determination'!H50*$E$141/1000+IF($D128="Yes",'EF Determination'!H50*$G$141/1000*$G$146*$C$155,0)),)</f>
        <v>0</v>
      </c>
      <c r="L128" s="509">
        <f>IFERROR(('EF Determination'!H50*$E$142/1000+IF($D128="Yes",'EF Determination'!H50*$G$142/1000*$G$146*$C$156,0)),)</f>
        <v>0</v>
      </c>
      <c r="M128" s="521">
        <f>IFERROR(('EF Determination'!H50*$E$143/1000+IF($D128="Yes",'EF Determination'!H50*$G$143/1000*$G$146*$C$157,0)),)</f>
        <v>0</v>
      </c>
      <c r="N128" s="565">
        <f t="shared" si="2"/>
        <v>0</v>
      </c>
    </row>
    <row r="129" spans="1:14" ht="15" x14ac:dyDescent="0.35">
      <c r="A129" s="414"/>
      <c r="B129" s="374" t="s">
        <v>1484</v>
      </c>
      <c r="C129" s="375" t="s">
        <v>233</v>
      </c>
      <c r="D129" s="375" t="s">
        <v>1521</v>
      </c>
      <c r="E129" s="507">
        <f>IFERROR(('EF Determination'!H51*$E$135/1000+IF($D129="Yes",'EF Determination'!H51*$G$135/1000*$G$146*$C$149,0)),)</f>
        <v>0</v>
      </c>
      <c r="F129" s="509">
        <f>IFERROR(('EF Determination'!H51*$E$136/1000+IF($D129="Yes",'EF Determination'!H51*$G$136/1000*$G$146*$C$150,0)),)</f>
        <v>0</v>
      </c>
      <c r="G129" s="509">
        <f>IFERROR(('EF Determination'!H51*$E$137/1000+IF($D129="Yes",'EF Determination'!H51*$G$137/1000*$G$146*$C$151,0)),)</f>
        <v>0</v>
      </c>
      <c r="H129" s="509">
        <f>IFERROR(('EF Determination'!H51*$E$138/1000+IF($D129="Yes",'EF Determination'!H51*$G$138/1000*$G$146*$C$152,0)),)</f>
        <v>0</v>
      </c>
      <c r="I129" s="509">
        <f>IFERROR(('EF Determination'!H51*$E$139/1000+IF($D129="Yes",'EF Determination'!H51*$G$139/1000*$G$146*$C$153,0)),)</f>
        <v>0</v>
      </c>
      <c r="J129" s="509">
        <f>IFERROR(('EF Determination'!G51*$E$140/1000+IF($D129="Yes",'EF Determination'!G51*$G$140/1000*$G$146*$C$154,0)),)</f>
        <v>0</v>
      </c>
      <c r="K129" s="509">
        <f>IFERROR(('EF Determination'!H51*$E$141/1000+IF($D129="Yes",'EF Determination'!H51*$G$141/1000*$G$146*$C$155,0)),)</f>
        <v>0</v>
      </c>
      <c r="L129" s="509">
        <f>IFERROR(('EF Determination'!H51*$E$142/1000+IF($D129="Yes",'EF Determination'!H51*$G$142/1000*$G$146*$C$156,0)),)</f>
        <v>0</v>
      </c>
      <c r="M129" s="521">
        <f>IFERROR(('EF Determination'!H51*$E$143/1000+IF($D129="Yes",'EF Determination'!H51*$G$143/1000*$G$146*$C$157,0)),)</f>
        <v>0</v>
      </c>
      <c r="N129" s="565">
        <f t="shared" si="2"/>
        <v>0</v>
      </c>
    </row>
    <row r="130" spans="1:14" ht="15" x14ac:dyDescent="0.35">
      <c r="A130" s="414"/>
      <c r="B130" s="374" t="s">
        <v>1485</v>
      </c>
      <c r="C130" s="375" t="s">
        <v>234</v>
      </c>
      <c r="D130" s="375" t="s">
        <v>1521</v>
      </c>
      <c r="E130" s="507">
        <f>IFERROR(('EF Determination'!H52*$E$135/1000+IF($D130="Yes",'EF Determination'!H52*$G$135/1000*$G$146*$C$149,0)),)</f>
        <v>0</v>
      </c>
      <c r="F130" s="509">
        <f>IFERROR(('EF Determination'!H52*$E$136/1000+IF($D130="Yes",'EF Determination'!H52*$G$136/1000*$G$146*$C$150,0)),)</f>
        <v>0</v>
      </c>
      <c r="G130" s="509">
        <f>IFERROR(('EF Determination'!H52*$E$137/1000+IF($D130="Yes",'EF Determination'!H52*$G$137/1000*$G$146*$C$151,0)),)</f>
        <v>0</v>
      </c>
      <c r="H130" s="509">
        <f>IFERROR(('EF Determination'!H52*$E$138/1000+IF($D130="Yes",'EF Determination'!H52*$G$138/1000*$G$146*$C$152,0)),)</f>
        <v>0</v>
      </c>
      <c r="I130" s="509">
        <f>IFERROR(('EF Determination'!H52*$E$139/1000+IF($D130="Yes",'EF Determination'!H52*$G$139/1000*$G$146*$C$153,0)),)</f>
        <v>0</v>
      </c>
      <c r="J130" s="509">
        <f>IFERROR(('EF Determination'!G52*$E$140/1000+IF($D130="Yes",'EF Determination'!G52*$G$140/1000*$G$146*$C$154,0)),)</f>
        <v>0</v>
      </c>
      <c r="K130" s="509">
        <f>IFERROR(('EF Determination'!H52*$E$141/1000+IF($D130="Yes",'EF Determination'!H52*$G$141/1000*$G$146*$C$155,0)),)</f>
        <v>0</v>
      </c>
      <c r="L130" s="509">
        <f>IFERROR(('EF Determination'!H52*$E$142/1000+IF($D130="Yes",'EF Determination'!H52*$G$142/1000*$G$146*$C$156,0)),)</f>
        <v>0</v>
      </c>
      <c r="M130" s="521">
        <f>IFERROR(('EF Determination'!H52*$E$143/1000+IF($D130="Yes",'EF Determination'!H52*$G$143/1000*$G$146*$C$157,0)),)</f>
        <v>0</v>
      </c>
      <c r="N130" s="565">
        <f t="shared" si="2"/>
        <v>0</v>
      </c>
    </row>
    <row r="131" spans="1:14" ht="13.5" customHeight="1" x14ac:dyDescent="0.35">
      <c r="A131" s="414"/>
      <c r="B131" s="374" t="s">
        <v>1329</v>
      </c>
      <c r="C131" s="375" t="s">
        <v>235</v>
      </c>
      <c r="D131" s="375" t="s">
        <v>1520</v>
      </c>
      <c r="E131" s="507">
        <f>IFERROR(('EF Determination'!H53*$E$135/1000+IF($D131="Yes",'EF Determination'!H53*$G$135/1000*$G$146*$C$149,0)),)</f>
        <v>9.2274186666666414E-4</v>
      </c>
      <c r="F131" s="509">
        <f>IFERROR(('EF Determination'!H53*$E$136/1000+IF($D131="Yes",'EF Determination'!H53*$G$136/1000*$G$146*$C$150,0)),)</f>
        <v>9.8643859999999702E-4</v>
      </c>
      <c r="G131" s="509">
        <f>IFERROR(('EF Determination'!H53*$E$137/1000+IF($D131="Yes",'EF Determination'!H53*$G$137/1000*$G$146*$C$151,0)),)</f>
        <v>4.125941555555544E-4</v>
      </c>
      <c r="H131" s="509">
        <f>IFERROR(('EF Determination'!H53*$E$138/1000+IF($D131="Yes",'EF Determination'!H53*$G$138/1000*$G$146*$C$152,0)),)</f>
        <v>7.3681626666666461E-4</v>
      </c>
      <c r="I131" s="509">
        <f>IFERROR(('EF Determination'!H53*$E$139/1000+IF($D131="Yes",'EF Determination'!H53*$G$139/1000*$G$146*$C$153,0)),)</f>
        <v>4.7824195999999868E-3</v>
      </c>
      <c r="J131" s="509">
        <f>IFERROR(('EF Determination'!G53*$E$140/1000+IF($D131="Yes",'EF Determination'!G53*$G$140/1000*$G$146*$C$154,0)),)</f>
        <v>2.1866539887777776</v>
      </c>
      <c r="K131" s="509">
        <f>IFERROR(('EF Determination'!H53*$E$141/1000+IF($D131="Yes",'EF Determination'!H53*$G$141/1000*$G$146*$C$155,0)),)</f>
        <v>2.8060993333333256E-3</v>
      </c>
      <c r="L131" s="509">
        <f>IFERROR(('EF Determination'!H53*$E$142/1000+IF($D131="Yes",'EF Determination'!H53*$G$142/1000*$G$146*$C$156,0)),)</f>
        <v>3.075806222222214E-4</v>
      </c>
      <c r="M131" s="521">
        <f>IFERROR(('EF Determination'!H53*$E$143/1000+IF($D131="Yes",'EF Determination'!H53*$G$143/1000*$G$146*$C$157,0)),)</f>
        <v>5.9220746666666503E-4</v>
      </c>
      <c r="N131" s="560">
        <f t="shared" si="2"/>
        <v>2.1982008866888885</v>
      </c>
    </row>
    <row r="132" spans="1:14" ht="15" x14ac:dyDescent="0.35">
      <c r="A132" s="414"/>
      <c r="B132" s="374" t="s">
        <v>1486</v>
      </c>
      <c r="C132" s="375" t="s">
        <v>236</v>
      </c>
      <c r="D132" s="375" t="s">
        <v>1520</v>
      </c>
      <c r="E132" s="507">
        <f>IFERROR(('EF Determination'!H54*$E$135/1000+IF($D132="Yes",'EF Determination'!H54*$G$135/1000*$G$146*$C$149,0)),)</f>
        <v>3.711978666666656E-4</v>
      </c>
      <c r="F132" s="509">
        <f>IFERROR(('EF Determination'!H54*$E$136/1000+IF($D132="Yes",'EF Determination'!H54*$G$136/1000*$G$146*$C$150,0)),)</f>
        <v>3.968215999999988E-4</v>
      </c>
      <c r="G132" s="509">
        <f>IFERROR(('EF Determination'!H54*$E$137/1000+IF($D132="Yes",'EF Determination'!H54*$G$137/1000*$G$146*$C$151,0)),)</f>
        <v>1.659771555555551E-4</v>
      </c>
      <c r="H132" s="509">
        <f>IFERROR(('EF Determination'!H54*$E$138/1000+IF($D132="Yes",'EF Determination'!H54*$G$138/1000*$G$146*$C$152,0)),)</f>
        <v>2.9640426666666586E-4</v>
      </c>
      <c r="I132" s="509">
        <f>IFERROR(('EF Determination'!H54*$E$139/1000+IF($D132="Yes",'EF Determination'!H54*$G$139/1000*$G$146*$C$153,0)),)</f>
        <v>1.9238575999999947E-3</v>
      </c>
      <c r="J132" s="509">
        <f>IFERROR(('EF Determination'!G54*$E$140/1000+IF($D132="Yes",'EF Determination'!G54*$G$140/1000*$G$146*$C$154,0)),)</f>
        <v>0.87964069377777765</v>
      </c>
      <c r="K132" s="509">
        <f>IFERROR(('EF Determination'!H54*$E$141/1000+IF($D132="Yes",'EF Determination'!H54*$G$141/1000*$G$146*$C$155,0)),)</f>
        <v>1.1288293333333302E-3</v>
      </c>
      <c r="L132" s="509">
        <f>IFERROR(('EF Determination'!H54*$E$142/1000+IF($D132="Yes",'EF Determination'!H54*$G$142/1000*$G$146*$C$156,0)),)</f>
        <v>1.2373262222222187E-4</v>
      </c>
      <c r="M132" s="521">
        <f>IFERROR(('EF Determination'!H54*$E$143/1000+IF($D132="Yes",'EF Determination'!H54*$G$143/1000*$G$146*$C$157,0)),)</f>
        <v>2.3823146666666599E-4</v>
      </c>
      <c r="N132" s="560">
        <f t="shared" si="2"/>
        <v>0.88428574568888874</v>
      </c>
    </row>
    <row r="133" spans="1:14" ht="15" x14ac:dyDescent="0.35">
      <c r="A133" s="414"/>
      <c r="B133" s="384" t="s">
        <v>1487</v>
      </c>
      <c r="C133" s="385" t="s">
        <v>237</v>
      </c>
      <c r="D133" s="385" t="s">
        <v>1521</v>
      </c>
      <c r="E133" s="517">
        <f>IFERROR(('EF Determination'!H55*$E$135/1000+IF($D133="Yes",'EF Determination'!H55*$G$135/1000*$G$146*$C$149,0)),)</f>
        <v>0</v>
      </c>
      <c r="F133" s="519">
        <f>IFERROR(('EF Determination'!H55*$E$136/1000+IF($D133="Yes",'EF Determination'!H55*$G$136/1000*$G$146*$C$150,0)),)</f>
        <v>0</v>
      </c>
      <c r="G133" s="519">
        <f>IFERROR(('EF Determination'!H55*$E$137/1000+IF($D133="Yes",'EF Determination'!H55*$G$137/1000*$G$146*$C$151,0)),)</f>
        <v>0</v>
      </c>
      <c r="H133" s="519">
        <f>IFERROR(('EF Determination'!H55*$E$138/1000+IF($D133="Yes",'EF Determination'!H55*$G$138/1000*$G$146*$C$152,0)),)</f>
        <v>0</v>
      </c>
      <c r="I133" s="519">
        <f>IFERROR(('EF Determination'!H55*$E$139/1000+IF($D133="Yes",'EF Determination'!H55*$G$139/1000*$G$146*$C$153,0)),)</f>
        <v>0</v>
      </c>
      <c r="J133" s="519">
        <f>IFERROR(('EF Determination'!G55*$E$140/1000+IF($D133="Yes",'EF Determination'!G55*$G$140/1000*$G$146*$C$154,0)),)</f>
        <v>0.10061665999466132</v>
      </c>
      <c r="K133" s="519">
        <f>IFERROR(('EF Determination'!H55*$E$141/1000+IF($D133="Yes",'EF Determination'!H55*$G$141/1000*$G$146*$C$155,0)),)</f>
        <v>0</v>
      </c>
      <c r="L133" s="519">
        <f>IFERROR(('EF Determination'!H55*$E$142/1000+IF($D133="Yes",'EF Determination'!H55*$G$142/1000*$G$146*$C$156,0)),)</f>
        <v>0</v>
      </c>
      <c r="M133" s="524">
        <f>IFERROR(('EF Determination'!H55*$E$143/1000+IF($D133="Yes",'EF Determination'!H55*$G$143/1000*$G$146*$C$157,0)),)</f>
        <v>0</v>
      </c>
      <c r="N133" s="561">
        <f t="shared" si="2"/>
        <v>0.10061665999466132</v>
      </c>
    </row>
    <row r="134" spans="1:14" ht="30" customHeight="1" x14ac:dyDescent="0.35">
      <c r="A134" s="225">
        <v>1</v>
      </c>
      <c r="B134" s="711" t="s">
        <v>1524</v>
      </c>
      <c r="C134" s="711"/>
      <c r="D134" s="711"/>
      <c r="E134" s="711"/>
      <c r="F134" s="711"/>
      <c r="G134" s="711"/>
      <c r="H134" s="711"/>
      <c r="I134" s="711"/>
      <c r="J134" s="711"/>
      <c r="K134" s="711"/>
      <c r="L134" s="711"/>
      <c r="M134" s="711"/>
    </row>
    <row r="135" spans="1:14" ht="12.75" customHeight="1" x14ac:dyDescent="0.35">
      <c r="A135" s="225"/>
      <c r="B135" s="418" t="s">
        <v>1525</v>
      </c>
      <c r="C135" s="419">
        <v>24</v>
      </c>
      <c r="D135" s="420" t="s">
        <v>1546</v>
      </c>
      <c r="E135" s="496"/>
      <c r="F135" s="397" t="s">
        <v>1547</v>
      </c>
      <c r="G135" s="421">
        <v>53.6</v>
      </c>
      <c r="H135" s="227" t="s">
        <v>1528</v>
      </c>
      <c r="I135" s="397"/>
      <c r="J135" s="397"/>
      <c r="K135" s="397"/>
      <c r="L135" s="397"/>
      <c r="M135" s="397"/>
    </row>
    <row r="136" spans="1:14" x14ac:dyDescent="0.35">
      <c r="A136" s="225"/>
      <c r="B136" s="418" t="s">
        <v>1529</v>
      </c>
      <c r="C136" s="419">
        <v>24</v>
      </c>
      <c r="D136" s="392" t="s">
        <v>1546</v>
      </c>
      <c r="E136" s="496"/>
      <c r="F136" s="393" t="s">
        <v>1547</v>
      </c>
      <c r="G136" s="421">
        <v>57.3</v>
      </c>
      <c r="H136" s="392" t="s">
        <v>1528</v>
      </c>
      <c r="I136" s="393"/>
      <c r="J136" s="393"/>
      <c r="L136" s="140"/>
      <c r="M136" s="140"/>
    </row>
    <row r="137" spans="1:14" x14ac:dyDescent="0.35">
      <c r="A137" s="225"/>
      <c r="B137" s="418" t="s">
        <v>1530</v>
      </c>
      <c r="C137" s="419">
        <v>24</v>
      </c>
      <c r="D137" s="392" t="s">
        <v>1546</v>
      </c>
      <c r="E137" s="496"/>
      <c r="F137" s="393" t="s">
        <v>1547</v>
      </c>
      <c r="G137" s="421">
        <v>71.900000000000006</v>
      </c>
      <c r="H137" s="392" t="s">
        <v>1528</v>
      </c>
      <c r="I137" s="393"/>
      <c r="J137" s="393"/>
      <c r="L137" s="140"/>
      <c r="M137" s="140"/>
    </row>
    <row r="138" spans="1:14" x14ac:dyDescent="0.35">
      <c r="A138" s="225"/>
      <c r="B138" s="418" t="s">
        <v>1531</v>
      </c>
      <c r="C138" s="419">
        <v>24</v>
      </c>
      <c r="D138" s="392" t="s">
        <v>1546</v>
      </c>
      <c r="E138" s="496"/>
      <c r="F138" s="393" t="s">
        <v>1547</v>
      </c>
      <c r="G138" s="421">
        <v>128.4</v>
      </c>
      <c r="H138" s="392" t="s">
        <v>1528</v>
      </c>
      <c r="I138" s="393"/>
      <c r="J138" s="393"/>
      <c r="L138" s="140"/>
      <c r="M138" s="140"/>
    </row>
    <row r="139" spans="1:14" x14ac:dyDescent="0.35">
      <c r="A139" s="225"/>
      <c r="B139" s="418" t="s">
        <v>1532</v>
      </c>
      <c r="C139" s="419">
        <v>24</v>
      </c>
      <c r="D139" s="392" t="s">
        <v>1546</v>
      </c>
      <c r="E139" s="496"/>
      <c r="F139" s="393" t="s">
        <v>1547</v>
      </c>
      <c r="G139" s="421">
        <v>138.9</v>
      </c>
      <c r="H139" s="392" t="s">
        <v>1528</v>
      </c>
      <c r="I139" s="393"/>
      <c r="J139" s="393"/>
      <c r="L139" s="140"/>
      <c r="M139" s="140"/>
    </row>
    <row r="140" spans="1:14" x14ac:dyDescent="0.35">
      <c r="A140" s="225"/>
      <c r="B140" s="418" t="s">
        <v>1516</v>
      </c>
      <c r="C140" s="419">
        <v>24</v>
      </c>
      <c r="D140" s="392" t="s">
        <v>1546</v>
      </c>
      <c r="E140" s="563">
        <f>'2. Emissions Units &amp; Activities'!L20</f>
        <v>20000</v>
      </c>
      <c r="F140" s="393" t="s">
        <v>1547</v>
      </c>
      <c r="G140" s="421">
        <v>173.5</v>
      </c>
      <c r="H140" s="392" t="s">
        <v>1528</v>
      </c>
      <c r="I140" s="393"/>
      <c r="J140" s="393"/>
      <c r="L140" s="140"/>
      <c r="M140" s="140"/>
    </row>
    <row r="141" spans="1:14" x14ac:dyDescent="0.35">
      <c r="A141" s="225"/>
      <c r="B141" s="418" t="s">
        <v>1517</v>
      </c>
      <c r="C141" s="419">
        <v>24</v>
      </c>
      <c r="D141" s="392" t="s">
        <v>1546</v>
      </c>
      <c r="E141" s="496"/>
      <c r="F141" s="393" t="s">
        <v>1547</v>
      </c>
      <c r="G141" s="421">
        <v>163</v>
      </c>
      <c r="H141" s="392" t="s">
        <v>1528</v>
      </c>
      <c r="I141" s="393"/>
      <c r="J141" s="411"/>
      <c r="L141" s="140"/>
      <c r="M141" s="140"/>
    </row>
    <row r="142" spans="1:14" x14ac:dyDescent="0.35">
      <c r="A142" s="225"/>
      <c r="B142" s="418" t="s">
        <v>1518</v>
      </c>
      <c r="C142" s="419">
        <v>24</v>
      </c>
      <c r="D142" s="392" t="s">
        <v>1546</v>
      </c>
      <c r="E142" s="496"/>
      <c r="F142" s="393" t="s">
        <v>1547</v>
      </c>
      <c r="G142" s="421">
        <v>53.6</v>
      </c>
      <c r="H142" s="392" t="s">
        <v>1528</v>
      </c>
      <c r="I142" s="393"/>
      <c r="J142" s="411"/>
      <c r="L142" s="140"/>
      <c r="M142" s="140"/>
    </row>
    <row r="143" spans="1:14" x14ac:dyDescent="0.35">
      <c r="A143" s="225"/>
      <c r="B143" s="418" t="s">
        <v>1519</v>
      </c>
      <c r="C143" s="419">
        <v>24</v>
      </c>
      <c r="D143" s="392" t="s">
        <v>1546</v>
      </c>
      <c r="E143" s="496"/>
      <c r="F143" s="393" t="s">
        <v>1547</v>
      </c>
      <c r="G143" s="421">
        <v>103.2</v>
      </c>
      <c r="H143" s="395" t="s">
        <v>1528</v>
      </c>
      <c r="I143" s="393"/>
      <c r="J143" s="411"/>
      <c r="L143" s="140"/>
      <c r="M143" s="140"/>
    </row>
    <row r="144" spans="1:14" ht="57.75" customHeight="1" x14ac:dyDescent="0.35">
      <c r="A144" s="225">
        <v>2</v>
      </c>
      <c r="B144" s="700" t="s">
        <v>1533</v>
      </c>
      <c r="C144" s="700"/>
      <c r="D144" s="700"/>
      <c r="E144" s="700"/>
      <c r="F144" s="700"/>
      <c r="G144" s="700"/>
      <c r="H144" s="700"/>
      <c r="I144" s="700"/>
      <c r="J144" s="700"/>
      <c r="K144" s="700"/>
      <c r="L144" s="700"/>
      <c r="M144" s="700"/>
    </row>
    <row r="145" spans="1:13" ht="48.75" customHeight="1" x14ac:dyDescent="0.35">
      <c r="A145" s="225"/>
      <c r="B145" s="398" t="s">
        <v>1431</v>
      </c>
      <c r="C145" s="399" t="s">
        <v>1534</v>
      </c>
      <c r="D145" s="400" t="s">
        <v>1535</v>
      </c>
      <c r="E145" s="401" t="s">
        <v>1536</v>
      </c>
      <c r="F145" s="401" t="s">
        <v>1537</v>
      </c>
      <c r="G145" s="399" t="s">
        <v>1538</v>
      </c>
      <c r="H145" s="423"/>
      <c r="I145" s="140"/>
      <c r="J145" s="402"/>
      <c r="K145" s="402"/>
      <c r="L145" s="140"/>
      <c r="M145" s="424"/>
    </row>
    <row r="146" spans="1:13" x14ac:dyDescent="0.35">
      <c r="A146" s="225"/>
      <c r="B146" s="403" t="s">
        <v>1539</v>
      </c>
      <c r="C146" s="403">
        <v>14</v>
      </c>
      <c r="D146" s="403">
        <v>900</v>
      </c>
      <c r="E146" s="403">
        <v>30</v>
      </c>
      <c r="F146" s="404">
        <v>4.2666666666666666</v>
      </c>
      <c r="G146" s="425">
        <v>5.4444444444444295E-2</v>
      </c>
      <c r="H146" s="426"/>
      <c r="I146" s="140"/>
      <c r="J146" s="406"/>
      <c r="K146" s="406"/>
      <c r="L146" s="140"/>
      <c r="M146" s="424"/>
    </row>
    <row r="147" spans="1:13" x14ac:dyDescent="0.35">
      <c r="A147" s="225"/>
      <c r="B147" s="398" t="s">
        <v>1540</v>
      </c>
      <c r="C147" s="398">
        <v>20</v>
      </c>
      <c r="D147" s="398">
        <v>750</v>
      </c>
      <c r="E147" s="398">
        <v>30</v>
      </c>
      <c r="F147" s="407">
        <v>4.833333333333333</v>
      </c>
      <c r="G147" s="405">
        <v>6.3888888888888884E-2</v>
      </c>
      <c r="H147" s="427"/>
      <c r="I147" s="428"/>
      <c r="J147" s="406"/>
      <c r="K147" s="406"/>
      <c r="L147" s="140"/>
      <c r="M147" s="424"/>
    </row>
    <row r="148" spans="1:13" ht="12" customHeight="1" x14ac:dyDescent="0.35">
      <c r="A148" s="225">
        <v>3</v>
      </c>
      <c r="B148" s="393" t="s">
        <v>1548</v>
      </c>
      <c r="C148" s="393"/>
      <c r="D148" s="393"/>
      <c r="E148" s="393"/>
      <c r="F148" s="393"/>
      <c r="G148" s="393"/>
      <c r="H148" s="393"/>
      <c r="I148" s="393"/>
      <c r="J148" s="393"/>
      <c r="K148" s="393"/>
      <c r="L148" s="429"/>
      <c r="M148" s="393"/>
    </row>
    <row r="149" spans="1:13" ht="12" customHeight="1" x14ac:dyDescent="0.35">
      <c r="A149" s="225"/>
      <c r="B149" s="387" t="s">
        <v>1525</v>
      </c>
      <c r="C149" s="525">
        <f>'Criteria 39tpy'!B7</f>
        <v>3</v>
      </c>
      <c r="D149" s="393" t="s">
        <v>1549</v>
      </c>
      <c r="E149" s="393"/>
      <c r="F149" s="393"/>
      <c r="G149" s="393"/>
      <c r="H149" s="393"/>
      <c r="I149" s="393"/>
      <c r="J149" s="393"/>
      <c r="K149" s="393"/>
      <c r="L149" s="429"/>
      <c r="M149" s="393"/>
    </row>
    <row r="150" spans="1:13" x14ac:dyDescent="0.35">
      <c r="A150" s="430"/>
      <c r="B150" s="387" t="s">
        <v>1529</v>
      </c>
      <c r="C150" s="525">
        <f>'Criteria 39tpy'!B8</f>
        <v>3</v>
      </c>
      <c r="D150" s="392" t="s">
        <v>1549</v>
      </c>
      <c r="E150" s="392"/>
      <c r="F150" s="431"/>
      <c r="G150" s="431"/>
      <c r="H150" s="431"/>
      <c r="I150" s="431"/>
      <c r="J150" s="431"/>
      <c r="K150" s="431"/>
      <c r="L150" s="432"/>
      <c r="M150" s="431"/>
    </row>
    <row r="151" spans="1:13" x14ac:dyDescent="0.35">
      <c r="A151" s="430"/>
      <c r="B151" s="387" t="s">
        <v>1530</v>
      </c>
      <c r="C151" s="525">
        <f>'Criteria 39tpy'!B9</f>
        <v>1</v>
      </c>
      <c r="D151" s="392" t="s">
        <v>1549</v>
      </c>
      <c r="E151" s="392"/>
      <c r="F151" s="431"/>
      <c r="G151" s="431"/>
      <c r="H151" s="431"/>
      <c r="I151" s="431"/>
      <c r="J151" s="431"/>
      <c r="K151" s="431"/>
      <c r="L151" s="432"/>
      <c r="M151" s="431"/>
    </row>
    <row r="152" spans="1:13" x14ac:dyDescent="0.35">
      <c r="A152" s="430"/>
      <c r="B152" s="387" t="s">
        <v>1531</v>
      </c>
      <c r="C152" s="525">
        <f>'Criteria 39tpy'!B10</f>
        <v>1</v>
      </c>
      <c r="D152" s="392" t="s">
        <v>1549</v>
      </c>
      <c r="E152" s="392"/>
      <c r="F152" s="431"/>
      <c r="G152" s="431"/>
      <c r="H152" s="431"/>
      <c r="I152" s="431"/>
      <c r="J152" s="431"/>
      <c r="K152" s="431"/>
      <c r="L152" s="432"/>
      <c r="M152" s="431"/>
    </row>
    <row r="153" spans="1:13" x14ac:dyDescent="0.35">
      <c r="A153" s="430"/>
      <c r="B153" s="387" t="s">
        <v>1532</v>
      </c>
      <c r="C153" s="525">
        <f>'Criteria 39tpy'!B11</f>
        <v>6</v>
      </c>
      <c r="D153" s="392" t="s">
        <v>1549</v>
      </c>
      <c r="E153" s="392"/>
      <c r="F153" s="431"/>
      <c r="G153" s="431"/>
      <c r="H153" s="431"/>
      <c r="I153" s="431"/>
      <c r="J153" s="431"/>
      <c r="K153" s="431"/>
      <c r="L153" s="432"/>
      <c r="M153" s="431"/>
    </row>
    <row r="154" spans="1:13" x14ac:dyDescent="0.35">
      <c r="A154" s="430"/>
      <c r="B154" s="387" t="s">
        <v>1516</v>
      </c>
      <c r="C154" s="525">
        <f>'Criteria 39tpy'!B12</f>
        <v>79</v>
      </c>
      <c r="D154" s="392" t="s">
        <v>1549</v>
      </c>
      <c r="E154" s="392"/>
      <c r="F154" s="431"/>
      <c r="G154" s="431"/>
      <c r="H154" s="431"/>
      <c r="I154" s="431"/>
      <c r="J154" s="431"/>
      <c r="K154" s="431"/>
      <c r="L154" s="432"/>
      <c r="M154" s="431"/>
    </row>
    <row r="155" spans="1:13" x14ac:dyDescent="0.35">
      <c r="A155" s="430"/>
      <c r="B155" s="387" t="s">
        <v>1517</v>
      </c>
      <c r="C155" s="525">
        <f>'Criteria 39tpy'!B13</f>
        <v>3</v>
      </c>
      <c r="D155" s="392" t="s">
        <v>1549</v>
      </c>
      <c r="E155" s="392"/>
      <c r="F155" s="431"/>
      <c r="G155" s="431"/>
      <c r="H155" s="431"/>
      <c r="I155" s="431"/>
      <c r="J155" s="431"/>
      <c r="K155" s="431"/>
      <c r="L155" s="432"/>
      <c r="M155" s="431"/>
    </row>
    <row r="156" spans="1:13" x14ac:dyDescent="0.35">
      <c r="A156" s="430"/>
      <c r="B156" s="387" t="s">
        <v>1518</v>
      </c>
      <c r="C156" s="525">
        <f>'Criteria 39tpy'!B14</f>
        <v>1</v>
      </c>
      <c r="D156" s="392" t="s">
        <v>1549</v>
      </c>
      <c r="E156" s="392"/>
      <c r="F156" s="431"/>
      <c r="G156" s="431"/>
      <c r="H156" s="431"/>
      <c r="I156" s="431"/>
      <c r="J156" s="431"/>
      <c r="K156" s="431"/>
      <c r="L156" s="432"/>
      <c r="M156" s="431"/>
    </row>
    <row r="157" spans="1:13" x14ac:dyDescent="0.35">
      <c r="A157" s="433"/>
      <c r="B157" s="387" t="s">
        <v>1519</v>
      </c>
      <c r="C157" s="525">
        <f>'Criteria 39tpy'!B15</f>
        <v>1</v>
      </c>
      <c r="D157" s="392" t="s">
        <v>1549</v>
      </c>
      <c r="E157" s="432"/>
      <c r="F157" s="432"/>
      <c r="G157" s="432"/>
      <c r="H157" s="432"/>
      <c r="I157" s="432"/>
      <c r="J157" s="432"/>
      <c r="K157" s="432"/>
      <c r="L157" s="432"/>
      <c r="M157" s="432"/>
    </row>
  </sheetData>
  <mergeCells count="15">
    <mergeCell ref="B144:M144"/>
    <mergeCell ref="B69:G69"/>
    <mergeCell ref="B81:B82"/>
    <mergeCell ref="C81:C82"/>
    <mergeCell ref="D81:D82"/>
    <mergeCell ref="E81:M81"/>
    <mergeCell ref="B134:M134"/>
    <mergeCell ref="B65:M65"/>
    <mergeCell ref="B1:D1"/>
    <mergeCell ref="B80:D80"/>
    <mergeCell ref="B2:B3"/>
    <mergeCell ref="C2:C3"/>
    <mergeCell ref="D2:D3"/>
    <mergeCell ref="E2:M2"/>
    <mergeCell ref="B55:M55"/>
  </mergeCells>
  <conditionalFormatting sqref="G4:M4 F5:M27 F29:M54">
    <cfRule type="cellIs" dxfId="3" priority="1" operator="lessThan">
      <formula>0.015</formula>
    </cfRule>
    <cfRule type="expression" priority="2" stopIfTrue="1">
      <formula>IF(F4="",TRUE)</formula>
    </cfRule>
  </conditionalFormatting>
  <conditionalFormatting sqref="H57:H64 J57:J64 H136:H143">
    <cfRule type="cellIs" dxfId="2" priority="5" operator="greaterThanOrEqual">
      <formula>1000</formula>
    </cfRule>
  </conditionalFormatting>
  <pageMargins left="0.25" right="0.25" top="0.75" bottom="0.75" header="0.3" footer="0.3"/>
  <pageSetup paperSize="3" scale="70" fitToWidth="0" fitToHeight="0" orientation="portrait" r:id="rId1"/>
  <rowBreaks count="1" manualBreakCount="1">
    <brk id="78" max="1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DA25A-D133-45CB-8CDF-BB6A28FF62F1}">
  <dimension ref="A1:N157"/>
  <sheetViews>
    <sheetView zoomScale="85" zoomScaleNormal="85" workbookViewId="0">
      <selection activeCell="H156" sqref="H156"/>
    </sheetView>
  </sheetViews>
  <sheetFormatPr defaultColWidth="9.1796875" defaultRowHeight="14.5" x14ac:dyDescent="0.35"/>
  <cols>
    <col min="1" max="1" width="2.1796875" style="194" bestFit="1" customWidth="1"/>
    <col min="2" max="2" width="29" style="422" customWidth="1"/>
    <col min="3" max="4" width="14.1796875" style="422" customWidth="1"/>
    <col min="5" max="5" width="13.54296875" style="422" customWidth="1"/>
    <col min="6" max="13" width="12.81640625" style="422" customWidth="1"/>
    <col min="14" max="14" width="12.1796875" style="140" customWidth="1"/>
    <col min="15" max="15" width="2.1796875" style="140" customWidth="1"/>
    <col min="16" max="16384" width="9.1796875" style="140"/>
  </cols>
  <sheetData>
    <row r="1" spans="1:14" ht="31" customHeight="1" thickBot="1" x14ac:dyDescent="0.4">
      <c r="A1" s="363"/>
      <c r="B1" s="719" t="s">
        <v>1553</v>
      </c>
      <c r="C1" s="719"/>
      <c r="D1" s="719"/>
      <c r="E1" s="237" t="s">
        <v>114</v>
      </c>
      <c r="F1" s="237" t="s">
        <v>120</v>
      </c>
      <c r="G1" s="237" t="s">
        <v>122</v>
      </c>
      <c r="H1" s="237" t="s">
        <v>124</v>
      </c>
      <c r="I1" s="237" t="s">
        <v>126</v>
      </c>
      <c r="J1" s="237" t="s">
        <v>128</v>
      </c>
      <c r="K1" s="237" t="s">
        <v>130</v>
      </c>
      <c r="L1" s="237" t="s">
        <v>132</v>
      </c>
      <c r="M1" s="237" t="s">
        <v>134</v>
      </c>
    </row>
    <row r="2" spans="1:14" ht="15.75" customHeight="1" thickBot="1" x14ac:dyDescent="0.4">
      <c r="A2" s="363"/>
      <c r="B2" s="716" t="s">
        <v>1431</v>
      </c>
      <c r="C2" s="714" t="s">
        <v>1441</v>
      </c>
      <c r="D2" s="712" t="s">
        <v>1509</v>
      </c>
      <c r="E2" s="708" t="s">
        <v>1510</v>
      </c>
      <c r="F2" s="709"/>
      <c r="G2" s="709"/>
      <c r="H2" s="709"/>
      <c r="I2" s="709"/>
      <c r="J2" s="709"/>
      <c r="K2" s="709"/>
      <c r="L2" s="709"/>
      <c r="M2" s="710"/>
      <c r="N2" s="364"/>
    </row>
    <row r="3" spans="1:14" ht="41.15" customHeight="1" thickBot="1" x14ac:dyDescent="0.4">
      <c r="A3" s="363"/>
      <c r="B3" s="717"/>
      <c r="C3" s="715"/>
      <c r="D3" s="713"/>
      <c r="E3" s="365" t="s">
        <v>1511</v>
      </c>
      <c r="F3" s="366" t="s">
        <v>1512</v>
      </c>
      <c r="G3" s="366" t="s">
        <v>1513</v>
      </c>
      <c r="H3" s="366" t="s">
        <v>1514</v>
      </c>
      <c r="I3" s="366" t="s">
        <v>1515</v>
      </c>
      <c r="J3" s="366" t="s">
        <v>1516</v>
      </c>
      <c r="K3" s="366" t="s">
        <v>1517</v>
      </c>
      <c r="L3" s="366" t="s">
        <v>1518</v>
      </c>
      <c r="M3" s="367" t="s">
        <v>1519</v>
      </c>
      <c r="N3" s="367" t="s">
        <v>1554</v>
      </c>
    </row>
    <row r="4" spans="1:14" x14ac:dyDescent="0.35">
      <c r="A4" s="363"/>
      <c r="B4" s="368" t="s">
        <v>339</v>
      </c>
      <c r="C4" s="369" t="s">
        <v>187</v>
      </c>
      <c r="D4" s="370" t="s">
        <v>1520</v>
      </c>
      <c r="E4" s="503">
        <f>IFERROR(('EF Determination'!H6*$C$56/1000+IF($D4="Yes",'EF Determination'!H6/1000*$G$56*$G$67*$C$70,0)),)</f>
        <v>3.5528899360000001</v>
      </c>
      <c r="F4" s="504">
        <f>IFERROR(('EF Determination'!H6*$C$57/1000+IF($D4="Yes",'EF Determination'!H6/1000*$G$57*$G$67*$C$71,0)),)</f>
        <v>3.798145398</v>
      </c>
      <c r="G4" s="504">
        <f>IFERROR(('EF Determination'!H6*$C$58/1000+IF($D4="Yes",'EF Determination'!H6/1000*$G$58*$G$67*$C$72,0)),)</f>
        <v>1.5886367313333332</v>
      </c>
      <c r="H4" s="504">
        <f>IFERROR(('EF Determination'!H6*$C$59/1000+IF($D4="Yes",'EF Determination'!H6/1000*$G$59*$G$67*$C$73,0)),)</f>
        <v>2.837009128</v>
      </c>
      <c r="I4" s="504">
        <f>IFERROR(('EF Determination'!H6*$C$60/1000+IF($D4="Yes",'EF Determination'!H6/1000*$G$60*$G$67*$C$74,0)),)</f>
        <v>18.414045227999999</v>
      </c>
      <c r="J4" s="504">
        <f>IFERROR(('EF Determination'!G6*$C$61/1000+IF($D4="Yes",'EF Determination'!G6/1000*$G$61*$G$67*$C$75,0)),)</f>
        <v>0</v>
      </c>
      <c r="K4" s="505">
        <f>IFERROR(('EF Determination'!H6*$C$62/1000+IF($D4="Yes",'EF Determination'!H6/1000*$G$62*$G$67*$C$76,0)),)</f>
        <v>10.804497379999999</v>
      </c>
      <c r="L4" s="504">
        <f>IFERROR(('EF Determination'!H6*$C$63/1000+IF($D4="Yes",'EF Determination'!H6/1000*$G$63*$G$67*$C$77,0)),)</f>
        <v>1.1842966453333335</v>
      </c>
      <c r="M4" s="506">
        <f>IFERROR(('EF Determination'!H6*$C$64/1000+IF($D4="Yes",'EF Determination'!H6/1000*$G$64*$G$67*$C$78,0)),)</f>
        <v>2.2802129440000001</v>
      </c>
      <c r="N4" s="560">
        <f>SUM(E4:M4)</f>
        <v>44.459733390666663</v>
      </c>
    </row>
    <row r="5" spans="1:14" x14ac:dyDescent="0.35">
      <c r="A5" s="363"/>
      <c r="B5" s="371" t="s">
        <v>497</v>
      </c>
      <c r="C5" s="372" t="s">
        <v>191</v>
      </c>
      <c r="D5" s="373" t="s">
        <v>1520</v>
      </c>
      <c r="E5" s="507">
        <f>IFERROR(('EF Determination'!H7*$C$56/1000+IF($D5="Yes",'EF Determination'!H7/1000*$G$56*$G$67*$C$70,0)),)</f>
        <v>1.2005537173892441E-2</v>
      </c>
      <c r="F5" s="508">
        <f>IFERROR(('EF Determination'!H7*$C$57/1000+IF($D5="Yes",'EF Determination'!H7/1000*$G$57*$G$67*$C$71,0)),)</f>
        <v>1.2834277613135017E-2</v>
      </c>
      <c r="G5" s="508">
        <f>IFERROR(('EF Determination'!H7*$C$58/1000+IF($D5="Yes",'EF Determination'!H7/1000*$G$58*$G$67*$C$72,0)),)</f>
        <v>5.3681475298685728E-3</v>
      </c>
      <c r="H5" s="508">
        <f>IFERROR(('EF Determination'!H7*$C$59/1000+IF($D5="Yes",'EF Determination'!H7/1000*$G$59*$G$67*$C$73,0)),)</f>
        <v>9.5865110269141122E-3</v>
      </c>
      <c r="I5" s="509">
        <f>IFERROR(('EF Determination'!H7*$C$60/1000+IF($D5="Yes",'EF Determination'!H7/1000*$G$60*$G$67*$C$74,0)),)</f>
        <v>6.2222728113942534E-2</v>
      </c>
      <c r="J5" s="508">
        <f>IFERROR(('EF Determination'!G7*$C$61/1000+IF($D5="Yes",'EF Determination'!G7/1000*$G$61*$G$67*$C$75,0)),)</f>
        <v>5.1647768875375713E-2</v>
      </c>
      <c r="K5" s="508">
        <f>IFERROR(('EF Determination'!H7*$C$62/1000+IF($D5="Yes",'EF Determination'!H7/1000*$G$62*$G$67*$C$76,0)),)</f>
        <v>3.6509376107172913E-2</v>
      </c>
      <c r="L5" s="508">
        <f>IFERROR(('EF Determination'!H7*$C$63/1000+IF($D5="Yes",'EF Determination'!H7/1000*$G$63*$G$67*$C$77,0)),)</f>
        <v>4.0018457246308132E-3</v>
      </c>
      <c r="M5" s="510">
        <f>IFERROR(('EF Determination'!H7*$C$64/1000+IF($D5="Yes",'EF Determination'!H7/1000*$G$64*$G$67*$C$78,0)),)</f>
        <v>7.7050462459309693E-3</v>
      </c>
      <c r="N5" s="560">
        <f t="shared" ref="N5:N54" si="0">SUM(E5:M5)</f>
        <v>0.20188123841086306</v>
      </c>
    </row>
    <row r="6" spans="1:14" x14ac:dyDescent="0.35">
      <c r="A6" s="363"/>
      <c r="B6" s="374" t="s">
        <v>498</v>
      </c>
      <c r="C6" s="375" t="s">
        <v>192</v>
      </c>
      <c r="D6" s="376" t="s">
        <v>1520</v>
      </c>
      <c r="E6" s="507">
        <f>IFERROR(('EF Determination'!H8*$C$56/1000+IF($D6="Yes",'EF Determination'!H8/1000*$G$56*$G$67*$C$70,0)),)</f>
        <v>1.3234537450551566E-2</v>
      </c>
      <c r="F6" s="508">
        <f>IFERROR(('EF Determination'!H8*$C$57/1000+IF($D6="Yes",'EF Determination'!H8/1000*$G$57*$G$67*$C$71,0)),)</f>
        <v>1.4148115595459044E-2</v>
      </c>
      <c r="G6" s="508">
        <f>IFERROR(('EF Determination'!H8*$C$58/1000+IF($D6="Yes",'EF Determination'!H8/1000*$G$58*$G$67*$C$72,0)),)</f>
        <v>5.9176818575538415E-3</v>
      </c>
      <c r="H6" s="508">
        <f>IFERROR(('EF Determination'!H8*$C$59/1000+IF($D6="Yes",'EF Determination'!H8/1000*$G$59*$G$67*$C$73,0)),)</f>
        <v>1.056787691947028E-2</v>
      </c>
      <c r="I6" s="509">
        <f>IFERROR(('EF Determination'!H8*$C$60/1000+IF($D6="Yes",'EF Determination'!H8/1000*$G$60*$G$67*$C$74,0)),)</f>
        <v>6.859243477170196E-2</v>
      </c>
      <c r="J6" s="508">
        <f>IFERROR(('EF Determination'!G8*$C$61/1000+IF($D6="Yes",'EF Determination'!G8/1000*$G$61*$G$67*$C$75,0)),)</f>
        <v>6.1475267239487277E-2</v>
      </c>
      <c r="K6" s="508">
        <f>IFERROR(('EF Determination'!H8*$C$62/1000+IF($D6="Yes",'EF Determination'!H8/1000*$G$62*$G$67*$C$76,0)),)</f>
        <v>4.024682097835644E-2</v>
      </c>
      <c r="L6" s="508">
        <f>IFERROR(('EF Determination'!H8*$C$63/1000+IF($D6="Yes",'EF Determination'!H8/1000*$G$63*$G$67*$C$77,0)),)</f>
        <v>4.4115124835171883E-3</v>
      </c>
      <c r="M6" s="510">
        <f>IFERROR(('EF Determination'!H8*$C$64/1000+IF($D6="Yes",'EF Determination'!H8/1000*$G$64*$G$67*$C$78,0)),)</f>
        <v>8.4938076175181693E-3</v>
      </c>
      <c r="N6" s="560">
        <f t="shared" si="0"/>
        <v>0.22708805491361575</v>
      </c>
    </row>
    <row r="7" spans="1:14" x14ac:dyDescent="0.35">
      <c r="A7" s="363"/>
      <c r="B7" s="374" t="s">
        <v>499</v>
      </c>
      <c r="C7" s="375" t="s">
        <v>193</v>
      </c>
      <c r="D7" s="377" t="s">
        <v>1520</v>
      </c>
      <c r="E7" s="507">
        <f>IFERROR(('EF Determination'!H9*$C$56/1000+IF($D7="Yes",'EF Determination'!H9/1000*$G$56*$G$67*$C$70,0)),)</f>
        <v>12.801189912</v>
      </c>
      <c r="F7" s="508">
        <f>IFERROR(('EF Determination'!H9*$C$57/1000+IF($D7="Yes",'EF Determination'!H9/1000*$G$57*$G$67*$C$71,0)),)</f>
        <v>13.684854140999999</v>
      </c>
      <c r="G7" s="508">
        <f>IFERROR(('EF Determination'!H9*$C$58/1000+IF($D7="Yes",'EF Determination'!H9/1000*$G$58*$G$67*$C$72,0)),)</f>
        <v>5.7239151409999991</v>
      </c>
      <c r="H7" s="508">
        <f>IFERROR(('EF Determination'!H9*$C$59/1000+IF($D7="Yes",'EF Determination'!H9/1000*$G$59*$G$67*$C$73,0)),)</f>
        <v>10.221845675999999</v>
      </c>
      <c r="I7" s="509">
        <f>IFERROR(('EF Determination'!H9*$C$60/1000+IF($D7="Yes",'EF Determination'!H9/1000*$G$60*$G$67*$C$74,0)),)</f>
        <v>66.346465625999997</v>
      </c>
      <c r="J7" s="508">
        <f>IFERROR(('EF Determination'!G9*$C$61/1000+IF($D7="Yes",'EF Determination'!G9/1000*$G$61*$G$67*$C$75,0)),)</f>
        <v>0</v>
      </c>
      <c r="K7" s="508">
        <f>IFERROR(('EF Determination'!H9*$C$62/1000+IF($D7="Yes",'EF Determination'!H9/1000*$G$62*$G$67*$C$76,0)),)</f>
        <v>38.928991709999998</v>
      </c>
      <c r="L7" s="508">
        <f>IFERROR(('EF Determination'!H9*$C$63/1000+IF($D7="Yes",'EF Determination'!H9/1000*$G$63*$G$67*$C$77,0)),)</f>
        <v>4.2670633039999997</v>
      </c>
      <c r="M7" s="510">
        <f>IFERROR(('EF Determination'!H9*$C$64/1000+IF($D7="Yes",'EF Determination'!H9/1000*$G$64*$G$67*$C$78,0)),)</f>
        <v>8.2156890479999998</v>
      </c>
      <c r="N7" s="560">
        <f t="shared" si="0"/>
        <v>160.190014558</v>
      </c>
    </row>
    <row r="8" spans="1:14" x14ac:dyDescent="0.35">
      <c r="A8" s="363"/>
      <c r="B8" s="374" t="s">
        <v>508</v>
      </c>
      <c r="C8" s="375" t="s">
        <v>194</v>
      </c>
      <c r="D8" s="377" t="s">
        <v>1520</v>
      </c>
      <c r="E8" s="507">
        <f>IFERROR(('EF Determination'!H10*$C$56/1000+IF($D8="Yes",'EF Determination'!H10/1000*$G$56*$G$67*$C$70,0)),)</f>
        <v>0.55401549599999989</v>
      </c>
      <c r="F8" s="508">
        <f>IFERROR(('EF Determination'!H10*$C$57/1000+IF($D8="Yes",'EF Determination'!H10/1000*$G$57*$G$67*$C$71,0)),)</f>
        <v>0.59225910299999995</v>
      </c>
      <c r="G8" s="508">
        <f>IFERROR(('EF Determination'!H10*$C$58/1000+IF($D8="Yes",'EF Determination'!H10/1000*$G$58*$G$67*$C$72,0)),)</f>
        <v>0.24772210299999997</v>
      </c>
      <c r="H8" s="508">
        <f>IFERROR(('EF Determination'!H10*$C$59/1000+IF($D8="Yes",'EF Determination'!H10/1000*$G$59*$G$67*$C$73,0)),)</f>
        <v>0.44238550799999998</v>
      </c>
      <c r="I8" s="509">
        <f>IFERROR(('EF Determination'!H10*$C$60/1000+IF($D8="Yes",'EF Determination'!H10/1000*$G$60*$G$67*$C$74,0)),)</f>
        <v>2.8713713580000002</v>
      </c>
      <c r="J8" s="508">
        <f>IFERROR(('EF Determination'!G10*$C$61/1000+IF($D8="Yes",'EF Determination'!G10/1000*$G$61*$G$67*$C$75,0)),)</f>
        <v>3.0737226049999977</v>
      </c>
      <c r="K8" s="508">
        <f>IFERROR(('EF Determination'!H10*$C$62/1000+IF($D8="Yes",'EF Determination'!H10/1000*$G$62*$G$67*$C$76,0)),)</f>
        <v>1.6847859299999999</v>
      </c>
      <c r="L8" s="508">
        <f>IFERROR(('EF Determination'!H10*$C$63/1000+IF($D8="Yes",'EF Determination'!H10/1000*$G$63*$G$67*$C$77,0)),)</f>
        <v>0.18467183200000001</v>
      </c>
      <c r="M8" s="510">
        <f>IFERROR(('EF Determination'!H10*$C$64/1000+IF($D8="Yes",'EF Determination'!H10/1000*$G$64*$G$67*$C$78,0)),)</f>
        <v>0.355562184</v>
      </c>
      <c r="N8" s="560">
        <f t="shared" si="0"/>
        <v>10.006496118999998</v>
      </c>
    </row>
    <row r="9" spans="1:14" x14ac:dyDescent="0.35">
      <c r="A9" s="363"/>
      <c r="B9" s="374" t="s">
        <v>530</v>
      </c>
      <c r="C9" s="375" t="s">
        <v>195</v>
      </c>
      <c r="D9" s="377" t="s">
        <v>1521</v>
      </c>
      <c r="E9" s="507">
        <f>IFERROR(('EF Determination'!H11*$C$56/1000+IF($D9="Yes",'EF Determination'!H11/1000*$G$56*$G$67*$C$70,0)),)</f>
        <v>12.864000000000001</v>
      </c>
      <c r="F9" s="508">
        <f>IFERROR(('EF Determination'!H11*$C$57/1000+IF($D9="Yes",'EF Determination'!H11/1000*$G$57*$G$67*$C$71,0)),)</f>
        <v>13.752000000000001</v>
      </c>
      <c r="G9" s="508">
        <f>IFERROR(('EF Determination'!H11*$C$58/1000+IF($D9="Yes",'EF Determination'!H11/1000*$G$58*$G$67*$C$72,0)),)</f>
        <v>5.7519999999999998</v>
      </c>
      <c r="H9" s="508">
        <f>IFERROR(('EF Determination'!H11*$C$59/1000+IF($D9="Yes",'EF Determination'!H11/1000*$G$59*$G$67*$C$73,0)),)</f>
        <v>10.272</v>
      </c>
      <c r="I9" s="509">
        <f>IFERROR(('EF Determination'!H11*$C$60/1000+IF($D9="Yes",'EF Determination'!H11/1000*$G$60*$G$67*$C$74,0)),)</f>
        <v>66.671999999999997</v>
      </c>
      <c r="J9" s="508">
        <f>IFERROR(('EF Determination'!G11*$C$61/1000+IF($D9="Yes",'EF Determination'!G11/1000*$G$61*$G$67*$C$75,0)),)</f>
        <v>54.626400000000004</v>
      </c>
      <c r="K9" s="508">
        <f>IFERROR(('EF Determination'!H11*$C$62/1000+IF($D9="Yes",'EF Determination'!H11/1000*$G$62*$G$67*$C$76,0)),)</f>
        <v>39.119999999999997</v>
      </c>
      <c r="L9" s="508">
        <f>IFERROR(('EF Determination'!H11*$C$63/1000+IF($D9="Yes",'EF Determination'!H11/1000*$G$63*$G$67*$C$77,0)),)</f>
        <v>4.2880000000000003</v>
      </c>
      <c r="M9" s="510">
        <f>IFERROR(('EF Determination'!H11*$C$64/1000+IF($D9="Yes",'EF Determination'!H11/1000*$G$64*$G$67*$C$78,0)),)</f>
        <v>8.2560000000000002</v>
      </c>
      <c r="N9" s="560">
        <f t="shared" si="0"/>
        <v>215.60240000000002</v>
      </c>
    </row>
    <row r="10" spans="1:14" x14ac:dyDescent="0.35">
      <c r="A10" s="363"/>
      <c r="B10" s="374" t="s">
        <v>541</v>
      </c>
      <c r="C10" s="375" t="s">
        <v>197</v>
      </c>
      <c r="D10" s="377" t="s">
        <v>1520</v>
      </c>
      <c r="E10" s="507">
        <f>IFERROR(('EF Determination'!H12*$C$56/1000+IF($D10="Yes",'EF Determination'!H12/1000*$G$56*$G$67*$C$70,0)),)</f>
        <v>7.388344270745981E-3</v>
      </c>
      <c r="F10" s="508">
        <f>IFERROR(('EF Determination'!H12*$C$57/1000+IF($D10="Yes",'EF Determination'!H12/1000*$G$57*$G$67*$C$71,0)),)</f>
        <v>7.8983605730176248E-3</v>
      </c>
      <c r="G10" s="508">
        <f>IFERROR(('EF Determination'!H12*$C$58/1000+IF($D10="Yes",'EF Determination'!H12/1000*$G$58*$G$67*$C$72,0)),)</f>
        <v>3.3036191111109206E-3</v>
      </c>
      <c r="H10" s="508">
        <f>IFERROR(('EF Determination'!H12*$C$59/1000+IF($D10="Yes",'EF Determination'!H12/1000*$G$59*$G$67*$C$73,0)),)</f>
        <v>5.8996480370882088E-3</v>
      </c>
      <c r="I10" s="509">
        <f>IFERROR(('EF Determination'!H12*$C$60/1000+IF($D10="Yes",'EF Determination'!H12/1000*$G$60*$G$67*$C$74,0)),)</f>
        <v>3.8292575343530477E-2</v>
      </c>
      <c r="J10" s="508">
        <f>IFERROR(('EF Determination'!G12*$C$61/1000+IF($D10="Yes",'EF Determination'!G12/1000*$G$61*$G$67*$C$75,0)),)</f>
        <v>2.8478235952848253E-2</v>
      </c>
      <c r="K10" s="508">
        <f>IFERROR(('EF Determination'!H12*$C$62/1000+IF($D10="Yes",'EF Determination'!H12/1000*$G$62*$G$67*$C$76,0)),)</f>
        <v>2.2468285748723785E-2</v>
      </c>
      <c r="L10" s="508">
        <f>IFERROR(('EF Determination'!H12*$C$63/1000+IF($D10="Yes",'EF Determination'!H12/1000*$G$63*$G$67*$C$77,0)),)</f>
        <v>2.4627814235819931E-3</v>
      </c>
      <c r="M10" s="510">
        <f>IFERROR(('EF Determination'!H12*$C$64/1000+IF($D10="Yes",'EF Determination'!H12/1000*$G$64*$G$67*$C$78,0)),)</f>
        <v>4.7417731886877186E-3</v>
      </c>
      <c r="N10" s="560">
        <f t="shared" si="0"/>
        <v>0.12093362364933495</v>
      </c>
    </row>
    <row r="11" spans="1:14" x14ac:dyDescent="0.35">
      <c r="A11" s="363"/>
      <c r="B11" s="374" t="s">
        <v>1451</v>
      </c>
      <c r="C11" s="375" t="s">
        <v>198</v>
      </c>
      <c r="D11" s="377" t="s">
        <v>1521</v>
      </c>
      <c r="E11" s="507">
        <f>IFERROR(('EF Determination'!H13*$C$56/1000+IF($D11="Yes",'EF Determination'!H13/1000*$G$56*$G$67*$C$70,0)),)</f>
        <v>5.1164513506207565E-3</v>
      </c>
      <c r="F11" s="508">
        <f>IFERROR(('EF Determination'!H13*$C$57/1000+IF($D11="Yes",'EF Determination'!H13/1000*$G$57*$G$67*$C$71,0)),)</f>
        <v>5.4696392237046521E-3</v>
      </c>
      <c r="G11" s="508">
        <f>IFERROR(('EF Determination'!H13*$C$58/1000+IF($D11="Yes",'EF Determination'!H13/1000*$G$58*$G$67*$C$72,0)),)</f>
        <v>2.2877664932191067E-3</v>
      </c>
      <c r="H11" s="508">
        <f>IFERROR(('EF Determination'!H13*$C$59/1000+IF($D11="Yes",'EF Determination'!H13/1000*$G$59*$G$67*$C$73,0)),)</f>
        <v>4.0855245859434397E-3</v>
      </c>
      <c r="I11" s="509">
        <f>IFERROR(('EF Determination'!H13*$C$60/1000+IF($D11="Yes",'EF Determination'!H13/1000*$G$60*$G$67*$C$74,0)),)</f>
        <v>2.6517727335866534E-2</v>
      </c>
      <c r="J11" s="508">
        <f>IFERROR(('EF Determination'!G13*$C$61/1000+IF($D11="Yes",'EF Determination'!G13/1000*$G$61*$G$67*$C$75,0)),)</f>
        <v>1.7370206405890536E-2</v>
      </c>
      <c r="K11" s="508">
        <f>IFERROR(('EF Determination'!H13*$C$62/1000+IF($D11="Yes",'EF Determination'!H13/1000*$G$62*$G$67*$C$76,0)),)</f>
        <v>1.5559357652074318E-2</v>
      </c>
      <c r="L11" s="508">
        <f>IFERROR(('EF Determination'!H13*$C$63/1000+IF($D11="Yes",'EF Determination'!H13/1000*$G$63*$G$67*$C$77,0)),)</f>
        <v>1.7054837835402523E-3</v>
      </c>
      <c r="M11" s="510">
        <f>IFERROR(('EF Determination'!H13*$C$64/1000+IF($D11="Yes",'EF Determination'!H13/1000*$G$64*$G$67*$C$78,0)),)</f>
        <v>3.2836926578610828E-3</v>
      </c>
      <c r="N11" s="560">
        <f t="shared" si="0"/>
        <v>8.1395849488720667E-2</v>
      </c>
    </row>
    <row r="12" spans="1:14" ht="15.75" customHeight="1" x14ac:dyDescent="0.35">
      <c r="A12" s="363"/>
      <c r="B12" s="374" t="s">
        <v>1452</v>
      </c>
      <c r="C12" s="375" t="s">
        <v>185</v>
      </c>
      <c r="D12" s="377" t="s">
        <v>1521</v>
      </c>
      <c r="E12" s="507">
        <f>IFERROR(('EF Determination'!H14*$C$56/1000+IF($D12="Yes",'EF Determination'!H14/1000*$G$56*$G$67*$C$70,0)),)</f>
        <v>4.4517910683936962E-3</v>
      </c>
      <c r="F12" s="508">
        <f>IFERROR(('EF Determination'!H14*$C$57/1000+IF($D12="Yes",'EF Determination'!H14/1000*$G$57*$G$67*$C$71,0)),)</f>
        <v>4.7590975413984845E-3</v>
      </c>
      <c r="G12" s="508">
        <f>IFERROR(('EF Determination'!H14*$C$58/1000+IF($D12="Yes",'EF Determination'!H14/1000*$G$58*$G$67*$C$72,0)),)</f>
        <v>1.9905707575715594E-3</v>
      </c>
      <c r="H12" s="508">
        <f>IFERROR(('EF Determination'!H14*$C$59/1000+IF($D12="Yes",'EF Determination'!H14/1000*$G$59*$G$67*$C$73,0)),)</f>
        <v>3.5547883904337723E-3</v>
      </c>
      <c r="I12" s="509">
        <f>IFERROR(('EF Determination'!H14*$C$60/1000+IF($D12="Yes",'EF Determination'!H14/1000*$G$60*$G$67*$C$74,0)),)</f>
        <v>2.3072902216413595E-2</v>
      </c>
      <c r="J12" s="508">
        <f>IFERROR(('EF Determination'!G14*$C$61/1000+IF($D12="Yes",'EF Determination'!G14/1000*$G$61*$G$67*$C$75,0)),)</f>
        <v>1.3246902E-2</v>
      </c>
      <c r="K12" s="508">
        <f>IFERROR(('EF Determination'!H14*$C$62/1000+IF($D12="Yes",'EF Determination'!H14/1000*$G$62*$G$67*$C$76,0)),)</f>
        <v>1.3538095972913665E-2</v>
      </c>
      <c r="L12" s="508">
        <f>IFERROR(('EF Determination'!H14*$C$63/1000+IF($D12="Yes",'EF Determination'!H14/1000*$G$63*$G$67*$C$77,0)),)</f>
        <v>1.483930356131232E-3</v>
      </c>
      <c r="M12" s="510">
        <f>IFERROR(('EF Determination'!H14*$C$64/1000+IF($D12="Yes",'EF Determination'!H14/1000*$G$64*$G$67*$C$78,0)),)</f>
        <v>2.8571196409093867E-3</v>
      </c>
      <c r="N12" s="560">
        <f t="shared" si="0"/>
        <v>6.8955197944165381E-2</v>
      </c>
    </row>
    <row r="13" spans="1:14" ht="15.75" customHeight="1" x14ac:dyDescent="0.35">
      <c r="A13" s="363"/>
      <c r="B13" s="374" t="s">
        <v>1453</v>
      </c>
      <c r="C13" s="375" t="s">
        <v>199</v>
      </c>
      <c r="D13" s="377" t="s">
        <v>1521</v>
      </c>
      <c r="E13" s="507">
        <f>IFERROR(('EF Determination'!H15*$C$56/1000+IF($D13="Yes",'EF Determination'!H15/1000*$G$56*$G$67*$C$70,0)),)</f>
        <v>6.0122050582000972E-3</v>
      </c>
      <c r="F13" s="508">
        <f>IFERROR(('EF Determination'!H15*$C$57/1000+IF($D13="Yes",'EF Determination'!H15/1000*$G$57*$G$67*$C$71,0)),)</f>
        <v>6.4272266760236115E-3</v>
      </c>
      <c r="G13" s="508">
        <f>IFERROR(('EF Determination'!H15*$C$58/1000+IF($D13="Yes",'EF Determination'!H15/1000*$G$58*$G$67*$C$72,0)),)</f>
        <v>2.688293182118078E-3</v>
      </c>
      <c r="H13" s="508">
        <f>IFERROR(('EF Determination'!H15*$C$59/1000+IF($D13="Yes",'EF Determination'!H15/1000*$G$59*$G$67*$C$73,0)),)</f>
        <v>4.8007906061747043E-3</v>
      </c>
      <c r="I13" s="509">
        <f>IFERROR(('EF Determination'!H15*$C$60/1000+IF($D13="Yes",'EF Determination'!H15/1000*$G$60*$G$67*$C$74,0)),)</f>
        <v>3.1160271738208713E-2</v>
      </c>
      <c r="J13" s="508">
        <f>IFERROR(('EF Determination'!G15*$C$61/1000+IF($D13="Yes",'EF Determination'!G15/1000*$G$61*$G$67*$C$75,0)),)</f>
        <v>4.7188008472592545E-2</v>
      </c>
      <c r="K13" s="508">
        <f>IFERROR(('EF Determination'!H15*$C$62/1000+IF($D13="Yes",'EF Determination'!H15/1000*$G$62*$G$67*$C$76,0)),)</f>
        <v>1.8283384785198056E-2</v>
      </c>
      <c r="L13" s="508">
        <f>IFERROR(('EF Determination'!H15*$C$63/1000+IF($D13="Yes",'EF Determination'!H15/1000*$G$63*$G$67*$C$77,0)),)</f>
        <v>2.0040683527333659E-3</v>
      </c>
      <c r="M13" s="510">
        <f>IFERROR(('EF Determination'!H15*$C$64/1000+IF($D13="Yes",'EF Determination'!H15/1000*$G$64*$G$67*$C$78,0)),)</f>
        <v>3.8585793657105101E-3</v>
      </c>
      <c r="N13" s="560">
        <f t="shared" si="0"/>
        <v>0.12242282823695967</v>
      </c>
    </row>
    <row r="14" spans="1:14" ht="15.75" customHeight="1" x14ac:dyDescent="0.35">
      <c r="A14" s="363"/>
      <c r="B14" s="374" t="s">
        <v>561</v>
      </c>
      <c r="C14" s="375" t="s">
        <v>200</v>
      </c>
      <c r="D14" s="377" t="s">
        <v>1520</v>
      </c>
      <c r="E14" s="507">
        <f>IFERROR(('EF Determination'!H16*$C$56/1000+IF($D14="Yes",'EF Determination'!H16/1000*$G$56*$G$67*$C$70,0)),)</f>
        <v>7.9329337837895353E-4</v>
      </c>
      <c r="F14" s="508">
        <f>IFERROR(('EF Determination'!H16*$C$57/1000+IF($D14="Yes",'EF Determination'!H16/1000*$G$57*$G$67*$C$71,0)),)</f>
        <v>8.4805430188645593E-4</v>
      </c>
      <c r="G14" s="508">
        <f>IFERROR(('EF Determination'!H16*$C$58/1000+IF($D14="Yes",'EF Determination'!H16/1000*$G$58*$G$67*$C$72,0)),)</f>
        <v>3.5471264866571367E-4</v>
      </c>
      <c r="H14" s="508">
        <f>IFERROR(('EF Determination'!H16*$C$59/1000+IF($D14="Yes",'EF Determination'!H16/1000*$G$59*$G$67*$C$73,0)),)</f>
        <v>6.334506827354331E-4</v>
      </c>
      <c r="I14" s="509">
        <f>IFERROR(('EF Determination'!H16*$C$60/1000+IF($D14="Yes",'EF Determination'!H16/1000*$G$60*$G$67*$C$74,0)),)</f>
        <v>4.1115093379416661E-3</v>
      </c>
      <c r="J14" s="508">
        <f>IFERROR(('EF Determination'!G16*$C$61/1000+IF($D14="Yes",'EF Determination'!G16/1000*$G$61*$G$67*$C$75,0)),)</f>
        <v>3.6292907097573938E-3</v>
      </c>
      <c r="K14" s="508">
        <f>IFERROR(('EF Determination'!H16*$C$62/1000+IF($D14="Yes",'EF Determination'!H16/1000*$G$62*$G$67*$C$76,0)),)</f>
        <v>2.4124406842494298E-3</v>
      </c>
      <c r="L14" s="508">
        <f>IFERROR(('EF Determination'!H16*$C$63/1000+IF($D14="Yes",'EF Determination'!H16/1000*$G$63*$G$67*$C$77,0)),)</f>
        <v>2.6443112612631786E-4</v>
      </c>
      <c r="M14" s="510">
        <f>IFERROR(('EF Determination'!H16*$C$64/1000+IF($D14="Yes",'EF Determination'!H16/1000*$G$64*$G$67*$C$78,0)),)</f>
        <v>5.0912858612380603E-4</v>
      </c>
      <c r="N14" s="560">
        <f t="shared" si="0"/>
        <v>1.3556311455865172E-2</v>
      </c>
    </row>
    <row r="15" spans="1:14" ht="15.75" customHeight="1" x14ac:dyDescent="0.35">
      <c r="A15" s="363"/>
      <c r="B15" s="374" t="s">
        <v>562</v>
      </c>
      <c r="C15" s="375" t="s">
        <v>201</v>
      </c>
      <c r="D15" s="377" t="s">
        <v>1520</v>
      </c>
      <c r="E15" s="507">
        <f>IFERROR(('EF Determination'!H17*$C$56/1000+IF($D15="Yes",'EF Determination'!H17/1000*$G$56*$G$67*$C$70,0)),)</f>
        <v>3.0446338319999997</v>
      </c>
      <c r="F15" s="508">
        <f>IFERROR(('EF Determination'!H17*$C$57/1000+IF($D15="Yes",'EF Determination'!H17/1000*$G$57*$G$67*$C$71,0)),)</f>
        <v>3.2548044509999996</v>
      </c>
      <c r="G15" s="508">
        <f>IFERROR(('EF Determination'!H17*$C$58/1000+IF($D15="Yes",'EF Determination'!H17/1000*$G$58*$G$67*$C$72,0)),)</f>
        <v>1.3613754509999998</v>
      </c>
      <c r="H15" s="508">
        <f>IFERROR(('EF Determination'!H17*$C$59/1000+IF($D15="Yes",'EF Determination'!H17/1000*$G$59*$G$67*$C$73,0)),)</f>
        <v>2.4311628359999999</v>
      </c>
      <c r="I15" s="509">
        <f>IFERROR(('EF Determination'!H17*$C$60/1000+IF($D15="Yes",'EF Determination'!H17/1000*$G$60*$G$67*$C$74,0)),)</f>
        <v>15.779837285999999</v>
      </c>
      <c r="J15" s="508">
        <f>IFERROR(('EF Determination'!G17*$C$61/1000+IF($D15="Yes",'EF Determination'!G17/1000*$G$61*$G$67*$C$75,0)),)</f>
        <v>0</v>
      </c>
      <c r="K15" s="508">
        <f>IFERROR(('EF Determination'!H17*$C$62/1000+IF($D15="Yes",'EF Determination'!H17/1000*$G$62*$G$67*$C$76,0)),)</f>
        <v>9.2588678099999999</v>
      </c>
      <c r="L15" s="508">
        <f>IFERROR(('EF Determination'!H17*$C$63/1000+IF($D15="Yes",'EF Determination'!H17/1000*$G$63*$G$67*$C$77,0)),)</f>
        <v>1.014877944</v>
      </c>
      <c r="M15" s="510">
        <f>IFERROR(('EF Determination'!H17*$C$64/1000+IF($D15="Yes",'EF Determination'!H17/1000*$G$64*$G$67*$C$78,0)),)</f>
        <v>1.9540187279999999</v>
      </c>
      <c r="N15" s="560">
        <f t="shared" si="0"/>
        <v>38.099578337999993</v>
      </c>
    </row>
    <row r="16" spans="1:14" ht="15.75" customHeight="1" x14ac:dyDescent="0.35">
      <c r="A16" s="363"/>
      <c r="B16" s="374" t="s">
        <v>565</v>
      </c>
      <c r="C16" s="375" t="s">
        <v>202</v>
      </c>
      <c r="D16" s="377" t="s">
        <v>1520</v>
      </c>
      <c r="E16" s="507">
        <f>IFERROR(('EF Determination'!H18*$C$56/1000+IF($D16="Yes",'EF Determination'!H18/1000*$G$56*$G$67*$C$70,0)),)</f>
        <v>2.3509275540279013E-4</v>
      </c>
      <c r="F16" s="508">
        <f>IFERROR(('EF Determination'!H18*$C$57/1000+IF($D16="Yes",'EF Determination'!H18/1000*$G$57*$G$67*$C$71,0)),)</f>
        <v>2.513211732197738E-4</v>
      </c>
      <c r="G16" s="508">
        <f>IFERROR(('EF Determination'!H18*$C$58/1000+IF($D16="Yes",'EF Determination'!H18/1000*$G$58*$G$67*$C$72,0)),)</f>
        <v>1.0511921090460581E-4</v>
      </c>
      <c r="H16" s="508">
        <f>IFERROR(('EF Determination'!H18*$C$59/1000+IF($D16="Yes",'EF Determination'!H18/1000*$G$59*$G$67*$C$73,0)),)</f>
        <v>1.8772331961267573E-4</v>
      </c>
      <c r="I16" s="509">
        <f>IFERROR(('EF Determination'!H18*$C$60/1000+IF($D16="Yes",'EF Determination'!H18/1000*$G$60*$G$67*$C$74,0)),)</f>
        <v>1.2184471539346102E-3</v>
      </c>
      <c r="J16" s="508">
        <f>IFERROR(('EF Determination'!G18*$C$61/1000+IF($D16="Yes",'EF Determination'!G18/1000*$G$61*$G$67*$C$75,0)),)</f>
        <v>1.1563170405973285E-3</v>
      </c>
      <c r="K16" s="508">
        <f>IFERROR(('EF Determination'!H18*$C$62/1000+IF($D16="Yes",'EF Determination'!H18/1000*$G$62*$G$67*$C$76,0)),)</f>
        <v>7.1492759572117147E-4</v>
      </c>
      <c r="L16" s="508">
        <f>IFERROR(('EF Determination'!H18*$C$63/1000+IF($D16="Yes",'EF Determination'!H18/1000*$G$63*$G$67*$C$77,0)),)</f>
        <v>7.8364251800930039E-5</v>
      </c>
      <c r="M16" s="510">
        <f>IFERROR(('EF Determination'!H18*$C$64/1000+IF($D16="Yes",'EF Determination'!H18/1000*$G$64*$G$67*$C$78,0)),)</f>
        <v>1.5088042510925337E-4</v>
      </c>
      <c r="N16" s="560">
        <f t="shared" si="0"/>
        <v>4.0981929263031389E-3</v>
      </c>
    </row>
    <row r="17" spans="1:14" ht="15.75" customHeight="1" x14ac:dyDescent="0.35">
      <c r="A17" s="363"/>
      <c r="B17" s="374" t="s">
        <v>566</v>
      </c>
      <c r="C17" s="375" t="s">
        <v>203</v>
      </c>
      <c r="D17" s="377" t="s">
        <v>1520</v>
      </c>
      <c r="E17" s="507">
        <f>IFERROR(('EF Determination'!H19*$C$56/1000+IF($D17="Yes",'EF Determination'!H19/1000*$G$56*$G$67*$C$70,0)),)</f>
        <v>7.2485456018758993E-4</v>
      </c>
      <c r="F17" s="508">
        <f>IFERROR(('EF Determination'!H19*$C$57/1000+IF($D17="Yes",'EF Determination'!H19/1000*$G$57*$G$67*$C$71,0)),)</f>
        <v>7.7489116229009151E-4</v>
      </c>
      <c r="G17" s="508">
        <f>IFERROR(('EF Determination'!H19*$C$58/1000+IF($D17="Yes",'EF Determination'!H19/1000*$G$58*$G$67*$C$72,0)),)</f>
        <v>3.2411096316845592E-4</v>
      </c>
      <c r="H17" s="508">
        <f>IFERROR(('EF Determination'!H19*$C$59/1000+IF($D17="Yes",'EF Determination'!H19/1000*$G$59*$G$67*$C$73,0)),)</f>
        <v>5.7880177567218001E-4</v>
      </c>
      <c r="I17" s="509">
        <f>IFERROR(('EF Determination'!H19*$C$60/1000+IF($D17="Yes",'EF Determination'!H19/1000*$G$60*$G$67*$C$74,0)),)</f>
        <v>3.7568021794797107E-3</v>
      </c>
      <c r="J17" s="508">
        <f>IFERROR(('EF Determination'!G19*$C$61/1000+IF($D17="Yes",'EF Determination'!G19/1000*$G$61*$G$67*$C$75,0)),)</f>
        <v>3.0712110028889021E-3</v>
      </c>
      <c r="K17" s="508">
        <f>IFERROR(('EF Determination'!H19*$C$62/1000+IF($D17="Yes",'EF Determination'!H19/1000*$G$62*$G$67*$C$76,0)),)</f>
        <v>2.2043151737047976E-3</v>
      </c>
      <c r="L17" s="508">
        <f>IFERROR(('EF Determination'!H19*$C$63/1000+IF($D17="Yes",'EF Determination'!H19/1000*$G$63*$G$67*$C$77,0)),)</f>
        <v>2.4161818672919667E-4</v>
      </c>
      <c r="M17" s="510">
        <f>IFERROR(('EF Determination'!H19*$C$64/1000+IF($D17="Yes",'EF Determination'!H19/1000*$G$64*$G$67*$C$78,0)),)</f>
        <v>4.652051654935279E-4</v>
      </c>
      <c r="N17" s="560">
        <f t="shared" si="0"/>
        <v>1.2141810169614452E-2</v>
      </c>
    </row>
    <row r="18" spans="1:14" ht="15.75" customHeight="1" x14ac:dyDescent="0.35">
      <c r="A18" s="363"/>
      <c r="B18" s="374" t="s">
        <v>569</v>
      </c>
      <c r="C18" s="375" t="s">
        <v>204</v>
      </c>
      <c r="D18" s="377" t="s">
        <v>1520</v>
      </c>
      <c r="E18" s="507">
        <f>IFERROR(('EF Determination'!H20*$C$56/1000+IF($D18="Yes",'EF Determination'!H20/1000*$G$56*$G$67*$C$70,0)),)</f>
        <v>5.3715470307812672E-4</v>
      </c>
      <c r="F18" s="508">
        <f>IFERROR(('EF Determination'!H20*$C$57/1000+IF($D18="Yes",'EF Determination'!H20/1000*$G$57*$G$67*$C$71,0)),)</f>
        <v>5.7423441205926612E-4</v>
      </c>
      <c r="G18" s="508">
        <f>IFERROR(('EF Determination'!H20*$C$58/1000+IF($D18="Yes",'EF Determination'!H20/1000*$G$58*$G$67*$C$72,0)),)</f>
        <v>2.4018297979674948E-4</v>
      </c>
      <c r="H18" s="508">
        <f>IFERROR(('EF Determination'!H20*$C$59/1000+IF($D18="Yes",'EF Determination'!H20/1000*$G$59*$G$67*$C$73,0)),)</f>
        <v>4.2892203902507141E-4</v>
      </c>
      <c r="I18" s="509">
        <f>IFERROR(('EF Determination'!H20*$C$60/1000+IF($D18="Yes",'EF Determination'!H20/1000*$G$60*$G$67*$C$74,0)),)</f>
        <v>2.7839846364758137E-3</v>
      </c>
      <c r="J18" s="508">
        <f>IFERROR(('EF Determination'!G20*$C$61/1000+IF($D18="Yes",'EF Determination'!G20/1000*$G$61*$G$67*$C$75,0)),)</f>
        <v>2.3197271698243709E-3</v>
      </c>
      <c r="K18" s="508">
        <f>IFERROR(('EF Determination'!H20*$C$62/1000+IF($D18="Yes",'EF Determination'!H20/1000*$G$62*$G$67*$C$76,0)),)</f>
        <v>1.6335115037637066E-3</v>
      </c>
      <c r="L18" s="508">
        <f>IFERROR(('EF Determination'!H20*$C$63/1000+IF($D18="Yes",'EF Determination'!H20/1000*$G$63*$G$67*$C$77,0)),)</f>
        <v>1.7905156769270895E-4</v>
      </c>
      <c r="M18" s="510">
        <f>IFERROR(('EF Determination'!H20*$C$64/1000+IF($D18="Yes",'EF Determination'!H20/1000*$G$64*$G$67*$C$78,0)),)</f>
        <v>3.4474107809491717E-4</v>
      </c>
      <c r="N18" s="560">
        <f t="shared" si="0"/>
        <v>9.0415100898107292E-3</v>
      </c>
    </row>
    <row r="19" spans="1:14" ht="15.75" customHeight="1" x14ac:dyDescent="0.35">
      <c r="A19" s="363"/>
      <c r="B19" s="374" t="s">
        <v>570</v>
      </c>
      <c r="C19" s="375" t="s">
        <v>205</v>
      </c>
      <c r="D19" s="377" t="s">
        <v>1520</v>
      </c>
      <c r="E19" s="507">
        <f>IFERROR(('EF Determination'!H21*$C$56/1000+IF($D19="Yes",'EF Determination'!H21/1000*$G$56*$G$67*$C$70,0)),)</f>
        <v>3.5748378900954506E-4</v>
      </c>
      <c r="F19" s="508">
        <f>IFERROR(('EF Determination'!H21*$C$57/1000+IF($D19="Yes",'EF Determination'!H21/1000*$G$57*$G$67*$C$71,0)),)</f>
        <v>3.8216084160908455E-4</v>
      </c>
      <c r="G19" s="508">
        <f>IFERROR(('EF Determination'!H21*$C$58/1000+IF($D19="Yes",'EF Determination'!H21/1000*$G$58*$G$67*$C$72,0)),)</f>
        <v>1.5984505242404409E-4</v>
      </c>
      <c r="H19" s="508">
        <f>IFERROR(('EF Determination'!H21*$C$59/1000+IF($D19="Yes",'EF Determination'!H21/1000*$G$59*$G$67*$C$73,0)),)</f>
        <v>2.8545347331359195E-4</v>
      </c>
      <c r="I19" s="509">
        <f>IFERROR(('EF Determination'!H21*$C$60/1000+IF($D19="Yes",'EF Determination'!H21/1000*$G$60*$G$67*$C$74,0)),)</f>
        <v>1.8527797870681272E-3</v>
      </c>
      <c r="J19" s="508">
        <f>IFERROR(('EF Determination'!G21*$C$61/1000+IF($D19="Yes",'EF Determination'!G21/1000*$G$61*$G$67*$C$75,0)),)</f>
        <v>1.7343395626359603E-3</v>
      </c>
      <c r="K19" s="508">
        <f>IFERROR(('EF Determination'!H21*$C$62/1000+IF($D19="Yes",'EF Determination'!H21/1000*$G$62*$G$67*$C$76,0)),)</f>
        <v>1.0871242091148479E-3</v>
      </c>
      <c r="L19" s="508">
        <f>IFERROR(('EF Determination'!H21*$C$63/1000+IF($D19="Yes",'EF Determination'!H21/1000*$G$63*$G$67*$C$77,0)),)</f>
        <v>1.1916126300318169E-4</v>
      </c>
      <c r="M19" s="510">
        <f>IFERROR(('EF Determination'!H21*$C$64/1000+IF($D19="Yes",'EF Determination'!H21/1000*$G$64*$G$67*$C$78,0)),)</f>
        <v>2.2942989443896174E-4</v>
      </c>
      <c r="N19" s="560">
        <f t="shared" si="0"/>
        <v>6.2077778726173441E-3</v>
      </c>
    </row>
    <row r="20" spans="1:14" ht="15.75" customHeight="1" x14ac:dyDescent="0.35">
      <c r="A20" s="363"/>
      <c r="B20" s="374" t="s">
        <v>573</v>
      </c>
      <c r="C20" s="375" t="s">
        <v>206</v>
      </c>
      <c r="D20" s="377" t="s">
        <v>1520</v>
      </c>
      <c r="E20" s="507">
        <f>IFERROR(('EF Determination'!H22*$C$56/1000+IF($D20="Yes",'EF Determination'!H22/1000*$G$56*$G$67*$C$70,0)),)</f>
        <v>2.1334268904153213E-4</v>
      </c>
      <c r="F20" s="508">
        <f>IFERROR(('EF Determination'!H22*$C$57/1000+IF($D20="Yes",'EF Determination'!H22/1000*$G$57*$G$67*$C$71,0)),)</f>
        <v>2.2806970302387668E-4</v>
      </c>
      <c r="G20" s="508">
        <f>IFERROR(('EF Determination'!H22*$C$58/1000+IF($D20="Yes",'EF Determination'!H22/1000*$G$58*$G$67*$C$72,0)),)</f>
        <v>9.5393901381132833E-5</v>
      </c>
      <c r="H20" s="508">
        <f>IFERROR(('EF Determination'!H22*$C$59/1000+IF($D20="Yes",'EF Determination'!H22/1000*$G$59*$G$67*$C$73,0)),)</f>
        <v>1.7035572930928315E-4</v>
      </c>
      <c r="I20" s="509">
        <f>IFERROR(('EF Determination'!H22*$C$60/1000+IF($D20="Yes",'EF Determination'!H22/1000*$G$60*$G$67*$C$74,0)),)</f>
        <v>1.1057201308906273E-3</v>
      </c>
      <c r="J20" s="508">
        <f>IFERROR(('EF Determination'!G22*$C$61/1000+IF($D20="Yes",'EF Determination'!G22/1000*$G$61*$G$67*$C$75,0)),)</f>
        <v>9.1959808794799761E-4</v>
      </c>
      <c r="K20" s="508">
        <f>IFERROR(('EF Determination'!H22*$C$62/1000+IF($D20="Yes",'EF Determination'!H22/1000*$G$62*$G$67*$C$76,0)),)</f>
        <v>6.4878467003301736E-4</v>
      </c>
      <c r="L20" s="508">
        <f>IFERROR(('EF Determination'!H22*$C$63/1000+IF($D20="Yes",'EF Determination'!H22/1000*$G$63*$G$67*$C$77,0)),)</f>
        <v>7.1114229680510705E-5</v>
      </c>
      <c r="M20" s="510">
        <f>IFERROR(('EF Determination'!H22*$C$64/1000+IF($D20="Yes",'EF Determination'!H22/1000*$G$64*$G$67*$C$78,0)),)</f>
        <v>1.3692142729531165E-4</v>
      </c>
      <c r="N20" s="560">
        <f t="shared" si="0"/>
        <v>3.5893005686032891E-3</v>
      </c>
    </row>
    <row r="21" spans="1:14" ht="15.75" customHeight="1" x14ac:dyDescent="0.35">
      <c r="A21" s="363"/>
      <c r="B21" s="374" t="s">
        <v>1460</v>
      </c>
      <c r="C21" s="375" t="s">
        <v>207</v>
      </c>
      <c r="D21" s="377" t="s">
        <v>1521</v>
      </c>
      <c r="E21" s="507">
        <f>IFERROR(('EF Determination'!H23*$C$56/1000+IF($D21="Yes",'EF Determination'!H23/1000*$G$56*$G$67*$C$70,0)),)</f>
        <v>7.6715208128475649E-5</v>
      </c>
      <c r="F21" s="508">
        <f>IFERROR(('EF Determination'!H23*$C$57/1000+IF($D21="Yes",'EF Determination'!H23/1000*$G$57*$G$67*$C$71,0)),)</f>
        <v>8.2010847495553264E-5</v>
      </c>
      <c r="G21" s="508">
        <f>IFERROR(('EF Determination'!H23*$C$58/1000+IF($D21="Yes",'EF Determination'!H23/1000*$G$58*$G$67*$C$72,0)),)</f>
        <v>3.4302384729088307E-5</v>
      </c>
      <c r="H21" s="508">
        <f>IFERROR(('EF Determination'!H23*$C$59/1000+IF($D21="Yes",'EF Determination'!H23/1000*$G$59*$G$67*$C$73,0)),)</f>
        <v>6.1257666192141003E-5</v>
      </c>
      <c r="I21" s="509">
        <f>IFERROR(('EF Determination'!H23*$C$60/1000+IF($D21="Yes",'EF Determination'!H23/1000*$G$60*$G$67*$C$74,0)),)</f>
        <v>3.9760232869571896E-4</v>
      </c>
      <c r="J21" s="508">
        <f>IFERROR(('EF Determination'!G23*$C$61/1000+IF($D21="Yes",'EF Determination'!G23/1000*$G$61*$G$67*$C$75,0)),)</f>
        <v>0</v>
      </c>
      <c r="K21" s="508">
        <f>IFERROR(('EF Determination'!H23*$C$62/1000+IF($D21="Yes",'EF Determination'!H23/1000*$G$62*$G$67*$C$76,0)),)</f>
        <v>2.3329438292801367E-4</v>
      </c>
      <c r="L21" s="508">
        <f>IFERROR(('EF Determination'!H23*$C$63/1000+IF($D21="Yes",'EF Determination'!H23/1000*$G$63*$G$67*$C$77,0)),)</f>
        <v>2.557173604282522E-5</v>
      </c>
      <c r="M21" s="510">
        <f>IFERROR(('EF Determination'!H23*$C$64/1000+IF($D21="Yes",'EF Determination'!H23/1000*$G$64*$G$67*$C$78,0)),)</f>
        <v>4.9235133574991839E-5</v>
      </c>
      <c r="N21" s="560">
        <f t="shared" si="0"/>
        <v>9.5998968778680794E-4</v>
      </c>
    </row>
    <row r="22" spans="1:14" x14ac:dyDescent="0.35">
      <c r="A22" s="363"/>
      <c r="B22" s="374" t="s">
        <v>1461</v>
      </c>
      <c r="C22" s="375" t="s">
        <v>208</v>
      </c>
      <c r="D22" s="377" t="s">
        <v>1521</v>
      </c>
      <c r="E22" s="507">
        <f>IFERROR(('EF Determination'!H24*$C$56/1000+IF($D22="Yes",'EF Determination'!H24/1000*$G$56*$G$67*$C$70,0)),)</f>
        <v>1.2989149961673127E-3</v>
      </c>
      <c r="F22" s="508">
        <f>IFERROR(('EF Determination'!H24*$C$57/1000+IF($D22="Yes",'EF Determination'!H24/1000*$G$57*$G$67*$C$71,0)),)</f>
        <v>1.3885789044848324E-3</v>
      </c>
      <c r="G22" s="508">
        <f>IFERROR(('EF Determination'!H24*$C$58/1000+IF($D22="Yes",'EF Determination'!H24/1000*$G$58*$G$67*$C$72,0)),)</f>
        <v>5.8079594666933943E-4</v>
      </c>
      <c r="H22" s="508">
        <f>IFERROR(('EF Determination'!H24*$C$59/1000+IF($D22="Yes",'EF Determination'!H24/1000*$G$59*$G$67*$C$73,0)),)</f>
        <v>1.0371933178350929E-3</v>
      </c>
      <c r="I22" s="509">
        <f>IFERROR(('EF Determination'!H24*$C$60/1000+IF($D22="Yes",'EF Determination'!H24/1000*$G$60*$G$67*$C$74,0)),)</f>
        <v>6.7320631704343185E-3</v>
      </c>
      <c r="J22" s="508">
        <f>IFERROR(('EF Determination'!G24*$C$61/1000+IF($D22="Yes",'EF Determination'!G24/1000*$G$61*$G$67*$C$75,0)),)</f>
        <v>0</v>
      </c>
      <c r="K22" s="508">
        <f>IFERROR(('EF Determination'!H24*$C$62/1000+IF($D22="Yes",'EF Determination'!H24/1000*$G$62*$G$67*$C$76,0)),)</f>
        <v>3.9500586637177607E-3</v>
      </c>
      <c r="L22" s="508">
        <f>IFERROR(('EF Determination'!H24*$C$63/1000+IF($D22="Yes",'EF Determination'!H24/1000*$G$63*$G$67*$C$77,0)),)</f>
        <v>4.3297166538910426E-4</v>
      </c>
      <c r="M22" s="510">
        <f>IFERROR(('EF Determination'!H24*$C$64/1000+IF($D22="Yes",'EF Determination'!H24/1000*$G$64*$G$67*$C$78,0)),)</f>
        <v>8.3363201246558873E-4</v>
      </c>
      <c r="N22" s="560">
        <f t="shared" si="0"/>
        <v>1.6254208677163349E-2</v>
      </c>
    </row>
    <row r="23" spans="1:14" x14ac:dyDescent="0.35">
      <c r="A23" s="363"/>
      <c r="B23" s="374" t="s">
        <v>672</v>
      </c>
      <c r="C23" s="375" t="s">
        <v>209</v>
      </c>
      <c r="D23" s="377" t="s">
        <v>1520</v>
      </c>
      <c r="E23" s="507">
        <f>IFERROR(('EF Determination'!H25*$C$56/1000+IF($D23="Yes",'EF Determination'!H25/1000*$G$56*$G$67*$C$70,0)),)</f>
        <v>3.2685280000000001E-3</v>
      </c>
      <c r="F23" s="508">
        <f>IFERROR(('EF Determination'!H25*$C$57/1000+IF($D23="Yes",'EF Determination'!H25/1000*$G$57*$G$67*$C$71,0)),)</f>
        <v>3.4941539999999997E-3</v>
      </c>
      <c r="G23" s="508">
        <f>IFERROR(('EF Determination'!H25*$C$58/1000+IF($D23="Yes",'EF Determination'!H25/1000*$G$58*$G$67*$C$72,0)),)</f>
        <v>1.4614873333333336E-3</v>
      </c>
      <c r="H23" s="508">
        <f>IFERROR(('EF Determination'!H25*$C$59/1000+IF($D23="Yes",'EF Determination'!H25/1000*$G$59*$G$67*$C$73,0)),)</f>
        <v>2.6099439999999999E-3</v>
      </c>
      <c r="I23" s="509">
        <f>IFERROR(('EF Determination'!H25*$C$60/1000+IF($D23="Yes",'EF Determination'!H25/1000*$G$60*$G$67*$C$74,0)),)</f>
        <v>1.6940243999999997E-2</v>
      </c>
      <c r="J23" s="508">
        <f>IFERROR(('EF Determination'!G25*$C$61/1000+IF($D23="Yes",'EF Determination'!G25/1000*$G$61*$G$67*$C$75,0)),)</f>
        <v>1.8134056666666655E-2</v>
      </c>
      <c r="K23" s="508">
        <f>IFERROR(('EF Determination'!H25*$C$62/1000+IF($D23="Yes",'EF Determination'!H25/1000*$G$62*$G$67*$C$76,0)),)</f>
        <v>9.9397400000000007E-3</v>
      </c>
      <c r="L23" s="508">
        <f>IFERROR(('EF Determination'!H25*$C$63/1000+IF($D23="Yes",'EF Determination'!H25/1000*$G$63*$G$67*$C$77,0)),)</f>
        <v>1.0895093333333334E-3</v>
      </c>
      <c r="M23" s="510">
        <f>IFERROR(('EF Determination'!H25*$C$64/1000+IF($D23="Yes",'EF Determination'!H25/1000*$G$64*$G$67*$C$78,0)),)</f>
        <v>2.0977119999999998E-3</v>
      </c>
      <c r="N23" s="560">
        <f t="shared" si="0"/>
        <v>5.903537533333332E-2</v>
      </c>
    </row>
    <row r="24" spans="1:14" x14ac:dyDescent="0.35">
      <c r="A24" s="363"/>
      <c r="B24" s="374" t="s">
        <v>696</v>
      </c>
      <c r="C24" s="375" t="s">
        <v>211</v>
      </c>
      <c r="D24" s="377" t="s">
        <v>1520</v>
      </c>
      <c r="E24" s="507">
        <f>IFERROR(('EF Determination'!H26*$C$56/1000+IF($D24="Yes",'EF Determination'!H26/1000*$G$56*$G$67*$C$70,0)),)</f>
        <v>1.0949554607687097E-3</v>
      </c>
      <c r="F24" s="508">
        <f>IFERROR(('EF Determination'!H26*$C$57/1000+IF($D24="Yes",'EF Determination'!H26/1000*$G$57*$G$67*$C$71,0)),)</f>
        <v>1.1705400727993855E-3</v>
      </c>
      <c r="G24" s="508">
        <f>IFERROR(('EF Determination'!H26*$C$58/1000+IF($D24="Yes",'EF Determination'!H26/1000*$G$58*$G$67*$C$72,0)),)</f>
        <v>4.895976220725761E-4</v>
      </c>
      <c r="H24" s="508">
        <f>IFERROR(('EF Determination'!H26*$C$59/1000+IF($D24="Yes",'EF Determination'!H26/1000*$G$59*$G$67*$C$73,0)),)</f>
        <v>8.7433010673322337E-4</v>
      </c>
      <c r="I24" s="509">
        <f>IFERROR(('EF Determination'!H26*$C$60/1000+IF($D24="Yes",'EF Determination'!H26/1000*$G$60*$G$67*$C$74,0)),)</f>
        <v>5.6749743843572302E-3</v>
      </c>
      <c r="J24" s="508">
        <f>IFERROR(('EF Determination'!G26*$C$61/1000+IF($D24="Yes",'EF Determination'!G26/1000*$G$61*$G$67*$C$75,0)),)</f>
        <v>5.7610715540617717E-3</v>
      </c>
      <c r="K24" s="508">
        <f>IFERROR(('EF Determination'!H26*$C$62/1000+IF($D24="Yes",'EF Determination'!H26/1000*$G$62*$G$67*$C$76,0)),)</f>
        <v>3.3298085840540981E-3</v>
      </c>
      <c r="L24" s="508">
        <f>IFERROR(('EF Determination'!H26*$C$63/1000+IF($D24="Yes",'EF Determination'!H26/1000*$G$63*$G$67*$C$77,0)),)</f>
        <v>3.649851535895699E-4</v>
      </c>
      <c r="M24" s="510">
        <f>IFERROR(('EF Determination'!H26*$C$64/1000+IF($D24="Yes",'EF Determination'!H26/1000*$G$64*$G$67*$C$78,0)),)</f>
        <v>7.0273260915006738E-4</v>
      </c>
      <c r="N24" s="560">
        <f t="shared" si="0"/>
        <v>1.9462995547586633E-2</v>
      </c>
    </row>
    <row r="25" spans="1:14" x14ac:dyDescent="0.35">
      <c r="A25" s="363"/>
      <c r="B25" s="374" t="s">
        <v>1463</v>
      </c>
      <c r="C25" s="375" t="s">
        <v>212</v>
      </c>
      <c r="D25" s="377" t="s">
        <v>1521</v>
      </c>
      <c r="E25" s="507">
        <f>IFERROR(('EF Determination'!H27*$C$56/1000+IF($D25="Yes",'EF Determination'!H27/1000*$G$56*$G$67*$C$70,0)),)</f>
        <v>2.5327829553835188E-4</v>
      </c>
      <c r="F25" s="508">
        <f>IFERROR(('EF Determination'!H27*$C$57/1000+IF($D25="Yes",'EF Determination'!H27/1000*$G$57*$G$67*$C$71,0)),)</f>
        <v>2.7076205847663366E-4</v>
      </c>
      <c r="G25" s="508">
        <f>IFERROR(('EF Determination'!H27*$C$58/1000+IF($D25="Yes",'EF Determination'!H27/1000*$G$58*$G$67*$C$72,0)),)</f>
        <v>1.132506806542755E-4</v>
      </c>
      <c r="H25" s="508">
        <f>IFERROR(('EF Determination'!H27*$C$59/1000+IF($D25="Yes",'EF Determination'!H27/1000*$G$59*$G$67*$C$73,0)),)</f>
        <v>2.0224460912390786E-4</v>
      </c>
      <c r="I25" s="509">
        <f>IFERROR(('EF Determination'!H27*$C$60/1000+IF($D25="Yes",'EF Determination'!H27/1000*$G$60*$G$67*$C$74,0)),)</f>
        <v>1.3126998227715328E-3</v>
      </c>
      <c r="J25" s="508">
        <f>IFERROR(('EF Determination'!G27*$C$61/1000+IF($D25="Yes",'EF Determination'!G27/1000*$G$61*$G$67*$C$75,0)),)</f>
        <v>0</v>
      </c>
      <c r="K25" s="508">
        <f>IFERROR(('EF Determination'!H27*$C$62/1000+IF($D25="Yes",'EF Determination'!H27/1000*$G$62*$G$67*$C$76,0)),)</f>
        <v>7.7023063755133139E-4</v>
      </c>
      <c r="L25" s="508">
        <f>IFERROR(('EF Determination'!H27*$C$63/1000+IF($D25="Yes",'EF Determination'!H27/1000*$G$63*$G$67*$C$77,0)),)</f>
        <v>8.4426098512783971E-5</v>
      </c>
      <c r="M25" s="510">
        <f>IFERROR(('EF Determination'!H27*$C$64/1000+IF($D25="Yes",'EF Determination'!H27/1000*$G$64*$G$67*$C$78,0)),)</f>
        <v>1.6255174191267361E-4</v>
      </c>
      <c r="N25" s="560">
        <f t="shared" si="0"/>
        <v>3.1694439445414907E-3</v>
      </c>
    </row>
    <row r="26" spans="1:14" x14ac:dyDescent="0.35">
      <c r="A26" s="363"/>
      <c r="B26" s="374" t="s">
        <v>1464</v>
      </c>
      <c r="C26" s="375" t="s">
        <v>213</v>
      </c>
      <c r="D26" s="377" t="s">
        <v>1521</v>
      </c>
      <c r="E26" s="507">
        <f>IFERROR(('EF Determination'!H28*$C$56/1000+IF($D26="Yes",'EF Determination'!H28/1000*$G$56*$G$67*$C$70,0)),)</f>
        <v>8.0743341487491058E-3</v>
      </c>
      <c r="F26" s="508">
        <f>IFERROR(('EF Determination'!H28*$C$57/1000+IF($D26="Yes",'EF Determination'!H28/1000*$G$57*$G$67*$C$71,0)),)</f>
        <v>8.631704229912756E-3</v>
      </c>
      <c r="G26" s="508">
        <f>IFERROR(('EF Determination'!H28*$C$58/1000+IF($D26="Yes",'EF Determination'!H28/1000*$G$58*$G$67*$C$72,0)),)</f>
        <v>3.6103521473573427E-3</v>
      </c>
      <c r="H26" s="508">
        <f>IFERROR(('EF Determination'!H28*$C$59/1000+IF($D26="Yes",'EF Determination'!H28/1000*$G$59*$G$67*$C$73,0)),)</f>
        <v>6.4474160740011516E-3</v>
      </c>
      <c r="I26" s="509">
        <f>IFERROR(('EF Determination'!H28*$C$60/1000+IF($D26="Yes",'EF Determination'!H28/1000*$G$60*$G$67*$C$74,0)),)</f>
        <v>4.1847948256016822E-2</v>
      </c>
      <c r="J26" s="508">
        <f>IFERROR(('EF Determination'!G28*$C$61/1000+IF($D26="Yes",'EF Determination'!G28/1000*$G$61*$G$67*$C$75,0)),)</f>
        <v>0</v>
      </c>
      <c r="K26" s="508">
        <f>IFERROR(('EF Determination'!H28*$C$62/1000+IF($D26="Yes",'EF Determination'!H28/1000*$G$62*$G$67*$C$76,0)),)</f>
        <v>2.4554411683695973E-2</v>
      </c>
      <c r="L26" s="508">
        <f>IFERROR(('EF Determination'!H28*$C$63/1000+IF($D26="Yes",'EF Determination'!H28/1000*$G$63*$G$67*$C$77,0)),)</f>
        <v>2.6914447162497018E-3</v>
      </c>
      <c r="M26" s="510">
        <f>IFERROR(('EF Determination'!H28*$C$64/1000+IF($D26="Yes",'EF Determination'!H28/1000*$G$64*$G$67*$C$78,0)),)</f>
        <v>5.1820353491971874E-3</v>
      </c>
      <c r="N26" s="560">
        <f t="shared" si="0"/>
        <v>0.10103964660518004</v>
      </c>
    </row>
    <row r="27" spans="1:14" x14ac:dyDescent="0.35">
      <c r="A27" s="363"/>
      <c r="B27" s="378" t="s">
        <v>741</v>
      </c>
      <c r="C27" s="379" t="s">
        <v>214</v>
      </c>
      <c r="D27" s="380" t="s">
        <v>1520</v>
      </c>
      <c r="E27" s="507">
        <f>IFERROR(('EF Determination'!H29*$C$56/1000+IF($D27="Yes",'EF Determination'!H29/1000*$G$56*$G$67*$C$70,0)),)</f>
        <v>1.69470997993053E-5</v>
      </c>
      <c r="F27" s="508">
        <f>IFERROR(('EF Determination'!H29*$C$57/1000+IF($D27="Yes",'EF Determination'!H29/1000*$G$57*$G$67*$C$71,0)),)</f>
        <v>1.8116955569033464E-5</v>
      </c>
      <c r="G27" s="508">
        <f>IFERROR(('EF Determination'!H29*$C$58/1000+IF($D27="Yes",'EF Determination'!H29/1000*$G$58*$G$67*$C$72,0)),)</f>
        <v>7.5777144003112626E-6</v>
      </c>
      <c r="H27" s="508">
        <f>IFERROR(('EF Determination'!H29*$C$59/1000+IF($D27="Yes",'EF Determination'!H29/1000*$G$59*$G$67*$C$73,0)),)</f>
        <v>1.3532385660639309E-5</v>
      </c>
      <c r="I27" s="509">
        <f>IFERROR(('EF Determination'!H29*$C$60/1000+IF($D27="Yes",'EF Determination'!H29/1000*$G$60*$G$67*$C$74,0)),)</f>
        <v>8.7834035900130836E-5</v>
      </c>
      <c r="J27" s="508">
        <f>IFERROR(('EF Determination'!G29*$C$61/1000+IF($D27="Yes",'EF Determination'!G29/1000*$G$61*$G$67*$C$75,0)),)</f>
        <v>2.4208965649999984E-5</v>
      </c>
      <c r="K27" s="508">
        <f>IFERROR(('EF Determination'!H29*$C$62/1000+IF($D27="Yes",'EF Determination'!H29/1000*$G$62*$G$67*$C$76,0)),)</f>
        <v>5.1536889315051561E-5</v>
      </c>
      <c r="L27" s="508">
        <f>IFERROR(('EF Determination'!H29*$C$63/1000+IF($D27="Yes",'EF Determination'!H29/1000*$G$63*$G$67*$C$77,0)),)</f>
        <v>5.6490332664351003E-6</v>
      </c>
      <c r="M27" s="510">
        <f>IFERROR(('EF Determination'!H29*$C$64/1000+IF($D27="Yes",'EF Determination'!H29/1000*$G$64*$G$67*$C$78,0)),)</f>
        <v>1.0876496886121313E-5</v>
      </c>
      <c r="N27" s="560">
        <f t="shared" si="0"/>
        <v>2.3627957644702815E-4</v>
      </c>
    </row>
    <row r="28" spans="1:14" x14ac:dyDescent="0.35">
      <c r="A28" s="363"/>
      <c r="B28" s="381" t="s">
        <v>1505</v>
      </c>
      <c r="C28" s="382">
        <v>200</v>
      </c>
      <c r="D28" s="383" t="s">
        <v>1520</v>
      </c>
      <c r="E28" s="511">
        <f>IFERROR(('EF Determination'!D67/1000*$C$56+IF($D28="Yes",'EF Determination'!D67/1000*$G$56*$G$67*$C$70,0)),)</f>
        <v>382.09092319999996</v>
      </c>
      <c r="F28" s="512">
        <f>IFERROR(('EF Determination'!E67/1000*$C$57+IF($D28="Yes",'EF Determination'!E67/1000*$G$57*$G$67*$C$71,0)),)</f>
        <v>408.46660259999999</v>
      </c>
      <c r="G28" s="512">
        <f>IFERROR(('EF Determination'!F67/1000*$C$58+IF($D28="Yes",'EF Determination'!F67/1000*$G$58*$G$67*$C$72,0)),)</f>
        <v>170.84786926666666</v>
      </c>
      <c r="H28" s="512">
        <f>IFERROR(('EF Determination'!G67/1000*$C$59+IF($D28="Yes",'EF Determination'!G67/1000*$G$59*$G$67*$C$73,0)),)</f>
        <v>305.10245359999993</v>
      </c>
      <c r="I28" s="512">
        <f>IFERROR(('EF Determination'!H67/1000*$C$60+IF($D28="Yes",'EF Determination'!H67/1000*$G$60*$G$67*$C$74,0)),)</f>
        <v>1980.3145236</v>
      </c>
      <c r="J28" s="512">
        <f>IFERROR(('EF Determination'!I67/1000*$C$61+IF($D28="Yes",'EF Determination'!I67/1000*$G$61*$G$67*$C$75,0)),)</f>
        <v>1539.1503373091673</v>
      </c>
      <c r="K28" s="512">
        <f>IFERROR(('EF Determination'!J67/1000*$C$62+IF($D28="Yes",'EF Determination'!J67/1000*$G$62*$G$67*$C$76,0)),)</f>
        <v>1161.9556060000002</v>
      </c>
      <c r="L28" s="512">
        <f>IFERROR(('EF Determination'!K67/1000*$C$63+IF($D28="Yes",'EF Determination'!K67/1000*$G$63*$G$67*$C$77,0)),)</f>
        <v>1278.739901754386</v>
      </c>
      <c r="M28" s="513">
        <f>IFERROR(('EF Determination'!L67/1000*$C$64+IF($D28="Yes",'EF Determination'!L67/1000*$G$64*$G$67*$C$78,0)),)</f>
        <v>245.22253279999995</v>
      </c>
      <c r="N28" s="560">
        <f t="shared" si="0"/>
        <v>7471.8907501302201</v>
      </c>
    </row>
    <row r="29" spans="1:14" x14ac:dyDescent="0.35">
      <c r="A29" s="363"/>
      <c r="B29" s="374" t="s">
        <v>1466</v>
      </c>
      <c r="C29" s="375" t="s">
        <v>216</v>
      </c>
      <c r="D29" s="377" t="s">
        <v>1520</v>
      </c>
      <c r="E29" s="507">
        <f>IFERROR(('EF Determination'!H30*$C$56/1000+IF($D29="Yes",'EF Determination'!H30/1000*$G$56*$G$67*$C$70,0)),)</f>
        <v>0.17813477599999997</v>
      </c>
      <c r="F29" s="508">
        <f>IFERROR(('EF Determination'!H30*$C$57/1000+IF($D29="Yes",'EF Determination'!H30/1000*$G$57*$G$67*$C$71,0)),)</f>
        <v>0.190431393</v>
      </c>
      <c r="G29" s="508">
        <f>IFERROR(('EF Determination'!H30*$C$58/1000+IF($D29="Yes",'EF Determination'!H30/1000*$G$58*$G$67*$C$72,0)),)</f>
        <v>7.9651059666666663E-2</v>
      </c>
      <c r="H29" s="508">
        <f>IFERROR(('EF Determination'!H30*$C$59/1000+IF($D29="Yes",'EF Determination'!H30/1000*$G$59*$G$67*$C$73,0)),)</f>
        <v>0.14224194799999998</v>
      </c>
      <c r="I29" s="509">
        <f>IFERROR(('EF Determination'!H30*$C$60/1000+IF($D29="Yes",'EF Determination'!H30/1000*$G$60*$G$67*$C$74,0)),)</f>
        <v>0.92324329799999993</v>
      </c>
      <c r="J29" s="508">
        <f>IFERROR(('EF Determination'!G30*$C$61/1000+IF($D29="Yes",'EF Determination'!G30/1000*$G$61*$G$67*$C$75,0)),)</f>
        <v>0</v>
      </c>
      <c r="K29" s="508">
        <f>IFERROR(('EF Determination'!H30*$C$62/1000+IF($D29="Yes",'EF Determination'!H30/1000*$G$62*$G$67*$C$76,0)),)</f>
        <v>0.54171583000000001</v>
      </c>
      <c r="L29" s="508">
        <f>IFERROR(('EF Determination'!H30*$C$63/1000+IF($D29="Yes",'EF Determination'!H30/1000*$G$63*$G$67*$C$77,0)),)</f>
        <v>5.9378258666666663E-2</v>
      </c>
      <c r="M29" s="510">
        <f>IFERROR(('EF Determination'!H30*$C$64/1000+IF($D29="Yes",'EF Determination'!H30/1000*$G$64*$G$67*$C$78,0)),)</f>
        <v>0.114325304</v>
      </c>
      <c r="N29" s="560">
        <f t="shared" si="0"/>
        <v>2.2291218673333328</v>
      </c>
    </row>
    <row r="30" spans="1:14" x14ac:dyDescent="0.35">
      <c r="A30" s="363"/>
      <c r="B30" s="381" t="s">
        <v>867</v>
      </c>
      <c r="C30" s="382" t="s">
        <v>217</v>
      </c>
      <c r="D30" s="377" t="s">
        <v>1520</v>
      </c>
      <c r="E30" s="507">
        <f>IFERROR(('EF Determination'!H31*$C$56/1000+IF($D30="Yes",'EF Determination'!H31/1000*$G$56*$G$67*$C$70,0)),)</f>
        <v>6.0460129271779472E-3</v>
      </c>
      <c r="F30" s="508">
        <f>IFERROR(('EF Determination'!H31*$C$57/1000+IF($D30="Yes",'EF Determination'!H31/1000*$G$57*$G$67*$C$71,0)),)</f>
        <v>6.4633682971510509E-3</v>
      </c>
      <c r="G30" s="508">
        <f>IFERROR(('EF Determination'!H31*$C$58/1000+IF($D30="Yes",'EF Determination'!H31/1000*$G$58*$G$67*$C$72,0)),)</f>
        <v>2.7034100091050646E-3</v>
      </c>
      <c r="H30" s="508">
        <f>IFERROR(('EF Determination'!H31*$C$59/1000+IF($D30="Yes",'EF Determination'!H31/1000*$G$59*$G$67*$C$73,0)),)</f>
        <v>4.8277864418510468E-3</v>
      </c>
      <c r="I30" s="509">
        <f>IFERROR(('EF Determination'!H31*$C$60/1000+IF($D30="Yes",'EF Determination'!H31/1000*$G$60*$G$67*$C$74,0)),)</f>
        <v>3.1335492372575255E-2</v>
      </c>
      <c r="J30" s="508">
        <f>IFERROR(('EF Determination'!G31*$C$61/1000+IF($D30="Yes",'EF Determination'!G31/1000*$G$61*$G$67*$C$75,0)),)</f>
        <v>2.4231171642696253E-2</v>
      </c>
      <c r="K30" s="508">
        <f>IFERROR(('EF Determination'!H31*$C$62/1000+IF($D30="Yes",'EF Determination'!H31/1000*$G$62*$G$67*$C$76,0)),)</f>
        <v>1.8386196028544872E-2</v>
      </c>
      <c r="L30" s="508">
        <f>IFERROR(('EF Determination'!H31*$C$63/1000+IF($D30="Yes",'EF Determination'!H31/1000*$G$63*$G$67*$C$77,0)),)</f>
        <v>2.0153376423926485E-3</v>
      </c>
      <c r="M30" s="510">
        <f>IFERROR(('EF Determination'!H31*$C$64/1000+IF($D30="Yes",'EF Determination'!H31/1000*$G$64*$G$67*$C$78,0)),)</f>
        <v>3.880276953263458E-3</v>
      </c>
      <c r="N30" s="560">
        <f t="shared" si="0"/>
        <v>9.9889052314757587E-2</v>
      </c>
    </row>
    <row r="31" spans="1:14" x14ac:dyDescent="0.35">
      <c r="A31" s="363"/>
      <c r="B31" s="381" t="s">
        <v>868</v>
      </c>
      <c r="C31" s="382" t="s">
        <v>218</v>
      </c>
      <c r="D31" s="377" t="s">
        <v>1520</v>
      </c>
      <c r="E31" s="507">
        <f>IFERROR(('EF Determination'!H32*$C$56/1000+IF($D31="Yes",'EF Determination'!H32/1000*$G$56*$G$67*$C$70,0)),)</f>
        <v>3.5698818335101287E-2</v>
      </c>
      <c r="F31" s="508">
        <f>IFERROR(('EF Determination'!H32*$C$57/1000+IF($D31="Yes",'EF Determination'!H32/1000*$G$57*$G$67*$C$71,0)),)</f>
        <v>3.8163102436591489E-2</v>
      </c>
      <c r="G31" s="508">
        <f>IFERROR(('EF Determination'!H32*$C$58/1000+IF($D31="Yes",'EF Determination'!H32/1000*$G$58*$G$67*$C$72,0)),)</f>
        <v>1.5962344765508597E-2</v>
      </c>
      <c r="H31" s="508">
        <f>IFERROR(('EF Determination'!H32*$C$59/1000+IF($D31="Yes",'EF Determination'!H32/1000*$G$59*$G$67*$C$73,0)),)</f>
        <v>2.8505772849670433E-2</v>
      </c>
      <c r="I31" s="509">
        <f>IFERROR(('EF Determination'!H32*$C$60/1000+IF($D31="Yes",'EF Determination'!H32/1000*$G$60*$G$67*$C$74,0)),)</f>
        <v>0.18502111443080482</v>
      </c>
      <c r="J31" s="508">
        <f>IFERROR(('EF Determination'!G32*$C$61/1000+IF($D31="Yes",'EF Determination'!G32/1000*$G$61*$G$67*$C$75,0)),)</f>
        <v>0.14200408028279929</v>
      </c>
      <c r="K31" s="508">
        <f>IFERROR(('EF Determination'!H32*$C$62/1000+IF($D31="Yes",'EF Determination'!H32/1000*$G$62*$G$67*$C$76,0)),)</f>
        <v>0.10856170501159534</v>
      </c>
      <c r="L31" s="508">
        <f>IFERROR(('EF Determination'!H32*$C$63/1000+IF($D31="Yes",'EF Determination'!H32/1000*$G$63*$G$67*$C$77,0)),)</f>
        <v>1.1899606111700428E-2</v>
      </c>
      <c r="M31" s="510">
        <f>IFERROR(('EF Determination'!H32*$C$64/1000+IF($D31="Yes",'EF Determination'!H32/1000*$G$64*$G$67*$C$78,0)),)</f>
        <v>2.2911181916557541E-2</v>
      </c>
      <c r="N31" s="560">
        <f t="shared" si="0"/>
        <v>0.5887277261403292</v>
      </c>
    </row>
    <row r="32" spans="1:14" x14ac:dyDescent="0.35">
      <c r="A32" s="363"/>
      <c r="B32" s="374" t="s">
        <v>872</v>
      </c>
      <c r="C32" s="375" t="s">
        <v>219</v>
      </c>
      <c r="D32" s="377" t="s">
        <v>1520</v>
      </c>
      <c r="E32" s="514">
        <f>IFERROR(('EF Determination'!H33*$C$56/1000+IF($D32="Yes",'EF Determination'!H33/1000*$G$56*$G$68*$C$70,0)),)</f>
        <v>44.462215213795687</v>
      </c>
      <c r="F32" s="512">
        <f>IFERROR(('EF Determination'!H33*$C$57/1000+IF($D32="Yes",'EF Determination'!H33/1000*$G$57*$G$68*$C$71,0)),)</f>
        <v>47.531435293852482</v>
      </c>
      <c r="G32" s="512">
        <f>IFERROR(('EF Determination'!H33*$C$58/1000+IF($D32="Yes",'EF Determination'!H33/1000*$G$58*$G$68*$C$72,0)),)</f>
        <v>19.880803941989491</v>
      </c>
      <c r="H32" s="512">
        <f>IFERROR(('EF Determination'!H33*$C$59/1000+IF($D32="Yes",'EF Determination'!H33/1000*$G$59*$G$68*$C$73,0)),)</f>
        <v>35.503410655792081</v>
      </c>
      <c r="I32" s="515">
        <f>IFERROR(('EF Determination'!H33*$C$60/1000+IF($D32="Yes",'EF Determination'!H33/1000*$G$60*$G$68*$C$74,0)),)</f>
        <v>230.44036168642617</v>
      </c>
      <c r="J32" s="512">
        <f>IFERROR(('EF Determination'!G33*$C$61/1000+IF($D32="Yes",'EF Determination'!G33/1000*$G$61*$G$68*$C$75,0)),)</f>
        <v>216.17716604114619</v>
      </c>
      <c r="K32" s="512">
        <f>IFERROR(('EF Determination'!H33*$C$62/1000+IF($D32="Yes",'EF Determination'!H33/1000*$G$62*$G$68*$C$76,0)),)</f>
        <v>135.21158731061001</v>
      </c>
      <c r="L32" s="512">
        <f>IFERROR(('EF Determination'!H33*$C$63/1000+IF($D32="Yes",'EF Determination'!H33/1000*$G$63*$G$68*$C$77,0)),)</f>
        <v>14.820738404598565</v>
      </c>
      <c r="M32" s="516">
        <f>IFERROR(('EF Determination'!H33*$C$64/1000+IF($D32="Yes",'EF Determination'!H33/1000*$G$64*$G$68*$C$78,0)),)</f>
        <v>28.535451555122609</v>
      </c>
      <c r="N32" s="560">
        <f t="shared" si="0"/>
        <v>772.56317010333328</v>
      </c>
    </row>
    <row r="33" spans="1:14" x14ac:dyDescent="0.35">
      <c r="A33" s="363"/>
      <c r="B33" s="374" t="s">
        <v>910</v>
      </c>
      <c r="C33" s="375" t="s">
        <v>220</v>
      </c>
      <c r="D33" s="377" t="s">
        <v>1520</v>
      </c>
      <c r="E33" s="507">
        <f>IFERROR(('EF Determination'!H34*$C$56/1000+IF($D33="Yes",'EF Determination'!H34/1000*$G$56*$G$67*$C$70,0)),)</f>
        <v>0.43961701600000003</v>
      </c>
      <c r="F33" s="508">
        <f>IFERROR(('EF Determination'!H34*$C$57/1000+IF($D33="Yes",'EF Determination'!H34/1000*$G$57*$G$67*$C$71,0)),)</f>
        <v>0.46996371300000001</v>
      </c>
      <c r="G33" s="508">
        <f>IFERROR(('EF Determination'!H34*$C$58/1000+IF($D33="Yes",'EF Determination'!H34/1000*$G$58*$G$67*$C$72,0)),)</f>
        <v>0.19657004633333333</v>
      </c>
      <c r="H33" s="508">
        <f>IFERROR(('EF Determination'!H34*$C$59/1000+IF($D33="Yes",'EF Determination'!H34/1000*$G$59*$G$67*$C$73,0)),)</f>
        <v>0.35103746800000002</v>
      </c>
      <c r="I33" s="509">
        <f>IFERROR(('EF Determination'!H34*$C$60/1000+IF($D33="Yes",'EF Determination'!H34/1000*$G$60*$G$67*$C$74,0)),)</f>
        <v>2.2784628179999995</v>
      </c>
      <c r="J33" s="508">
        <f>IFERROR(('EF Determination'!G34*$C$61/1000+IF($D33="Yes",'EF Determination'!G34/1000*$G$61*$G$67*$C$75,0)),)</f>
        <v>0</v>
      </c>
      <c r="K33" s="508">
        <f>IFERROR(('EF Determination'!H34*$C$62/1000+IF($D33="Yes",'EF Determination'!H34/1000*$G$62*$G$67*$C$76,0)),)</f>
        <v>1.3368950300000002</v>
      </c>
      <c r="L33" s="508">
        <f>IFERROR(('EF Determination'!H34*$C$63/1000+IF($D33="Yes",'EF Determination'!H34/1000*$G$63*$G$67*$C$77,0)),)</f>
        <v>0.14653900533333333</v>
      </c>
      <c r="M33" s="510">
        <f>IFERROR(('EF Determination'!H34*$C$64/1000+IF($D33="Yes",'EF Determination'!H34/1000*$G$64*$G$67*$C$78,0)),)</f>
        <v>0.28214226400000003</v>
      </c>
      <c r="N33" s="560">
        <f t="shared" si="0"/>
        <v>5.5012273606666664</v>
      </c>
    </row>
    <row r="34" spans="1:14" x14ac:dyDescent="0.35">
      <c r="A34" s="363"/>
      <c r="B34" s="374" t="s">
        <v>1522</v>
      </c>
      <c r="C34" s="375" t="s">
        <v>210</v>
      </c>
      <c r="D34" s="377" t="s">
        <v>1521</v>
      </c>
      <c r="E34" s="507">
        <f>IFERROR(('EF Determination'!H35*$C$56/1000+IF($D34="Yes",'EF Determination'!H35/1000*$G$56*$G$67*$C$70,0)),)</f>
        <v>1.0153629108269409E-3</v>
      </c>
      <c r="F34" s="508">
        <f>IFERROR(('EF Determination'!H35*$C$57/1000+IF($D34="Yes",'EF Determination'!H35/1000*$G$57*$G$67*$C$71,0)),)</f>
        <v>1.0854532610146215E-3</v>
      </c>
      <c r="G34" s="508">
        <f>IFERROR(('EF Determination'!H35*$C$58/1000+IF($D34="Yes",'EF Determination'!H35/1000*$G$58*$G$67*$C$72,0)),)</f>
        <v>4.5400866472921047E-4</v>
      </c>
      <c r="H34" s="508">
        <f>IFERROR(('EF Determination'!H35*$C$59/1000+IF($D34="Yes",'EF Determination'!H35/1000*$G$59*$G$67*$C$73,0)),)</f>
        <v>8.107748616304676E-4</v>
      </c>
      <c r="I34" s="509">
        <f>IFERROR(('EF Determination'!H35*$C$60/1000+IF($D34="Yes",'EF Determination'!H35/1000*$G$60*$G$67*$C$74,0)),)</f>
        <v>5.2624592654426155E-3</v>
      </c>
      <c r="J34" s="508">
        <f>IFERROR(('EF Determination'!G35*$C$61/1000+IF($D34="Yes",'EF Determination'!G35/1000*$G$61*$G$67*$C$75,0)),)</f>
        <v>2.2616524867793593E-2</v>
      </c>
      <c r="K34" s="508">
        <f>IFERROR(('EF Determination'!H35*$C$62/1000+IF($D34="Yes",'EF Determination'!H35/1000*$G$62*$G$67*$C$76,0)),)</f>
        <v>3.0877640758356596E-3</v>
      </c>
      <c r="L34" s="508">
        <f>IFERROR(('EF Determination'!H35*$C$63/1000+IF($D34="Yes",'EF Determination'!H35/1000*$G$63*$G$67*$C$77,0)),)</f>
        <v>3.3845430360898026E-4</v>
      </c>
      <c r="M34" s="510">
        <f>IFERROR(('EF Determination'!H35*$C$64/1000+IF($D34="Yes",'EF Determination'!H35/1000*$G$64*$G$67*$C$78,0)),)</f>
        <v>6.5165082336654414E-4</v>
      </c>
      <c r="N34" s="560">
        <f t="shared" si="0"/>
        <v>3.5322453034248635E-2</v>
      </c>
    </row>
    <row r="35" spans="1:14" x14ac:dyDescent="0.35">
      <c r="A35" s="363"/>
      <c r="B35" s="374" t="s">
        <v>1470</v>
      </c>
      <c r="C35" s="375" t="s">
        <v>221</v>
      </c>
      <c r="D35" s="377" t="s">
        <v>1520</v>
      </c>
      <c r="E35" s="507">
        <f>IFERROR(('EF Determination'!H36*$C$56/1000+IF($D35="Yes",'EF Determination'!H36/1000*$G$56*$G$67*$C$70,0)),)</f>
        <v>3.0446338319999997</v>
      </c>
      <c r="F35" s="508">
        <f>IFERROR(('EF Determination'!H36*$C$57/1000+IF($D35="Yes",'EF Determination'!H36/1000*$G$57*$G$67*$C$71,0)),)</f>
        <v>3.2548044509999996</v>
      </c>
      <c r="G35" s="508">
        <f>IFERROR(('EF Determination'!H36*$C$58/1000+IF($D35="Yes",'EF Determination'!H36/1000*$G$58*$G$67*$C$72,0)),)</f>
        <v>1.3613754509999998</v>
      </c>
      <c r="H35" s="508">
        <f>IFERROR(('EF Determination'!H36*$C$59/1000+IF($D35="Yes",'EF Determination'!H36/1000*$G$59*$G$67*$C$73,0)),)</f>
        <v>2.4311628359999999</v>
      </c>
      <c r="I35" s="509">
        <f>IFERROR(('EF Determination'!H36*$C$60/1000+IF($D35="Yes",'EF Determination'!H36/1000*$G$60*$G$67*$C$74,0)),)</f>
        <v>15.779837285999999</v>
      </c>
      <c r="J35" s="508">
        <f>IFERROR(('EF Determination'!G36*$C$61/1000+IF($D35="Yes",'EF Determination'!G36/1000*$G$61*$G$67*$C$75,0)),)</f>
        <v>16.891873784999987</v>
      </c>
      <c r="K35" s="508">
        <f>IFERROR(('EF Determination'!H36*$C$62/1000+IF($D35="Yes",'EF Determination'!H36/1000*$G$62*$G$67*$C$76,0)),)</f>
        <v>9.2588678099999999</v>
      </c>
      <c r="L35" s="508">
        <f>IFERROR(('EF Determination'!H36*$C$63/1000+IF($D35="Yes",'EF Determination'!H36/1000*$G$63*$G$67*$C$77,0)),)</f>
        <v>1.014877944</v>
      </c>
      <c r="M35" s="510">
        <f>IFERROR(('EF Determination'!H36*$C$64/1000+IF($D35="Yes",'EF Determination'!H36/1000*$G$64*$G$67*$C$78,0)),)</f>
        <v>1.9540187279999999</v>
      </c>
      <c r="N35" s="560">
        <f t="shared" si="0"/>
        <v>54.991452122999981</v>
      </c>
    </row>
    <row r="36" spans="1:14" x14ac:dyDescent="0.35">
      <c r="A36" s="363"/>
      <c r="B36" s="381" t="s">
        <v>924</v>
      </c>
      <c r="C36" s="382" t="s">
        <v>222</v>
      </c>
      <c r="D36" s="377" t="s">
        <v>1520</v>
      </c>
      <c r="E36" s="507">
        <f>IFERROR(('EF Determination'!H37*$C$56/1000+IF($D36="Yes",'EF Determination'!H37/1000*$G$56*$G$67*$C$70,0)),)</f>
        <v>1.7504558478420395E-4</v>
      </c>
      <c r="F36" s="508">
        <f>IFERROR(('EF Determination'!H37*$C$57/1000+IF($D36="Yes",'EF Determination'!H37/1000*$G$57*$G$67*$C$71,0)),)</f>
        <v>1.8712895537565085E-4</v>
      </c>
      <c r="G36" s="508">
        <f>IFERROR(('EF Determination'!H37*$C$58/1000+IF($D36="Yes",'EF Determination'!H37/1000*$G$58*$G$67*$C$72,0)),)</f>
        <v>7.8269760858111086E-5</v>
      </c>
      <c r="H36" s="508">
        <f>IFERROR(('EF Determination'!H37*$C$59/1000+IF($D36="Yes",'EF Determination'!H37/1000*$G$59*$G$67*$C$73,0)),)</f>
        <v>1.3977520576052106E-4</v>
      </c>
      <c r="I36" s="509">
        <f>IFERROR(('EF Determination'!H37*$C$60/1000+IF($D36="Yes",'EF Determination'!H37/1000*$G$60*$G$67*$C$74,0)),)</f>
        <v>9.0723252710917641E-4</v>
      </c>
      <c r="J36" s="508">
        <f>IFERROR(('EF Determination'!G37*$C$61/1000+IF($D36="Yes",'EF Determination'!G37/1000*$G$61*$G$67*$C$75,0)),)</f>
        <v>7.1183651935928277E-4</v>
      </c>
      <c r="K36" s="508">
        <f>IFERROR(('EF Determination'!H37*$C$62/1000+IF($D36="Yes",'EF Determination'!H37/1000*$G$62*$G$67*$C$76,0)),)</f>
        <v>5.3232146119076937E-4</v>
      </c>
      <c r="L36" s="508">
        <f>IFERROR(('EF Determination'!H37*$C$63/1000+IF($D36="Yes",'EF Determination'!H37/1000*$G$63*$G$67*$C$77,0)),)</f>
        <v>5.8348528261401315E-5</v>
      </c>
      <c r="M36" s="510">
        <f>IFERROR(('EF Determination'!H37*$C$64/1000+IF($D36="Yes",'EF Determination'!H37/1000*$G$64*$G$67*$C$78,0)),)</f>
        <v>1.1234268874210103E-4</v>
      </c>
      <c r="N36" s="560">
        <f t="shared" si="0"/>
        <v>2.9023012314412181E-3</v>
      </c>
    </row>
    <row r="37" spans="1:14" x14ac:dyDescent="0.35">
      <c r="A37" s="363"/>
      <c r="B37" s="374" t="s">
        <v>1472</v>
      </c>
      <c r="C37" s="375" t="s">
        <v>223</v>
      </c>
      <c r="D37" s="377" t="s">
        <v>1521</v>
      </c>
      <c r="E37" s="507">
        <f>IFERROR(('EF Determination'!H38*$C$56/1000+IF($D37="Yes",'EF Determination'!H38/1000*$G$56*$G$67*$C$70,0)),)</f>
        <v>5.8478382312568819E-3</v>
      </c>
      <c r="F37" s="508">
        <f>IFERROR(('EF Determination'!H38*$C$57/1000+IF($D37="Yes",'EF Determination'!H38/1000*$G$57*$G$67*$C$71,0)),)</f>
        <v>6.2515136315488681E-3</v>
      </c>
      <c r="G37" s="508">
        <f>IFERROR(('EF Determination'!H38*$C$58/1000+IF($D37="Yes",'EF Determination'!H38/1000*$G$58*$G$67*$C$72,0)),)</f>
        <v>2.6147983136030461E-3</v>
      </c>
      <c r="H37" s="508">
        <f>IFERROR(('EF Determination'!H38*$C$59/1000+IF($D37="Yes",'EF Determination'!H38/1000*$G$59*$G$67*$C$73,0)),)</f>
        <v>4.6695424682424358E-3</v>
      </c>
      <c r="I37" s="509">
        <f>IFERROR(('EF Determination'!H38*$C$60/1000+IF($D37="Yes",'EF Determination'!H38/1000*$G$60*$G$67*$C$74,0)),)</f>
        <v>3.030838545976048E-2</v>
      </c>
      <c r="J37" s="508">
        <f>IFERROR(('EF Determination'!G38*$C$61/1000+IF($D37="Yes",'EF Determination'!G38/1000*$G$61*$G$67*$C$75,0)),)</f>
        <v>1.6251353999999999E-2</v>
      </c>
      <c r="K37" s="508">
        <f>IFERROR(('EF Determination'!H38*$C$62/1000+IF($D37="Yes",'EF Determination'!H38/1000*$G$62*$G$67*$C$76,0)),)</f>
        <v>1.7783537904755068E-2</v>
      </c>
      <c r="L37" s="508">
        <f>IFERROR(('EF Determination'!H38*$C$63/1000+IF($D37="Yes",'EF Determination'!H38/1000*$G$63*$G$67*$C$77,0)),)</f>
        <v>1.9492794104189605E-3</v>
      </c>
      <c r="M37" s="510">
        <f>IFERROR(('EF Determination'!H38*$C$64/1000+IF($D37="Yes",'EF Determination'!H38/1000*$G$64*$G$67*$C$78,0)),)</f>
        <v>3.7530902081200886E-3</v>
      </c>
      <c r="N37" s="560">
        <f t="shared" si="0"/>
        <v>8.9429339627705828E-2</v>
      </c>
    </row>
    <row r="38" spans="1:14" x14ac:dyDescent="0.35">
      <c r="A38" s="363"/>
      <c r="B38" s="374" t="s">
        <v>1473</v>
      </c>
      <c r="C38" s="375" t="s">
        <v>224</v>
      </c>
      <c r="D38" s="377" t="s">
        <v>1521</v>
      </c>
      <c r="E38" s="507">
        <f>IFERROR(('EF Determination'!H39*$C$56/1000+IF($D38="Yes",'EF Determination'!H39/1000*$G$56*$G$67*$C$70,0)),)</f>
        <v>6.7521953989681735E-3</v>
      </c>
      <c r="F38" s="508">
        <f>IFERROR(('EF Determination'!H39*$C$57/1000+IF($D38="Yes",'EF Determination'!H39/1000*$G$57*$G$67*$C$71,0)),)</f>
        <v>7.2182984395685887E-3</v>
      </c>
      <c r="G38" s="508">
        <f>IFERROR(('EF Determination'!H39*$C$58/1000+IF($D38="Yes",'EF Determination'!H39/1000*$G$58*$G$67*$C$72,0)),)</f>
        <v>3.0191719476729585E-3</v>
      </c>
      <c r="H38" s="508">
        <f>IFERROR(('EF Determination'!H39*$C$59/1000+IF($D38="Yes",'EF Determination'!H39/1000*$G$59*$G$67*$C$73,0)),)</f>
        <v>5.3916784155939894E-3</v>
      </c>
      <c r="I38" s="509">
        <f>IFERROR(('EF Determination'!H39*$C$60/1000+IF($D38="Yes",'EF Determination'!H39/1000*$G$60*$G$67*$C$74,0)),)</f>
        <v>3.4995520183458181E-2</v>
      </c>
      <c r="J38" s="508">
        <f>IFERROR(('EF Determination'!G39*$C$61/1000+IF($D38="Yes",'EF Determination'!G39/1000*$G$61*$G$67*$C$75,0)),)</f>
        <v>1.4180126691701376E-2</v>
      </c>
      <c r="K38" s="508">
        <f>IFERROR(('EF Determination'!H39*$C$62/1000+IF($D38="Yes",'EF Determination'!H39/1000*$G$62*$G$67*$C$76,0)),)</f>
        <v>2.0533728545369632E-2</v>
      </c>
      <c r="L38" s="508">
        <f>IFERROR(('EF Determination'!H39*$C$63/1000+IF($D38="Yes",'EF Determination'!H39/1000*$G$63*$G$67*$C$77,0)),)</f>
        <v>2.2507317996560577E-3</v>
      </c>
      <c r="M38" s="510">
        <f>IFERROR(('EF Determination'!H39*$C$64/1000+IF($D38="Yes",'EF Determination'!H39/1000*$G$64*$G$67*$C$78,0)),)</f>
        <v>4.3334985396362912E-3</v>
      </c>
      <c r="N38" s="560">
        <f t="shared" si="0"/>
        <v>9.8674949961625236E-2</v>
      </c>
    </row>
    <row r="39" spans="1:14" x14ac:dyDescent="0.35">
      <c r="A39" s="363"/>
      <c r="B39" s="374" t="s">
        <v>1474</v>
      </c>
      <c r="C39" s="375" t="s">
        <v>225</v>
      </c>
      <c r="D39" s="377" t="s">
        <v>1521</v>
      </c>
      <c r="E39" s="507">
        <f>IFERROR(('EF Determination'!H40*$C$56/1000+IF($D39="Yes",'EF Determination'!H40/1000*$G$56*$G$67*$C$70,0)),)</f>
        <v>2.4292597147156452E-4</v>
      </c>
      <c r="F39" s="508">
        <f>IFERROR(('EF Determination'!H40*$C$57/1000+IF($D39="Yes",'EF Determination'!H40/1000*$G$57*$G$67*$C$71,0)),)</f>
        <v>2.5969511502463896E-4</v>
      </c>
      <c r="G39" s="508">
        <f>IFERROR(('EF Determination'!H40*$C$58/1000+IF($D39="Yes",'EF Determination'!H40/1000*$G$58*$G$67*$C$72,0)),)</f>
        <v>1.0862174968162617E-4</v>
      </c>
      <c r="H39" s="508">
        <f>IFERROR(('EF Determination'!H40*$C$59/1000+IF($D39="Yes",'EF Determination'!H40/1000*$G$59*$G$67*$C$73,0)),)</f>
        <v>1.9397820110042842E-4</v>
      </c>
      <c r="I39" s="509">
        <f>IFERROR(('EF Determination'!H40*$C$60/1000+IF($D39="Yes",'EF Determination'!H40/1000*$G$60*$G$67*$C$74,0)),)</f>
        <v>1.2590454267686685E-3</v>
      </c>
      <c r="J39" s="508">
        <f>IFERROR(('EF Determination'!G40*$C$61/1000+IF($D39="Yes",'EF Determination'!G40/1000*$G$61*$G$67*$C$75,0)),)</f>
        <v>8.7402239999999993E-4</v>
      </c>
      <c r="K39" s="508">
        <f>IFERROR(('EF Determination'!H40*$C$62/1000+IF($D39="Yes",'EF Determination'!H40/1000*$G$62*$G$67*$C$76,0)),)</f>
        <v>7.3874875652733243E-4</v>
      </c>
      <c r="L39" s="508">
        <f>IFERROR(('EF Determination'!H40*$C$63/1000+IF($D39="Yes",'EF Determination'!H40/1000*$G$63*$G$67*$C$77,0)),)</f>
        <v>8.0975323823854846E-5</v>
      </c>
      <c r="M39" s="510">
        <f>IFERROR(('EF Determination'!H40*$C$64/1000+IF($D39="Yes",'EF Determination'!H40/1000*$G$64*$G$67*$C$78,0)),)</f>
        <v>1.5590771303398916E-4</v>
      </c>
      <c r="N39" s="560">
        <f t="shared" si="0"/>
        <v>3.9139206574321031E-3</v>
      </c>
    </row>
    <row r="40" spans="1:14" x14ac:dyDescent="0.35">
      <c r="A40" s="363"/>
      <c r="B40" s="374" t="s">
        <v>420</v>
      </c>
      <c r="C40" s="375" t="s">
        <v>190</v>
      </c>
      <c r="D40" s="377" t="s">
        <v>1520</v>
      </c>
      <c r="E40" s="507">
        <f>IFERROR(('EF Determination'!H41*$C$56/1000+IF($D40="Yes",'EF Determination'!H41/1000*$G$56*$G$67*$C$70,0)),)</f>
        <v>0.20098027363002083</v>
      </c>
      <c r="F40" s="508">
        <f>IFERROR(('EF Determination'!H41*$C$57/1000+IF($D40="Yes",'EF Determination'!H41/1000*$G$57*$G$67*$C$71,0)),)</f>
        <v>0.21485391192164541</v>
      </c>
      <c r="G40" s="508">
        <f>IFERROR(('EF Determination'!H41*$C$58/1000+IF($D40="Yes",'EF Determination'!H41/1000*$G$58*$G$67*$C$72,0)),)</f>
        <v>8.9866179564667276E-2</v>
      </c>
      <c r="H40" s="508">
        <f>IFERROR(('EF Determination'!H41*$C$59/1000+IF($D40="Yes",'EF Determination'!H41/1000*$G$59*$G$67*$C$73,0)),)</f>
        <v>0.16048424834635991</v>
      </c>
      <c r="I40" s="509">
        <f>IFERROR(('EF Determination'!H41*$C$60/1000+IF($D40="Yes",'EF Determination'!H41/1000*$G$60*$G$67*$C$74,0)),)</f>
        <v>1.0416477614630557</v>
      </c>
      <c r="J40" s="508">
        <f>IFERROR(('EF Determination'!G41*$C$61/1000+IF($D40="Yes",'EF Determination'!G41/1000*$G$61*$G$67*$C$75,0)),)</f>
        <v>0.79775011292250075</v>
      </c>
      <c r="K40" s="508">
        <f>IFERROR(('EF Determination'!H41*$C$62/1000+IF($D40="Yes",'EF Determination'!H41/1000*$G$62*$G$67*$C$76,0)),)</f>
        <v>0.611190011225623</v>
      </c>
      <c r="L40" s="508">
        <f>IFERROR(('EF Determination'!H41*$C$63/1000+IF($D40="Yes",'EF Determination'!H41/1000*$G$63*$G$67*$C$77,0)),)</f>
        <v>6.6993424543340271E-2</v>
      </c>
      <c r="M40" s="510">
        <f>IFERROR(('EF Determination'!H41*$C$64/1000+IF($D40="Yes",'EF Determination'!H41/1000*$G$64*$G$67*$C$78,0)),)</f>
        <v>0.12898733979240143</v>
      </c>
      <c r="N40" s="560">
        <f t="shared" si="0"/>
        <v>3.3127532634096144</v>
      </c>
    </row>
    <row r="41" spans="1:14" x14ac:dyDescent="0.35">
      <c r="A41" s="363"/>
      <c r="B41" s="374" t="s">
        <v>995</v>
      </c>
      <c r="C41" s="375" t="s">
        <v>226</v>
      </c>
      <c r="D41" s="377" t="s">
        <v>1520</v>
      </c>
      <c r="E41" s="507">
        <f>IFERROR(('EF Determination'!H42*$C$56/1000+IF($D41="Yes",'EF Determination'!H42/1000*$G$56*$G$67*$C$70,0)),)</f>
        <v>0.4306676411152805</v>
      </c>
      <c r="F41" s="508">
        <f>IFERROR(('EF Determination'!H42*$C$57/1000+IF($D41="Yes",'EF Determination'!H42/1000*$G$57*$G$67*$C$71,0)),)</f>
        <v>0.4603965641027159</v>
      </c>
      <c r="G41" s="508">
        <f>IFERROR(('EF Determination'!H42*$C$58/1000+IF($D41="Yes",'EF Determination'!H42/1000*$G$58*$G$67*$C$72,0)),)</f>
        <v>0.19256842908077529</v>
      </c>
      <c r="H41" s="508">
        <f>IFERROR(('EF Determination'!H42*$C$59/1000+IF($D41="Yes",'EF Determination'!H42/1000*$G$59*$G$67*$C$73,0)),)</f>
        <v>0.34389132536817174</v>
      </c>
      <c r="I41" s="509">
        <f>IFERROR(('EF Determination'!H42*$C$60/1000+IF($D41="Yes",'EF Determination'!H42/1000*$G$60*$G$67*$C$74,0)),)</f>
        <v>2.2320796772728535</v>
      </c>
      <c r="J41" s="508">
        <f>IFERROR(('EF Determination'!G42*$C$61/1000+IF($D41="Yes",'EF Determination'!G42/1000*$G$61*$G$67*$C$75,0)),)</f>
        <v>1.5415321014001495</v>
      </c>
      <c r="K41" s="508">
        <f>IFERROR(('EF Determination'!H42*$C$62/1000+IF($D41="Yes",'EF Determination'!H42/1000*$G$62*$G$67*$C$76,0)),)</f>
        <v>1.3096795802572898</v>
      </c>
      <c r="L41" s="508">
        <f>IFERROR(('EF Determination'!H42*$C$63/1000+IF($D41="Yes",'EF Determination'!H42/1000*$G$63*$G$67*$C$77,0)),)</f>
        <v>0.14355588037176018</v>
      </c>
      <c r="M41" s="510">
        <f>IFERROR(('EF Determination'!H42*$C$64/1000+IF($D41="Yes",'EF Determination'!H42/1000*$G$64*$G$67*$C$78,0)),)</f>
        <v>0.2763986353426427</v>
      </c>
      <c r="N41" s="560">
        <f t="shared" si="0"/>
        <v>6.93076983431164</v>
      </c>
    </row>
    <row r="42" spans="1:14" x14ac:dyDescent="0.35">
      <c r="A42" s="363"/>
      <c r="B42" s="374" t="s">
        <v>1477</v>
      </c>
      <c r="C42" s="375" t="s">
        <v>227</v>
      </c>
      <c r="D42" s="377" t="s">
        <v>1521</v>
      </c>
      <c r="E42" s="507">
        <f>IFERROR(('EF Determination'!H43*$C$56/1000+IF($D42="Yes",'EF Determination'!H43/1000*$G$56*$G$67*$C$70,0)),)</f>
        <v>2.9302478086202016E-3</v>
      </c>
      <c r="F42" s="508">
        <f>IFERROR(('EF Determination'!H43*$C$57/1000+IF($D42="Yes",'EF Determination'!H43/1000*$G$57*$G$67*$C$71,0)),)</f>
        <v>3.1325223774988347E-3</v>
      </c>
      <c r="G42" s="508">
        <f>IFERROR(('EF Determination'!H43*$C$58/1000+IF($D42="Yes",'EF Determination'!H43/1000*$G$58*$G$67*$C$72,0)),)</f>
        <v>1.3102289641778141E-3</v>
      </c>
      <c r="H42" s="508">
        <f>IFERROR(('EF Determination'!H43*$C$59/1000+IF($D42="Yes",'EF Determination'!H43/1000*$G$59*$G$67*$C$73,0)),)</f>
        <v>2.3398247427041906E-3</v>
      </c>
      <c r="I42" s="509">
        <f>IFERROR(('EF Determination'!H43*$C$60/1000+IF($D42="Yes",'EF Determination'!H43/1000*$G$60*$G$67*$C$74,0)),)</f>
        <v>1.5186993306617387E-2</v>
      </c>
      <c r="J42" s="508">
        <f>IFERROR(('EF Determination'!G43*$C$61/1000+IF($D42="Yes",'EF Determination'!G43/1000*$G$61*$G$67*$C$75,0)),)</f>
        <v>1.2709058749372511E-2</v>
      </c>
      <c r="K42" s="508">
        <f>IFERROR(('EF Determination'!H43*$C$62/1000+IF($D42="Yes",'EF Determination'!H43/1000*$G$62*$G$67*$C$76,0)),)</f>
        <v>8.9110147911397909E-3</v>
      </c>
      <c r="L42" s="508">
        <f>IFERROR(('EF Determination'!H43*$C$63/1000+IF($D42="Yes",'EF Determination'!H43/1000*$G$63*$G$67*$C$77,0)),)</f>
        <v>9.767492695400672E-4</v>
      </c>
      <c r="M42" s="510">
        <f>IFERROR(('EF Determination'!H43*$C$64/1000+IF($D42="Yes",'EF Determination'!H43/1000*$G$64*$G$67*$C$78,0)),)</f>
        <v>1.8806068025472935E-3</v>
      </c>
      <c r="N42" s="560">
        <f t="shared" si="0"/>
        <v>4.9377246812218091E-2</v>
      </c>
    </row>
    <row r="43" spans="1:14" x14ac:dyDescent="0.35">
      <c r="A43" s="363"/>
      <c r="B43" s="374" t="s">
        <v>1192</v>
      </c>
      <c r="C43" s="375" t="s">
        <v>228</v>
      </c>
      <c r="D43" s="377" t="s">
        <v>1520</v>
      </c>
      <c r="E43" s="507">
        <f>IFERROR(('EF Determination'!H44*$C$56/1000+IF($D43="Yes",'EF Determination'!H44/1000*$G$56*$G$67*$C$70,0)),)</f>
        <v>1.9255659253867322E-5</v>
      </c>
      <c r="F43" s="508">
        <f>IFERROR(('EF Determination'!H44*$C$57/1000+IF($D43="Yes",'EF Determination'!H44/1000*$G$57*$G$67*$C$71,0)),)</f>
        <v>2.0584874538182789E-5</v>
      </c>
      <c r="G43" s="508">
        <f>IFERROR(('EF Determination'!H44*$C$58/1000+IF($D43="Yes",'EF Determination'!H44/1000*$G$58*$G$67*$C$72,0)),)</f>
        <v>8.6099620668722652E-6</v>
      </c>
      <c r="H43" s="508">
        <f>IFERROR(('EF Determination'!H44*$C$59/1000+IF($D43="Yes",'EF Determination'!H44/1000*$G$59*$G$67*$C$73,0)),)</f>
        <v>1.5375787613162713E-5</v>
      </c>
      <c r="I43" s="509">
        <f>IFERROR(('EF Determination'!H44*$C$60/1000+IF($D43="Yes",'EF Determination'!H44/1000*$G$60*$G$67*$C$74,0)),)</f>
        <v>9.9798920535901895E-5</v>
      </c>
      <c r="J43" s="508">
        <f>IFERROR(('EF Determination'!G44*$C$61/1000+IF($D43="Yes",'EF Determination'!G44/1000*$G$61*$G$67*$C$75,0)),)</f>
        <v>3.1825269449999979E-5</v>
      </c>
      <c r="K43" s="508">
        <f>IFERROR(('EF Determination'!H44*$C$62/1000+IF($D43="Yes",'EF Determination'!H44/1000*$G$62*$G$67*$C$76,0)),)</f>
        <v>5.8557321984708456E-5</v>
      </c>
      <c r="L43" s="508">
        <f>IFERROR(('EF Determination'!H44*$C$63/1000+IF($D43="Yes",'EF Determination'!H44/1000*$G$63*$G$67*$C$77,0)),)</f>
        <v>6.4185530846224399E-6</v>
      </c>
      <c r="M43" s="510">
        <f>IFERROR(('EF Determination'!H44*$C$64/1000+IF($D43="Yes",'EF Determination'!H44/1000*$G$64*$G$67*$C$78,0)),)</f>
        <v>1.235810967039246E-5</v>
      </c>
      <c r="N43" s="560">
        <f t="shared" si="0"/>
        <v>2.7278445819771033E-4</v>
      </c>
    </row>
    <row r="44" spans="1:14" x14ac:dyDescent="0.35">
      <c r="A44" s="363"/>
      <c r="B44" s="374" t="s">
        <v>1195</v>
      </c>
      <c r="C44" s="375" t="s">
        <v>229</v>
      </c>
      <c r="D44" s="377" t="s">
        <v>1520</v>
      </c>
      <c r="E44" s="507">
        <f>IFERROR(('EF Determination'!H45*$C$56/1000+IF($D44="Yes",'EF Determination'!H45/1000*$G$56*$G$67*$C$70,0)),)</f>
        <v>7.422739708235028E-2</v>
      </c>
      <c r="F44" s="508">
        <f>IFERROR(('EF Determination'!H45*$C$57/1000+IF($D44="Yes",'EF Determination'!H45/1000*$G$57*$G$67*$C$71,0)),)</f>
        <v>7.9351303224228953E-2</v>
      </c>
      <c r="G44" s="508">
        <f>IFERROR(('EF Determination'!H45*$C$58/1000+IF($D44="Yes",'EF Determination'!H45/1000*$G$58*$G$67*$C$72,0)),)</f>
        <v>3.3189986630727523E-2</v>
      </c>
      <c r="H44" s="508">
        <f>IFERROR(('EF Determination'!H45*$C$59/1000+IF($D44="Yes",'EF Determination'!H45/1000*$G$59*$G$67*$C$73,0)),)</f>
        <v>5.9271130506055827E-2</v>
      </c>
      <c r="I44" s="509">
        <f>IFERROR(('EF Determination'!H45*$C$60/1000+IF($D44="Yes",'EF Determination'!H45/1000*$G$60*$G$67*$C$74,0)),)</f>
        <v>0.3847084124902409</v>
      </c>
      <c r="J44" s="508">
        <f>IFERROR(('EF Determination'!G45*$C$61/1000+IF($D44="Yes",'EF Determination'!G45/1000*$G$61*$G$67*$C$75,0)),)</f>
        <v>0.34739074142680187</v>
      </c>
      <c r="K44" s="508">
        <f>IFERROR(('EF Determination'!H45*$C$62/1000+IF($D44="Yes",'EF Determination'!H45/1000*$G$62*$G$67*$C$76,0)),)</f>
        <v>0.22572883814222197</v>
      </c>
      <c r="L44" s="508">
        <f>IFERROR(('EF Determination'!H45*$C$63/1000+IF($D44="Yes",'EF Determination'!H45/1000*$G$63*$G$67*$C$77,0)),)</f>
        <v>2.4742465694116762E-2</v>
      </c>
      <c r="M44" s="510">
        <f>IFERROR(('EF Determination'!H45*$C$64/1000+IF($D44="Yes",'EF Determination'!H45/1000*$G$64*$G$67*$C$78,0)),)</f>
        <v>4.7638478724493463E-2</v>
      </c>
      <c r="N44" s="560">
        <f t="shared" si="0"/>
        <v>1.2762487539212377</v>
      </c>
    </row>
    <row r="45" spans="1:14" x14ac:dyDescent="0.35">
      <c r="A45" s="363"/>
      <c r="B45" s="374" t="s">
        <v>1480</v>
      </c>
      <c r="C45" s="375">
        <v>504</v>
      </c>
      <c r="D45" s="377" t="s">
        <v>1521</v>
      </c>
      <c r="E45" s="507">
        <f>IFERROR(('EF Determination'!H46*$C$56/1000+IF($D45="Yes",'EF Determination'!H46/1000*$G$56*$G$67*$C$70,0)),)</f>
        <v>0.13513609055837195</v>
      </c>
      <c r="F45" s="508">
        <f>IFERROR(('EF Determination'!H46*$C$57/1000+IF($D45="Yes",'EF Determination'!H46/1000*$G$57*$G$67*$C$71,0)),)</f>
        <v>0.14446451472005056</v>
      </c>
      <c r="G45" s="508">
        <f>IFERROR(('EF Determination'!H46*$C$58/1000+IF($D45="Yes",'EF Determination'!H46/1000*$G$58*$G$67*$C$72,0)),)</f>
        <v>6.0424657407630228E-2</v>
      </c>
      <c r="H45" s="508">
        <f>IFERROR(('EF Determination'!H46*$C$59/1000+IF($D45="Yes",'EF Determination'!H46/1000*$G$59*$G$67*$C$73,0)),)</f>
        <v>0.10790717678914773</v>
      </c>
      <c r="I45" s="509">
        <f>IFERROR(('EF Determination'!H46*$C$60/1000+IF($D45="Yes",'EF Determination'!H46/1000*$G$60*$G$67*$C$74,0)),)</f>
        <v>0.70038817084171112</v>
      </c>
      <c r="J45" s="508">
        <f>IFERROR(('EF Determination'!G46*$C$61/1000+IF($D45="Yes",'EF Determination'!G46/1000*$G$61*$G$67*$C$75,0)),)</f>
        <v>0.37487619889593449</v>
      </c>
      <c r="K45" s="508">
        <f>IFERROR(('EF Determination'!H46*$C$62/1000+IF($D45="Yes",'EF Determination'!H46/1000*$G$62*$G$67*$C$76,0)),)</f>
        <v>0.41095490225773551</v>
      </c>
      <c r="L45" s="508">
        <f>IFERROR(('EF Determination'!H46*$C$63/1000+IF($D45="Yes",'EF Determination'!H46/1000*$G$63*$G$67*$C$77,0)),)</f>
        <v>4.5045363519457302E-2</v>
      </c>
      <c r="M45" s="510">
        <f>IFERROR(('EF Determination'!H46*$C$64/1000+IF($D45="Yes",'EF Determination'!H46/1000*$G$64*$G$67*$C$78,0)),)</f>
        <v>8.6729132746417803E-2</v>
      </c>
      <c r="N45" s="560">
        <f t="shared" si="0"/>
        <v>2.0659262077364566</v>
      </c>
    </row>
    <row r="46" spans="1:14" x14ac:dyDescent="0.35">
      <c r="A46" s="363"/>
      <c r="B46" s="374" t="s">
        <v>1255</v>
      </c>
      <c r="C46" s="375" t="s">
        <v>230</v>
      </c>
      <c r="D46" s="377" t="s">
        <v>1520</v>
      </c>
      <c r="E46" s="507">
        <f>IFERROR(('EF Determination'!H47*$C$56/1000+IF($D46="Yes",'EF Determination'!H47/1000*$G$56*$G$67*$C$70,0)),)</f>
        <v>7.6810407999999999</v>
      </c>
      <c r="F46" s="508">
        <f>IFERROR(('EF Determination'!H47*$C$57/1000+IF($D46="Yes",'EF Determination'!H47/1000*$G$57*$G$67*$C$71,0)),)</f>
        <v>8.2112619000000002</v>
      </c>
      <c r="G46" s="508">
        <f>IFERROR(('EF Determination'!H47*$C$58/1000+IF($D46="Yes",'EF Determination'!H47/1000*$G$58*$G$67*$C$72,0)),)</f>
        <v>3.4344952333333327</v>
      </c>
      <c r="H46" s="508">
        <f>IFERROR(('EF Determination'!H47*$C$59/1000+IF($D46="Yes",'EF Determination'!H47/1000*$G$59*$G$67*$C$73,0)),)</f>
        <v>6.1333683999999984</v>
      </c>
      <c r="I46" s="509">
        <f>IFERROR(('EF Determination'!H47*$C$60/1000+IF($D46="Yes",'EF Determination'!H47/1000*$G$60*$G$67*$C$74,0)),)</f>
        <v>39.809573399999991</v>
      </c>
      <c r="J46" s="508">
        <f>IFERROR(('EF Determination'!G47*$C$61/1000+IF($D46="Yes",'EF Determination'!G47/1000*$G$61*$G$67*$C$75,0)),)</f>
        <v>42.615033166666635</v>
      </c>
      <c r="K46" s="508">
        <f>IFERROR(('EF Determination'!H47*$C$62/1000+IF($D46="Yes",'EF Determination'!H47/1000*$G$62*$G$67*$C$76,0)),)</f>
        <v>23.358388999999999</v>
      </c>
      <c r="L46" s="508">
        <f>IFERROR(('EF Determination'!H47*$C$63/1000+IF($D46="Yes",'EF Determination'!H47/1000*$G$63*$G$67*$C$77,0)),)</f>
        <v>2.5603469333333329</v>
      </c>
      <c r="M46" s="510">
        <f>IFERROR(('EF Determination'!H47*$C$64/1000+IF($D46="Yes",'EF Determination'!H47/1000*$G$64*$G$67*$C$78,0)),)</f>
        <v>4.9296231999999991</v>
      </c>
      <c r="N46" s="560">
        <f t="shared" si="0"/>
        <v>138.73313203333331</v>
      </c>
    </row>
    <row r="47" spans="1:14" x14ac:dyDescent="0.35">
      <c r="A47" s="363"/>
      <c r="B47" s="374" t="s">
        <v>1268</v>
      </c>
      <c r="C47" s="375" t="s">
        <v>231</v>
      </c>
      <c r="D47" s="377" t="s">
        <v>1520</v>
      </c>
      <c r="E47" s="507">
        <f>IFERROR(('EF Determination'!H48*$C$56/1000+IF($D47="Yes",'EF Determination'!H48/1000*$G$56*$G$67*$C$70,0)),)</f>
        <v>2.04283E-2</v>
      </c>
      <c r="F47" s="508">
        <f>IFERROR(('EF Determination'!H48*$C$57/1000+IF($D47="Yes",'EF Determination'!H48/1000*$G$57*$G$67*$C$71,0)),)</f>
        <v>2.1838462499999999E-2</v>
      </c>
      <c r="G47" s="508">
        <f>IFERROR(('EF Determination'!H48*$C$58/1000+IF($D47="Yes",'EF Determination'!H48/1000*$G$58*$G$67*$C$72,0)),)</f>
        <v>9.1342958333333335E-3</v>
      </c>
      <c r="H47" s="508">
        <f>IFERROR(('EF Determination'!H48*$C$59/1000+IF($D47="Yes",'EF Determination'!H48/1000*$G$59*$G$67*$C$73,0)),)</f>
        <v>1.6312150000000001E-2</v>
      </c>
      <c r="I47" s="509">
        <f>IFERROR(('EF Determination'!H48*$C$60/1000+IF($D47="Yes",'EF Determination'!H48/1000*$G$60*$G$67*$C$74,0)),)</f>
        <v>0.105876525</v>
      </c>
      <c r="J47" s="508">
        <f>IFERROR(('EF Determination'!G48*$C$61/1000+IF($D47="Yes",'EF Determination'!G48/1000*$G$61*$G$67*$C$75,0)),)</f>
        <v>8.5269837342093008E-2</v>
      </c>
      <c r="K47" s="508">
        <f>IFERROR(('EF Determination'!H48*$C$62/1000+IF($D47="Yes",'EF Determination'!H48/1000*$G$62*$G$67*$C$76,0)),)</f>
        <v>6.2123374999999995E-2</v>
      </c>
      <c r="L47" s="508">
        <f>IFERROR(('EF Determination'!H48*$C$63/1000+IF($D47="Yes",'EF Determination'!H48/1000*$G$63*$G$67*$C$77,0)),)</f>
        <v>6.8094333333333333E-3</v>
      </c>
      <c r="M47" s="510">
        <f>IFERROR(('EF Determination'!H48*$C$64/1000+IF($D47="Yes",'EF Determination'!H48/1000*$G$64*$G$67*$C$78,0)),)</f>
        <v>1.3110699999999999E-2</v>
      </c>
      <c r="N47" s="560">
        <f t="shared" si="0"/>
        <v>0.3409030790087596</v>
      </c>
    </row>
    <row r="48" spans="1:14" x14ac:dyDescent="0.35">
      <c r="A48" s="363"/>
      <c r="B48" s="374" t="s">
        <v>1523</v>
      </c>
      <c r="C48" s="375">
        <v>401</v>
      </c>
      <c r="D48" s="377" t="s">
        <v>1520</v>
      </c>
      <c r="E48" s="507">
        <f>IFERROR(('EF Determination'!H49*$C$56/1000+IF($D48="Yes",'EF Determination'!H49/1000*$G$56*$G$67*$C$70,0)),)</f>
        <v>0</v>
      </c>
      <c r="F48" s="508">
        <f>IFERROR(('EF Determination'!H49*$C$57/1000+IF($D48="Yes",'EF Determination'!H49/1000*$G$57*$G$67*$C$71,0)),)</f>
        <v>0</v>
      </c>
      <c r="G48" s="508">
        <f>IFERROR(('EF Determination'!H49*$C$58/1000+IF($D48="Yes",'EF Determination'!H49/1000*$G$58*$G$67*$C$72,0)),)</f>
        <v>0</v>
      </c>
      <c r="H48" s="508">
        <f>IFERROR(('EF Determination'!H49*$C$59/1000+IF($D48="Yes",'EF Determination'!H49/1000*$G$59*$G$67*$C$73,0)),)</f>
        <v>0</v>
      </c>
      <c r="I48" s="509">
        <f>IFERROR(('EF Determination'!H49*$C$60/1000+IF($D48="Yes",'EF Determination'!H49/1000*$G$60*$G$67*$C$74,0)),)</f>
        <v>0</v>
      </c>
      <c r="J48" s="508">
        <f>IFERROR(('EF Determination'!G49*$C$61/1000+IF($D48="Yes",'EF Determination'!G49/1000*$G$61*$G$67*$C$75,0)),)</f>
        <v>0</v>
      </c>
      <c r="K48" s="508">
        <f>IFERROR(('EF Determination'!H49*$C$62/1000+IF($D48="Yes",'EF Determination'!H49/1000*$G$62*$G$67*$C$76,0)),)</f>
        <v>0</v>
      </c>
      <c r="L48" s="508">
        <f>IFERROR(('EF Determination'!H49*$C$63/1000+IF($D48="Yes",'EF Determination'!H49/1000*$G$63*$G$67*$C$77,0)),)</f>
        <v>0</v>
      </c>
      <c r="M48" s="510">
        <f>IFERROR(('EF Determination'!H49*$C$64/1000+IF($D48="Yes",'EF Determination'!H49/1000*$G$64*$G$67*$C$78,0)),)</f>
        <v>0</v>
      </c>
      <c r="N48" s="560">
        <f t="shared" si="0"/>
        <v>0</v>
      </c>
    </row>
    <row r="49" spans="1:14" x14ac:dyDescent="0.35">
      <c r="A49" s="363"/>
      <c r="B49" s="374" t="s">
        <v>1483</v>
      </c>
      <c r="C49" s="375" t="s">
        <v>232</v>
      </c>
      <c r="D49" s="377" t="s">
        <v>1521</v>
      </c>
      <c r="E49" s="507">
        <f>IFERROR(('EF Determination'!H50*$C$56/1000+IF($D49="Yes",'EF Determination'!H50/1000*$G$56*$G$67*$C$70,0)),)</f>
        <v>6.0522334874379092E-3</v>
      </c>
      <c r="F49" s="508">
        <f>IFERROR(('EF Determination'!H50*$C$57/1000+IF($D49="Yes",'EF Determination'!H50/1000*$G$57*$G$67*$C$71,0)),)</f>
        <v>6.4700182617573165E-3</v>
      </c>
      <c r="G49" s="508">
        <f>IFERROR(('EF Determination'!H50*$C$58/1000+IF($D49="Yes",'EF Determination'!H50/1000*$G$58*$G$67*$C$72,0)),)</f>
        <v>2.7061914660869752E-3</v>
      </c>
      <c r="H49" s="508">
        <f>IFERROR(('EF Determination'!H50*$C$59/1000+IF($D49="Yes",'EF Determination'!H50/1000*$G$59*$G$67*$C$73,0)),)</f>
        <v>4.8327536056407185E-3</v>
      </c>
      <c r="I49" s="509">
        <f>IFERROR(('EF Determination'!H50*$C$60/1000+IF($D49="Yes",'EF Determination'!H50/1000*$G$60*$G$67*$C$74,0)),)</f>
        <v>3.1367732515116625E-2</v>
      </c>
      <c r="J49" s="508">
        <f>IFERROR(('EF Determination'!G50*$C$61/1000+IF($D49="Yes",'EF Determination'!G50/1000*$G$61*$G$67*$C$75,0)),)</f>
        <v>0</v>
      </c>
      <c r="K49" s="508">
        <f>IFERROR(('EF Determination'!H50*$C$62/1000+IF($D49="Yes",'EF Determination'!H50/1000*$G$62*$G$67*$C$76,0)),)</f>
        <v>1.8405113030827969E-2</v>
      </c>
      <c r="L49" s="508">
        <f>IFERROR(('EF Determination'!H50*$C$63/1000+IF($D49="Yes",'EF Determination'!H50/1000*$G$63*$G$67*$C$77,0)),)</f>
        <v>2.0174111624793028E-3</v>
      </c>
      <c r="M49" s="510">
        <f>IFERROR(('EF Determination'!H50*$C$64/1000+IF($D49="Yes",'EF Determination'!H50/1000*$G$64*$G$67*$C$78,0)),)</f>
        <v>3.8842692531317921E-3</v>
      </c>
      <c r="N49" s="560">
        <f t="shared" si="0"/>
        <v>7.5735722782478601E-2</v>
      </c>
    </row>
    <row r="50" spans="1:14" x14ac:dyDescent="0.35">
      <c r="A50" s="363"/>
      <c r="B50" s="374" t="s">
        <v>1484</v>
      </c>
      <c r="C50" s="375" t="s">
        <v>233</v>
      </c>
      <c r="D50" s="377" t="s">
        <v>1521</v>
      </c>
      <c r="E50" s="507">
        <f>IFERROR(('EF Determination'!H51*$C$56/1000+IF($D50="Yes",'EF Determination'!H51/1000*$G$56*$G$67*$C$70,0)),)</f>
        <v>7.720492686145615E-4</v>
      </c>
      <c r="F50" s="508">
        <f>IFERROR(('EF Determination'!H51*$C$57/1000+IF($D50="Yes",'EF Determination'!H51/1000*$G$57*$G$67*$C$71,0)),)</f>
        <v>8.2534371439579055E-4</v>
      </c>
      <c r="G50" s="508">
        <f>IFERROR(('EF Determination'!H51*$C$58/1000+IF($D50="Yes",'EF Determination'!H51/1000*$G$58*$G$67*$C$72,0)),)</f>
        <v>3.4521357222255577E-4</v>
      </c>
      <c r="H50" s="508">
        <f>IFERROR(('EF Determination'!H51*$C$59/1000+IF($D50="Yes",'EF Determination'!H51/1000*$G$59*$G$67*$C$73,0)),)</f>
        <v>6.164871025504334E-4</v>
      </c>
      <c r="I50" s="509">
        <f>IFERROR(('EF Determination'!H51*$C$60/1000+IF($D50="Yes",'EF Determination'!H51/1000*$G$60*$G$67*$C$74,0)),)</f>
        <v>4.0014046048717387E-3</v>
      </c>
      <c r="J50" s="508">
        <f>IFERROR(('EF Determination'!G51*$C$61/1000+IF($D50="Yes",'EF Determination'!G51/1000*$G$61*$G$67*$C$75,0)),)</f>
        <v>0</v>
      </c>
      <c r="K50" s="508">
        <f>IFERROR(('EF Determination'!H51*$C$62/1000+IF($D50="Yes",'EF Determination'!H51/1000*$G$62*$G$67*$C$76,0)),)</f>
        <v>2.3478363952271178E-3</v>
      </c>
      <c r="L50" s="508">
        <f>IFERROR(('EF Determination'!H51*$C$63/1000+IF($D50="Yes",'EF Determination'!H51/1000*$G$63*$G$67*$C$77,0)),)</f>
        <v>2.5734975620485387E-4</v>
      </c>
      <c r="M50" s="510">
        <f>IFERROR(('EF Determination'!H51*$C$64/1000+IF($D50="Yes",'EF Determination'!H51/1000*$G$64*$G$67*$C$78,0)),)</f>
        <v>4.9549430672277833E-4</v>
      </c>
      <c r="N50" s="560">
        <f t="shared" si="0"/>
        <v>9.6611787208098297E-3</v>
      </c>
    </row>
    <row r="51" spans="1:14" x14ac:dyDescent="0.35">
      <c r="A51" s="363"/>
      <c r="B51" s="374" t="s">
        <v>1485</v>
      </c>
      <c r="C51" s="375" t="s">
        <v>234</v>
      </c>
      <c r="D51" s="377" t="s">
        <v>1521</v>
      </c>
      <c r="E51" s="507">
        <f>IFERROR(('EF Determination'!H52*$C$56/1000+IF($D51="Yes",'EF Determination'!H52/1000*$G$56*$G$67*$C$70,0)),)</f>
        <v>3.8607063974884399E-3</v>
      </c>
      <c r="F51" s="508">
        <f>IFERROR(('EF Determination'!H52*$C$57/1000+IF($D51="Yes",'EF Determination'!H52/1000*$G$57*$G$67*$C$71,0)),)</f>
        <v>4.1272103838822316E-3</v>
      </c>
      <c r="G51" s="508">
        <f>IFERROR(('EF Determination'!H52*$C$58/1000+IF($D51="Yes",'EF Determination'!H52/1000*$G$58*$G$67*$C$72,0)),)</f>
        <v>1.7262735695237491E-3</v>
      </c>
      <c r="H51" s="508">
        <f>IFERROR(('EF Determination'!H52*$C$59/1000+IF($D51="Yes",'EF Determination'!H52/1000*$G$59*$G$67*$C$73,0)),)</f>
        <v>3.0828028696362917E-3</v>
      </c>
      <c r="I51" s="509">
        <f>IFERROR(('EF Determination'!H52*$C$60/1000+IF($D51="Yes",'EF Determination'!H52/1000*$G$60*$G$67*$C$74,0)),)</f>
        <v>2.0009407410863597E-2</v>
      </c>
      <c r="J51" s="508">
        <f>IFERROR(('EF Determination'!G52*$C$61/1000+IF($D51="Yes",'EF Determination'!G52/1000*$G$61*$G$67*$C$75,0)),)</f>
        <v>0</v>
      </c>
      <c r="K51" s="508">
        <f>IFERROR(('EF Determination'!H52*$C$62/1000+IF($D51="Yes",'EF Determination'!H52/1000*$G$62*$G$67*$C$76,0)),)</f>
        <v>1.174058102221298E-2</v>
      </c>
      <c r="L51" s="508">
        <f>IFERROR(('EF Determination'!H52*$C$63/1000+IF($D51="Yes",'EF Determination'!H52/1000*$G$63*$G$67*$C$77,0)),)</f>
        <v>1.2869021324961468E-3</v>
      </c>
      <c r="M51" s="510">
        <f>IFERROR(('EF Determination'!H52*$C$64/1000+IF($D51="Yes",'EF Determination'!H52/1000*$G$64*$G$67*$C$78,0)),)</f>
        <v>2.4777667924179543E-3</v>
      </c>
      <c r="N51" s="560">
        <f t="shared" si="0"/>
        <v>4.8311650578521395E-2</v>
      </c>
    </row>
    <row r="52" spans="1:14" x14ac:dyDescent="0.35">
      <c r="A52" s="363"/>
      <c r="B52" s="374" t="s">
        <v>1329</v>
      </c>
      <c r="C52" s="375" t="s">
        <v>235</v>
      </c>
      <c r="D52" s="377" t="s">
        <v>1520</v>
      </c>
      <c r="E52" s="507">
        <f>IFERROR(('EF Determination'!H53*$C$56/1000+IF($D52="Yes",'EF Determination'!H53/1000*$G$56*$G$67*$C$70,0)),)</f>
        <v>1.7225142559999997</v>
      </c>
      <c r="F52" s="508">
        <f>IFERROR(('EF Determination'!H53*$C$57/1000+IF($D52="Yes",'EF Determination'!H53/1000*$G$57*$G$67*$C$71,0)),)</f>
        <v>1.8414191579999997</v>
      </c>
      <c r="G52" s="508">
        <f>IFERROR(('EF Determination'!H53*$C$58/1000+IF($D52="Yes",'EF Determination'!H53/1000*$G$58*$G$67*$C$72,0)),)</f>
        <v>0.77020382466666648</v>
      </c>
      <c r="H52" s="508">
        <f>IFERROR(('EF Determination'!H53*$C$59/1000+IF($D52="Yes",'EF Determination'!H53/1000*$G$59*$G$67*$C$73,0)),)</f>
        <v>1.375440488</v>
      </c>
      <c r="I52" s="509">
        <f>IFERROR(('EF Determination'!H53*$C$60/1000+IF($D52="Yes",'EF Determination'!H53/1000*$G$60*$G$67*$C$74,0)),)</f>
        <v>8.9275085880000002</v>
      </c>
      <c r="J52" s="508">
        <f>IFERROR(('EF Determination'!G53*$C$61/1000+IF($D52="Yes",'EF Determination'!G53/1000*$G$61*$G$67*$C$75,0)),)</f>
        <v>9.5566478633333265</v>
      </c>
      <c r="K52" s="508">
        <f>IFERROR(('EF Determination'!H53*$C$62/1000+IF($D52="Yes",'EF Determination'!H53/1000*$G$62*$G$67*$C$76,0)),)</f>
        <v>5.238242979999999</v>
      </c>
      <c r="L52" s="508">
        <f>IFERROR(('EF Determination'!H53*$C$63/1000+IF($D52="Yes",'EF Determination'!H53/1000*$G$63*$G$67*$C$77,0)),)</f>
        <v>0.57417141866666666</v>
      </c>
      <c r="M52" s="510">
        <f>IFERROR(('EF Determination'!H53*$C$64/1000+IF($D52="Yes",'EF Determination'!H53/1000*$G$64*$G$67*$C$78,0)),)</f>
        <v>1.1054942239999999</v>
      </c>
      <c r="N52" s="560">
        <f t="shared" si="0"/>
        <v>31.111642800666658</v>
      </c>
    </row>
    <row r="53" spans="1:14" x14ac:dyDescent="0.35">
      <c r="A53" s="363"/>
      <c r="B53" s="374" t="s">
        <v>1486</v>
      </c>
      <c r="C53" s="375" t="s">
        <v>236</v>
      </c>
      <c r="D53" s="377" t="s">
        <v>1520</v>
      </c>
      <c r="E53" s="507">
        <f>IFERROR(('EF Determination'!H54*$C$56/1000+IF($D53="Yes",'EF Determination'!H54/1000*$G$56*$G$67*$C$70,0)),)</f>
        <v>0.69292793600000002</v>
      </c>
      <c r="F53" s="508">
        <f>IFERROR(('EF Determination'!H54*$C$57/1000+IF($D53="Yes",'EF Determination'!H54/1000*$G$57*$G$67*$C$71,0)),)</f>
        <v>0.74076064799999997</v>
      </c>
      <c r="G53" s="508">
        <f>IFERROR(('EF Determination'!H54*$C$58/1000+IF($D53="Yes",'EF Determination'!H54/1000*$G$58*$G$67*$C$72,0)),)</f>
        <v>0.30983531466666669</v>
      </c>
      <c r="H53" s="508">
        <f>IFERROR(('EF Determination'!H54*$C$59/1000+IF($D53="Yes",'EF Determination'!H54/1000*$G$59*$G$67*$C$73,0)),)</f>
        <v>0.55330812799999995</v>
      </c>
      <c r="I53" s="509">
        <f>IFERROR(('EF Determination'!H54*$C$60/1000+IF($D53="Yes",'EF Determination'!H54/1000*$G$60*$G$67*$C$74,0)),)</f>
        <v>3.5913317279999997</v>
      </c>
      <c r="J53" s="508">
        <f>IFERROR(('EF Determination'!G54*$C$61/1000+IF($D53="Yes",'EF Determination'!G54/1000*$G$61*$G$67*$C$75,0)),)</f>
        <v>3.8444200133333308</v>
      </c>
      <c r="K53" s="508">
        <f>IFERROR(('EF Determination'!H54*$C$62/1000+IF($D53="Yes",'EF Determination'!H54/1000*$G$62*$G$67*$C$76,0)),)</f>
        <v>2.10722488</v>
      </c>
      <c r="L53" s="508">
        <f>IFERROR(('EF Determination'!H54*$C$63/1000+IF($D53="Yes",'EF Determination'!H54/1000*$G$63*$G$67*$C$77,0)),)</f>
        <v>0.23097597866666666</v>
      </c>
      <c r="M53" s="510">
        <f>IFERROR(('EF Determination'!H54*$C$64/1000+IF($D53="Yes",'EF Determination'!H54/1000*$G$64*$G$67*$C$78,0)),)</f>
        <v>0.44471494399999995</v>
      </c>
      <c r="N53" s="560">
        <f t="shared" si="0"/>
        <v>12.515499570666663</v>
      </c>
    </row>
    <row r="54" spans="1:14" ht="15" thickBot="1" x14ac:dyDescent="0.4">
      <c r="A54" s="363"/>
      <c r="B54" s="384" t="s">
        <v>1487</v>
      </c>
      <c r="C54" s="385" t="s">
        <v>237</v>
      </c>
      <c r="D54" s="386" t="s">
        <v>1521</v>
      </c>
      <c r="E54" s="517">
        <f>IFERROR(('EF Determination'!H55*$C$56/1000+IF($D54="Yes",'EF Determination'!H55/1000*$G$56*$G$67*$C$70,0)),)</f>
        <v>8.403692458607874E-2</v>
      </c>
      <c r="F54" s="518">
        <f>IFERROR(('EF Determination'!H55*$C$57/1000+IF($D54="Yes",'EF Determination'!H55/1000*$G$57*$G$67*$C$71,0)),)</f>
        <v>8.9837980947431187E-2</v>
      </c>
      <c r="G54" s="518">
        <f>IFERROR(('EF Determination'!H55*$C$58/1000+IF($D54="Yes",'EF Determination'!H55/1000*$G$58*$G$67*$C$72,0)),)</f>
        <v>3.7576211926237946E-2</v>
      </c>
      <c r="H54" s="518">
        <f>IFERROR(('EF Determination'!H55*$C$59/1000+IF($D54="Yes",'EF Determination'!H55/1000*$G$59*$G$67*$C$73,0)),)</f>
        <v>6.7104111423212126E-2</v>
      </c>
      <c r="I54" s="519">
        <f>IFERROR(('EF Determination'!H55*$C$60/1000+IF($D54="Yes",'EF Determination'!H55/1000*$G$60*$G$67*$C$74,0)),)</f>
        <v>0.43554958302262453</v>
      </c>
      <c r="J54" s="518">
        <f>IFERROR(('EF Determination'!G55*$C$61/1000+IF($D54="Yes",'EF Determination'!G55/1000*$G$61*$G$67*$C$75,0)),)</f>
        <v>0.34352036972077299</v>
      </c>
      <c r="K54" s="518">
        <f>IFERROR(('EF Determination'!H55*$C$62/1000+IF($D54="Yes",'EF Determination'!H55/1000*$G$62*$G$67*$C$76,0)),)</f>
        <v>0.25556005051363495</v>
      </c>
      <c r="L54" s="518">
        <f>IFERROR(('EF Determination'!H55*$C$63/1000+IF($D54="Yes",'EF Determination'!H55/1000*$G$63*$G$67*$C$77,0)),)</f>
        <v>2.8012308195359579E-2</v>
      </c>
      <c r="M54" s="520">
        <f>IFERROR(('EF Determination'!H55*$C$64/1000+IF($D54="Yes",'EF Determination'!H55/1000*$G$64*$G$67*$C$78,0)),)</f>
        <v>5.3934145629871429E-2</v>
      </c>
      <c r="N54" s="561">
        <f t="shared" si="0"/>
        <v>1.3951316859652234</v>
      </c>
    </row>
    <row r="55" spans="1:14" ht="22.5" customHeight="1" x14ac:dyDescent="0.35">
      <c r="A55" s="225">
        <v>1</v>
      </c>
      <c r="B55" s="711" t="s">
        <v>1524</v>
      </c>
      <c r="C55" s="711"/>
      <c r="D55" s="711"/>
      <c r="E55" s="711"/>
      <c r="F55" s="711"/>
      <c r="G55" s="711"/>
      <c r="H55" s="711"/>
      <c r="I55" s="711"/>
      <c r="J55" s="711"/>
      <c r="K55" s="711"/>
      <c r="L55" s="711"/>
      <c r="M55" s="711"/>
      <c r="N55" s="497"/>
    </row>
    <row r="56" spans="1:14" ht="15" customHeight="1" x14ac:dyDescent="0.35">
      <c r="A56" s="225"/>
      <c r="B56" s="387" t="s">
        <v>1525</v>
      </c>
      <c r="C56" s="542">
        <f>'2. Emissions Units &amp; Activities'!I15</f>
        <v>16080</v>
      </c>
      <c r="D56" s="388" t="s">
        <v>1526</v>
      </c>
      <c r="E56" s="525">
        <f>'Criteria 39tpy'!B7</f>
        <v>3</v>
      </c>
      <c r="F56" s="388" t="s">
        <v>1527</v>
      </c>
      <c r="G56" s="389">
        <v>53.6</v>
      </c>
      <c r="H56" s="388" t="s">
        <v>1528</v>
      </c>
      <c r="I56" s="388"/>
      <c r="J56" s="390"/>
      <c r="K56" s="390"/>
      <c r="L56" s="140"/>
      <c r="M56" s="331"/>
      <c r="N56" s="497"/>
    </row>
    <row r="57" spans="1:14" x14ac:dyDescent="0.35">
      <c r="A57" s="225"/>
      <c r="B57" s="387" t="s">
        <v>1529</v>
      </c>
      <c r="C57" s="542">
        <f>'2. Emissions Units &amp; Activities'!I16</f>
        <v>17190</v>
      </c>
      <c r="D57" s="391" t="s">
        <v>1526</v>
      </c>
      <c r="E57" s="525">
        <f>'Criteria 39tpy'!B8</f>
        <v>3</v>
      </c>
      <c r="F57" s="391" t="s">
        <v>1527</v>
      </c>
      <c r="G57" s="389">
        <v>57.3</v>
      </c>
      <c r="H57" s="392" t="s">
        <v>1528</v>
      </c>
      <c r="I57" s="393"/>
      <c r="J57" s="392"/>
      <c r="K57" s="393"/>
      <c r="L57" s="140"/>
      <c r="M57" s="331"/>
      <c r="N57" s="497"/>
    </row>
    <row r="58" spans="1:14" x14ac:dyDescent="0.35">
      <c r="A58" s="225"/>
      <c r="B58" s="387" t="s">
        <v>1530</v>
      </c>
      <c r="C58" s="542">
        <f>'2. Emissions Units &amp; Activities'!I17</f>
        <v>7190</v>
      </c>
      <c r="D58" s="391" t="s">
        <v>1526</v>
      </c>
      <c r="E58" s="525">
        <f>'Criteria 39tpy'!B9</f>
        <v>1</v>
      </c>
      <c r="F58" s="391" t="s">
        <v>1527</v>
      </c>
      <c r="G58" s="389">
        <v>71.900000000000006</v>
      </c>
      <c r="H58" s="392" t="s">
        <v>1528</v>
      </c>
      <c r="I58" s="393"/>
      <c r="J58" s="392"/>
      <c r="K58" s="393"/>
      <c r="L58" s="140"/>
      <c r="M58" s="331"/>
      <c r="N58" s="497"/>
    </row>
    <row r="59" spans="1:14" x14ac:dyDescent="0.35">
      <c r="A59" s="225"/>
      <c r="B59" s="387" t="s">
        <v>1531</v>
      </c>
      <c r="C59" s="542">
        <f>'2. Emissions Units &amp; Activities'!I18</f>
        <v>12840</v>
      </c>
      <c r="D59" s="391" t="s">
        <v>1526</v>
      </c>
      <c r="E59" s="525">
        <f>'Criteria 39tpy'!B10</f>
        <v>1</v>
      </c>
      <c r="F59" s="391" t="s">
        <v>1527</v>
      </c>
      <c r="G59" s="389">
        <v>128.4</v>
      </c>
      <c r="H59" s="392" t="s">
        <v>1528</v>
      </c>
      <c r="I59" s="393"/>
      <c r="J59" s="392"/>
      <c r="K59" s="393"/>
      <c r="L59" s="140"/>
      <c r="M59" s="331"/>
      <c r="N59" s="497"/>
    </row>
    <row r="60" spans="1:14" x14ac:dyDescent="0.35">
      <c r="A60" s="225"/>
      <c r="B60" s="387" t="s">
        <v>1532</v>
      </c>
      <c r="C60" s="542">
        <f>'2. Emissions Units &amp; Activities'!I19</f>
        <v>83340</v>
      </c>
      <c r="D60" s="391" t="s">
        <v>1526</v>
      </c>
      <c r="E60" s="525">
        <f>'Criteria 39tpy'!B11</f>
        <v>6</v>
      </c>
      <c r="F60" s="391" t="s">
        <v>1527</v>
      </c>
      <c r="G60" s="389">
        <v>138.9</v>
      </c>
      <c r="H60" s="392" t="s">
        <v>1528</v>
      </c>
      <c r="I60" s="393"/>
      <c r="J60" s="392"/>
      <c r="K60" s="393"/>
      <c r="L60" s="140"/>
      <c r="M60" s="331"/>
      <c r="N60" s="497"/>
    </row>
    <row r="61" spans="1:14" x14ac:dyDescent="0.35">
      <c r="A61" s="225"/>
      <c r="B61" s="387" t="s">
        <v>1516</v>
      </c>
      <c r="C61" s="562">
        <f>'2. Emissions Units &amp; Activities'!I20-SUM(C56:C60,C62:C64)</f>
        <v>68283</v>
      </c>
      <c r="D61" s="391" t="s">
        <v>1526</v>
      </c>
      <c r="E61" s="525">
        <f>'Criteria 39tpy'!B12</f>
        <v>79</v>
      </c>
      <c r="F61" s="391" t="s">
        <v>1527</v>
      </c>
      <c r="G61" s="389">
        <v>173.5</v>
      </c>
      <c r="H61" s="392" t="s">
        <v>1528</v>
      </c>
      <c r="I61" s="393"/>
      <c r="J61" s="392"/>
      <c r="K61" s="393"/>
      <c r="L61" s="140"/>
      <c r="M61" s="331"/>
      <c r="N61" s="497"/>
    </row>
    <row r="62" spans="1:14" x14ac:dyDescent="0.35">
      <c r="A62" s="225"/>
      <c r="B62" s="387" t="s">
        <v>1517</v>
      </c>
      <c r="C62" s="542">
        <f>'2. Emissions Units &amp; Activities'!I21</f>
        <v>48900</v>
      </c>
      <c r="D62" s="391" t="s">
        <v>1526</v>
      </c>
      <c r="E62" s="525">
        <f>'Criteria 39tpy'!B13</f>
        <v>3</v>
      </c>
      <c r="F62" s="391" t="s">
        <v>1527</v>
      </c>
      <c r="G62" s="389">
        <v>163</v>
      </c>
      <c r="H62" s="392" t="s">
        <v>1528</v>
      </c>
      <c r="I62" s="393"/>
      <c r="J62" s="394"/>
      <c r="K62" s="393"/>
      <c r="L62" s="140"/>
      <c r="M62" s="331"/>
      <c r="N62" s="497"/>
    </row>
    <row r="63" spans="1:14" x14ac:dyDescent="0.35">
      <c r="A63" s="225"/>
      <c r="B63" s="387" t="s">
        <v>1518</v>
      </c>
      <c r="C63" s="542">
        <f>'2. Emissions Units &amp; Activities'!I22</f>
        <v>5360</v>
      </c>
      <c r="D63" s="391" t="s">
        <v>1526</v>
      </c>
      <c r="E63" s="525">
        <f>'Criteria 39tpy'!B14</f>
        <v>1</v>
      </c>
      <c r="F63" s="391" t="s">
        <v>1527</v>
      </c>
      <c r="G63" s="389">
        <v>53.6</v>
      </c>
      <c r="H63" s="395" t="s">
        <v>1528</v>
      </c>
      <c r="I63" s="393"/>
      <c r="J63" s="396"/>
      <c r="K63" s="393"/>
      <c r="L63" s="140"/>
      <c r="M63" s="331"/>
      <c r="N63" s="497"/>
    </row>
    <row r="64" spans="1:14" x14ac:dyDescent="0.35">
      <c r="A64" s="225"/>
      <c r="B64" s="387" t="s">
        <v>1519</v>
      </c>
      <c r="C64" s="542">
        <f>'2. Emissions Units &amp; Activities'!I23</f>
        <v>10320</v>
      </c>
      <c r="D64" s="391" t="s">
        <v>1526</v>
      </c>
      <c r="E64" s="525">
        <f>'Criteria 39tpy'!B15</f>
        <v>1</v>
      </c>
      <c r="F64" s="391" t="s">
        <v>1527</v>
      </c>
      <c r="G64" s="389">
        <v>103.2</v>
      </c>
      <c r="H64" s="395" t="s">
        <v>1528</v>
      </c>
      <c r="I64" s="393"/>
      <c r="J64" s="396"/>
      <c r="K64" s="393"/>
      <c r="L64" s="140"/>
      <c r="M64" s="331"/>
      <c r="N64" s="497"/>
    </row>
    <row r="65" spans="1:14" ht="57" customHeight="1" x14ac:dyDescent="0.35">
      <c r="A65" s="225">
        <v>2</v>
      </c>
      <c r="B65" s="700" t="s">
        <v>1533</v>
      </c>
      <c r="C65" s="700"/>
      <c r="D65" s="700"/>
      <c r="E65" s="700"/>
      <c r="F65" s="700"/>
      <c r="G65" s="700"/>
      <c r="H65" s="700"/>
      <c r="I65" s="700"/>
      <c r="J65" s="700"/>
      <c r="K65" s="700"/>
      <c r="L65" s="700"/>
      <c r="M65" s="700"/>
      <c r="N65" s="497"/>
    </row>
    <row r="66" spans="1:14" ht="51" customHeight="1" x14ac:dyDescent="0.35">
      <c r="A66" s="225"/>
      <c r="B66" s="398" t="s">
        <v>1431</v>
      </c>
      <c r="C66" s="399" t="s">
        <v>1534</v>
      </c>
      <c r="D66" s="400" t="s">
        <v>1535</v>
      </c>
      <c r="E66" s="401" t="s">
        <v>1536</v>
      </c>
      <c r="F66" s="401" t="s">
        <v>1537</v>
      </c>
      <c r="G66" s="400" t="s">
        <v>1538</v>
      </c>
      <c r="H66" s="140"/>
      <c r="I66" s="140"/>
      <c r="J66" s="402"/>
      <c r="K66" s="402"/>
      <c r="L66" s="140"/>
      <c r="M66" s="402"/>
      <c r="N66" s="497"/>
    </row>
    <row r="67" spans="1:14" x14ac:dyDescent="0.35">
      <c r="A67" s="225"/>
      <c r="B67" s="403" t="s">
        <v>1539</v>
      </c>
      <c r="C67" s="403">
        <v>14</v>
      </c>
      <c r="D67" s="403">
        <v>900</v>
      </c>
      <c r="E67" s="403">
        <v>30</v>
      </c>
      <c r="F67" s="404">
        <v>4.2666666666666666</v>
      </c>
      <c r="G67" s="405">
        <v>5.4444444444444295E-2</v>
      </c>
      <c r="H67" s="140"/>
      <c r="I67" s="140"/>
      <c r="J67" s="406"/>
      <c r="K67" s="406"/>
      <c r="L67" s="140"/>
      <c r="M67" s="406"/>
      <c r="N67" s="497"/>
    </row>
    <row r="68" spans="1:14" x14ac:dyDescent="0.35">
      <c r="A68" s="225"/>
      <c r="B68" s="398" t="s">
        <v>1540</v>
      </c>
      <c r="C68" s="398">
        <v>20</v>
      </c>
      <c r="D68" s="398">
        <v>750</v>
      </c>
      <c r="E68" s="398">
        <v>30</v>
      </c>
      <c r="F68" s="407">
        <v>4.833333333333333</v>
      </c>
      <c r="G68" s="405">
        <v>6.3888888888888884E-2</v>
      </c>
      <c r="H68" s="140"/>
      <c r="I68" s="140"/>
      <c r="J68" s="406"/>
      <c r="K68" s="406"/>
      <c r="L68" s="140"/>
      <c r="M68" s="406"/>
      <c r="N68" s="497"/>
    </row>
    <row r="69" spans="1:14" ht="24" customHeight="1" x14ac:dyDescent="0.35">
      <c r="A69" s="225">
        <v>3</v>
      </c>
      <c r="B69" s="718" t="s">
        <v>1541</v>
      </c>
      <c r="C69" s="718"/>
      <c r="D69" s="718"/>
      <c r="E69" s="718"/>
      <c r="F69" s="718"/>
      <c r="G69" s="718"/>
      <c r="H69" s="140"/>
      <c r="I69" s="397"/>
      <c r="J69" s="408"/>
      <c r="K69" s="408"/>
      <c r="L69" s="408"/>
      <c r="M69" s="408"/>
      <c r="N69" s="497"/>
    </row>
    <row r="70" spans="1:14" ht="24" customHeight="1" x14ac:dyDescent="0.35">
      <c r="A70" s="225"/>
      <c r="B70" s="387" t="s">
        <v>1525</v>
      </c>
      <c r="C70" s="409">
        <f>ROUNDUP(30*E56,0)</f>
        <v>90</v>
      </c>
      <c r="D70" s="392" t="s">
        <v>1542</v>
      </c>
      <c r="E70" s="397"/>
      <c r="F70" s="397"/>
      <c r="G70" s="397"/>
      <c r="H70" s="140"/>
      <c r="I70" s="397"/>
      <c r="J70" s="408"/>
      <c r="K70" s="408"/>
      <c r="L70" s="408"/>
      <c r="M70" s="408"/>
      <c r="N70" s="497"/>
    </row>
    <row r="71" spans="1:14" ht="17.25" customHeight="1" x14ac:dyDescent="0.35">
      <c r="A71" s="225"/>
      <c r="B71" s="387" t="s">
        <v>1529</v>
      </c>
      <c r="C71" s="409">
        <f t="shared" ref="C71:C78" si="1">ROUNDUP(30*E57,0)</f>
        <v>90</v>
      </c>
      <c r="D71" s="392" t="s">
        <v>1542</v>
      </c>
      <c r="E71" s="397"/>
      <c r="F71" s="397"/>
      <c r="G71" s="397"/>
      <c r="H71" s="397"/>
      <c r="I71" s="397"/>
      <c r="J71" s="408"/>
      <c r="K71" s="408"/>
      <c r="L71" s="408"/>
      <c r="M71" s="408"/>
      <c r="N71" s="497"/>
    </row>
    <row r="72" spans="1:14" x14ac:dyDescent="0.35">
      <c r="A72" s="225"/>
      <c r="B72" s="387" t="s">
        <v>1530</v>
      </c>
      <c r="C72" s="409">
        <f t="shared" si="1"/>
        <v>30</v>
      </c>
      <c r="D72" s="392" t="s">
        <v>1542</v>
      </c>
      <c r="E72" s="392"/>
      <c r="F72" s="392"/>
      <c r="G72" s="392"/>
      <c r="H72" s="392"/>
      <c r="I72" s="392"/>
      <c r="J72" s="392"/>
      <c r="K72" s="392"/>
      <c r="L72" s="392"/>
      <c r="M72" s="392"/>
      <c r="N72" s="497"/>
    </row>
    <row r="73" spans="1:14" x14ac:dyDescent="0.35">
      <c r="A73" s="225"/>
      <c r="B73" s="387" t="s">
        <v>1531</v>
      </c>
      <c r="C73" s="409">
        <f t="shared" si="1"/>
        <v>30</v>
      </c>
      <c r="D73" s="392" t="s">
        <v>1542</v>
      </c>
      <c r="E73" s="392"/>
      <c r="F73" s="392"/>
      <c r="G73" s="392"/>
      <c r="H73" s="392"/>
      <c r="I73" s="392"/>
      <c r="J73" s="392"/>
      <c r="K73" s="392"/>
      <c r="L73" s="392"/>
      <c r="M73" s="392"/>
      <c r="N73" s="497"/>
    </row>
    <row r="74" spans="1:14" x14ac:dyDescent="0.35">
      <c r="A74" s="225"/>
      <c r="B74" s="387" t="s">
        <v>1532</v>
      </c>
      <c r="C74" s="409">
        <f t="shared" si="1"/>
        <v>180</v>
      </c>
      <c r="D74" s="392" t="s">
        <v>1542</v>
      </c>
      <c r="E74" s="392"/>
      <c r="F74" s="410"/>
      <c r="G74" s="410"/>
      <c r="H74" s="410"/>
      <c r="I74" s="410"/>
      <c r="J74" s="410"/>
      <c r="K74" s="410"/>
      <c r="L74" s="410"/>
      <c r="M74" s="410"/>
      <c r="N74" s="497"/>
    </row>
    <row r="75" spans="1:14" x14ac:dyDescent="0.35">
      <c r="A75" s="225"/>
      <c r="B75" s="387" t="s">
        <v>1516</v>
      </c>
      <c r="C75" s="409">
        <f t="shared" si="1"/>
        <v>2370</v>
      </c>
      <c r="D75" s="392" t="s">
        <v>1542</v>
      </c>
      <c r="E75" s="392"/>
      <c r="F75" s="410"/>
      <c r="G75" s="410"/>
      <c r="H75" s="410"/>
      <c r="I75" s="410"/>
      <c r="J75" s="410"/>
      <c r="K75" s="410"/>
      <c r="L75" s="410"/>
      <c r="M75" s="410"/>
      <c r="N75" s="497"/>
    </row>
    <row r="76" spans="1:14" x14ac:dyDescent="0.35">
      <c r="A76" s="225"/>
      <c r="B76" s="387" t="s">
        <v>1517</v>
      </c>
      <c r="C76" s="409">
        <f t="shared" si="1"/>
        <v>90</v>
      </c>
      <c r="D76" s="392" t="s">
        <v>1542</v>
      </c>
      <c r="E76" s="392"/>
      <c r="F76" s="410"/>
      <c r="G76" s="410"/>
      <c r="H76" s="410"/>
      <c r="I76" s="410"/>
      <c r="J76" s="410"/>
      <c r="K76" s="410"/>
      <c r="L76" s="410"/>
      <c r="M76" s="410"/>
      <c r="N76" s="497"/>
    </row>
    <row r="77" spans="1:14" x14ac:dyDescent="0.35">
      <c r="A77" s="225"/>
      <c r="B77" s="387" t="s">
        <v>1518</v>
      </c>
      <c r="C77" s="409">
        <f t="shared" si="1"/>
        <v>30</v>
      </c>
      <c r="D77" s="392" t="s">
        <v>1542</v>
      </c>
      <c r="E77" s="392"/>
      <c r="F77" s="411"/>
      <c r="G77" s="411"/>
      <c r="H77" s="411"/>
      <c r="I77" s="411"/>
      <c r="J77" s="411"/>
      <c r="K77" s="411"/>
      <c r="L77" s="411"/>
      <c r="M77" s="411"/>
      <c r="N77" s="497"/>
    </row>
    <row r="78" spans="1:14" x14ac:dyDescent="0.35">
      <c r="A78" s="225"/>
      <c r="B78" s="387" t="s">
        <v>1519</v>
      </c>
      <c r="C78" s="409">
        <f t="shared" si="1"/>
        <v>30</v>
      </c>
      <c r="D78" s="392" t="s">
        <v>1542</v>
      </c>
      <c r="E78" s="392"/>
      <c r="F78" s="411"/>
      <c r="G78" s="411"/>
      <c r="H78" s="411"/>
      <c r="I78" s="411"/>
      <c r="J78" s="411"/>
      <c r="K78" s="411"/>
      <c r="L78" s="411"/>
      <c r="M78" s="411"/>
      <c r="N78" s="497"/>
    </row>
    <row r="79" spans="1:14" x14ac:dyDescent="0.35">
      <c r="A79" s="225"/>
      <c r="B79" s="412"/>
      <c r="C79" s="409"/>
      <c r="D79" s="392"/>
      <c r="E79" s="392"/>
      <c r="F79" s="392"/>
      <c r="G79" s="392"/>
      <c r="H79" s="392"/>
      <c r="I79" s="392"/>
      <c r="J79" s="392"/>
      <c r="K79" s="392"/>
      <c r="L79" s="392"/>
      <c r="M79" s="392"/>
    </row>
    <row r="80" spans="1:14" ht="33" customHeight="1" thickBot="1" x14ac:dyDescent="0.4">
      <c r="A80" s="363"/>
      <c r="B80" s="719" t="s">
        <v>1555</v>
      </c>
      <c r="C80" s="719"/>
      <c r="D80" s="719"/>
      <c r="E80" s="237" t="s">
        <v>114</v>
      </c>
      <c r="F80" s="237" t="s">
        <v>120</v>
      </c>
      <c r="G80" s="237" t="s">
        <v>122</v>
      </c>
      <c r="H80" s="237" t="s">
        <v>124</v>
      </c>
      <c r="I80" s="237" t="s">
        <v>126</v>
      </c>
      <c r="J80" s="237" t="s">
        <v>128</v>
      </c>
      <c r="K80" s="237" t="s">
        <v>130</v>
      </c>
      <c r="L80" s="237" t="s">
        <v>132</v>
      </c>
      <c r="M80" s="237" t="s">
        <v>134</v>
      </c>
    </row>
    <row r="81" spans="1:14" ht="17.25" customHeight="1" thickBot="1" x14ac:dyDescent="0.4">
      <c r="A81" s="363"/>
      <c r="B81" s="716" t="s">
        <v>1431</v>
      </c>
      <c r="C81" s="714" t="s">
        <v>1441</v>
      </c>
      <c r="D81" s="712" t="s">
        <v>1509</v>
      </c>
      <c r="E81" s="708" t="s">
        <v>1544</v>
      </c>
      <c r="F81" s="709"/>
      <c r="G81" s="709"/>
      <c r="H81" s="709"/>
      <c r="I81" s="709"/>
      <c r="J81" s="709"/>
      <c r="K81" s="709"/>
      <c r="L81" s="709"/>
      <c r="M81" s="710"/>
      <c r="N81" s="364"/>
    </row>
    <row r="82" spans="1:14" ht="39" thickBot="1" x14ac:dyDescent="0.4">
      <c r="A82" s="414"/>
      <c r="B82" s="717"/>
      <c r="C82" s="715"/>
      <c r="D82" s="713"/>
      <c r="E82" s="365" t="s">
        <v>1525</v>
      </c>
      <c r="F82" s="366" t="s">
        <v>1529</v>
      </c>
      <c r="G82" s="366" t="s">
        <v>1530</v>
      </c>
      <c r="H82" s="366" t="s">
        <v>1531</v>
      </c>
      <c r="I82" s="366" t="s">
        <v>1532</v>
      </c>
      <c r="J82" s="366" t="s">
        <v>1516</v>
      </c>
      <c r="K82" s="366" t="s">
        <v>1517</v>
      </c>
      <c r="L82" s="366" t="s">
        <v>1518</v>
      </c>
      <c r="M82" s="367" t="s">
        <v>1519</v>
      </c>
      <c r="N82" s="367" t="s">
        <v>1554</v>
      </c>
    </row>
    <row r="83" spans="1:14" ht="15" x14ac:dyDescent="0.35">
      <c r="A83" s="414"/>
      <c r="B83" s="368" t="s">
        <v>339</v>
      </c>
      <c r="C83" s="369" t="s">
        <v>187</v>
      </c>
      <c r="D83" s="369" t="s">
        <v>1520</v>
      </c>
      <c r="E83" s="507">
        <f>IFERROR(('EF Determination'!H6*$E$135/1000+IF($D83="Yes",'EF Determination'!H6*$G$135/1000*$G$146*$C$149,0)),)</f>
        <v>0.84106726453333336</v>
      </c>
      <c r="F83" s="509">
        <f>IFERROR(('EF Determination'!H6*$E$136/1000+IF($D83="Yes",'EF Determination'!H6*$G$136/1000*$G$146*$C$150,0)),)</f>
        <v>0.8990270466000001</v>
      </c>
      <c r="G83" s="509">
        <f>IFERROR(('EF Determination'!H6*$E$137/1000+IF($D83="Yes",'EF Determination'!H6*$G$137/1000*$G$146*$C$151,0)),)</f>
        <v>0.37608342437777781</v>
      </c>
      <c r="H83" s="509">
        <f>IFERROR(('EF Determination'!H6*$E$138/1000+IF($D83="Yes",'EF Determination'!H6*$G$138/1000*$G$146*$C$152,0)),)</f>
        <v>0.67154657093333336</v>
      </c>
      <c r="I83" s="509">
        <f>IFERROR(('EF Determination'!H6*$E$139/1000+IF($D83="Yes",'EF Determination'!H6*$G$139/1000*$G$146*$C$153,0)),)</f>
        <v>9.8643075999999743E-3</v>
      </c>
      <c r="J83" s="509">
        <f>IFERROR(('EF Determination'!G6*$E$140/1000+IF($D83="Yes",'EF Determination'!G6*$G$140/1000*$G$146*$C$154,0)),)</f>
        <v>0</v>
      </c>
      <c r="K83" s="509">
        <f>IFERROR(('EF Determination'!H6*$E$141/1000+IF($D83="Yes",'EF Determination'!H6*$G$141/1000*$G$146*$C$155,0)),)</f>
        <v>0.75407871266666671</v>
      </c>
      <c r="L83" s="509">
        <f>IFERROR(('EF Determination'!H6*$E$142/1000+IF($D83="Yes",'EF Determination'!H6*$G$142/1000*$G$146*$C$156,0)),)</f>
        <v>0.28042822151111113</v>
      </c>
      <c r="M83" s="521">
        <f>IFERROR(('EF Determination'!H6*$E$143/1000+IF($D83="Yes",'EF Determination'!H6*$G$143/1000*$G$146*$C$157,0)),)</f>
        <v>0.53972129813333336</v>
      </c>
      <c r="N83" s="560">
        <f>SUM(E83:M83)</f>
        <v>4.3718168463555553</v>
      </c>
    </row>
    <row r="84" spans="1:14" ht="15" x14ac:dyDescent="0.35">
      <c r="A84" s="414"/>
      <c r="B84" s="371" t="s">
        <v>497</v>
      </c>
      <c r="C84" s="372" t="s">
        <v>191</v>
      </c>
      <c r="D84" s="415" t="s">
        <v>1520</v>
      </c>
      <c r="E84" s="507">
        <f>IFERROR(('EF Determination'!H7*$E$135/1000+IF($D84="Yes",'EF Determination'!H7*$G$135/1000*$G$146*$C$149,0)),)</f>
        <v>2.8420425321329067E-3</v>
      </c>
      <c r="F84" s="509">
        <f>IFERROR(('EF Determination'!H7*$E$136/1000+IF($D84="Yes",'EF Determination'!H7*$G$136/1000*$G$146*$C$150,0)),)</f>
        <v>3.0378938899645758E-3</v>
      </c>
      <c r="G84" s="509">
        <f>IFERROR(('EF Determination'!H7*$E$137/1000+IF($D84="Yes",'EF Determination'!H7*$G$137/1000*$G$146*$C$151,0)),)</f>
        <v>1.2708199840649884E-3</v>
      </c>
      <c r="H84" s="509">
        <f>IFERROR(('EF Determination'!H7*$E$138/1000+IF($D84="Yes",'EF Determination'!H7*$G$138/1000*$G$146*$C$152,0)),)</f>
        <v>2.2692167408982556E-3</v>
      </c>
      <c r="I84" s="509">
        <f>IFERROR(('EF Determination'!H7*$E$139/1000+IF($D84="Yes",'EF Determination'!H7*$G$139/1000*$G$146*$C$153,0)),)</f>
        <v>3.333238960952418E-5</v>
      </c>
      <c r="J84" s="509">
        <f>IFERROR(('EF Determination'!G7*$E$140/1000+IF($D84="Yes",'EF Determination'!G7*$G$140/1000*$G$146*$C$154,0)),)</f>
        <v>4.25076145068312E-4</v>
      </c>
      <c r="K84" s="509">
        <f>IFERROR(('EF Determination'!H7*$E$141/1000+IF($D84="Yes",'EF Determination'!H7*$G$141/1000*$G$146*$C$155,0)),)</f>
        <v>2.54810032960183E-3</v>
      </c>
      <c r="L84" s="509">
        <f>IFERROR(('EF Determination'!H7*$E$142/1000+IF($D84="Yes",'EF Determination'!H7*$G$142/1000*$G$146*$C$156,0)),)</f>
        <v>9.4759238214695669E-4</v>
      </c>
      <c r="M84" s="521">
        <f>IFERROR(('EF Determination'!H7*$E$143/1000+IF($D84="Yes",'EF Determination'!H7*$G$143/1000*$G$146*$C$157,0)),)</f>
        <v>1.8237671937499666E-3</v>
      </c>
      <c r="N84" s="560">
        <f t="shared" ref="N84:N133" si="2">SUM(E84:M84)</f>
        <v>1.5197841587237314E-2</v>
      </c>
    </row>
    <row r="85" spans="1:14" ht="15" x14ac:dyDescent="0.35">
      <c r="A85" s="414"/>
      <c r="B85" s="374" t="s">
        <v>498</v>
      </c>
      <c r="C85" s="375" t="s">
        <v>192</v>
      </c>
      <c r="D85" s="416" t="s">
        <v>1520</v>
      </c>
      <c r="E85" s="507">
        <f>IFERROR(('EF Determination'!H8*$E$135/1000+IF($D85="Yes",'EF Determination'!H8*$G$135/1000*$G$146*$C$149,0)),)</f>
        <v>3.1329808723068084E-3</v>
      </c>
      <c r="F85" s="509">
        <f>IFERROR(('EF Determination'!H8*$E$136/1000+IF($D85="Yes",'EF Determination'!H8*$G$136/1000*$G$146*$C$150,0)),)</f>
        <v>3.3488814265611598E-3</v>
      </c>
      <c r="G85" s="509">
        <f>IFERROR(('EF Determination'!H8*$E$137/1000+IF($D85="Yes",'EF Determination'!H8*$G$137/1000*$G$146*$C$151,0)),)</f>
        <v>1.4009131310335581E-3</v>
      </c>
      <c r="H85" s="509">
        <f>IFERROR(('EF Determination'!H8*$E$138/1000+IF($D85="Yes",'EF Determination'!H8*$G$138/1000*$G$146*$C$152,0)),)</f>
        <v>2.5015152180066533E-3</v>
      </c>
      <c r="I85" s="509">
        <f>IFERROR(('EF Determination'!H8*$E$139/1000+IF($D85="Yes",'EF Determination'!H8*$G$139/1000*$G$146*$C$153,0)),)</f>
        <v>3.6744608109909121E-5</v>
      </c>
      <c r="J85" s="509">
        <f>IFERROR(('EF Determination'!G8*$E$140/1000+IF($D85="Yes",'EF Determination'!G8*$G$140/1000*$G$146*$C$154,0)),)</f>
        <v>5.0595931216816659E-4</v>
      </c>
      <c r="K85" s="509">
        <f>IFERROR(('EF Determination'!H8*$E$141/1000+IF($D85="Yes",'EF Determination'!H8*$G$141/1000*$G$146*$C$155,0)),)</f>
        <v>2.8089479672107451E-3</v>
      </c>
      <c r="L85" s="509">
        <f>IFERROR(('EF Determination'!H8*$E$142/1000+IF($D85="Yes",'EF Determination'!H8*$G$142/1000*$G$146*$C$156,0)),)</f>
        <v>1.0445968962266132E-3</v>
      </c>
      <c r="M85" s="521">
        <f>IFERROR(('EF Determination'!H8*$E$143/1000+IF($D85="Yes",'EF Determination'!H8*$G$143/1000*$G$146*$C$157,0)),)</f>
        <v>2.0104652442590907E-3</v>
      </c>
      <c r="N85" s="560">
        <f t="shared" si="2"/>
        <v>1.6791004675882706E-2</v>
      </c>
    </row>
    <row r="86" spans="1:14" ht="15" x14ac:dyDescent="0.35">
      <c r="A86" s="414"/>
      <c r="B86" s="374" t="s">
        <v>499</v>
      </c>
      <c r="C86" s="375" t="s">
        <v>193</v>
      </c>
      <c r="D86" s="375" t="s">
        <v>1520</v>
      </c>
      <c r="E86" s="507">
        <f>IFERROR(('EF Determination'!H9*$E$135/1000+IF($D86="Yes",'EF Determination'!H9*$G$135/1000*$G$146*$C$149,0)),)</f>
        <v>3.0303955303999999</v>
      </c>
      <c r="F86" s="509">
        <f>IFERROR(('EF Determination'!H9*$E$136/1000+IF($D86="Yes",'EF Determination'!H9*$G$136/1000*$G$146*$C$150,0)),)</f>
        <v>3.2392267046999996</v>
      </c>
      <c r="G86" s="509">
        <f>IFERROR(('EF Determination'!H9*$E$137/1000+IF($D86="Yes",'EF Determination'!H9*$G$137/1000*$G$146*$C$151,0)),)</f>
        <v>1.3550420713666667</v>
      </c>
      <c r="H86" s="509">
        <f>IFERROR(('EF Determination'!H9*$E$138/1000+IF($D86="Yes",'EF Determination'!H9*$G$138/1000*$G$146*$C$152,0)),)</f>
        <v>2.4196063892000002</v>
      </c>
      <c r="I86" s="509">
        <f>IFERROR(('EF Determination'!H9*$E$139/1000+IF($D86="Yes",'EF Determination'!H9*$G$139/1000*$G$146*$C$153,0)),)</f>
        <v>3.5541454199999906E-2</v>
      </c>
      <c r="J86" s="509">
        <f>IFERROR(('EF Determination'!G9*$E$140/1000+IF($D86="Yes",'EF Determination'!G9*$G$140/1000*$G$146*$C$154,0)),)</f>
        <v>0</v>
      </c>
      <c r="K86" s="509">
        <f>IFERROR(('EF Determination'!H9*$E$141/1000+IF($D86="Yes",'EF Determination'!H9*$G$141/1000*$G$146*$C$155,0)),)</f>
        <v>2.7169726569999995</v>
      </c>
      <c r="L86" s="509">
        <f>IFERROR(('EF Determination'!H9*$E$142/1000+IF($D86="Yes",'EF Determination'!H9*$G$142/1000*$G$146*$C$156,0)),)</f>
        <v>1.0103929434666665</v>
      </c>
      <c r="M86" s="521">
        <f>IFERROR(('EF Determination'!H9*$E$143/1000+IF($D86="Yes",'EF Determination'!H9*$G$143/1000*$G$146*$C$157,0)),)</f>
        <v>1.9446352015999999</v>
      </c>
      <c r="N86" s="560">
        <f t="shared" si="2"/>
        <v>15.751812951933333</v>
      </c>
    </row>
    <row r="87" spans="1:14" ht="15" x14ac:dyDescent="0.35">
      <c r="A87" s="414"/>
      <c r="B87" s="374" t="s">
        <v>508</v>
      </c>
      <c r="C87" s="375" t="s">
        <v>194</v>
      </c>
      <c r="D87" s="375" t="s">
        <v>1520</v>
      </c>
      <c r="E87" s="507">
        <f>IFERROR(('EF Determination'!H10*$E$135/1000+IF($D87="Yes",'EF Determination'!H10*$G$135/1000*$G$146*$C$149,0)),)</f>
        <v>0.13115078320000001</v>
      </c>
      <c r="F87" s="509">
        <f>IFERROR(('EF Determination'!H10*$E$136/1000+IF($D87="Yes",'EF Determination'!H10*$G$136/1000*$G$146*$C$150,0)),)</f>
        <v>0.1401886701</v>
      </c>
      <c r="G87" s="509">
        <f>IFERROR(('EF Determination'!H10*$E$137/1000+IF($D87="Yes",'EF Determination'!H10*$G$137/1000*$G$146*$C$151,0)),)</f>
        <v>5.8644103433333337E-2</v>
      </c>
      <c r="H87" s="509">
        <f>IFERROR(('EF Determination'!H10*$E$138/1000+IF($D87="Yes",'EF Determination'!H10*$G$138/1000*$G$146*$C$152,0)),)</f>
        <v>0.1047167836</v>
      </c>
      <c r="I87" s="509">
        <f>IFERROR(('EF Determination'!H10*$E$139/1000+IF($D87="Yes",'EF Determination'!H10*$G$139/1000*$G$146*$C$153,0)),)</f>
        <v>1.5381785999999957E-3</v>
      </c>
      <c r="J87" s="509">
        <f>IFERROR(('EF Determination'!G10*$E$140/1000+IF($D87="Yes",'EF Determination'!G10*$G$140/1000*$G$146*$C$154,0)),)</f>
        <v>2.5297630166666595E-2</v>
      </c>
      <c r="K87" s="509">
        <f>IFERROR(('EF Determination'!H10*$E$141/1000+IF($D87="Yes",'EF Determination'!H10*$G$141/1000*$G$146*$C$155,0)),)</f>
        <v>0.117586331</v>
      </c>
      <c r="L87" s="509">
        <f>IFERROR(('EF Determination'!H10*$E$142/1000+IF($D87="Yes",'EF Determination'!H10*$G$142/1000*$G$146*$C$156,0)),)</f>
        <v>4.3728227733333333E-2</v>
      </c>
      <c r="M87" s="521">
        <f>IFERROR(('EF Determination'!H10*$E$143/1000+IF($D87="Yes",'EF Determination'!H10*$G$143/1000*$G$146*$C$157,0)),)</f>
        <v>8.4160772799999992E-2</v>
      </c>
      <c r="N87" s="560">
        <f t="shared" si="2"/>
        <v>0.70701148063333319</v>
      </c>
    </row>
    <row r="88" spans="1:14" ht="15" x14ac:dyDescent="0.35">
      <c r="A88" s="414"/>
      <c r="B88" s="374" t="s">
        <v>1545</v>
      </c>
      <c r="C88" s="375" t="s">
        <v>195</v>
      </c>
      <c r="D88" s="375" t="s">
        <v>1521</v>
      </c>
      <c r="E88" s="507">
        <f>IFERROR(('EF Determination'!H11*$E$135/1000+IF($D88="Yes",'EF Determination'!H11*$G$135/1000*$G$146*$C$149,0)),)</f>
        <v>3.0880000000000001</v>
      </c>
      <c r="F88" s="509">
        <f>IFERROR(('EF Determination'!H11*$E$136/1000+IF($D88="Yes",'EF Determination'!H11*$G$136/1000*$G$146*$C$150,0)),)</f>
        <v>3.3008000000000002</v>
      </c>
      <c r="G88" s="509">
        <f>IFERROR(('EF Determination'!H11*$E$137/1000+IF($D88="Yes",'EF Determination'!H11*$G$137/1000*$G$146*$C$151,0)),)</f>
        <v>1.3808000000000002</v>
      </c>
      <c r="H88" s="509">
        <f>IFERROR(('EF Determination'!H11*$E$138/1000+IF($D88="Yes",'EF Determination'!H11*$G$138/1000*$G$146*$C$152,0)),)</f>
        <v>2.4656000000000002</v>
      </c>
      <c r="I88" s="509">
        <f>IFERROR(('EF Determination'!H11*$E$139/1000+IF($D88="Yes",'EF Determination'!H11*$G$139/1000*$G$146*$C$153,0)),)</f>
        <v>0</v>
      </c>
      <c r="J88" s="509">
        <f>IFERROR(('EF Determination'!G11*$E$140/1000+IF($D88="Yes",'EF Determination'!G11*$G$140/1000*$G$146*$C$154,0)),)</f>
        <v>0</v>
      </c>
      <c r="K88" s="509">
        <f>IFERROR(('EF Determination'!H11*$E$141/1000+IF($D88="Yes",'EF Determination'!H11*$G$141/1000*$G$146*$C$155,0)),)</f>
        <v>2.7536000000000005</v>
      </c>
      <c r="L88" s="509">
        <f>IFERROR(('EF Determination'!H11*$E$142/1000+IF($D88="Yes",'EF Determination'!H11*$G$142/1000*$G$146*$C$156,0)),)</f>
        <v>1.0296000000000001</v>
      </c>
      <c r="M88" s="521">
        <f>IFERROR(('EF Determination'!H11*$E$143/1000+IF($D88="Yes",'EF Determination'!H11*$G$143/1000*$G$146*$C$157,0)),)</f>
        <v>1.9816</v>
      </c>
      <c r="N88" s="560">
        <f t="shared" si="2"/>
        <v>16</v>
      </c>
    </row>
    <row r="89" spans="1:14" ht="15" x14ac:dyDescent="0.35">
      <c r="A89" s="414"/>
      <c r="B89" s="374" t="s">
        <v>541</v>
      </c>
      <c r="C89" s="375" t="s">
        <v>197</v>
      </c>
      <c r="D89" s="375" t="s">
        <v>1520</v>
      </c>
      <c r="E89" s="507">
        <f>IFERROR(('EF Determination'!H12*$E$135/1000+IF($D89="Yes",'EF Determination'!H12*$G$135/1000*$G$146*$C$149,0)),)</f>
        <v>1.7490253335072207E-3</v>
      </c>
      <c r="F89" s="509">
        <f>IFERROR(('EF Determination'!H12*$E$136/1000+IF($D89="Yes",'EF Determination'!H12*$G$136/1000*$G$146*$C$150,0)),)</f>
        <v>1.8695544890622218E-3</v>
      </c>
      <c r="G89" s="509">
        <f>IFERROR(('EF Determination'!H12*$E$137/1000+IF($D89="Yes",'EF Determination'!H12*$G$137/1000*$G$146*$C$151,0)),)</f>
        <v>7.8207708763204534E-4</v>
      </c>
      <c r="H89" s="509">
        <f>IFERROR(('EF Determination'!H12*$E$138/1000+IF($D89="Yes",'EF Determination'!H12*$G$138/1000*$G$146*$C$152,0)),)</f>
        <v>1.3965018194400951E-3</v>
      </c>
      <c r="I89" s="509">
        <f>IFERROR(('EF Determination'!H12*$E$139/1000+IF($D89="Yes",'EF Determination'!H12*$G$139/1000*$G$146*$C$153,0)),)</f>
        <v>2.0513132085197206E-5</v>
      </c>
      <c r="J89" s="509">
        <f>IFERROR(('EF Determination'!G12*$E$140/1000+IF($D89="Yes",'EF Determination'!G12*$G$140/1000*$G$146*$C$154,0)),)</f>
        <v>2.3438415677533913E-4</v>
      </c>
      <c r="K89" s="509">
        <f>IFERROR(('EF Determination'!H12*$E$141/1000+IF($D89="Yes",'EF Determination'!H12*$G$141/1000*$G$146*$C$155,0)),)</f>
        <v>1.5681299552709452E-3</v>
      </c>
      <c r="L89" s="509">
        <f>IFERROR(('EF Determination'!H12*$E$142/1000+IF($D89="Yes",'EF Determination'!H12*$G$142/1000*$G$146*$C$156,0)),)</f>
        <v>5.8315914117219728E-4</v>
      </c>
      <c r="M89" s="521">
        <f>IFERROR(('EF Determination'!H12*$E$143/1000+IF($D89="Yes",'EF Determination'!H12*$G$143/1000*$G$146*$C$157,0)),)</f>
        <v>1.1223670962778164E-3</v>
      </c>
      <c r="N89" s="560">
        <f t="shared" si="2"/>
        <v>9.3257122112230788E-3</v>
      </c>
    </row>
    <row r="90" spans="1:14" ht="15" x14ac:dyDescent="0.35">
      <c r="A90" s="414"/>
      <c r="B90" s="374" t="s">
        <v>1451</v>
      </c>
      <c r="C90" s="375" t="s">
        <v>198</v>
      </c>
      <c r="D90" s="375" t="s">
        <v>1521</v>
      </c>
      <c r="E90" s="507">
        <f>IFERROR(('EF Determination'!H13*$E$135/1000+IF($D90="Yes",'EF Determination'!H13*$G$135/1000*$G$146*$C$149,0)),)</f>
        <v>1.2282028739674204E-3</v>
      </c>
      <c r="F90" s="509">
        <f>IFERROR(('EF Determination'!H13*$E$136/1000+IF($D90="Yes",'EF Determination'!H13*$G$136/1000*$G$146*$C$150,0)),)</f>
        <v>1.3128406885983359E-3</v>
      </c>
      <c r="G90" s="509">
        <f>IFERROR(('EF Determination'!H13*$E$137/1000+IF($D90="Yes",'EF Determination'!H13*$G$137/1000*$G$146*$C$151,0)),)</f>
        <v>5.4919123328180509E-4</v>
      </c>
      <c r="H90" s="509">
        <f>IFERROR(('EF Determination'!H13*$E$138/1000+IF($D90="Yes",'EF Determination'!H13*$G$138/1000*$G$146*$C$152,0)),)</f>
        <v>9.80653175535645E-4</v>
      </c>
      <c r="I90" s="509">
        <f>IFERROR(('EF Determination'!H13*$E$139/1000+IF($D90="Yes",'EF Determination'!H13*$G$139/1000*$G$146*$C$153,0)),)</f>
        <v>0</v>
      </c>
      <c r="J90" s="509">
        <f>IFERROR(('EF Determination'!G13*$E$140/1000+IF($D90="Yes",'EF Determination'!G13*$G$140/1000*$G$146*$C$154,0)),)</f>
        <v>0</v>
      </c>
      <c r="K90" s="509">
        <f>IFERROR(('EF Determination'!H13*$E$141/1000+IF($D90="Yes",'EF Determination'!H13*$G$141/1000*$G$146*$C$155,0)),)</f>
        <v>1.0952005938331246E-3</v>
      </c>
      <c r="L90" s="509">
        <f>IFERROR(('EF Determination'!H13*$E$142/1000+IF($D90="Yes",'EF Determination'!H13*$G$142/1000*$G$146*$C$156,0)),)</f>
        <v>4.0950702041348967E-4</v>
      </c>
      <c r="M90" s="521">
        <f>IFERROR(('EF Determination'!H13*$E$143/1000+IF($D90="Yes",'EF Determination'!H13*$G$143/1000*$G$146*$C$157,0)),)</f>
        <v>7.8814987534126955E-4</v>
      </c>
      <c r="N90" s="560">
        <f t="shared" si="2"/>
        <v>6.3637454609710891E-3</v>
      </c>
    </row>
    <row r="91" spans="1:14" ht="15" x14ac:dyDescent="0.35">
      <c r="A91" s="414"/>
      <c r="B91" s="374" t="s">
        <v>1452</v>
      </c>
      <c r="C91" s="375" t="s">
        <v>185</v>
      </c>
      <c r="D91" s="375" t="s">
        <v>1521</v>
      </c>
      <c r="E91" s="507">
        <f>IFERROR(('EF Determination'!H14*$E$135/1000+IF($D91="Yes",'EF Determination'!H14*$G$135/1000*$G$146*$C$149,0)),)</f>
        <v>1.0686513385571932E-3</v>
      </c>
      <c r="F91" s="509">
        <f>IFERROR(('EF Determination'!H14*$E$136/1000+IF($D91="Yes",'EF Determination'!H14*$G$136/1000*$G$146*$C$150,0)),)</f>
        <v>1.1422941510069895E-3</v>
      </c>
      <c r="G91" s="509">
        <f>IFERROR(('EF Determination'!H14*$E$137/1000+IF($D91="Yes",'EF Determination'!H14*$G$137/1000*$G$146*$C$151,0)),)</f>
        <v>4.7784772288852735E-4</v>
      </c>
      <c r="H91" s="509">
        <f>IFERROR(('EF Determination'!H14*$E$138/1000+IF($D91="Yes",'EF Determination'!H14*$G$138/1000*$G$146*$C$152,0)),)</f>
        <v>8.5325995477545833E-4</v>
      </c>
      <c r="I91" s="509">
        <f>IFERROR(('EF Determination'!H14*$E$139/1000+IF($D91="Yes",'EF Determination'!H14*$G$139/1000*$G$146*$C$153,0)),)</f>
        <v>0</v>
      </c>
      <c r="J91" s="509">
        <f>IFERROR(('EF Determination'!G14*$E$140/1000+IF($D91="Yes",'EF Determination'!G14*$G$140/1000*$G$146*$C$154,0)),)</f>
        <v>0</v>
      </c>
      <c r="K91" s="509">
        <f>IFERROR(('EF Determination'!H14*$E$141/1000+IF($D91="Yes",'EF Determination'!H14*$G$141/1000*$G$146*$C$155,0)),)</f>
        <v>9.5292691899322764E-4</v>
      </c>
      <c r="L91" s="509">
        <f>IFERROR(('EF Determination'!H14*$E$142/1000+IF($D91="Yes",'EF Determination'!H14*$G$142/1000*$G$146*$C$156,0)),)</f>
        <v>3.5630939707852525E-4</v>
      </c>
      <c r="M91" s="521">
        <f>IFERROR(('EF Determination'!H14*$E$143/1000+IF($D91="Yes",'EF Determination'!H14*$G$143/1000*$G$146*$C$157,0)),)</f>
        <v>6.8576408435392939E-4</v>
      </c>
      <c r="N91" s="560">
        <f t="shared" si="2"/>
        <v>5.5370535676538503E-3</v>
      </c>
    </row>
    <row r="92" spans="1:14" ht="15" x14ac:dyDescent="0.35">
      <c r="A92" s="414"/>
      <c r="B92" s="374" t="s">
        <v>1453</v>
      </c>
      <c r="C92" s="375" t="s">
        <v>199</v>
      </c>
      <c r="D92" s="375" t="s">
        <v>1521</v>
      </c>
      <c r="E92" s="507">
        <f>IFERROR(('EF Determination'!H15*$E$135/1000+IF($D92="Yes",'EF Determination'!H15*$G$135/1000*$G$146*$C$149,0)),)</f>
        <v>1.4432283286475358E-3</v>
      </c>
      <c r="F92" s="509">
        <f>IFERROR(('EF Determination'!H15*$E$136/1000+IF($D92="Yes",'EF Determination'!H15*$G$136/1000*$G$146*$C$150,0)),)</f>
        <v>1.5426839595854228E-3</v>
      </c>
      <c r="G92" s="509">
        <f>IFERROR(('EF Determination'!H15*$E$137/1000+IF($D92="Yes",'EF Determination'!H15*$G$137/1000*$G$146*$C$151,0)),)</f>
        <v>6.4533992104809498E-4</v>
      </c>
      <c r="H92" s="509">
        <f>IFERROR(('EF Determination'!H15*$E$138/1000+IF($D92="Yes",'EF Determination'!H15*$G$138/1000*$G$146*$C$152,0)),)</f>
        <v>1.1523393028216853E-3</v>
      </c>
      <c r="I92" s="509">
        <f>IFERROR(('EF Determination'!H15*$E$139/1000+IF($D92="Yes",'EF Determination'!H15*$G$139/1000*$G$146*$C$153,0)),)</f>
        <v>0</v>
      </c>
      <c r="J92" s="509">
        <f>IFERROR(('EF Determination'!G15*$E$140/1000+IF($D92="Yes",'EF Determination'!G15*$G$140/1000*$G$146*$C$154,0)),)</f>
        <v>0</v>
      </c>
      <c r="K92" s="509">
        <f>IFERROR(('EF Determination'!H15*$E$141/1000+IF($D92="Yes",'EF Determination'!H15*$G$141/1000*$G$146*$C$155,0)),)</f>
        <v>1.2869409086022844E-3</v>
      </c>
      <c r="L92" s="509">
        <f>IFERROR(('EF Determination'!H15*$E$142/1000+IF($D92="Yes",'EF Determination'!H15*$G$142/1000*$G$146*$C$156,0)),)</f>
        <v>4.8120074066564209E-4</v>
      </c>
      <c r="M92" s="521">
        <f>IFERROR(('EF Determination'!H15*$E$143/1000+IF($D92="Yes",'EF Determination'!H15*$G$143/1000*$G$146*$C$157,0)),)</f>
        <v>9.2613382644040059E-4</v>
      </c>
      <c r="N92" s="560">
        <f t="shared" si="2"/>
        <v>7.4778669878110653E-3</v>
      </c>
    </row>
    <row r="93" spans="1:14" ht="15" x14ac:dyDescent="0.35">
      <c r="A93" s="414"/>
      <c r="B93" s="374" t="s">
        <v>561</v>
      </c>
      <c r="C93" s="375" t="s">
        <v>200</v>
      </c>
      <c r="D93" s="375" t="s">
        <v>1520</v>
      </c>
      <c r="E93" s="507">
        <f>IFERROR(('EF Determination'!H16*$E$135/1000+IF($D93="Yes",'EF Determination'!H16*$G$135/1000*$G$146*$C$149,0)),)</f>
        <v>1.877944725967985E-4</v>
      </c>
      <c r="F93" s="509">
        <f>IFERROR(('EF Determination'!H16*$E$136/1000+IF($D93="Yes",'EF Determination'!H16*$G$136/1000*$G$146*$C$150,0)),)</f>
        <v>2.0073579984138495E-4</v>
      </c>
      <c r="G93" s="509">
        <f>IFERROR(('EF Determination'!H16*$E$137/1000+IF($D93="Yes",'EF Determination'!H16*$G$137/1000*$G$146*$C$151,0)),)</f>
        <v>8.397234241735684E-5</v>
      </c>
      <c r="H93" s="509">
        <f>IFERROR(('EF Determination'!H16*$E$138/1000+IF($D93="Yes",'EF Determination'!H16*$G$138/1000*$G$146*$C$152,0)),)</f>
        <v>1.499436958619327E-4</v>
      </c>
      <c r="I93" s="509">
        <f>IFERROR(('EF Determination'!H16*$E$139/1000+IF($D93="Yes",'EF Determination'!H16*$G$139/1000*$G$146*$C$153,0)),)</f>
        <v>2.2025140216370514E-6</v>
      </c>
      <c r="J93" s="509">
        <f>IFERROR(('EF Determination'!G16*$E$140/1000+IF($D93="Yes",'EF Determination'!G16*$G$140/1000*$G$146*$C$154,0)),)</f>
        <v>2.9870117099510207E-5</v>
      </c>
      <c r="K93" s="509">
        <f>IFERROR(('EF Determination'!H16*$E$141/1000+IF($D93="Yes",'EF Determination'!H16*$G$141/1000*$G$146*$C$155,0)),)</f>
        <v>1.683715680223065E-4</v>
      </c>
      <c r="L93" s="509">
        <f>IFERROR(('EF Determination'!H16*$E$142/1000+IF($D93="Yes",'EF Determination'!H16*$G$142/1000*$G$146*$C$156,0)),)</f>
        <v>6.2614337973500037E-5</v>
      </c>
      <c r="M93" s="521">
        <f>IFERROR(('EF Determination'!H16*$E$143/1000+IF($D93="Yes",'EF Determination'!H16*$G$143/1000*$G$146*$C$157,0)),)</f>
        <v>1.2050959632633733E-4</v>
      </c>
      <c r="N93" s="560">
        <f t="shared" si="2"/>
        <v>1.0060144441607639E-3</v>
      </c>
    </row>
    <row r="94" spans="1:14" ht="15" x14ac:dyDescent="0.35">
      <c r="A94" s="414"/>
      <c r="B94" s="374" t="s">
        <v>562</v>
      </c>
      <c r="C94" s="375" t="s">
        <v>201</v>
      </c>
      <c r="D94" s="375" t="s">
        <v>1520</v>
      </c>
      <c r="E94" s="507">
        <f>IFERROR(('EF Determination'!H17*$E$135/1000+IF($D94="Yes",'EF Determination'!H17*$G$135/1000*$G$146*$C$149,0)),)</f>
        <v>0.72074899439999995</v>
      </c>
      <c r="F94" s="509">
        <f>IFERROR(('EF Determination'!H17*$E$136/1000+IF($D94="Yes",'EF Determination'!H17*$G$136/1000*$G$146*$C$150,0)),)</f>
        <v>0.77041738170000007</v>
      </c>
      <c r="G94" s="509">
        <f>IFERROR(('EF Determination'!H17*$E$137/1000+IF($D94="Yes",'EF Determination'!H17*$G$137/1000*$G$146*$C$151,0)),)</f>
        <v>0.32228308169999992</v>
      </c>
      <c r="H94" s="509">
        <f>IFERROR(('EF Determination'!H17*$E$138/1000+IF($D94="Yes",'EF Determination'!H17*$G$138/1000*$G$146*$C$152,0)),)</f>
        <v>0.57547896120000008</v>
      </c>
      <c r="I94" s="509">
        <f>IFERROR(('EF Determination'!H17*$E$139/1000+IF($D94="Yes",'EF Determination'!H17*$G$139/1000*$G$146*$C$153,0)),)</f>
        <v>8.4531761999999764E-3</v>
      </c>
      <c r="J94" s="509">
        <f>IFERROR(('EF Determination'!G17*$E$140/1000+IF($D94="Yes",'EF Determination'!G17*$G$140/1000*$G$146*$C$154,0)),)</f>
        <v>0</v>
      </c>
      <c r="K94" s="509">
        <f>IFERROR(('EF Determination'!H17*$E$141/1000+IF($D94="Yes",'EF Determination'!H17*$G$141/1000*$G$146*$C$155,0)),)</f>
        <v>0.64620452699999997</v>
      </c>
      <c r="L94" s="509">
        <f>IFERROR(('EF Determination'!H17*$E$142/1000+IF($D94="Yes",'EF Determination'!H17*$G$142/1000*$G$146*$C$156,0)),)</f>
        <v>0.24031176480000002</v>
      </c>
      <c r="M94" s="521">
        <f>IFERROR(('EF Determination'!H17*$E$143/1000+IF($D94="Yes",'EF Determination'!H17*$G$143/1000*$G$146*$C$157,0)),)</f>
        <v>0.46251185760000002</v>
      </c>
      <c r="N94" s="560">
        <f t="shared" si="2"/>
        <v>3.7464097446000002</v>
      </c>
    </row>
    <row r="95" spans="1:14" ht="15" x14ac:dyDescent="0.35">
      <c r="A95" s="414"/>
      <c r="B95" s="374" t="s">
        <v>565</v>
      </c>
      <c r="C95" s="375" t="s">
        <v>202</v>
      </c>
      <c r="D95" s="375" t="s">
        <v>1520</v>
      </c>
      <c r="E95" s="507">
        <f>IFERROR(('EF Determination'!H18*$E$135/1000+IF($D95="Yes",'EF Determination'!H18*$G$135/1000*$G$146*$C$149,0)),)</f>
        <v>5.5652954147192227E-5</v>
      </c>
      <c r="F95" s="509">
        <f>IFERROR(('EF Determination'!H18*$E$136/1000+IF($D95="Yes",'EF Determination'!H18*$G$136/1000*$G$146*$C$150,0)),)</f>
        <v>5.9488120761989923E-5</v>
      </c>
      <c r="G95" s="509">
        <f>IFERROR(('EF Determination'!H18*$E$137/1000+IF($D95="Yes",'EF Determination'!H18*$G$137/1000*$G$146*$C$151,0)),)</f>
        <v>2.48852314850568E-5</v>
      </c>
      <c r="H95" s="509">
        <f>IFERROR(('EF Determination'!H18*$E$138/1000+IF($D95="Yes",'EF Determination'!H18*$G$138/1000*$G$146*$C$152,0)),)</f>
        <v>4.4435863926524013E-5</v>
      </c>
      <c r="I95" s="509">
        <f>IFERROR(('EF Determination'!H18*$E$139/1000+IF($D95="Yes",'EF Determination'!H18*$G$139/1000*$G$146*$C$153,0)),)</f>
        <v>6.5271575973319914E-7</v>
      </c>
      <c r="J95" s="509">
        <f>IFERROR(('EF Determination'!G18*$E$140/1000+IF($D95="Yes",'EF Determination'!G18*$G$140/1000*$G$146*$C$154,0)),)</f>
        <v>9.5168252336308808E-6</v>
      </c>
      <c r="K95" s="509">
        <f>IFERROR(('EF Determination'!H18*$E$141/1000+IF($D95="Yes",'EF Determination'!H18*$G$141/1000*$G$146*$C$155,0)),)</f>
        <v>4.989696994413045E-5</v>
      </c>
      <c r="L95" s="509">
        <f>IFERROR(('EF Determination'!H18*$E$142/1000+IF($D95="Yes",'EF Determination'!H18*$G$142/1000*$G$146*$C$156,0)),)</f>
        <v>1.8555779794848988E-5</v>
      </c>
      <c r="M95" s="521">
        <f>IFERROR(('EF Determination'!H18*$E$143/1000+IF($D95="Yes",'EF Determination'!H18*$G$143/1000*$G$146*$C$157,0)),)</f>
        <v>3.5713058781265928E-5</v>
      </c>
      <c r="N95" s="560">
        <f t="shared" si="2"/>
        <v>2.9879751983437244E-4</v>
      </c>
    </row>
    <row r="96" spans="1:14" ht="15" x14ac:dyDescent="0.35">
      <c r="A96" s="414"/>
      <c r="B96" s="374" t="s">
        <v>566</v>
      </c>
      <c r="C96" s="375" t="s">
        <v>203</v>
      </c>
      <c r="D96" s="375" t="s">
        <v>1520</v>
      </c>
      <c r="E96" s="507">
        <f>IFERROR(('EF Determination'!H19*$E$135/1000+IF($D96="Yes",'EF Determination'!H19*$G$135/1000*$G$146*$C$149,0)),)</f>
        <v>1.7159311239679472E-4</v>
      </c>
      <c r="F96" s="509">
        <f>IFERROR(('EF Determination'!H19*$E$136/1000+IF($D96="Yes",'EF Determination'!H19*$G$136/1000*$G$146*$C$150,0)),)</f>
        <v>1.8341796852667575E-4</v>
      </c>
      <c r="G96" s="509">
        <f>IFERROR(('EF Determination'!H19*$E$137/1000+IF($D96="Yes",'EF Determination'!H19*$G$137/1000*$G$146*$C$151,0)),)</f>
        <v>7.6727900408338708E-5</v>
      </c>
      <c r="H96" s="509">
        <f>IFERROR(('EF Determination'!H19*$E$138/1000+IF($D96="Yes",'EF Determination'!H19*$G$138/1000*$G$146*$C$152,0)),)</f>
        <v>1.3700778889519914E-4</v>
      </c>
      <c r="I96" s="509">
        <f>IFERROR(('EF Determination'!H19*$E$139/1000+IF($D96="Yes",'EF Determination'!H19*$G$139/1000*$G$146*$C$153,0)),)</f>
        <v>2.0124992543402792E-6</v>
      </c>
      <c r="J96" s="509">
        <f>IFERROR(('EF Determination'!G19*$E$140/1000+IF($D96="Yes",'EF Determination'!G19*$G$140/1000*$G$146*$C$154,0)),)</f>
        <v>2.5276958951499371E-5</v>
      </c>
      <c r="K96" s="509">
        <f>IFERROR(('EF Determination'!H19*$E$141/1000+IF($D96="Yes",'EF Determination'!H19*$G$141/1000*$G$146*$C$155,0)),)</f>
        <v>1.5384585603915558E-4</v>
      </c>
      <c r="L96" s="509">
        <f>IFERROR(('EF Determination'!H19*$E$142/1000+IF($D96="Yes",'EF Determination'!H19*$G$142/1000*$G$146*$C$156,0)),)</f>
        <v>5.7212488658310214E-5</v>
      </c>
      <c r="M96" s="521">
        <f>IFERROR(('EF Determination'!H19*$E$143/1000+IF($D96="Yes",'EF Determination'!H19*$G$143/1000*$G$146*$C$157,0)),)</f>
        <v>1.10113021013751E-4</v>
      </c>
      <c r="N96" s="560">
        <f t="shared" si="2"/>
        <v>9.1720759414406464E-4</v>
      </c>
    </row>
    <row r="97" spans="1:14" ht="15" x14ac:dyDescent="0.35">
      <c r="A97" s="414"/>
      <c r="B97" s="374" t="s">
        <v>569</v>
      </c>
      <c r="C97" s="375" t="s">
        <v>204</v>
      </c>
      <c r="D97" s="375" t="s">
        <v>1520</v>
      </c>
      <c r="E97" s="507">
        <f>IFERROR(('EF Determination'!H20*$E$135/1000+IF($D97="Yes",'EF Determination'!H20*$G$135/1000*$G$146*$C$149,0)),)</f>
        <v>1.2715936741282012E-4</v>
      </c>
      <c r="F97" s="509">
        <f>IFERROR(('EF Determination'!H20*$E$136/1000+IF($D97="Yes",'EF Determination'!H20*$G$136/1000*$G$146*$C$150,0)),)</f>
        <v>1.3592219713378373E-4</v>
      </c>
      <c r="G97" s="509">
        <f>IFERROR(('EF Determination'!H20*$E$137/1000+IF($D97="Yes",'EF Determination'!H20*$G$137/1000*$G$146*$C$151,0)),)</f>
        <v>5.685934092900377E-5</v>
      </c>
      <c r="H97" s="509">
        <f>IFERROR(('EF Determination'!H20*$E$138/1000+IF($D97="Yes",'EF Determination'!H20*$G$138/1000*$G$146*$C$152,0)),)</f>
        <v>1.0152985468470445E-4</v>
      </c>
      <c r="I97" s="509">
        <f>IFERROR(('EF Determination'!H20*$E$139/1000+IF($D97="Yes",'EF Determination'!H20*$G$139/1000*$G$146*$C$153,0)),)</f>
        <v>1.4913659908966275E-6</v>
      </c>
      <c r="J97" s="509">
        <f>IFERROR(('EF Determination'!G20*$E$140/1000+IF($D97="Yes",'EF Determination'!G20*$G$140/1000*$G$146*$C$154,0)),)</f>
        <v>1.90920286477137E-5</v>
      </c>
      <c r="K97" s="509">
        <f>IFERROR(('EF Determination'!H20*$E$141/1000+IF($D97="Yes",'EF Determination'!H20*$G$141/1000*$G$146*$C$155,0)),)</f>
        <v>1.1400773294317987E-4</v>
      </c>
      <c r="L97" s="509">
        <f>IFERROR(('EF Determination'!H20*$E$142/1000+IF($D97="Yes",'EF Determination'!H20*$G$142/1000*$G$146*$C$156,0)),)</f>
        <v>4.2397411902412522E-5</v>
      </c>
      <c r="M97" s="521">
        <f>IFERROR(('EF Determination'!H20*$E$143/1000+IF($D97="Yes",'EF Determination'!H20*$G$143/1000*$G$146*$C$157,0)),)</f>
        <v>8.1599441262216412E-5</v>
      </c>
      <c r="N97" s="560">
        <f t="shared" si="2"/>
        <v>6.8005874090673135E-4</v>
      </c>
    </row>
    <row r="98" spans="1:14" ht="15" x14ac:dyDescent="0.35">
      <c r="A98" s="414"/>
      <c r="B98" s="374" t="s">
        <v>570</v>
      </c>
      <c r="C98" s="375" t="s">
        <v>205</v>
      </c>
      <c r="D98" s="375" t="s">
        <v>1520</v>
      </c>
      <c r="E98" s="507">
        <f>IFERROR(('EF Determination'!H21*$E$135/1000+IF($D98="Yes",'EF Determination'!H21*$G$135/1000*$G$146*$C$149,0)),)</f>
        <v>8.4626295200063124E-5</v>
      </c>
      <c r="F98" s="509">
        <f>IFERROR(('EF Determination'!H21*$E$136/1000+IF($D98="Yes",'EF Determination'!H21*$G$136/1000*$G$146*$C$150,0)),)</f>
        <v>9.0458078023790737E-5</v>
      </c>
      <c r="G98" s="509">
        <f>IFERROR(('EF Determination'!H21*$E$137/1000+IF($D98="Yes",'EF Determination'!H21*$G$137/1000*$G$146*$C$151,0)),)</f>
        <v>3.7840667724600381E-5</v>
      </c>
      <c r="H98" s="509">
        <f>IFERROR(('EF Determination'!H21*$E$138/1000+IF($D98="Yes",'EF Determination'!H21*$G$138/1000*$G$146*$C$152,0)),)</f>
        <v>6.7569504543642939E-5</v>
      </c>
      <c r="I98" s="509">
        <f>IFERROR(('EF Determination'!H21*$E$139/1000+IF($D98="Yes",'EF Determination'!H21*$G$139/1000*$G$146*$C$153,0)),)</f>
        <v>9.9252442949970478E-7</v>
      </c>
      <c r="J98" s="509">
        <f>IFERROR(('EF Determination'!G21*$E$140/1000+IF($D98="Yes",'EF Determination'!G21*$G$140/1000*$G$146*$C$154,0)),)</f>
        <v>1.4274118545249418E-5</v>
      </c>
      <c r="K98" s="509">
        <f>IFERROR(('EF Determination'!H21*$E$141/1000+IF($D98="Yes",'EF Determination'!H21*$G$141/1000*$G$146*$C$155,0)),)</f>
        <v>7.587370289297925E-5</v>
      </c>
      <c r="L98" s="509">
        <f>IFERROR(('EF Determination'!H21*$E$142/1000+IF($D98="Yes",'EF Determination'!H21*$G$142/1000*$G$146*$C$156,0)),)</f>
        <v>2.8216056499589809E-5</v>
      </c>
      <c r="M98" s="521">
        <f>IFERROR(('EF Determination'!H21*$E$143/1000+IF($D98="Yes",'EF Determination'!H21*$G$143/1000*$G$146*$C$157,0)),)</f>
        <v>5.4305542288505702E-5</v>
      </c>
      <c r="N98" s="560">
        <f t="shared" si="2"/>
        <v>4.5415649014792105E-4</v>
      </c>
    </row>
    <row r="99" spans="1:14" ht="15" x14ac:dyDescent="0.35">
      <c r="A99" s="414"/>
      <c r="B99" s="374" t="s">
        <v>573</v>
      </c>
      <c r="C99" s="375" t="s">
        <v>206</v>
      </c>
      <c r="D99" s="375" t="s">
        <v>1520</v>
      </c>
      <c r="E99" s="507">
        <f>IFERROR(('EF Determination'!H22*$E$135/1000+IF($D99="Yes",'EF Determination'!H22*$G$135/1000*$G$146*$C$149,0)),)</f>
        <v>5.0504112177019311E-5</v>
      </c>
      <c r="F99" s="509">
        <f>IFERROR(('EF Determination'!H22*$E$136/1000+IF($D99="Yes",'EF Determination'!H22*$G$136/1000*$G$146*$C$150,0)),)</f>
        <v>5.3984460846723741E-5</v>
      </c>
      <c r="G99" s="509">
        <f>IFERROR(('EF Determination'!H22*$E$137/1000+IF($D99="Yes",'EF Determination'!H22*$G$137/1000*$G$146*$C$151,0)),)</f>
        <v>2.2582925591844962E-5</v>
      </c>
      <c r="H99" s="509">
        <f>IFERROR(('EF Determination'!H22*$E$138/1000+IF($D99="Yes",'EF Determination'!H22*$G$138/1000*$G$146*$C$152,0)),)</f>
        <v>4.0324793010851473E-5</v>
      </c>
      <c r="I99" s="509">
        <f>IFERROR(('EF Determination'!H22*$E$139/1000+IF($D99="Yes",'EF Determination'!H22*$G$139/1000*$G$146*$C$153,0)),)</f>
        <v>5.9232848380496994E-7</v>
      </c>
      <c r="J99" s="509">
        <f>IFERROR(('EF Determination'!G22*$E$140/1000+IF($D99="Yes",'EF Determination'!G22*$G$140/1000*$G$146*$C$154,0)),)</f>
        <v>7.568559470213545E-6</v>
      </c>
      <c r="K99" s="509">
        <f>IFERROR(('EF Determination'!H22*$E$141/1000+IF($D99="Yes",'EF Determination'!H22*$G$141/1000*$G$146*$C$155,0)),)</f>
        <v>4.5280654117421415E-5</v>
      </c>
      <c r="L99" s="509">
        <f>IFERROR(('EF Determination'!H22*$E$142/1000+IF($D99="Yes",'EF Determination'!H22*$G$142/1000*$G$146*$C$156,0)),)</f>
        <v>1.6839055511995705E-5</v>
      </c>
      <c r="M99" s="521">
        <f>IFERROR(('EF Determination'!H22*$E$143/1000+IF($D99="Yes",'EF Determination'!H22*$G$143/1000*$G$146*$C$157,0)),)</f>
        <v>3.240899525482846E-5</v>
      </c>
      <c r="N99" s="560">
        <f t="shared" si="2"/>
        <v>2.7008588446470361E-4</v>
      </c>
    </row>
    <row r="100" spans="1:14" ht="15" x14ac:dyDescent="0.35">
      <c r="A100" s="414"/>
      <c r="B100" s="374" t="s">
        <v>1460</v>
      </c>
      <c r="C100" s="375" t="s">
        <v>207</v>
      </c>
      <c r="D100" s="375" t="s">
        <v>1521</v>
      </c>
      <c r="E100" s="507">
        <f>IFERROR(('EF Determination'!H23*$E$135/1000+IF($D100="Yes",'EF Determination'!H23*$G$135/1000*$G$146*$C$149,0)),)</f>
        <v>1.8415466627855475E-5</v>
      </c>
      <c r="F100" s="509">
        <f>IFERROR(('EF Determination'!H23*$E$136/1000+IF($D100="Yes",'EF Determination'!H23*$G$136/1000*$G$146*$C$150,0)),)</f>
        <v>1.9684511737443443E-5</v>
      </c>
      <c r="G100" s="509">
        <f>IFERROR(('EF Determination'!H23*$E$137/1000+IF($D100="Yes",'EF Determination'!H23*$G$137/1000*$G$146*$C$151,0)),)</f>
        <v>8.2344806734918519E-6</v>
      </c>
      <c r="H100" s="509">
        <f>IFERROR(('EF Determination'!H23*$E$138/1000+IF($D100="Yes",'EF Determination'!H23*$G$138/1000*$G$146*$C$152,0)),)</f>
        <v>1.47037482246245E-5</v>
      </c>
      <c r="I100" s="509">
        <f>IFERROR(('EF Determination'!H23*$E$139/1000+IF($D100="Yes",'EF Determination'!H23*$G$139/1000*$G$146*$C$153,0)),)</f>
        <v>0</v>
      </c>
      <c r="J100" s="509">
        <f>IFERROR(('EF Determination'!G23*$E$140/1000+IF($D100="Yes",'EF Determination'!G23*$G$140/1000*$G$146*$C$154,0)),)</f>
        <v>0</v>
      </c>
      <c r="K100" s="509">
        <f>IFERROR(('EF Determination'!H23*$E$141/1000+IF($D100="Yes",'EF Determination'!H23*$G$141/1000*$G$146*$C$155,0)),)</f>
        <v>1.642125288421724E-5</v>
      </c>
      <c r="L100" s="509">
        <f>IFERROR(('EF Determination'!H23*$E$142/1000+IF($D100="Yes",'EF Determination'!H23*$G$142/1000*$G$146*$C$156,0)),)</f>
        <v>6.1400791580440405E-6</v>
      </c>
      <c r="M100" s="521">
        <f>IFERROR(('EF Determination'!H23*$E$143/1000+IF($D100="Yes",'EF Determination'!H23*$G$143/1000*$G$146*$C$157,0)),)</f>
        <v>1.1817386227253371E-5</v>
      </c>
      <c r="N100" s="560">
        <f t="shared" si="2"/>
        <v>9.5416925532929928E-5</v>
      </c>
    </row>
    <row r="101" spans="1:14" ht="15" x14ac:dyDescent="0.35">
      <c r="A101" s="414"/>
      <c r="B101" s="374" t="s">
        <v>1461</v>
      </c>
      <c r="C101" s="375" t="s">
        <v>208</v>
      </c>
      <c r="D101" s="375" t="s">
        <v>1521</v>
      </c>
      <c r="E101" s="507">
        <f>IFERROR(('EF Determination'!H24*$E$135/1000+IF($D101="Yes",'EF Determination'!H24*$G$135/1000*$G$146*$C$149,0)),)</f>
        <v>3.118042217167803E-4</v>
      </c>
      <c r="F101" s="509">
        <f>IFERROR(('EF Determination'!H24*$E$136/1000+IF($D101="Yes",'EF Determination'!H24*$G$136/1000*$G$146*$C$150,0)),)</f>
        <v>3.3329124839467239E-4</v>
      </c>
      <c r="G101" s="509">
        <f>IFERROR(('EF Determination'!H24*$E$137/1000+IF($D101="Yes",'EF Determination'!H24*$G$137/1000*$G$146*$C$151,0)),)</f>
        <v>1.3942333851895409E-4</v>
      </c>
      <c r="H101" s="509">
        <f>IFERROR(('EF Determination'!H24*$E$138/1000+IF($D101="Yes",'EF Determination'!H24*$G$138/1000*$G$146*$C$152,0)),)</f>
        <v>2.4895870759873495E-4</v>
      </c>
      <c r="I101" s="509">
        <f>IFERROR(('EF Determination'!H24*$E$139/1000+IF($D101="Yes",'EF Determination'!H24*$G$139/1000*$G$146*$C$153,0)),)</f>
        <v>0</v>
      </c>
      <c r="J101" s="509">
        <f>IFERROR(('EF Determination'!G24*$E$140/1000+IF($D101="Yes",'EF Determination'!G24*$G$140/1000*$G$146*$C$154,0)),)</f>
        <v>0</v>
      </c>
      <c r="K101" s="509">
        <f>IFERROR(('EF Determination'!H24*$E$141/1000+IF($D101="Yes",'EF Determination'!H24*$G$141/1000*$G$146*$C$155,0)),)</f>
        <v>2.7803889408009271E-4</v>
      </c>
      <c r="L101" s="509">
        <f>IFERROR(('EF Determination'!H24*$E$142/1000+IF($D101="Yes",'EF Determination'!H24*$G$142/1000*$G$146*$C$156,0)),)</f>
        <v>1.0396166667085395E-4</v>
      </c>
      <c r="M101" s="521">
        <f>IFERROR(('EF Determination'!H24*$E$143/1000+IF($D101="Yes",'EF Determination'!H24*$G$143/1000*$G$146*$C$157,0)),)</f>
        <v>2.0008783865089761E-4</v>
      </c>
      <c r="N101" s="560">
        <f t="shared" si="2"/>
        <v>1.615565915630986E-3</v>
      </c>
    </row>
    <row r="102" spans="1:14" ht="15" x14ac:dyDescent="0.35">
      <c r="A102" s="414"/>
      <c r="B102" s="374" t="s">
        <v>672</v>
      </c>
      <c r="C102" s="375" t="s">
        <v>209</v>
      </c>
      <c r="D102" s="375" t="s">
        <v>1520</v>
      </c>
      <c r="E102" s="507">
        <f>IFERROR(('EF Determination'!H25*$E$135/1000+IF($D102="Yes",'EF Determination'!H25*$G$135/1000*$G$146*$C$149,0)),)</f>
        <v>7.7375093333333339E-4</v>
      </c>
      <c r="F102" s="509">
        <f>IFERROR(('EF Determination'!H25*$E$136/1000+IF($D102="Yes",'EF Determination'!H25*$G$136/1000*$G$146*$C$150,0)),)</f>
        <v>8.2707180000000003E-4</v>
      </c>
      <c r="G102" s="509">
        <f>IFERROR(('EF Determination'!H25*$E$137/1000+IF($D102="Yes",'EF Determination'!H25*$G$137/1000*$G$146*$C$151,0)),)</f>
        <v>3.4598291111111109E-4</v>
      </c>
      <c r="H102" s="509">
        <f>IFERROR(('EF Determination'!H25*$E$138/1000+IF($D102="Yes",'EF Determination'!H25*$G$138/1000*$G$146*$C$152,0)),)</f>
        <v>6.1779813333333333E-4</v>
      </c>
      <c r="I102" s="509">
        <f>IFERROR(('EF Determination'!H25*$E$139/1000+IF($D102="Yes",'EF Determination'!H25*$G$139/1000*$G$146*$C$153,0)),)</f>
        <v>9.0747999999999762E-6</v>
      </c>
      <c r="J102" s="509">
        <f>IFERROR(('EF Determination'!G25*$E$140/1000+IF($D102="Yes",'EF Determination'!G25*$G$140/1000*$G$146*$C$154,0)),)</f>
        <v>1.4924855555555516E-4</v>
      </c>
      <c r="K102" s="509">
        <f>IFERROR(('EF Determination'!H25*$E$141/1000+IF($D102="Yes",'EF Determination'!H25*$G$141/1000*$G$146*$C$155,0)),)</f>
        <v>6.937246666666667E-4</v>
      </c>
      <c r="L102" s="509">
        <f>IFERROR(('EF Determination'!H25*$E$142/1000+IF($D102="Yes",'EF Determination'!H25*$G$142/1000*$G$146*$C$156,0)),)</f>
        <v>2.5798364444444446E-4</v>
      </c>
      <c r="M102" s="521">
        <f>IFERROR(('EF Determination'!H25*$E$143/1000+IF($D102="Yes",'EF Determination'!H25*$G$143/1000*$G$146*$C$157,0)),)</f>
        <v>4.9652373333333331E-4</v>
      </c>
      <c r="N102" s="560">
        <f t="shared" si="2"/>
        <v>4.1711591777777775E-3</v>
      </c>
    </row>
    <row r="103" spans="1:14" ht="15" x14ac:dyDescent="0.35">
      <c r="A103" s="414"/>
      <c r="B103" s="374" t="s">
        <v>696</v>
      </c>
      <c r="C103" s="375" t="s">
        <v>211</v>
      </c>
      <c r="D103" s="375" t="s">
        <v>1520</v>
      </c>
      <c r="E103" s="507">
        <f>IFERROR(('EF Determination'!H26*$E$135/1000+IF($D103="Yes",'EF Determination'!H26*$G$135/1000*$G$146*$C$149,0)),)</f>
        <v>2.5920622669538674E-4</v>
      </c>
      <c r="F103" s="509">
        <f>IFERROR(('EF Determination'!H26*$E$136/1000+IF($D103="Yes",'EF Determination'!H26*$G$136/1000*$G$146*$C$150,0)),)</f>
        <v>2.7706869387620546E-4</v>
      </c>
      <c r="G103" s="509">
        <f>IFERROR(('EF Determination'!H26*$E$137/1000+IF($D103="Yes",'EF Determination'!H26*$G$137/1000*$G$146*$C$151,0)),)</f>
        <v>1.1590412499258572E-4</v>
      </c>
      <c r="H103" s="509">
        <f>IFERROR(('EF Determination'!H26*$E$138/1000+IF($D103="Yes",'EF Determination'!H26*$G$138/1000*$G$146*$C$152,0)),)</f>
        <v>2.0696210641183089E-4</v>
      </c>
      <c r="I103" s="509">
        <f>IFERROR(('EF Determination'!H26*$E$139/1000+IF($D103="Yes",'EF Determination'!H26*$G$139/1000*$G$146*$C$153,0)),)</f>
        <v>3.0400540596206797E-6</v>
      </c>
      <c r="J103" s="509">
        <f>IFERROR(('EF Determination'!G26*$E$140/1000+IF($D103="Yes",'EF Determination'!G26*$G$140/1000*$G$146*$C$154,0)),)</f>
        <v>4.7415292876878842E-5</v>
      </c>
      <c r="K103" s="509">
        <f>IFERROR(('EF Determination'!H26*$E$141/1000+IF($D103="Yes",'EF Determination'!H26*$G$141/1000*$G$146*$C$155,0)),)</f>
        <v>2.3239746211035046E-4</v>
      </c>
      <c r="L103" s="509">
        <f>IFERROR(('EF Determination'!H26*$E$142/1000+IF($D103="Yes",'EF Determination'!H26*$G$142/1000*$G$146*$C$156,0)),)</f>
        <v>8.6424408869514849E-5</v>
      </c>
      <c r="M103" s="521">
        <f>IFERROR(('EF Determination'!H26*$E$143/1000+IF($D103="Yes",'EF Determination'!H26*$G$143/1000*$G$146*$C$157,0)),)</f>
        <v>1.6633523507052716E-4</v>
      </c>
      <c r="N103" s="560">
        <f t="shared" si="2"/>
        <v>1.394753604962901E-3</v>
      </c>
    </row>
    <row r="104" spans="1:14" ht="15" x14ac:dyDescent="0.35">
      <c r="A104" s="414"/>
      <c r="B104" s="374" t="s">
        <v>1463</v>
      </c>
      <c r="C104" s="375" t="s">
        <v>212</v>
      </c>
      <c r="D104" s="375" t="s">
        <v>1521</v>
      </c>
      <c r="E104" s="507">
        <f>IFERROR(('EF Determination'!H27*$E$135/1000+IF($D104="Yes",'EF Determination'!H27*$G$135/1000*$G$146*$C$149,0)),)</f>
        <v>6.0799391839430245E-5</v>
      </c>
      <c r="F104" s="509">
        <f>IFERROR(('EF Determination'!H27*$E$136/1000+IF($D104="Yes",'EF Determination'!H27*$G$136/1000*$G$146*$C$150,0)),)</f>
        <v>6.4989194489504983E-5</v>
      </c>
      <c r="G104" s="509">
        <f>IFERROR(('EF Determination'!H27*$E$137/1000+IF($D104="Yes",'EF Determination'!H27*$G$137/1000*$G$146*$C$151,0)),)</f>
        <v>2.7186463812139015E-5</v>
      </c>
      <c r="H104" s="509">
        <f>IFERROR(('EF Determination'!H27*$E$138/1000+IF($D104="Yes",'EF Determination'!H27*$G$138/1000*$G$146*$C$152,0)),)</f>
        <v>4.8545006644850777E-5</v>
      </c>
      <c r="I104" s="509">
        <f>IFERROR(('EF Determination'!H27*$E$139/1000+IF($D104="Yes",'EF Determination'!H27*$G$139/1000*$G$146*$C$153,0)),)</f>
        <v>0</v>
      </c>
      <c r="J104" s="509">
        <f>IFERROR(('EF Determination'!G27*$E$140/1000+IF($D104="Yes",'EF Determination'!G27*$G$140/1000*$G$146*$C$154,0)),)</f>
        <v>0</v>
      </c>
      <c r="K104" s="509">
        <f>IFERROR(('EF Determination'!H27*$E$141/1000+IF($D104="Yes",'EF Determination'!H27*$G$141/1000*$G$146*$C$155,0)),)</f>
        <v>5.4215416246455681E-5</v>
      </c>
      <c r="L104" s="509">
        <f>IFERROR(('EF Determination'!H27*$E$142/1000+IF($D104="Yes",'EF Determination'!H27*$G$142/1000*$G$146*$C$156,0)),)</f>
        <v>2.0271714325737493E-5</v>
      </c>
      <c r="M104" s="521">
        <f>IFERROR(('EF Determination'!H27*$E$143/1000+IF($D104="Yes",'EF Determination'!H27*$G$143/1000*$G$146*$C$157,0)),)</f>
        <v>3.9015568286598116E-5</v>
      </c>
      <c r="N104" s="560">
        <f t="shared" si="2"/>
        <v>3.1502275564471627E-4</v>
      </c>
    </row>
    <row r="105" spans="1:14" ht="15" x14ac:dyDescent="0.35">
      <c r="A105" s="414"/>
      <c r="B105" s="374" t="s">
        <v>1464</v>
      </c>
      <c r="C105" s="375" t="s">
        <v>213</v>
      </c>
      <c r="D105" s="375" t="s">
        <v>1521</v>
      </c>
      <c r="E105" s="507">
        <f>IFERROR(('EF Determination'!H28*$E$135/1000+IF($D105="Yes",'EF Determination'!H28*$G$135/1000*$G$146*$C$149,0)),)</f>
        <v>1.9382419038663898E-3</v>
      </c>
      <c r="F105" s="509">
        <f>IFERROR(('EF Determination'!H28*$E$136/1000+IF($D105="Yes",'EF Determination'!H28*$G$136/1000*$G$146*$C$150,0)),)</f>
        <v>2.0718098692623639E-3</v>
      </c>
      <c r="G105" s="509">
        <f>IFERROR(('EF Determination'!H28*$E$137/1000+IF($D105="Yes",'EF Determination'!H28*$G$137/1000*$G$146*$C$151,0)),)</f>
        <v>8.6668536944906451E-4</v>
      </c>
      <c r="H105" s="509">
        <f>IFERROR(('EF Determination'!H28*$E$138/1000+IF($D105="Yes",'EF Determination'!H28*$G$138/1000*$G$146*$C$152,0)),)</f>
        <v>1.5475807118435787E-3</v>
      </c>
      <c r="I105" s="509">
        <f>IFERROR(('EF Determination'!H28*$E$139/1000+IF($D105="Yes",'EF Determination'!H28*$G$139/1000*$G$146*$C$153,0)),)</f>
        <v>0</v>
      </c>
      <c r="J105" s="509">
        <f>IFERROR(('EF Determination'!G28*$E$140/1000+IF($D105="Yes",'EF Determination'!G28*$G$140/1000*$G$146*$C$154,0)),)</f>
        <v>0</v>
      </c>
      <c r="K105" s="509">
        <f>IFERROR(('EF Determination'!H28*$E$141/1000+IF($D105="Yes",'EF Determination'!H28*$G$141/1000*$G$146*$C$155,0)),)</f>
        <v>1.7283493868155734E-3</v>
      </c>
      <c r="L105" s="509">
        <f>IFERROR(('EF Determination'!H28*$E$142/1000+IF($D105="Yes",'EF Determination'!H28*$G$142/1000*$G$146*$C$156,0)),)</f>
        <v>6.4624801302488172E-4</v>
      </c>
      <c r="M105" s="521">
        <f>IFERROR(('EF Determination'!H28*$E$143/1000+IF($D105="Yes",'EF Determination'!H28*$G$143/1000*$G$146*$C$157,0)),)</f>
        <v>1.2437889108489761E-3</v>
      </c>
      <c r="N105" s="560">
        <f t="shared" si="2"/>
        <v>1.0042704165110827E-2</v>
      </c>
    </row>
    <row r="106" spans="1:14" ht="15" x14ac:dyDescent="0.35">
      <c r="A106" s="414"/>
      <c r="B106" s="378" t="s">
        <v>741</v>
      </c>
      <c r="C106" s="379" t="s">
        <v>214</v>
      </c>
      <c r="D106" s="379" t="s">
        <v>1520</v>
      </c>
      <c r="E106" s="507">
        <f>IFERROR(('EF Determination'!H29*$E$135/1000+IF($D106="Yes",'EF Determination'!H29*$G$135/1000*$G$146*$C$149,0)),)</f>
        <v>4.0118470109497682E-6</v>
      </c>
      <c r="F106" s="509">
        <f>IFERROR(('EF Determination'!H29*$E$136/1000+IF($D106="Yes",'EF Determination'!H29*$G$136/1000*$G$146*$C$150,0)),)</f>
        <v>4.2883121502373771E-6</v>
      </c>
      <c r="G106" s="509">
        <f>IFERROR(('EF Determination'!H29*$E$137/1000+IF($D106="Yes",'EF Determination'!H29*$G$137/1000*$G$146*$C$151,0)),)</f>
        <v>1.7938983308248161E-6</v>
      </c>
      <c r="H106" s="509">
        <f>IFERROR(('EF Determination'!H29*$E$138/1000+IF($D106="Yes",'EF Determination'!H29*$G$138/1000*$G$146*$C$152,0)),)</f>
        <v>3.2032421387929133E-6</v>
      </c>
      <c r="I106" s="509">
        <f>IFERROR(('EF Determination'!H29*$E$139/1000+IF($D106="Yes",'EF Determination'!H29*$G$139/1000*$G$146*$C$153,0)),)</f>
        <v>4.705223307211544E-8</v>
      </c>
      <c r="J106" s="509">
        <f>IFERROR(('EF Determination'!G29*$E$140/1000+IF($D106="Yes",'EF Determination'!G29*$G$140/1000*$G$146*$C$154,0)),)</f>
        <v>1.9924682166666612E-7</v>
      </c>
      <c r="K106" s="509">
        <f>IFERROR(('EF Determination'!H29*$E$141/1000+IF($D106="Yes",'EF Determination'!H29*$G$141/1000*$G$146*$C$155,0)),)</f>
        <v>3.5969161528491738E-6</v>
      </c>
      <c r="L106" s="509">
        <f>IFERROR(('EF Determination'!H29*$E$142/1000+IF($D106="Yes",'EF Determination'!H29*$G$142/1000*$G$146*$C$156,0)),)</f>
        <v>1.3376279992059098E-6</v>
      </c>
      <c r="M106" s="521">
        <f>IFERROR(('EF Determination'!H29*$E$143/1000+IF($D106="Yes",'EF Determination'!H29*$G$143/1000*$G$146*$C$157,0)),)</f>
        <v>2.5744424589673556E-6</v>
      </c>
      <c r="N106" s="560">
        <f t="shared" si="2"/>
        <v>2.1052585296566091E-5</v>
      </c>
    </row>
    <row r="107" spans="1:14" ht="15" x14ac:dyDescent="0.35">
      <c r="A107" s="414"/>
      <c r="B107" s="381" t="s">
        <v>1505</v>
      </c>
      <c r="C107" s="382">
        <v>200</v>
      </c>
      <c r="D107" s="382" t="s">
        <v>1520</v>
      </c>
      <c r="E107" s="522">
        <f>IFERROR(('EF Determination'!D67*$E$135/1000+IF($D107="Yes",'EF Determination'!D67*$G$135/1000*$G$146*$C$149,0)),)</f>
        <v>90.451484106666669</v>
      </c>
      <c r="F107" s="512">
        <f>IFERROR(('EF Determination'!E67*$E$136/1000+IF($D107="Yes",'EF Determination'!E67*$G$136/1000*$G$146*$C$150,0)),)</f>
        <v>96.684693419999988</v>
      </c>
      <c r="G107" s="512">
        <f>IFERROR(('EF Determination'!F67*$E$137/1000+IF($D107="Yes",'EF Determination'!F67*$G$137/1000*$G$146*$C$151,0)),)</f>
        <v>40.445402308888895</v>
      </c>
      <c r="H107" s="512">
        <f>IFERROR(('EF Determination'!G67*$E$138/1000+IF($D107="Yes",'EF Determination'!G67*$G$138/1000*$G$146*$C$152,0)),)</f>
        <v>72.220601786666677</v>
      </c>
      <c r="I107" s="512">
        <f>IFERROR(('EF Determination'!H67*$E$139/1000+IF($D107="Yes",'EF Determination'!H67*$G$139/1000*$G$146*$C$153,0)),)</f>
        <v>1.0608441199999974</v>
      </c>
      <c r="J107" s="512">
        <f>IFERROR(('EF Determination'!I67*$E$140/1000+IF($D107="Yes",'EF Determination'!I67*$G$140/1000*$G$146*$C$154,0)),)</f>
        <v>12.667654504934575</v>
      </c>
      <c r="K107" s="512">
        <f>IFERROR(('EF Determination'!J67*$E$141/1000+IF($D107="Yes",'EF Determination'!J67*$G$141/1000*$G$146*$C$155,0)),)</f>
        <v>81.096413533333333</v>
      </c>
      <c r="L107" s="512">
        <f>IFERROR(('EF Determination'!K67*$E$142/1000+IF($D107="Yes",'EF Determination'!K67*$G$142/1000*$G$146*$C$156,0)),)</f>
        <v>302.79133005847945</v>
      </c>
      <c r="M107" s="516">
        <f>IFERROR(('EF Determination'!L67*$E$143/1000+IF($D107="Yes",'EF Determination'!L67*$G$143/1000*$G$146*$C$157,0)),)</f>
        <v>58.043624426666661</v>
      </c>
      <c r="N107" s="560">
        <f t="shared" si="2"/>
        <v>755.46204826563621</v>
      </c>
    </row>
    <row r="108" spans="1:14" ht="15" x14ac:dyDescent="0.35">
      <c r="A108" s="414"/>
      <c r="B108" s="374" t="s">
        <v>1466</v>
      </c>
      <c r="C108" s="375" t="s">
        <v>216</v>
      </c>
      <c r="D108" s="375" t="s">
        <v>1520</v>
      </c>
      <c r="E108" s="507">
        <f>IFERROR(('EF Determination'!H30*$E$135/1000+IF($D108="Yes",'EF Determination'!H30*$G$135/1000*$G$146*$C$149,0)),)</f>
        <v>4.2169425866666665E-2</v>
      </c>
      <c r="F108" s="509">
        <f>IFERROR(('EF Determination'!H30*$E$136/1000+IF($D108="Yes",'EF Determination'!H30*$G$136/1000*$G$146*$C$150,0)),)</f>
        <v>4.5075413099999996E-2</v>
      </c>
      <c r="G108" s="509">
        <f>IFERROR(('EF Determination'!H30*$E$137/1000+IF($D108="Yes",'EF Determination'!H30*$G$137/1000*$G$146*$C$151,0)),)</f>
        <v>1.8856068655555558E-2</v>
      </c>
      <c r="H108" s="509">
        <f>IFERROR(('EF Determination'!H30*$E$138/1000+IF($D108="Yes",'EF Determination'!H30*$G$138/1000*$G$146*$C$152,0)),)</f>
        <v>3.3669998266666668E-2</v>
      </c>
      <c r="I108" s="509">
        <f>IFERROR(('EF Determination'!H30*$E$139/1000+IF($D108="Yes",'EF Determination'!H30*$G$139/1000*$G$146*$C$153,0)),)</f>
        <v>4.9457659999999873E-4</v>
      </c>
      <c r="J108" s="509">
        <f>IFERROR(('EF Determination'!G30*$E$140/1000+IF($D108="Yes",'EF Determination'!G30*$G$140/1000*$G$146*$C$154,0)),)</f>
        <v>0</v>
      </c>
      <c r="K108" s="509">
        <f>IFERROR(('EF Determination'!H30*$E$141/1000+IF($D108="Yes",'EF Determination'!H30*$G$141/1000*$G$146*$C$155,0)),)</f>
        <v>3.7807994333333338E-2</v>
      </c>
      <c r="L108" s="509">
        <f>IFERROR(('EF Determination'!H30*$E$142/1000+IF($D108="Yes",'EF Determination'!H30*$G$142/1000*$G$146*$C$156,0)),)</f>
        <v>1.4060108622222223E-2</v>
      </c>
      <c r="M108" s="521">
        <f>IFERROR(('EF Determination'!H30*$E$143/1000+IF($D108="Yes",'EF Determination'!H30*$G$143/1000*$G$146*$C$157,0)),)</f>
        <v>2.7060543466666667E-2</v>
      </c>
      <c r="N108" s="560">
        <f t="shared" si="2"/>
        <v>0.21919412891111112</v>
      </c>
    </row>
    <row r="109" spans="1:14" ht="15" x14ac:dyDescent="0.35">
      <c r="A109" s="414"/>
      <c r="B109" s="381" t="s">
        <v>867</v>
      </c>
      <c r="C109" s="382" t="s">
        <v>217</v>
      </c>
      <c r="D109" s="375" t="s">
        <v>1520</v>
      </c>
      <c r="E109" s="507">
        <f>IFERROR(('EF Determination'!H31*$E$135/1000+IF($D109="Yes",'EF Determination'!H31*$G$135/1000*$G$146*$C$149,0)),)</f>
        <v>1.431258396853059E-3</v>
      </c>
      <c r="F109" s="509">
        <f>IFERROR(('EF Determination'!H31*$E$136/1000+IF($D109="Yes",'EF Determination'!H31*$G$136/1000*$G$146*$C$150,0)),)</f>
        <v>1.5298895388090091E-3</v>
      </c>
      <c r="G109" s="509">
        <f>IFERROR(('EF Determination'!H31*$E$137/1000+IF($D109="Yes",'EF Determination'!H31*$G$137/1000*$G$146*$C$151,0)),)</f>
        <v>6.3998752746203668E-4</v>
      </c>
      <c r="H109" s="509">
        <f>IFERROR(('EF Determination'!H31*$E$138/1000+IF($D109="Yes",'EF Determination'!H31*$G$138/1000*$G$146*$C$152,0)),)</f>
        <v>1.1427821638730761E-3</v>
      </c>
      <c r="I109" s="509">
        <f>IFERROR(('EF Determination'!H31*$E$139/1000+IF($D109="Yes",'EF Determination'!H31*$G$139/1000*$G$146*$C$153,0)),)</f>
        <v>1.678625916974072E-5</v>
      </c>
      <c r="J109" s="509">
        <f>IFERROR(('EF Determination'!G31*$E$140/1000+IF($D109="Yes",'EF Determination'!G31*$G$140/1000*$G$146*$C$154,0)),)</f>
        <v>1.9942958343892236E-4</v>
      </c>
      <c r="K109" s="509">
        <f>IFERROR(('EF Determination'!H31*$E$141/1000+IF($D109="Yes",'EF Determination'!H31*$G$141/1000*$G$146*$C$155,0)),)</f>
        <v>1.2832285060947553E-3</v>
      </c>
      <c r="L109" s="509">
        <f>IFERROR(('EF Determination'!H31*$E$142/1000+IF($D109="Yes",'EF Determination'!H31*$G$142/1000*$G$146*$C$156,0)),)</f>
        <v>4.7720945003732265E-4</v>
      </c>
      <c r="M109" s="521">
        <f>IFERROR(('EF Determination'!H31*$E$143/1000+IF($D109="Yes",'EF Determination'!H31*$G$143/1000*$G$146*$C$157,0)),)</f>
        <v>9.1845286636185741E-4</v>
      </c>
      <c r="N109" s="560">
        <f t="shared" si="2"/>
        <v>7.6390242920997796E-3</v>
      </c>
    </row>
    <row r="110" spans="1:14" ht="15" x14ac:dyDescent="0.35">
      <c r="A110" s="414"/>
      <c r="B110" s="381" t="s">
        <v>868</v>
      </c>
      <c r="C110" s="382" t="s">
        <v>218</v>
      </c>
      <c r="D110" s="375" t="s">
        <v>1520</v>
      </c>
      <c r="E110" s="507">
        <f>IFERROR(('EF Determination'!H32*$E$135/1000+IF($D110="Yes",'EF Determination'!H32*$G$135/1000*$G$146*$C$149,0)),)</f>
        <v>8.4508971640083058E-3</v>
      </c>
      <c r="F110" s="509">
        <f>IFERROR(('EF Determination'!H32*$E$136/1000+IF($D110="Yes",'EF Determination'!H32*$G$136/1000*$G$146*$C$150,0)),)</f>
        <v>9.0332669441061005E-3</v>
      </c>
      <c r="G110" s="509">
        <f>IFERROR(('EF Determination'!H32*$E$137/1000+IF($D110="Yes",'EF Determination'!H32*$G$137/1000*$G$146*$C$151,0)),)</f>
        <v>3.778820646726922E-3</v>
      </c>
      <c r="H110" s="509">
        <f>IFERROR(('EF Determination'!H32*$E$138/1000+IF($D110="Yes",'EF Determination'!H32*$G$138/1000*$G$146*$C$152,0)),)</f>
        <v>6.747582804746158E-3</v>
      </c>
      <c r="I110" s="509">
        <f>IFERROR(('EF Determination'!H32*$E$139/1000+IF($D110="Yes",'EF Determination'!H32*$G$139/1000*$G$146*$C$153,0)),)</f>
        <v>9.9114842102431515E-5</v>
      </c>
      <c r="J110" s="509">
        <f>IFERROR(('EF Determination'!G32*$E$140/1000+IF($D110="Yes",'EF Determination'!G32*$G$140/1000*$G$146*$C$154,0)),)</f>
        <v>1.1687348426654433E-3</v>
      </c>
      <c r="K110" s="509">
        <f>IFERROR(('EF Determination'!H32*$E$141/1000+IF($D110="Yes",'EF Determination'!H32*$G$141/1000*$G$146*$C$155,0)),)</f>
        <v>7.5768513685402199E-3</v>
      </c>
      <c r="L110" s="509">
        <f>IFERROR(('EF Determination'!H32*$E$142/1000+IF($D110="Yes",'EF Determination'!H32*$G$142/1000*$G$146*$C$156,0)),)</f>
        <v>2.8176938537621786E-3</v>
      </c>
      <c r="M110" s="521">
        <f>IFERROR(('EF Determination'!H32*$E$143/1000+IF($D110="Yes",'EF Determination'!H32*$G$143/1000*$G$146*$C$157,0)),)</f>
        <v>5.4230254583509593E-3</v>
      </c>
      <c r="N110" s="560">
        <f t="shared" si="2"/>
        <v>4.5095987925008719E-2</v>
      </c>
    </row>
    <row r="111" spans="1:14" ht="15" x14ac:dyDescent="0.35">
      <c r="A111" s="414"/>
      <c r="B111" s="374" t="s">
        <v>872</v>
      </c>
      <c r="C111" s="375" t="s">
        <v>219</v>
      </c>
      <c r="D111" s="375" t="s">
        <v>1520</v>
      </c>
      <c r="E111" s="514">
        <f>IFERROR(('EF Determination'!H33*$E$135/1000+IF($D111="Yes",'EF Determination'!H33*$G$135/1000*$G$147*$C$149,0)),)</f>
        <v>10.500294473028221</v>
      </c>
      <c r="F111" s="515">
        <f>IFERROR(('EF Determination'!H33*$E$136/1000+IF($D111="Yes",'EF Determination'!H33*$G$136/1000*$G$147*$C$150,0)),)</f>
        <v>11.223893182332807</v>
      </c>
      <c r="G111" s="515">
        <f>IFERROR(('EF Determination'!H33*$E$137/1000+IF($D111="Yes",'EF Determination'!H33*$G$137/1000*$G$147*$C$151,0)),)</f>
        <v>4.6952090885418816</v>
      </c>
      <c r="H111" s="515">
        <f>IFERROR(('EF Determination'!H33*$E$138/1000+IF($D111="Yes",'EF Determination'!H33*$G$138/1000*$G$147*$C$152,0)),)</f>
        <v>8.3839156015337561</v>
      </c>
      <c r="I111" s="515">
        <f>IFERROR(('EF Determination'!H33*$E$139/1000+IF($D111="Yes",'EF Determination'!H33*$G$139/1000*$G$147*$C$153,0)),)</f>
        <v>0.14445702694979018</v>
      </c>
      <c r="J111" s="515">
        <f>IFERROR(('EF Determination'!G33*$E$140/1000+IF($D111="Yes",'EF Determination'!G33*$G$140/1000*$G$147*$C$154,0)),)</f>
        <v>2.0020862171162217</v>
      </c>
      <c r="K111" s="515">
        <f>IFERROR(('EF Determination'!H33*$E$141/1000+IF($D111="Yes",'EF Determination'!H33*$G$141/1000*$G$147*$C$155,0)),)</f>
        <v>9.4231226414649427</v>
      </c>
      <c r="L111" s="515">
        <f>IFERROR(('EF Determination'!H33*$E$142/1000+IF($D111="Yes",'EF Determination'!H33*$G$142/1000*$G$147*$C$156,0)),)</f>
        <v>3.5010025119312451</v>
      </c>
      <c r="M111" s="523">
        <f>IFERROR(('EF Determination'!H33*$E$143/1000+IF($D111="Yes",'EF Determination'!H33*$G$143/1000*$G$147*$C$157,0)),)</f>
        <v>6.7381445973453387</v>
      </c>
      <c r="N111" s="560">
        <f t="shared" si="2"/>
        <v>56.612125340244205</v>
      </c>
    </row>
    <row r="112" spans="1:14" ht="15" x14ac:dyDescent="0.35">
      <c r="A112" s="414"/>
      <c r="B112" s="374" t="s">
        <v>910</v>
      </c>
      <c r="C112" s="375" t="s">
        <v>220</v>
      </c>
      <c r="D112" s="375" t="s">
        <v>1520</v>
      </c>
      <c r="E112" s="507">
        <f>IFERROR(('EF Determination'!H34*$E$135/1000+IF($D112="Yes",'EF Determination'!H34*$G$135/1000*$G$146*$C$149,0)),)</f>
        <v>0.10406950053333335</v>
      </c>
      <c r="F112" s="509">
        <f>IFERROR(('EF Determination'!H34*$E$136/1000+IF($D112="Yes",'EF Determination'!H34*$G$136/1000*$G$146*$C$150,0)),)</f>
        <v>0.1112411571</v>
      </c>
      <c r="G112" s="509">
        <f>IFERROR(('EF Determination'!H34*$E$137/1000+IF($D112="Yes",'EF Determination'!H34*$G$137/1000*$G$146*$C$151,0)),)</f>
        <v>4.6534701544444446E-2</v>
      </c>
      <c r="H112" s="509">
        <f>IFERROR(('EF Determination'!H34*$E$138/1000+IF($D112="Yes",'EF Determination'!H34*$G$138/1000*$G$146*$C$152,0)),)</f>
        <v>8.3093848933333339E-2</v>
      </c>
      <c r="I112" s="509">
        <f>IFERROR(('EF Determination'!H34*$E$139/1000+IF($D112="Yes",'EF Determination'!H34*$G$139/1000*$G$146*$C$153,0)),)</f>
        <v>1.2205605999999966E-3</v>
      </c>
      <c r="J112" s="509">
        <f>IFERROR(('EF Determination'!G34*$E$140/1000+IF($D112="Yes",'EF Determination'!G34*$G$140/1000*$G$146*$C$154,0)),)</f>
        <v>0</v>
      </c>
      <c r="K112" s="509">
        <f>IFERROR(('EF Determination'!H34*$E$141/1000+IF($D112="Yes",'EF Determination'!H34*$G$141/1000*$G$146*$C$155,0)),)</f>
        <v>9.330596766666667E-2</v>
      </c>
      <c r="L112" s="509">
        <f>IFERROR(('EF Determination'!H34*$E$142/1000+IF($D112="Yes",'EF Determination'!H34*$G$142/1000*$G$146*$C$156,0)),)</f>
        <v>3.469880017777778E-2</v>
      </c>
      <c r="M112" s="521">
        <f>IFERROR(('EF Determination'!H34*$E$143/1000+IF($D112="Yes",'EF Determination'!H34*$G$143/1000*$G$146*$C$157,0)),)</f>
        <v>6.6782442133333328E-2</v>
      </c>
      <c r="N112" s="560">
        <f t="shared" si="2"/>
        <v>0.54094697868888886</v>
      </c>
    </row>
    <row r="113" spans="1:14" ht="15" x14ac:dyDescent="0.35">
      <c r="A113" s="414"/>
      <c r="B113" s="374" t="s">
        <v>1522</v>
      </c>
      <c r="C113" s="375" t="s">
        <v>210</v>
      </c>
      <c r="D113" s="375" t="s">
        <v>1521</v>
      </c>
      <c r="E113" s="507">
        <f>IFERROR(('EF Determination'!H35*$E$135/1000+IF($D113="Yes",'EF Determination'!H35*$G$135/1000*$G$146*$C$149,0)),)</f>
        <v>2.4373761416616863E-4</v>
      </c>
      <c r="F113" s="509">
        <f>IFERROR(('EF Determination'!H35*$E$136/1000+IF($D113="Yes",'EF Determination'!H35*$G$136/1000*$G$146*$C$150,0)),)</f>
        <v>2.6053404042736055E-4</v>
      </c>
      <c r="G113" s="509">
        <f>IFERROR(('EF Determination'!H35*$E$137/1000+IF($D113="Yes",'EF Determination'!H35*$G$137/1000*$G$146*$C$151,0)),)</f>
        <v>1.0898733731886192E-4</v>
      </c>
      <c r="H113" s="509">
        <f>IFERROR(('EF Determination'!H35*$E$138/1000+IF($D113="Yes",'EF Determination'!H35*$G$138/1000*$G$146*$C$152,0)),)</f>
        <v>1.9461122457516367E-4</v>
      </c>
      <c r="I113" s="509">
        <f>IFERROR(('EF Determination'!H35*$E$139/1000+IF($D113="Yes",'EF Determination'!H35*$G$139/1000*$G$146*$C$153,0)),)</f>
        <v>0</v>
      </c>
      <c r="J113" s="509">
        <f>IFERROR(('EF Determination'!G35*$E$140/1000+IF($D113="Yes",'EF Determination'!G35*$G$140/1000*$G$146*$C$154,0)),)</f>
        <v>0</v>
      </c>
      <c r="K113" s="509">
        <f>IFERROR(('EF Determination'!H35*$E$141/1000+IF($D113="Yes",'EF Determination'!H35*$G$141/1000*$G$146*$C$155,0)),)</f>
        <v>2.1734323004143845E-4</v>
      </c>
      <c r="L113" s="509">
        <f>IFERROR(('EF Determination'!H35*$E$142/1000+IF($D113="Yes",'EF Determination'!H35*$G$142/1000*$G$146*$C$156,0)),)</f>
        <v>8.1266919541932389E-5</v>
      </c>
      <c r="M113" s="521">
        <f>IFERROR(('EF Determination'!H35*$E$143/1000+IF($D113="Yes",'EF Determination'!H35*$G$143/1000*$G$146*$C$157,0)),)</f>
        <v>1.564088264998963E-4</v>
      </c>
      <c r="N113" s="560">
        <f t="shared" si="2"/>
        <v>1.2628891925708218E-3</v>
      </c>
    </row>
    <row r="114" spans="1:14" ht="15" x14ac:dyDescent="0.35">
      <c r="A114" s="414"/>
      <c r="B114" s="374" t="s">
        <v>1470</v>
      </c>
      <c r="C114" s="375" t="s">
        <v>221</v>
      </c>
      <c r="D114" s="375" t="s">
        <v>1520</v>
      </c>
      <c r="E114" s="507">
        <f>IFERROR(('EF Determination'!H36*$E$135/1000+IF($D114="Yes",'EF Determination'!H36*$G$135/1000*$G$146*$C$149,0)),)</f>
        <v>0.72074899439999995</v>
      </c>
      <c r="F114" s="509">
        <f>IFERROR(('EF Determination'!H36*$E$136/1000+IF($D114="Yes",'EF Determination'!H36*$G$136/1000*$G$146*$C$150,0)),)</f>
        <v>0.77041738170000007</v>
      </c>
      <c r="G114" s="509">
        <f>IFERROR(('EF Determination'!H36*$E$137/1000+IF($D114="Yes",'EF Determination'!H36*$G$137/1000*$G$146*$C$151,0)),)</f>
        <v>0.32228308169999992</v>
      </c>
      <c r="H114" s="509">
        <f>IFERROR(('EF Determination'!H36*$E$138/1000+IF($D114="Yes",'EF Determination'!H36*$G$138/1000*$G$146*$C$152,0)),)</f>
        <v>0.57547896120000008</v>
      </c>
      <c r="I114" s="509">
        <f>IFERROR(('EF Determination'!H36*$E$139/1000+IF($D114="Yes",'EF Determination'!H36*$G$139/1000*$G$146*$C$153,0)),)</f>
        <v>8.4531761999999764E-3</v>
      </c>
      <c r="J114" s="509">
        <f>IFERROR(('EF Determination'!G36*$E$140/1000+IF($D114="Yes",'EF Determination'!G36*$G$140/1000*$G$146*$C$154,0)),)</f>
        <v>0.13902502949999962</v>
      </c>
      <c r="K114" s="509">
        <f>IFERROR(('EF Determination'!H36*$E$141/1000+IF($D114="Yes",'EF Determination'!H36*$G$141/1000*$G$146*$C$155,0)),)</f>
        <v>0.64620452699999997</v>
      </c>
      <c r="L114" s="509">
        <f>IFERROR(('EF Determination'!H36*$E$142/1000+IF($D114="Yes",'EF Determination'!H36*$G$142/1000*$G$146*$C$156,0)),)</f>
        <v>0.24031176480000002</v>
      </c>
      <c r="M114" s="521">
        <f>IFERROR(('EF Determination'!H36*$E$143/1000+IF($D114="Yes",'EF Determination'!H36*$G$143/1000*$G$146*$C$157,0)),)</f>
        <v>0.46251185760000002</v>
      </c>
      <c r="N114" s="560">
        <f t="shared" si="2"/>
        <v>3.8854347740999997</v>
      </c>
    </row>
    <row r="115" spans="1:14" ht="15" x14ac:dyDescent="0.35">
      <c r="A115" s="414"/>
      <c r="B115" s="381" t="s">
        <v>924</v>
      </c>
      <c r="C115" s="382" t="s">
        <v>222</v>
      </c>
      <c r="D115" s="375" t="s">
        <v>1520</v>
      </c>
      <c r="E115" s="507">
        <f>IFERROR(('EF Determination'!H37*$E$135/1000+IF($D115="Yes",'EF Determination'!H37*$G$135/1000*$G$146*$C$149,0)),)</f>
        <v>4.1438128907770389E-5</v>
      </c>
      <c r="F115" s="509">
        <f>IFERROR(('EF Determination'!H37*$E$136/1000+IF($D115="Yes",'EF Determination'!H37*$G$136/1000*$G$146*$C$150,0)),)</f>
        <v>4.4293720870533823E-5</v>
      </c>
      <c r="G115" s="509">
        <f>IFERROR(('EF Determination'!H37*$E$137/1000+IF($D115="Yes",'EF Determination'!H37*$G$137/1000*$G$146*$C$151,0)),)</f>
        <v>1.8529069049059912E-5</v>
      </c>
      <c r="H115" s="509">
        <f>IFERROR(('EF Determination'!H37*$E$138/1000+IF($D115="Yes",'EF Determination'!H37*$G$138/1000*$G$146*$C$152,0)),)</f>
        <v>3.3086097328192666E-5</v>
      </c>
      <c r="I115" s="509">
        <f>IFERROR(('EF Determination'!H37*$E$139/1000+IF($D115="Yes",'EF Determination'!H37*$G$139/1000*$G$146*$C$153,0)),)</f>
        <v>4.8599971387722237E-7</v>
      </c>
      <c r="J115" s="509">
        <f>IFERROR(('EF Determination'!G37*$E$140/1000+IF($D115="Yes",'EF Determination'!G37*$G$140/1000*$G$146*$C$154,0)),)</f>
        <v>5.8586213917239128E-6</v>
      </c>
      <c r="K115" s="509">
        <f>IFERROR(('EF Determination'!H37*$E$141/1000+IF($D115="Yes",'EF Determination'!H37*$G$141/1000*$G$146*$C$155,0)),)</f>
        <v>3.7152332779738654E-5</v>
      </c>
      <c r="L115" s="509">
        <f>IFERROR(('EF Determination'!H37*$E$142/1000+IF($D115="Yes",'EF Determination'!H37*$G$142/1000*$G$146*$C$156,0)),)</f>
        <v>1.3816279960440274E-5</v>
      </c>
      <c r="M115" s="521">
        <f>IFERROR(('EF Determination'!H37*$E$143/1000+IF($D115="Yes",'EF Determination'!H37*$G$143/1000*$G$146*$C$157,0)),)</f>
        <v>2.6591262874471157E-5</v>
      </c>
      <c r="N115" s="560">
        <f t="shared" si="2"/>
        <v>2.2125151287580796E-4</v>
      </c>
    </row>
    <row r="116" spans="1:14" ht="15" x14ac:dyDescent="0.35">
      <c r="A116" s="414"/>
      <c r="B116" s="374" t="s">
        <v>1472</v>
      </c>
      <c r="C116" s="375" t="s">
        <v>223</v>
      </c>
      <c r="D116" s="375" t="s">
        <v>1521</v>
      </c>
      <c r="E116" s="507">
        <f>IFERROR(('EF Determination'!H38*$E$135/1000+IF($D116="Yes",'EF Determination'!H38*$G$135/1000*$G$146*$C$149,0)),)</f>
        <v>1.4037721127270872E-3</v>
      </c>
      <c r="F116" s="509">
        <f>IFERROR(('EF Determination'!H38*$E$136/1000+IF($D116="Yes",'EF Determination'!H38*$G$136/1000*$G$146*$C$150,0)),)</f>
        <v>1.5005087401844461E-3</v>
      </c>
      <c r="G116" s="509">
        <f>IFERROR(('EF Determination'!H38*$E$137/1000+IF($D116="Yes",'EF Determination'!H38*$G$137/1000*$G$146*$C$151,0)),)</f>
        <v>6.2769706387744888E-4</v>
      </c>
      <c r="H116" s="509">
        <f>IFERROR(('EF Determination'!H38*$E$138/1000+IF($D116="Yes",'EF Determination'!H38*$G$138/1000*$G$146*$C$152,0)),)</f>
        <v>1.1208356609909024E-3</v>
      </c>
      <c r="I116" s="509">
        <f>IFERROR(('EF Determination'!H38*$E$139/1000+IF($D116="Yes",'EF Determination'!H38*$G$139/1000*$G$146*$C$153,0)),)</f>
        <v>0</v>
      </c>
      <c r="J116" s="509">
        <f>IFERROR(('EF Determination'!G38*$E$140/1000+IF($D116="Yes",'EF Determination'!G38*$G$140/1000*$G$146*$C$154,0)),)</f>
        <v>0</v>
      </c>
      <c r="K116" s="509">
        <f>IFERROR(('EF Determination'!H38*$E$141/1000+IF($D116="Yes",'EF Determination'!H38*$G$141/1000*$G$146*$C$155,0)),)</f>
        <v>1.251757412436952E-3</v>
      </c>
      <c r="L116" s="509">
        <f>IFERROR(('EF Determination'!H38*$E$142/1000+IF($D116="Yes",'EF Determination'!H38*$G$142/1000*$G$146*$C$156,0)),)</f>
        <v>4.6804526141962726E-4</v>
      </c>
      <c r="M116" s="521">
        <f>IFERROR(('EF Determination'!H38*$E$143/1000+IF($D116="Yes",'EF Determination'!H38*$G$143/1000*$G$146*$C$157,0)),)</f>
        <v>9.0081438425518008E-4</v>
      </c>
      <c r="N116" s="560">
        <f t="shared" si="2"/>
        <v>7.2734306358916449E-3</v>
      </c>
    </row>
    <row r="117" spans="1:14" ht="15" x14ac:dyDescent="0.35">
      <c r="A117" s="414"/>
      <c r="B117" s="374" t="s">
        <v>1473</v>
      </c>
      <c r="C117" s="375" t="s">
        <v>224</v>
      </c>
      <c r="D117" s="375" t="s">
        <v>1521</v>
      </c>
      <c r="E117" s="507">
        <f>IFERROR(('EF Determination'!H39*$E$135/1000+IF($D117="Yes",'EF Determination'!H39*$G$135/1000*$G$146*$C$149,0)),)</f>
        <v>1.6208628258717133E-3</v>
      </c>
      <c r="F117" s="509">
        <f>IFERROR(('EF Determination'!H39*$E$136/1000+IF($D117="Yes",'EF Determination'!H39*$G$136/1000*$G$146*$C$150,0)),)</f>
        <v>1.732559590556137E-3</v>
      </c>
      <c r="G117" s="509">
        <f>IFERROR(('EF Determination'!H39*$E$137/1000+IF($D117="Yes",'EF Determination'!H39*$G$137/1000*$G$146*$C$151,0)),)</f>
        <v>7.2476923250118584E-4</v>
      </c>
      <c r="H117" s="509">
        <f>IFERROR(('EF Determination'!H39*$E$138/1000+IF($D117="Yes",'EF Determination'!H39*$G$138/1000*$G$146*$C$152,0)),)</f>
        <v>1.2941707848022333E-3</v>
      </c>
      <c r="I117" s="509">
        <f>IFERROR(('EF Determination'!H39*$E$139/1000+IF($D117="Yes",'EF Determination'!H39*$G$139/1000*$G$146*$C$153,0)),)</f>
        <v>0</v>
      </c>
      <c r="J117" s="509">
        <f>IFERROR(('EF Determination'!G39*$E$140/1000+IF($D117="Yes",'EF Determination'!G39*$G$140/1000*$G$146*$C$154,0)),)</f>
        <v>0</v>
      </c>
      <c r="K117" s="509">
        <f>IFERROR(('EF Determination'!H39*$E$141/1000+IF($D117="Yes",'EF Determination'!H39*$G$141/1000*$G$146*$C$155,0)),)</f>
        <v>1.4453393385104761E-3</v>
      </c>
      <c r="L117" s="509">
        <f>IFERROR(('EF Determination'!H39*$E$142/1000+IF($D117="Yes",'EF Determination'!H39*$G$142/1000*$G$146*$C$156,0)),)</f>
        <v>5.4042757950696759E-4</v>
      </c>
      <c r="M117" s="521">
        <f>IFERROR(('EF Determination'!H39*$E$143/1000+IF($D117="Yes",'EF Determination'!H39*$G$143/1000*$G$146*$C$157,0)),)</f>
        <v>1.0401236320425479E-3</v>
      </c>
      <c r="N117" s="560">
        <f t="shared" si="2"/>
        <v>8.3982529837912604E-3</v>
      </c>
    </row>
    <row r="118" spans="1:14" ht="15" x14ac:dyDescent="0.35">
      <c r="A118" s="414"/>
      <c r="B118" s="374" t="s">
        <v>1474</v>
      </c>
      <c r="C118" s="375" t="s">
        <v>225</v>
      </c>
      <c r="D118" s="375" t="s">
        <v>1521</v>
      </c>
      <c r="E118" s="507">
        <f>IFERROR(('EF Determination'!H40*$E$135/1000+IF($D118="Yes",'EF Determination'!H40*$G$135/1000*$G$146*$C$149,0)),)</f>
        <v>5.8314319022402927E-5</v>
      </c>
      <c r="F118" s="509">
        <f>IFERROR(('EF Determination'!H40*$E$136/1000+IF($D118="Yes",'EF Determination'!H40*$G$136/1000*$G$146*$C$150,0)),)</f>
        <v>6.2332870540527061E-5</v>
      </c>
      <c r="G118" s="509">
        <f>IFERROR(('EF Determination'!H40*$E$137/1000+IF($D118="Yes",'EF Determination'!H40*$G$137/1000*$G$146*$C$151,0)),)</f>
        <v>2.6075262858204004E-5</v>
      </c>
      <c r="H118" s="509">
        <f>IFERROR(('EF Determination'!H40*$E$138/1000+IF($D118="Yes",'EF Determination'!H40*$G$138/1000*$G$146*$C$152,0)),)</f>
        <v>4.6560811198716538E-5</v>
      </c>
      <c r="I118" s="509">
        <f>IFERROR(('EF Determination'!H40*$E$139/1000+IF($D118="Yes",'EF Determination'!H40*$G$139/1000*$G$146*$C$153,0)),)</f>
        <v>0</v>
      </c>
      <c r="J118" s="509">
        <f>IFERROR(('EF Determination'!G40*$E$140/1000+IF($D118="Yes",'EF Determination'!G40*$G$140/1000*$G$146*$C$154,0)),)</f>
        <v>0</v>
      </c>
      <c r="K118" s="509">
        <f>IFERROR(('EF Determination'!H40*$E$141/1000+IF($D118="Yes",'EF Determination'!H40*$G$141/1000*$G$146*$C$155,0)),)</f>
        <v>5.1999452351065E-5</v>
      </c>
      <c r="L118" s="509">
        <f>IFERROR(('EF Determination'!H40*$E$142/1000+IF($D118="Yes",'EF Determination'!H40*$G$142/1000*$G$146*$C$156,0)),)</f>
        <v>1.9443142119645743E-5</v>
      </c>
      <c r="M118" s="521">
        <f>IFERROR(('EF Determination'!H40*$E$143/1000+IF($D118="Yes",'EF Determination'!H40*$G$143/1000*$G$146*$C$157,0)),)</f>
        <v>3.742087259546426E-5</v>
      </c>
      <c r="N118" s="560">
        <f t="shared" si="2"/>
        <v>3.0214673068602556E-4</v>
      </c>
    </row>
    <row r="119" spans="1:14" ht="15" x14ac:dyDescent="0.35">
      <c r="A119" s="414"/>
      <c r="B119" s="374" t="s">
        <v>420</v>
      </c>
      <c r="C119" s="375" t="s">
        <v>190</v>
      </c>
      <c r="D119" s="375" t="s">
        <v>1520</v>
      </c>
      <c r="E119" s="507">
        <f>IFERROR(('EF Determination'!H41*$E$135/1000+IF($D119="Yes",'EF Determination'!H41*$G$135/1000*$G$146*$C$149,0)),)</f>
        <v>4.7577586700440481E-2</v>
      </c>
      <c r="F119" s="509">
        <f>IFERROR(('EF Determination'!H41*$E$136/1000+IF($D119="Yes",'EF Determination'!H41*$G$136/1000*$G$146*$C$150,0)),)</f>
        <v>5.0856262108103061E-2</v>
      </c>
      <c r="G119" s="509">
        <f>IFERROR(('EF Determination'!H41*$E$137/1000+IF($D119="Yes",'EF Determination'!H41*$G$137/1000*$G$146*$C$151,0)),)</f>
        <v>2.1274329039378672E-2</v>
      </c>
      <c r="H119" s="509">
        <f>IFERROR(('EF Determination'!H41*$E$138/1000+IF($D119="Yes",'EF Determination'!H41*$G$138/1000*$G$146*$C$152,0)),)</f>
        <v>3.7988121223207952E-2</v>
      </c>
      <c r="I119" s="509">
        <f>IFERROR(('EF Determination'!H41*$E$139/1000+IF($D119="Yes",'EF Determination'!H41*$G$139/1000*$G$146*$C$153,0)),)</f>
        <v>5.5800525102973203E-4</v>
      </c>
      <c r="J119" s="509">
        <f>IFERROR(('EF Determination'!G41*$E$140/1000+IF($D119="Yes",'EF Determination'!G41*$G$140/1000*$G$146*$C$154,0)),)</f>
        <v>6.5657152305485782E-3</v>
      </c>
      <c r="K119" s="509">
        <f>IFERROR(('EF Determination'!H41*$E$141/1000+IF($D119="Yes",'EF Determination'!H41*$G$141/1000*$G$146*$C$155,0)),)</f>
        <v>4.2656808609429588E-2</v>
      </c>
      <c r="L119" s="509">
        <f>IFERROR(('EF Determination'!H41*$E$142/1000+IF($D119="Yes",'EF Determination'!H41*$G$142/1000*$G$146*$C$156,0)),)</f>
        <v>1.5863294869285026E-2</v>
      </c>
      <c r="M119" s="521">
        <f>IFERROR(('EF Determination'!H41*$E$143/1000+IF($D119="Yes",'EF Determination'!H41*$G$143/1000*$G$146*$C$157,0)),)</f>
        <v>3.0531014508406489E-2</v>
      </c>
      <c r="N119" s="560">
        <f t="shared" si="2"/>
        <v>0.25387113753982959</v>
      </c>
    </row>
    <row r="120" spans="1:14" ht="15" x14ac:dyDescent="0.35">
      <c r="A120" s="414"/>
      <c r="B120" s="374" t="s">
        <v>995</v>
      </c>
      <c r="C120" s="375" t="s">
        <v>226</v>
      </c>
      <c r="D120" s="375" t="s">
        <v>1520</v>
      </c>
      <c r="E120" s="507">
        <f>IFERROR(('EF Determination'!H42*$E$135/1000+IF($D120="Yes",'EF Determination'!H42*$G$135/1000*$G$146*$C$149,0)),)</f>
        <v>0.10195093610010786</v>
      </c>
      <c r="F120" s="509">
        <f>IFERROR(('EF Determination'!H42*$E$136/1000+IF($D120="Yes",'EF Determination'!H42*$G$136/1000*$G$146*$C$150,0)),)</f>
        <v>0.10897659776479476</v>
      </c>
      <c r="G120" s="509">
        <f>IFERROR(('EF Determination'!H42*$E$137/1000+IF($D120="Yes",'EF Determination'!H42*$G$137/1000*$G$146*$C$151,0)),)</f>
        <v>4.5587384961799322E-2</v>
      </c>
      <c r="H120" s="509">
        <f>IFERROR(('EF Determination'!H42*$E$138/1000+IF($D120="Yes",'EF Determination'!H42*$G$138/1000*$G$146*$C$152,0)),)</f>
        <v>8.140229019549175E-2</v>
      </c>
      <c r="I120" s="509">
        <f>IFERROR(('EF Determination'!H42*$E$139/1000+IF($D120="Yes",'EF Determination'!H42*$G$139/1000*$G$146*$C$153,0)),)</f>
        <v>1.1957133944065761E-3</v>
      </c>
      <c r="J120" s="509">
        <f>IFERROR(('EF Determination'!G42*$E$140/1000+IF($D120="Yes",'EF Determination'!G42*$G$140/1000*$G$146*$C$154,0)),)</f>
        <v>1.2687257115469404E-2</v>
      </c>
      <c r="K120" s="509">
        <f>IFERROR(('EF Determination'!H42*$E$141/1000+IF($D120="Yes",'EF Determination'!H42*$G$141/1000*$G$146*$C$155,0)),)</f>
        <v>9.1406518707142059E-2</v>
      </c>
      <c r="L120" s="509">
        <f>IFERROR(('EF Determination'!H42*$E$142/1000+IF($D120="Yes",'EF Determination'!H42*$G$142/1000*$G$146*$C$156,0)),)</f>
        <v>3.3992429497073956E-2</v>
      </c>
      <c r="M120" s="521">
        <f>IFERROR(('EF Determination'!H42*$E$143/1000+IF($D120="Yes",'EF Determination'!H42*$G$143/1000*$G$146*$C$157,0)),)</f>
        <v>6.5422938090914096E-2</v>
      </c>
      <c r="N120" s="560">
        <f t="shared" si="2"/>
        <v>0.54262206582719985</v>
      </c>
    </row>
    <row r="121" spans="1:14" x14ac:dyDescent="0.35">
      <c r="A121" s="363"/>
      <c r="B121" s="374" t="s">
        <v>1477</v>
      </c>
      <c r="C121" s="375" t="s">
        <v>227</v>
      </c>
      <c r="D121" s="375" t="s">
        <v>1521</v>
      </c>
      <c r="E121" s="507">
        <f>IFERROR(('EF Determination'!H43*$E$135/1000+IF($D121="Yes",'EF Determination'!H43*$G$135/1000*$G$146*$C$149,0)),)</f>
        <v>7.0340525754191395E-4</v>
      </c>
      <c r="F121" s="509">
        <f>IFERROR(('EF Determination'!H43*$E$136/1000+IF($D121="Yes",'EF Determination'!H43*$G$136/1000*$G$146*$C$150,0)),)</f>
        <v>7.5187826233625318E-4</v>
      </c>
      <c r="G121" s="509">
        <f>IFERROR(('EF Determination'!H43*$E$137/1000+IF($D121="Yes",'EF Determination'!H43*$G$137/1000*$G$146*$C$151,0)),)</f>
        <v>3.1452784313920818E-4</v>
      </c>
      <c r="H121" s="509">
        <f>IFERROR(('EF Determination'!H43*$E$138/1000+IF($D121="Yes",'EF Determination'!H43*$G$138/1000*$G$146*$C$152,0)),)</f>
        <v>5.6163082998553855E-4</v>
      </c>
      <c r="I121" s="509">
        <f>IFERROR(('EF Determination'!H43*$E$139/1000+IF($D121="Yes",'EF Determination'!H43*$G$139/1000*$G$146*$C$153,0)),)</f>
        <v>0</v>
      </c>
      <c r="J121" s="509">
        <f>IFERROR(('EF Determination'!G43*$E$140/1000+IF($D121="Yes",'EF Determination'!G43*$G$140/1000*$G$146*$C$154,0)),)</f>
        <v>0</v>
      </c>
      <c r="K121" s="509">
        <f>IFERROR(('EF Determination'!H43*$E$141/1000+IF($D121="Yes",'EF Determination'!H43*$G$141/1000*$G$146*$C$155,0)),)</f>
        <v>6.2723339286509543E-4</v>
      </c>
      <c r="L121" s="509">
        <f>IFERROR(('EF Determination'!H43*$E$142/1000+IF($D121="Yes",'EF Determination'!H43*$G$142/1000*$G$146*$C$156,0)),)</f>
        <v>2.3452916229441538E-4</v>
      </c>
      <c r="M121" s="521">
        <f>IFERROR(('EF Determination'!H43*$E$143/1000+IF($D121="Yes",'EF Determination'!H43*$G$143/1000*$G$146*$C$157,0)),)</f>
        <v>4.5138207847961686E-4</v>
      </c>
      <c r="N121" s="560">
        <f t="shared" si="2"/>
        <v>3.6445868266420422E-3</v>
      </c>
    </row>
    <row r="122" spans="1:14" x14ac:dyDescent="0.35">
      <c r="A122" s="363"/>
      <c r="B122" s="374" t="s">
        <v>1192</v>
      </c>
      <c r="C122" s="375" t="s">
        <v>228</v>
      </c>
      <c r="D122" s="375" t="s">
        <v>1520</v>
      </c>
      <c r="E122" s="507">
        <f>IFERROR(('EF Determination'!H44*$E$135/1000+IF($D122="Yes",'EF Determination'!H44*$G$135/1000*$G$146*$C$149,0)),)</f>
        <v>4.5583468520473061E-6</v>
      </c>
      <c r="F122" s="509">
        <f>IFERROR(('EF Determination'!H44*$E$136/1000+IF($D122="Yes",'EF Determination'!H44*$G$136/1000*$G$146*$C$150,0)),)</f>
        <v>4.8724724889255043E-6</v>
      </c>
      <c r="G122" s="509">
        <f>IFERROR(('EF Determination'!H44*$E$137/1000+IF($D122="Yes",'EF Determination'!H44*$G$137/1000*$G$146*$C$151,0)),)</f>
        <v>2.0382658628032626E-6</v>
      </c>
      <c r="H122" s="509">
        <f>IFERROR(('EF Determination'!H44*$E$138/1000+IF($D122="Yes",'EF Determination'!H44*$G$138/1000*$G$146*$C$152,0)),)</f>
        <v>3.6395926065623294E-6</v>
      </c>
      <c r="I122" s="509">
        <f>IFERROR(('EF Determination'!H44*$E$139/1000+IF($D122="Yes",'EF Determination'!H44*$G$139/1000*$G$146*$C$153,0)),)</f>
        <v>5.346175911511075E-8</v>
      </c>
      <c r="J122" s="509">
        <f>IFERROR(('EF Determination'!G44*$E$140/1000+IF($D122="Yes",'EF Determination'!G44*$G$140/1000*$G$146*$C$154,0)),)</f>
        <v>2.6193121499999929E-7</v>
      </c>
      <c r="K122" s="509">
        <f>IFERROR(('EF Determination'!H44*$E$141/1000+IF($D122="Yes",'EF Determination'!H44*$G$141/1000*$G$146*$C$155,0)),)</f>
        <v>4.0868934876299125E-6</v>
      </c>
      <c r="L122" s="509">
        <f>IFERROR(('EF Determination'!H44*$E$142/1000+IF($D122="Yes",'EF Determination'!H44*$G$142/1000*$G$146*$C$156,0)),)</f>
        <v>1.519841699533577E-6</v>
      </c>
      <c r="M122" s="521">
        <f>IFERROR(('EF Determination'!H44*$E$143/1000+IF($D122="Yes",'EF Determination'!H44*$G$143/1000*$G$146*$C$157,0)),)</f>
        <v>2.9251368874688393E-6</v>
      </c>
      <c r="N122" s="560">
        <f t="shared" si="2"/>
        <v>2.395594285908584E-5</v>
      </c>
    </row>
    <row r="123" spans="1:14" x14ac:dyDescent="0.35">
      <c r="A123" s="363"/>
      <c r="B123" s="374" t="s">
        <v>1195</v>
      </c>
      <c r="C123" s="375" t="s">
        <v>229</v>
      </c>
      <c r="D123" s="375" t="s">
        <v>1520</v>
      </c>
      <c r="E123" s="507">
        <f>IFERROR(('EF Determination'!H45*$E$135/1000+IF($D123="Yes",'EF Determination'!H45*$G$135/1000*$G$146*$C$149,0)),)</f>
        <v>1.7571676843940905E-2</v>
      </c>
      <c r="F123" s="509">
        <f>IFERROR(('EF Determination'!H45*$E$136/1000+IF($D123="Yes",'EF Determination'!H45*$G$136/1000*$G$146*$C$150,0)),)</f>
        <v>1.8782579471313756E-2</v>
      </c>
      <c r="G123" s="509">
        <f>IFERROR(('EF Determination'!H45*$E$137/1000+IF($D123="Yes",'EF Determination'!H45*$G$137/1000*$G$146*$C$151,0)),)</f>
        <v>7.8571794173866501E-3</v>
      </c>
      <c r="H123" s="509">
        <f>IFERROR(('EF Determination'!H45*$E$138/1000+IF($D123="Yes",'EF Determination'!H45*$G$138/1000*$G$146*$C$152,0)),)</f>
        <v>1.4030030447855463E-2</v>
      </c>
      <c r="I123" s="509">
        <f>IFERROR(('EF Determination'!H45*$E$139/1000+IF($D123="Yes",'EF Determination'!H45*$G$139/1000*$G$146*$C$153,0)),)</f>
        <v>2.0608628197246916E-4</v>
      </c>
      <c r="J123" s="509">
        <f>IFERROR(('EF Determination'!G45*$E$140/1000+IF($D123="Yes",'EF Determination'!G45*$G$140/1000*$G$146*$C$154,0)),)</f>
        <v>2.8591267428113754E-3</v>
      </c>
      <c r="K123" s="509">
        <f>IFERROR(('EF Determination'!H45*$E$141/1000+IF($D123="Yes",'EF Determination'!H45*$G$141/1000*$G$146*$C$155,0)),)</f>
        <v>1.5754301721902873E-2</v>
      </c>
      <c r="L123" s="509">
        <f>IFERROR(('EF Determination'!H45*$E$142/1000+IF($D123="Yes",'EF Determination'!H45*$G$142/1000*$G$146*$C$156,0)),)</f>
        <v>5.8587395968245186E-3</v>
      </c>
      <c r="M123" s="521">
        <f>IFERROR(('EF Determination'!H45*$E$143/1000+IF($D123="Yes",'EF Determination'!H45*$G$143/1000*$G$146*$C$157,0)),)</f>
        <v>1.1275921244959302E-2</v>
      </c>
      <c r="N123" s="560">
        <f t="shared" si="2"/>
        <v>9.4195641768967317E-2</v>
      </c>
    </row>
    <row r="124" spans="1:14" x14ac:dyDescent="0.35">
      <c r="A124" s="363"/>
      <c r="B124" s="374" t="s">
        <v>1480</v>
      </c>
      <c r="C124" s="375">
        <v>504</v>
      </c>
      <c r="D124" s="375" t="s">
        <v>1521</v>
      </c>
      <c r="E124" s="507">
        <f>IFERROR(('EF Determination'!H46*$E$135/1000+IF($D124="Yes",'EF Determination'!H46*$G$135/1000*$G$146*$C$149,0)),)</f>
        <v>3.243938492259426E-2</v>
      </c>
      <c r="F124" s="509">
        <f>IFERROR(('EF Determination'!H46*$E$136/1000+IF($D124="Yes",'EF Determination'!H46*$G$136/1000*$G$146*$C$150,0)),)</f>
        <v>3.4674845127104642E-2</v>
      </c>
      <c r="G124" s="509">
        <f>IFERROR(('EF Determination'!H46*$E$137/1000+IF($D124="Yes",'EF Determination'!H46*$G$137/1000*$G$146*$C$151,0)),)</f>
        <v>1.4505279372123751E-2</v>
      </c>
      <c r="H124" s="509">
        <f>IFERROR(('EF Determination'!H46*$E$138/1000+IF($D124="Yes",'EF Determination'!H46*$G$138/1000*$G$146*$C$152,0)),)</f>
        <v>2.5901084023687949E-2</v>
      </c>
      <c r="I124" s="509">
        <f>IFERROR(('EF Determination'!H46*$E$139/1000+IF($D124="Yes",'EF Determination'!H46*$G$139/1000*$G$146*$C$153,0)),)</f>
        <v>0</v>
      </c>
      <c r="J124" s="509">
        <f>IFERROR(('EF Determination'!G46*$E$140/1000+IF($D124="Yes",'EF Determination'!G46*$G$140/1000*$G$146*$C$154,0)),)</f>
        <v>0</v>
      </c>
      <c r="K124" s="509">
        <f>IFERROR(('EF Determination'!H46*$E$141/1000+IF($D124="Yes",'EF Determination'!H46*$G$141/1000*$G$146*$C$155,0)),)</f>
        <v>2.8926518886935086E-2</v>
      </c>
      <c r="L124" s="509">
        <f>IFERROR(('EF Determination'!H46*$E$142/1000+IF($D124="Yes",'EF Determination'!H46*$G$142/1000*$G$146*$C$156,0)),)</f>
        <v>1.0815929636108499E-2</v>
      </c>
      <c r="M124" s="521">
        <f>IFERROR(('EF Determination'!H46*$E$143/1000+IF($D124="Yes",'EF Determination'!H46*$G$143/1000*$G$146*$C$157,0)),)</f>
        <v>2.081667265628652E-2</v>
      </c>
      <c r="N124" s="560">
        <f t="shared" si="2"/>
        <v>0.16807971462484073</v>
      </c>
    </row>
    <row r="125" spans="1:14" x14ac:dyDescent="0.35">
      <c r="A125" s="363"/>
      <c r="B125" s="374" t="s">
        <v>1255</v>
      </c>
      <c r="C125" s="375" t="s">
        <v>230</v>
      </c>
      <c r="D125" s="375" t="s">
        <v>1520</v>
      </c>
      <c r="E125" s="507">
        <f>IFERROR(('EF Determination'!H47*$E$135/1000+IF($D125="Yes",'EF Determination'!H47*$G$135/1000*$G$146*$C$149,0)),)</f>
        <v>1.8183146933333332</v>
      </c>
      <c r="F125" s="509">
        <f>IFERROR(('EF Determination'!H47*$E$136/1000+IF($D125="Yes",'EF Determination'!H47*$G$136/1000*$G$146*$C$150,0)),)</f>
        <v>1.9436187299999996</v>
      </c>
      <c r="G125" s="509">
        <f>IFERROR(('EF Determination'!H47*$E$137/1000+IF($D125="Yes",'EF Determination'!H47*$G$137/1000*$G$146*$C$151,0)),)</f>
        <v>0.81305984111111107</v>
      </c>
      <c r="H125" s="509">
        <f>IFERROR(('EF Determination'!H47*$E$138/1000+IF($D125="Yes",'EF Determination'!H47*$G$138/1000*$G$146*$C$152,0)),)</f>
        <v>1.4518256133333332</v>
      </c>
      <c r="I125" s="509">
        <f>IFERROR(('EF Determination'!H47*$E$139/1000+IF($D125="Yes",'EF Determination'!H47*$G$139/1000*$G$146*$C$153,0)),)</f>
        <v>2.1325779999999944E-2</v>
      </c>
      <c r="J125" s="509">
        <f>IFERROR(('EF Determination'!G47*$E$140/1000+IF($D125="Yes",'EF Determination'!G47*$G$140/1000*$G$146*$C$154,0)),)</f>
        <v>0.35073410555555462</v>
      </c>
      <c r="K125" s="509">
        <f>IFERROR(('EF Determination'!H47*$E$141/1000+IF($D125="Yes",'EF Determination'!H47*$G$141/1000*$G$146*$C$155,0)),)</f>
        <v>1.6302529666666665</v>
      </c>
      <c r="L125" s="509">
        <f>IFERROR(('EF Determination'!H47*$E$142/1000+IF($D125="Yes",'EF Determination'!H47*$G$142/1000*$G$146*$C$156,0)),)</f>
        <v>0.60626156444444446</v>
      </c>
      <c r="M125" s="521">
        <f>IFERROR(('EF Determination'!H47*$E$143/1000+IF($D125="Yes",'EF Determination'!H47*$G$143/1000*$G$146*$C$157,0)),)</f>
        <v>1.1668307733333332</v>
      </c>
      <c r="N125" s="560">
        <f t="shared" si="2"/>
        <v>9.8022240677777752</v>
      </c>
    </row>
    <row r="126" spans="1:14" x14ac:dyDescent="0.35">
      <c r="A126" s="363"/>
      <c r="B126" s="374" t="s">
        <v>1268</v>
      </c>
      <c r="C126" s="375" t="s">
        <v>231</v>
      </c>
      <c r="D126" s="375" t="s">
        <v>1520</v>
      </c>
      <c r="E126" s="507">
        <f>IFERROR(('EF Determination'!H48*$E$135/1000+IF($D126="Yes",'EF Determination'!H48*$G$135/1000*$G$146*$C$149,0)),)</f>
        <v>4.8359433333333337E-3</v>
      </c>
      <c r="F126" s="509">
        <f>IFERROR(('EF Determination'!H48*$E$136/1000+IF($D126="Yes",'EF Determination'!H48*$G$136/1000*$G$146*$C$150,0)),)</f>
        <v>5.1691987499999995E-3</v>
      </c>
      <c r="G126" s="509">
        <f>IFERROR(('EF Determination'!H48*$E$137/1000+IF($D126="Yes",'EF Determination'!H48*$G$137/1000*$G$146*$C$151,0)),)</f>
        <v>2.1623931944444444E-3</v>
      </c>
      <c r="H126" s="509">
        <f>IFERROR(('EF Determination'!H48*$E$138/1000+IF($D126="Yes",'EF Determination'!H48*$G$138/1000*$G$146*$C$152,0)),)</f>
        <v>3.8612383333333335E-3</v>
      </c>
      <c r="I126" s="509">
        <f>IFERROR(('EF Determination'!H48*$E$139/1000+IF($D126="Yes",'EF Determination'!H48*$G$139/1000*$G$146*$C$153,0)),)</f>
        <v>5.6717499999999851E-5</v>
      </c>
      <c r="J126" s="509">
        <f>IFERROR(('EF Determination'!G48*$E$140/1000+IF($D126="Yes",'EF Determination'!G48*$G$140/1000*$G$146*$C$154,0)),)</f>
        <v>7.0179553806941114E-4</v>
      </c>
      <c r="K126" s="509">
        <f>IFERROR(('EF Determination'!H48*$E$141/1000+IF($D126="Yes",'EF Determination'!H48*$G$141/1000*$G$146*$C$155,0)),)</f>
        <v>4.3357791666666663E-3</v>
      </c>
      <c r="L126" s="509">
        <f>IFERROR(('EF Determination'!H48*$E$142/1000+IF($D126="Yes",'EF Determination'!H48*$G$142/1000*$G$146*$C$156,0)),)</f>
        <v>1.612397777777778E-3</v>
      </c>
      <c r="M126" s="521">
        <f>IFERROR(('EF Determination'!H48*$E$143/1000+IF($D126="Yes",'EF Determination'!H48*$G$143/1000*$G$146*$C$157,0)),)</f>
        <v>3.1032733333333333E-3</v>
      </c>
      <c r="N126" s="560">
        <f t="shared" si="2"/>
        <v>2.5838736926958296E-2</v>
      </c>
    </row>
    <row r="127" spans="1:14" x14ac:dyDescent="0.35">
      <c r="A127" s="363"/>
      <c r="B127" s="374" t="s">
        <v>1523</v>
      </c>
      <c r="C127" s="375">
        <v>401</v>
      </c>
      <c r="D127" s="375" t="s">
        <v>1520</v>
      </c>
      <c r="E127" s="507">
        <f>IFERROR(('EF Determination'!H49*$E$135/1000+IF($D127="Yes",'EF Determination'!H49*$G$135/1000*$G$146*$C$149,0)),)</f>
        <v>0</v>
      </c>
      <c r="F127" s="509">
        <f>IFERROR(('EF Determination'!H49*$E$136/1000+IF($D127="Yes",'EF Determination'!H49*$G$136/1000*$G$146*$C$150,0)),)</f>
        <v>0</v>
      </c>
      <c r="G127" s="509">
        <f>IFERROR(('EF Determination'!H49*$E$137/1000+IF($D127="Yes",'EF Determination'!H49*$G$137/1000*$G$146*$C$151,0)),)</f>
        <v>0</v>
      </c>
      <c r="H127" s="509">
        <f>IFERROR(('EF Determination'!H49*$E$138/1000+IF($D127="Yes",'EF Determination'!H49*$G$138/1000*$G$146*$C$152,0)),)</f>
        <v>0</v>
      </c>
      <c r="I127" s="509">
        <f>IFERROR(('EF Determination'!H49*$E$139/1000+IF($D127="Yes",'EF Determination'!H49*$G$139/1000*$G$146*$C$153,0)),)</f>
        <v>0</v>
      </c>
      <c r="J127" s="509">
        <f>IFERROR(('EF Determination'!G49*$E$140/1000+IF($D127="Yes",'EF Determination'!G49*$G$140/1000*$G$146*$C$154,0)),)</f>
        <v>0</v>
      </c>
      <c r="K127" s="509">
        <f>IFERROR(('EF Determination'!H49*$E$141/1000+IF($D127="Yes",'EF Determination'!H49*$G$141/1000*$G$146*$C$155,0)),)</f>
        <v>0</v>
      </c>
      <c r="L127" s="509">
        <f>IFERROR(('EF Determination'!H49*$E$142/1000+IF($D127="Yes",'EF Determination'!H49*$G$142/1000*$G$146*$C$156,0)),)</f>
        <v>0</v>
      </c>
      <c r="M127" s="521">
        <f>IFERROR(('EF Determination'!H49*$E$143/1000+IF($D127="Yes",'EF Determination'!H49*$G$143/1000*$G$146*$C$157,0)),)</f>
        <v>0</v>
      </c>
      <c r="N127" s="560">
        <f t="shared" si="2"/>
        <v>0</v>
      </c>
    </row>
    <row r="128" spans="1:14" ht="15" x14ac:dyDescent="0.35">
      <c r="A128" s="414"/>
      <c r="B128" s="374" t="s">
        <v>1483</v>
      </c>
      <c r="C128" s="375" t="s">
        <v>232</v>
      </c>
      <c r="D128" s="375" t="s">
        <v>1521</v>
      </c>
      <c r="E128" s="507">
        <f>IFERROR(('EF Determination'!H50*$E$135/1000+IF($D128="Yes",'EF Determination'!H50*$G$135/1000*$G$146*$C$149,0)),)</f>
        <v>1.4528371431287517E-3</v>
      </c>
      <c r="F128" s="509">
        <f>IFERROR(('EF Determination'!H50*$E$136/1000+IF($D128="Yes",'EF Determination'!H50*$G$136/1000*$G$146*$C$150,0)),)</f>
        <v>1.5529549358935827E-3</v>
      </c>
      <c r="G128" s="509">
        <f>IFERROR(('EF Determination'!H50*$E$137/1000+IF($D128="Yes",'EF Determination'!H50*$G$137/1000*$G$146*$C$151,0)),)</f>
        <v>6.4963650493270089E-4</v>
      </c>
      <c r="H128" s="509">
        <f>IFERROR(('EF Determination'!H50*$E$138/1000+IF($D128="Yes",'EF Determination'!H50*$G$138/1000*$G$146*$C$152,0)),)</f>
        <v>1.1600114184255991E-3</v>
      </c>
      <c r="I128" s="509">
        <f>IFERROR(('EF Determination'!H50*$E$139/1000+IF($D128="Yes",'EF Determination'!H50*$G$139/1000*$G$146*$C$153,0)),)</f>
        <v>0</v>
      </c>
      <c r="J128" s="509">
        <f>IFERROR(('EF Determination'!G50*$E$140/1000+IF($D128="Yes",'EF Determination'!G50*$G$140/1000*$G$146*$C$154,0)),)</f>
        <v>0</v>
      </c>
      <c r="K128" s="509">
        <f>IFERROR(('EF Determination'!H50*$E$141/1000+IF($D128="Yes",'EF Determination'!H50*$G$141/1000*$G$146*$C$155,0)),)</f>
        <v>1.2955091830697315E-3</v>
      </c>
      <c r="L128" s="509">
        <f>IFERROR(('EF Determination'!H50*$E$142/1000+IF($D128="Yes",'EF Determination'!H50*$G$142/1000*$G$146*$C$156,0)),)</f>
        <v>4.8440450860277298E-4</v>
      </c>
      <c r="M128" s="521">
        <f>IFERROR(('EF Determination'!H50*$E$143/1000+IF($D128="Yes",'EF Determination'!H50*$G$143/1000*$G$146*$C$157,0)),)</f>
        <v>9.3229989728754357E-4</v>
      </c>
      <c r="N128" s="560">
        <f t="shared" si="2"/>
        <v>7.5276535913406826E-3</v>
      </c>
    </row>
    <row r="129" spans="1:14" ht="15" x14ac:dyDescent="0.35">
      <c r="A129" s="414"/>
      <c r="B129" s="374" t="s">
        <v>1484</v>
      </c>
      <c r="C129" s="375" t="s">
        <v>233</v>
      </c>
      <c r="D129" s="375" t="s">
        <v>1521</v>
      </c>
      <c r="E129" s="507">
        <f>IFERROR(('EF Determination'!H51*$E$135/1000+IF($D129="Yes",'EF Determination'!H51*$G$135/1000*$G$146*$C$149,0)),)</f>
        <v>1.853302348788686E-4</v>
      </c>
      <c r="F129" s="509">
        <f>IFERROR(('EF Determination'!H51*$E$136/1000+IF($D129="Yes",'EF Determination'!H51*$G$136/1000*$G$146*$C$150,0)),)</f>
        <v>1.9810169666067664E-4</v>
      </c>
      <c r="G129" s="509">
        <f>IFERROR(('EF Determination'!H51*$E$137/1000+IF($D129="Yes",'EF Determination'!H51*$G$137/1000*$G$146*$C$151,0)),)</f>
        <v>8.2870462539100308E-5</v>
      </c>
      <c r="H129" s="509">
        <f>IFERROR(('EF Determination'!H51*$E$138/1000+IF($D129="Yes",'EF Determination'!H51*$G$138/1000*$G$146*$C$152,0)),)</f>
        <v>1.4797610981779095E-4</v>
      </c>
      <c r="I129" s="509">
        <f>IFERROR(('EF Determination'!H51*$E$139/1000+IF($D129="Yes",'EF Determination'!H51*$G$139/1000*$G$146*$C$153,0)),)</f>
        <v>0</v>
      </c>
      <c r="J129" s="509">
        <f>IFERROR(('EF Determination'!G51*$E$140/1000+IF($D129="Yes",'EF Determination'!G51*$G$140/1000*$G$146*$C$154,0)),)</f>
        <v>0</v>
      </c>
      <c r="K129" s="509">
        <f>IFERROR(('EF Determination'!H51*$E$141/1000+IF($D129="Yes",'EF Determination'!H51*$G$141/1000*$G$146*$C$155,0)),)</f>
        <v>1.652607949360274E-4</v>
      </c>
      <c r="L129" s="509">
        <f>IFERROR(('EF Determination'!H51*$E$142/1000+IF($D129="Yes",'EF Determination'!H51*$G$142/1000*$G$146*$C$156,0)),)</f>
        <v>6.1792749297695309E-5</v>
      </c>
      <c r="M129" s="521">
        <f>IFERROR(('EF Determination'!H51*$E$143/1000+IF($D129="Yes",'EF Determination'!H51*$G$143/1000*$G$146*$C$157,0)),)</f>
        <v>1.1892823621631024E-4</v>
      </c>
      <c r="N129" s="560">
        <f t="shared" si="2"/>
        <v>9.6026028434646933E-4</v>
      </c>
    </row>
    <row r="130" spans="1:14" ht="15" x14ac:dyDescent="0.35">
      <c r="A130" s="414"/>
      <c r="B130" s="374" t="s">
        <v>1485</v>
      </c>
      <c r="C130" s="375" t="s">
        <v>234</v>
      </c>
      <c r="D130" s="375" t="s">
        <v>1521</v>
      </c>
      <c r="E130" s="507">
        <f>IFERROR(('EF Determination'!H52*$E$135/1000+IF($D130="Yes",'EF Determination'!H52*$G$135/1000*$G$146*$C$149,0)),)</f>
        <v>9.267616103423742E-4</v>
      </c>
      <c r="F130" s="509">
        <f>IFERROR(('EF Determination'!H52*$E$136/1000+IF($D130="Yes",'EF Determination'!H52*$G$136/1000*$G$146*$C$150,0)),)</f>
        <v>9.9062652960430994E-4</v>
      </c>
      <c r="G130" s="509">
        <f>IFERROR(('EF Determination'!H52*$E$137/1000+IF($D130="Yes",'EF Determination'!H52*$G$137/1000*$G$146*$C$151,0)),)</f>
        <v>4.1440169415827411E-4</v>
      </c>
      <c r="H130" s="509">
        <f>IFERROR(('EF Determination'!H52*$E$138/1000+IF($D130="Yes",'EF Determination'!H52*$G$138/1000*$G$146*$C$152,0)),)</f>
        <v>7.3996872618528435E-4</v>
      </c>
      <c r="I130" s="509">
        <f>IFERROR(('EF Determination'!H52*$E$139/1000+IF($D130="Yes",'EF Determination'!H52*$G$139/1000*$G$146*$C$153,0)),)</f>
        <v>0</v>
      </c>
      <c r="J130" s="509">
        <f>IFERROR(('EF Determination'!G52*$E$140/1000+IF($D130="Yes",'EF Determination'!G52*$G$140/1000*$G$146*$C$154,0)),)</f>
        <v>0</v>
      </c>
      <c r="K130" s="509">
        <f>IFERROR(('EF Determination'!H52*$E$141/1000+IF($D130="Yes",'EF Determination'!H52*$G$141/1000*$G$146*$C$155,0)),)</f>
        <v>8.2640245150218975E-4</v>
      </c>
      <c r="L130" s="509">
        <f>IFERROR(('EF Determination'!H52*$E$142/1000+IF($D130="Yes",'EF Determination'!H52*$G$142/1000*$G$146*$C$156,0)),)</f>
        <v>3.0900056800793672E-4</v>
      </c>
      <c r="M130" s="521">
        <f>IFERROR(('EF Determination'!H52*$E$143/1000+IF($D130="Yes",'EF Determination'!H52*$G$143/1000*$G$146*$C$157,0)),)</f>
        <v>5.947120489165961E-4</v>
      </c>
      <c r="N130" s="560">
        <f t="shared" si="2"/>
        <v>4.8018736287169655E-3</v>
      </c>
    </row>
    <row r="131" spans="1:14" ht="13.5" customHeight="1" x14ac:dyDescent="0.35">
      <c r="A131" s="414"/>
      <c r="B131" s="374" t="s">
        <v>1329</v>
      </c>
      <c r="C131" s="375" t="s">
        <v>235</v>
      </c>
      <c r="D131" s="375" t="s">
        <v>1520</v>
      </c>
      <c r="E131" s="507">
        <f>IFERROR(('EF Determination'!H53*$E$135/1000+IF($D131="Yes",'EF Determination'!H53*$G$135/1000*$G$146*$C$149,0)),)</f>
        <v>0.40776674186666667</v>
      </c>
      <c r="F131" s="509">
        <f>IFERROR(('EF Determination'!H53*$E$136/1000+IF($D131="Yes",'EF Determination'!H53*$G$136/1000*$G$146*$C$150,0)),)</f>
        <v>0.43586683859999992</v>
      </c>
      <c r="G131" s="509">
        <f>IFERROR(('EF Determination'!H53*$E$137/1000+IF($D131="Yes",'EF Determination'!H53*$G$137/1000*$G$146*$C$151,0)),)</f>
        <v>0.18233299415555557</v>
      </c>
      <c r="H131" s="509">
        <f>IFERROR(('EF Determination'!H53*$E$138/1000+IF($D131="Yes",'EF Determination'!H53*$G$138/1000*$G$146*$C$152,0)),)</f>
        <v>0.32557961626666659</v>
      </c>
      <c r="I131" s="509">
        <f>IFERROR(('EF Determination'!H53*$E$139/1000+IF($D131="Yes",'EF Determination'!H53*$G$139/1000*$G$146*$C$153,0)),)</f>
        <v>4.7824195999999868E-3</v>
      </c>
      <c r="J131" s="509">
        <f>IFERROR(('EF Determination'!G53*$E$140/1000+IF($D131="Yes",'EF Determination'!G53*$G$140/1000*$G$146*$C$154,0)),)</f>
        <v>7.8653988777777559E-2</v>
      </c>
      <c r="K131" s="509">
        <f>IFERROR(('EF Determination'!H53*$E$141/1000+IF($D131="Yes",'EF Determination'!H53*$G$141/1000*$G$146*$C$155,0)),)</f>
        <v>0.36559289933333328</v>
      </c>
      <c r="L131" s="509">
        <f>IFERROR(('EF Determination'!H53*$E$142/1000+IF($D131="Yes",'EF Determination'!H53*$G$142/1000*$G$146*$C$156,0)),)</f>
        <v>0.13595738062222221</v>
      </c>
      <c r="M131" s="521">
        <f>IFERROR(('EF Determination'!H53*$E$143/1000+IF($D131="Yes",'EF Determination'!H53*$G$143/1000*$G$146*$C$157,0)),)</f>
        <v>0.26166800746666663</v>
      </c>
      <c r="N131" s="560">
        <f t="shared" si="2"/>
        <v>2.1982008866888885</v>
      </c>
    </row>
    <row r="132" spans="1:14" ht="15" x14ac:dyDescent="0.35">
      <c r="A132" s="414"/>
      <c r="B132" s="374" t="s">
        <v>1486</v>
      </c>
      <c r="C132" s="375" t="s">
        <v>236</v>
      </c>
      <c r="D132" s="375" t="s">
        <v>1520</v>
      </c>
      <c r="E132" s="507">
        <f>IFERROR(('EF Determination'!H54*$E$135/1000+IF($D132="Yes",'EF Determination'!H54*$G$135/1000*$G$146*$C$149,0)),)</f>
        <v>0.16403519786666665</v>
      </c>
      <c r="F132" s="509">
        <f>IFERROR(('EF Determination'!H54*$E$136/1000+IF($D132="Yes",'EF Determination'!H54*$G$136/1000*$G$146*$C$150,0)),)</f>
        <v>0.17533922159999998</v>
      </c>
      <c r="G132" s="509">
        <f>IFERROR(('EF Determination'!H54*$E$137/1000+IF($D132="Yes",'EF Determination'!H54*$G$137/1000*$G$146*$C$151,0)),)</f>
        <v>7.3348377155555547E-2</v>
      </c>
      <c r="H132" s="509">
        <f>IFERROR(('EF Determination'!H54*$E$138/1000+IF($D132="Yes",'EF Determination'!H54*$G$138/1000*$G$146*$C$152,0)),)</f>
        <v>0.13097320426666667</v>
      </c>
      <c r="I132" s="509">
        <f>IFERROR(('EF Determination'!H54*$E$139/1000+IF($D132="Yes",'EF Determination'!H54*$G$139/1000*$G$146*$C$153,0)),)</f>
        <v>1.9238575999999947E-3</v>
      </c>
      <c r="J132" s="509">
        <f>IFERROR(('EF Determination'!G54*$E$140/1000+IF($D132="Yes",'EF Determination'!G54*$G$140/1000*$G$146*$C$154,0)),)</f>
        <v>3.1640693777777687E-2</v>
      </c>
      <c r="K132" s="509">
        <f>IFERROR(('EF Determination'!H54*$E$141/1000+IF($D132="Yes",'EF Determination'!H54*$G$141/1000*$G$146*$C$155,0)),)</f>
        <v>0.14706962933333334</v>
      </c>
      <c r="L132" s="509">
        <f>IFERROR(('EF Determination'!H54*$E$142/1000+IF($D132="Yes",'EF Determination'!H54*$G$142/1000*$G$146*$C$156,0)),)</f>
        <v>5.469253262222222E-2</v>
      </c>
      <c r="M132" s="521">
        <f>IFERROR(('EF Determination'!H54*$E$143/1000+IF($D132="Yes",'EF Determination'!H54*$G$143/1000*$G$146*$C$157,0)),)</f>
        <v>0.10526303146666667</v>
      </c>
      <c r="N132" s="560">
        <f t="shared" si="2"/>
        <v>0.88428574568888874</v>
      </c>
    </row>
    <row r="133" spans="1:14" ht="15" x14ac:dyDescent="0.35">
      <c r="A133" s="414"/>
      <c r="B133" s="384" t="s">
        <v>1487</v>
      </c>
      <c r="C133" s="385" t="s">
        <v>237</v>
      </c>
      <c r="D133" s="385" t="s">
        <v>1521</v>
      </c>
      <c r="E133" s="517">
        <f>IFERROR(('EF Determination'!H55*$E$135/1000+IF($D133="Yes",'EF Determination'!H55*$G$135/1000*$G$146*$C$149,0)),)</f>
        <v>2.0173042842180591E-2</v>
      </c>
      <c r="F133" s="519">
        <f>IFERROR(('EF Determination'!H55*$E$136/1000+IF($D133="Yes",'EF Determination'!H55*$G$136/1000*$G$146*$C$150,0)),)</f>
        <v>2.1563205898144332E-2</v>
      </c>
      <c r="G133" s="519">
        <f>IFERROR(('EF Determination'!H55*$E$137/1000+IF($D133="Yes",'EF Determination'!H55*$G$137/1000*$G$146*$C$151,0)),)</f>
        <v>9.0203813330579537E-3</v>
      </c>
      <c r="H133" s="519">
        <f>IFERROR(('EF Determination'!H55*$E$138/1000+IF($D133="Yes",'EF Determination'!H55*$G$138/1000*$G$146*$C$152,0)),)</f>
        <v>1.6107077212331761E-2</v>
      </c>
      <c r="I133" s="519">
        <f>IFERROR(('EF Determination'!H55*$E$139/1000+IF($D133="Yes",'EF Determination'!H55*$G$139/1000*$G$146*$C$153,0)),)</f>
        <v>0</v>
      </c>
      <c r="J133" s="519">
        <f>IFERROR(('EF Determination'!G55*$E$140/1000+IF($D133="Yes",'EF Determination'!G55*$G$140/1000*$G$146*$C$154,0)),)</f>
        <v>0</v>
      </c>
      <c r="K133" s="519">
        <f>IFERROR(('EF Determination'!H55*$E$141/1000+IF($D133="Yes",'EF Determination'!H55*$G$141/1000*$G$146*$C$155,0)),)</f>
        <v>1.7988500897094712E-2</v>
      </c>
      <c r="L133" s="519">
        <f>IFERROR(('EF Determination'!H55*$E$142/1000+IF($D133="Yes",'EF Determination'!H55*$G$142/1000*$G$146*$C$156,0)),)</f>
        <v>6.7260896730275705E-3</v>
      </c>
      <c r="M133" s="524">
        <f>IFERROR(('EF Determination'!H55*$E$143/1000+IF($D133="Yes",'EF Determination'!H55*$G$143/1000*$G$146*$C$157,0)),)</f>
        <v>1.2945240186549568E-2</v>
      </c>
      <c r="N133" s="561">
        <f t="shared" si="2"/>
        <v>0.10452353804238648</v>
      </c>
    </row>
    <row r="134" spans="1:14" ht="30" customHeight="1" x14ac:dyDescent="0.35">
      <c r="A134" s="225">
        <v>1</v>
      </c>
      <c r="B134" s="711" t="s">
        <v>1524</v>
      </c>
      <c r="C134" s="711"/>
      <c r="D134" s="711"/>
      <c r="E134" s="711"/>
      <c r="F134" s="711"/>
      <c r="G134" s="711"/>
      <c r="H134" s="711"/>
      <c r="I134" s="711"/>
      <c r="J134" s="711"/>
      <c r="K134" s="711"/>
      <c r="L134" s="711"/>
      <c r="M134" s="711"/>
      <c r="N134" s="497"/>
    </row>
    <row r="135" spans="1:14" ht="12.75" customHeight="1" x14ac:dyDescent="0.35">
      <c r="A135" s="225"/>
      <c r="B135" s="418" t="s">
        <v>1525</v>
      </c>
      <c r="C135" s="419">
        <v>24</v>
      </c>
      <c r="D135" s="420" t="s">
        <v>1546</v>
      </c>
      <c r="E135" s="548">
        <f>'2. Emissions Units &amp; Activities'!L15</f>
        <v>3860</v>
      </c>
      <c r="F135" s="397" t="s">
        <v>1547</v>
      </c>
      <c r="G135" s="421">
        <v>53.6</v>
      </c>
      <c r="H135" s="227" t="s">
        <v>1528</v>
      </c>
      <c r="I135" s="397"/>
      <c r="J135" s="397"/>
      <c r="K135" s="397"/>
      <c r="L135" s="397"/>
      <c r="M135" s="397"/>
      <c r="N135" s="497"/>
    </row>
    <row r="136" spans="1:14" x14ac:dyDescent="0.35">
      <c r="A136" s="225"/>
      <c r="B136" s="418" t="s">
        <v>1529</v>
      </c>
      <c r="C136" s="419">
        <v>24</v>
      </c>
      <c r="D136" s="392" t="s">
        <v>1546</v>
      </c>
      <c r="E136" s="548">
        <f>'2. Emissions Units &amp; Activities'!L16</f>
        <v>4126</v>
      </c>
      <c r="F136" s="393" t="s">
        <v>1547</v>
      </c>
      <c r="G136" s="421">
        <v>57.3</v>
      </c>
      <c r="H136" s="392" t="s">
        <v>1528</v>
      </c>
      <c r="I136" s="393"/>
      <c r="J136" s="393"/>
      <c r="L136" s="140"/>
      <c r="M136" s="140"/>
      <c r="N136" s="497"/>
    </row>
    <row r="137" spans="1:14" x14ac:dyDescent="0.35">
      <c r="A137" s="225"/>
      <c r="B137" s="418" t="s">
        <v>1530</v>
      </c>
      <c r="C137" s="419">
        <v>24</v>
      </c>
      <c r="D137" s="392" t="s">
        <v>1546</v>
      </c>
      <c r="E137" s="548">
        <f>'2. Emissions Units &amp; Activities'!L17</f>
        <v>1726</v>
      </c>
      <c r="F137" s="393" t="s">
        <v>1547</v>
      </c>
      <c r="G137" s="421">
        <v>71.900000000000006</v>
      </c>
      <c r="H137" s="392" t="s">
        <v>1528</v>
      </c>
      <c r="I137" s="393"/>
      <c r="J137" s="393"/>
      <c r="L137" s="140"/>
      <c r="M137" s="140"/>
      <c r="N137" s="497"/>
    </row>
    <row r="138" spans="1:14" x14ac:dyDescent="0.35">
      <c r="A138" s="225"/>
      <c r="B138" s="418" t="s">
        <v>1531</v>
      </c>
      <c r="C138" s="419">
        <v>24</v>
      </c>
      <c r="D138" s="392" t="s">
        <v>1546</v>
      </c>
      <c r="E138" s="548">
        <f>'2. Emissions Units &amp; Activities'!L18</f>
        <v>3082</v>
      </c>
      <c r="F138" s="393" t="s">
        <v>1547</v>
      </c>
      <c r="G138" s="421">
        <v>128.4</v>
      </c>
      <c r="H138" s="392" t="s">
        <v>1528</v>
      </c>
      <c r="I138" s="393"/>
      <c r="J138" s="393"/>
      <c r="L138" s="140"/>
      <c r="M138" s="140"/>
      <c r="N138" s="497"/>
    </row>
    <row r="139" spans="1:14" x14ac:dyDescent="0.35">
      <c r="A139" s="225"/>
      <c r="B139" s="418" t="s">
        <v>1532</v>
      </c>
      <c r="C139" s="419">
        <v>24</v>
      </c>
      <c r="D139" s="392" t="s">
        <v>1546</v>
      </c>
      <c r="E139" s="563"/>
      <c r="F139" s="393" t="s">
        <v>1547</v>
      </c>
      <c r="G139" s="421">
        <v>138.9</v>
      </c>
      <c r="H139" s="392" t="s">
        <v>1528</v>
      </c>
      <c r="I139" s="393"/>
      <c r="J139" s="393"/>
      <c r="L139" s="140"/>
      <c r="M139" s="140"/>
      <c r="N139" s="497"/>
    </row>
    <row r="140" spans="1:14" x14ac:dyDescent="0.35">
      <c r="A140" s="225"/>
      <c r="B140" s="418" t="s">
        <v>1516</v>
      </c>
      <c r="C140" s="419">
        <v>24</v>
      </c>
      <c r="D140" s="392" t="s">
        <v>1546</v>
      </c>
      <c r="E140" s="563"/>
      <c r="F140" s="393" t="s">
        <v>1547</v>
      </c>
      <c r="G140" s="421">
        <v>173.5</v>
      </c>
      <c r="H140" s="392" t="s">
        <v>1528</v>
      </c>
      <c r="I140" s="393"/>
      <c r="J140" s="393"/>
      <c r="L140" s="140"/>
      <c r="M140" s="140"/>
      <c r="N140" s="497"/>
    </row>
    <row r="141" spans="1:14" x14ac:dyDescent="0.35">
      <c r="A141" s="225"/>
      <c r="B141" s="418" t="s">
        <v>1517</v>
      </c>
      <c r="C141" s="419">
        <v>24</v>
      </c>
      <c r="D141" s="392" t="s">
        <v>1546</v>
      </c>
      <c r="E141" s="563">
        <f>'2. Emissions Units &amp; Activities'!L24-SUM('Calcs - High EF Sm'!E135:E138,'Calcs - High EF Sm'!E142:E143)</f>
        <v>3442</v>
      </c>
      <c r="F141" s="393" t="s">
        <v>1547</v>
      </c>
      <c r="G141" s="421">
        <v>163</v>
      </c>
      <c r="H141" s="392" t="s">
        <v>1528</v>
      </c>
      <c r="I141" s="393"/>
      <c r="J141" s="411"/>
      <c r="L141" s="140"/>
      <c r="M141" s="140"/>
      <c r="N141" s="497"/>
    </row>
    <row r="142" spans="1:14" x14ac:dyDescent="0.35">
      <c r="A142" s="225"/>
      <c r="B142" s="418" t="s">
        <v>1518</v>
      </c>
      <c r="C142" s="419">
        <v>24</v>
      </c>
      <c r="D142" s="392" t="s">
        <v>1546</v>
      </c>
      <c r="E142" s="548">
        <f>'2. Emissions Units &amp; Activities'!L22</f>
        <v>1287</v>
      </c>
      <c r="F142" s="393" t="s">
        <v>1547</v>
      </c>
      <c r="G142" s="421">
        <v>53.6</v>
      </c>
      <c r="H142" s="392" t="s">
        <v>1528</v>
      </c>
      <c r="I142" s="393"/>
      <c r="J142" s="411"/>
      <c r="L142" s="140"/>
      <c r="M142" s="140"/>
      <c r="N142" s="497"/>
    </row>
    <row r="143" spans="1:14" x14ac:dyDescent="0.35">
      <c r="A143" s="225"/>
      <c r="B143" s="418" t="s">
        <v>1519</v>
      </c>
      <c r="C143" s="419">
        <v>24</v>
      </c>
      <c r="D143" s="392" t="s">
        <v>1546</v>
      </c>
      <c r="E143" s="548">
        <f>'2. Emissions Units &amp; Activities'!L23</f>
        <v>2477</v>
      </c>
      <c r="F143" s="393" t="s">
        <v>1547</v>
      </c>
      <c r="G143" s="421">
        <v>103.2</v>
      </c>
      <c r="H143" s="395" t="s">
        <v>1528</v>
      </c>
      <c r="I143" s="393"/>
      <c r="J143" s="411"/>
      <c r="L143" s="140"/>
      <c r="M143" s="140"/>
      <c r="N143" s="497"/>
    </row>
    <row r="144" spans="1:14" ht="57.75" customHeight="1" x14ac:dyDescent="0.35">
      <c r="A144" s="225">
        <v>2</v>
      </c>
      <c r="B144" s="700" t="s">
        <v>1533</v>
      </c>
      <c r="C144" s="700"/>
      <c r="D144" s="700"/>
      <c r="E144" s="700"/>
      <c r="F144" s="700"/>
      <c r="G144" s="700"/>
      <c r="H144" s="700"/>
      <c r="I144" s="700"/>
      <c r="J144" s="700"/>
      <c r="K144" s="700"/>
      <c r="L144" s="700"/>
      <c r="M144" s="700"/>
      <c r="N144" s="497"/>
    </row>
    <row r="145" spans="1:14" ht="48.75" customHeight="1" x14ac:dyDescent="0.35">
      <c r="A145" s="225"/>
      <c r="B145" s="398" t="s">
        <v>1431</v>
      </c>
      <c r="C145" s="399" t="s">
        <v>1534</v>
      </c>
      <c r="D145" s="400" t="s">
        <v>1535</v>
      </c>
      <c r="E145" s="401" t="s">
        <v>1536</v>
      </c>
      <c r="F145" s="401" t="s">
        <v>1537</v>
      </c>
      <c r="G145" s="399" t="s">
        <v>1538</v>
      </c>
      <c r="H145" s="423"/>
      <c r="I145" s="140"/>
      <c r="J145" s="402"/>
      <c r="K145" s="402"/>
      <c r="L145" s="140"/>
      <c r="M145" s="424"/>
      <c r="N145" s="497"/>
    </row>
    <row r="146" spans="1:14" x14ac:dyDescent="0.35">
      <c r="A146" s="225"/>
      <c r="B146" s="403" t="s">
        <v>1539</v>
      </c>
      <c r="C146" s="403">
        <v>14</v>
      </c>
      <c r="D146" s="403">
        <v>900</v>
      </c>
      <c r="E146" s="403">
        <v>30</v>
      </c>
      <c r="F146" s="404">
        <v>4.2666666666666666</v>
      </c>
      <c r="G146" s="425">
        <v>5.4444444444444295E-2</v>
      </c>
      <c r="H146" s="426"/>
      <c r="I146" s="140"/>
      <c r="J146" s="406"/>
      <c r="K146" s="406"/>
      <c r="L146" s="140"/>
      <c r="M146" s="424"/>
      <c r="N146" s="497"/>
    </row>
    <row r="147" spans="1:14" x14ac:dyDescent="0.35">
      <c r="A147" s="225"/>
      <c r="B147" s="398" t="s">
        <v>1540</v>
      </c>
      <c r="C147" s="398">
        <v>20</v>
      </c>
      <c r="D147" s="398">
        <v>750</v>
      </c>
      <c r="E147" s="398">
        <v>30</v>
      </c>
      <c r="F147" s="407">
        <v>4.833333333333333</v>
      </c>
      <c r="G147" s="405">
        <v>6.3888888888888884E-2</v>
      </c>
      <c r="H147" s="427"/>
      <c r="I147" s="428"/>
      <c r="J147" s="406"/>
      <c r="K147" s="406"/>
      <c r="L147" s="140"/>
      <c r="M147" s="424"/>
      <c r="N147" s="497"/>
    </row>
    <row r="148" spans="1:14" ht="12" customHeight="1" x14ac:dyDescent="0.35">
      <c r="A148" s="225">
        <v>3</v>
      </c>
      <c r="B148" s="393" t="s">
        <v>1548</v>
      </c>
      <c r="C148" s="393"/>
      <c r="D148" s="393"/>
      <c r="E148" s="393"/>
      <c r="F148" s="393"/>
      <c r="G148" s="393"/>
      <c r="H148" s="393"/>
      <c r="I148" s="393"/>
      <c r="J148" s="393"/>
      <c r="K148" s="393"/>
      <c r="L148" s="429"/>
      <c r="M148" s="393"/>
      <c r="N148" s="497"/>
    </row>
    <row r="149" spans="1:14" ht="12" customHeight="1" x14ac:dyDescent="0.35">
      <c r="A149" s="225"/>
      <c r="B149" s="387" t="s">
        <v>1525</v>
      </c>
      <c r="C149" s="525">
        <f>'Criteria 39tpy'!B7</f>
        <v>3</v>
      </c>
      <c r="D149" s="393" t="s">
        <v>1549</v>
      </c>
      <c r="E149" s="393"/>
      <c r="F149" s="393"/>
      <c r="G149" s="393"/>
      <c r="H149" s="393"/>
      <c r="I149" s="393"/>
      <c r="J149" s="393"/>
      <c r="K149" s="393"/>
      <c r="L149" s="429"/>
      <c r="M149" s="393"/>
      <c r="N149" s="497"/>
    </row>
    <row r="150" spans="1:14" x14ac:dyDescent="0.35">
      <c r="A150" s="430"/>
      <c r="B150" s="387" t="s">
        <v>1529</v>
      </c>
      <c r="C150" s="525">
        <f>'Criteria 39tpy'!B8</f>
        <v>3</v>
      </c>
      <c r="D150" s="392" t="s">
        <v>1549</v>
      </c>
      <c r="E150" s="392"/>
      <c r="F150" s="431"/>
      <c r="G150" s="431"/>
      <c r="H150" s="431"/>
      <c r="I150" s="431"/>
      <c r="J150" s="431"/>
      <c r="K150" s="431"/>
      <c r="L150" s="432"/>
      <c r="M150" s="431"/>
      <c r="N150" s="497"/>
    </row>
    <row r="151" spans="1:14" x14ac:dyDescent="0.35">
      <c r="A151" s="430"/>
      <c r="B151" s="387" t="s">
        <v>1530</v>
      </c>
      <c r="C151" s="525">
        <f>'Criteria 39tpy'!B9</f>
        <v>1</v>
      </c>
      <c r="D151" s="392" t="s">
        <v>1549</v>
      </c>
      <c r="E151" s="392"/>
      <c r="F151" s="431"/>
      <c r="G151" s="431"/>
      <c r="H151" s="431"/>
      <c r="I151" s="431"/>
      <c r="J151" s="431"/>
      <c r="K151" s="431"/>
      <c r="L151" s="432"/>
      <c r="M151" s="431"/>
      <c r="N151" s="497"/>
    </row>
    <row r="152" spans="1:14" x14ac:dyDescent="0.35">
      <c r="A152" s="430"/>
      <c r="B152" s="387" t="s">
        <v>1531</v>
      </c>
      <c r="C152" s="525">
        <f>'Criteria 39tpy'!B10</f>
        <v>1</v>
      </c>
      <c r="D152" s="392" t="s">
        <v>1549</v>
      </c>
      <c r="E152" s="392"/>
      <c r="F152" s="431"/>
      <c r="G152" s="431"/>
      <c r="H152" s="431"/>
      <c r="I152" s="431"/>
      <c r="J152" s="431"/>
      <c r="K152" s="431"/>
      <c r="L152" s="432"/>
      <c r="M152" s="431"/>
      <c r="N152" s="497"/>
    </row>
    <row r="153" spans="1:14" x14ac:dyDescent="0.35">
      <c r="A153" s="430"/>
      <c r="B153" s="387" t="s">
        <v>1532</v>
      </c>
      <c r="C153" s="525">
        <f>'Criteria 39tpy'!B11</f>
        <v>6</v>
      </c>
      <c r="D153" s="392" t="s">
        <v>1549</v>
      </c>
      <c r="E153" s="392"/>
      <c r="F153" s="431"/>
      <c r="G153" s="431"/>
      <c r="H153" s="431"/>
      <c r="I153" s="431"/>
      <c r="J153" s="431"/>
      <c r="K153" s="431"/>
      <c r="L153" s="432"/>
      <c r="M153" s="431"/>
      <c r="N153" s="497"/>
    </row>
    <row r="154" spans="1:14" x14ac:dyDescent="0.35">
      <c r="A154" s="430"/>
      <c r="B154" s="387" t="s">
        <v>1516</v>
      </c>
      <c r="C154" s="525">
        <f>'Criteria 39tpy'!B12</f>
        <v>79</v>
      </c>
      <c r="D154" s="392" t="s">
        <v>1549</v>
      </c>
      <c r="E154" s="392"/>
      <c r="F154" s="431"/>
      <c r="G154" s="431"/>
      <c r="H154" s="431"/>
      <c r="I154" s="431"/>
      <c r="J154" s="431"/>
      <c r="K154" s="431"/>
      <c r="L154" s="432"/>
      <c r="M154" s="431"/>
      <c r="N154" s="497"/>
    </row>
    <row r="155" spans="1:14" x14ac:dyDescent="0.35">
      <c r="A155" s="430"/>
      <c r="B155" s="387" t="s">
        <v>1517</v>
      </c>
      <c r="C155" s="525">
        <f>'Criteria 39tpy'!B13</f>
        <v>3</v>
      </c>
      <c r="D155" s="392" t="s">
        <v>1549</v>
      </c>
      <c r="E155" s="392"/>
      <c r="F155" s="431"/>
      <c r="G155" s="431"/>
      <c r="H155" s="431"/>
      <c r="I155" s="431"/>
      <c r="J155" s="431"/>
      <c r="K155" s="431"/>
      <c r="L155" s="432"/>
      <c r="M155" s="431"/>
      <c r="N155" s="497"/>
    </row>
    <row r="156" spans="1:14" x14ac:dyDescent="0.35">
      <c r="A156" s="430"/>
      <c r="B156" s="387" t="s">
        <v>1518</v>
      </c>
      <c r="C156" s="525">
        <f>'Criteria 39tpy'!B14</f>
        <v>1</v>
      </c>
      <c r="D156" s="392" t="s">
        <v>1549</v>
      </c>
      <c r="E156" s="392"/>
      <c r="F156" s="431"/>
      <c r="G156" s="431"/>
      <c r="H156" s="431"/>
      <c r="I156" s="431"/>
      <c r="J156" s="431"/>
      <c r="K156" s="431"/>
      <c r="L156" s="432"/>
      <c r="M156" s="431"/>
      <c r="N156" s="497"/>
    </row>
    <row r="157" spans="1:14" x14ac:dyDescent="0.35">
      <c r="A157" s="433"/>
      <c r="B157" s="387" t="s">
        <v>1519</v>
      </c>
      <c r="C157" s="525">
        <f>'Criteria 39tpy'!B15</f>
        <v>1</v>
      </c>
      <c r="D157" s="392" t="s">
        <v>1549</v>
      </c>
      <c r="E157" s="432"/>
      <c r="F157" s="432"/>
      <c r="G157" s="432"/>
      <c r="H157" s="432"/>
      <c r="I157" s="432"/>
      <c r="J157" s="432"/>
      <c r="K157" s="432"/>
      <c r="L157" s="432"/>
      <c r="M157" s="432"/>
      <c r="N157" s="497"/>
    </row>
  </sheetData>
  <mergeCells count="15">
    <mergeCell ref="B144:M144"/>
    <mergeCell ref="B69:G69"/>
    <mergeCell ref="B81:B82"/>
    <mergeCell ref="C81:C82"/>
    <mergeCell ref="D81:D82"/>
    <mergeCell ref="E81:M81"/>
    <mergeCell ref="B134:M134"/>
    <mergeCell ref="B65:M65"/>
    <mergeCell ref="B1:D1"/>
    <mergeCell ref="B80:D80"/>
    <mergeCell ref="B2:B3"/>
    <mergeCell ref="C2:C3"/>
    <mergeCell ref="D2:D3"/>
    <mergeCell ref="E2:M2"/>
    <mergeCell ref="B55:M55"/>
  </mergeCells>
  <conditionalFormatting sqref="G4:M4 F5:M27 F29:M54">
    <cfRule type="cellIs" dxfId="1" priority="1" operator="lessThan">
      <formula>0.015</formula>
    </cfRule>
    <cfRule type="expression" priority="2" stopIfTrue="1">
      <formula>IF(F4="",TRUE)</formula>
    </cfRule>
  </conditionalFormatting>
  <conditionalFormatting sqref="H57:H64 J57:J64 H136:H143">
    <cfRule type="cellIs" dxfId="0" priority="3" operator="greaterThanOrEqual">
      <formula>1000</formula>
    </cfRule>
  </conditionalFormatting>
  <pageMargins left="0.25" right="0.25" top="0.75" bottom="0.75" header="0.3" footer="0.3"/>
  <pageSetup paperSize="3" scale="70" fitToWidth="0" fitToHeight="0" orientation="portrait" r:id="rId1"/>
  <rowBreaks count="1" manualBreakCount="1">
    <brk id="78" max="1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9DBA8-95DA-4045-86FC-FD0369980882}">
  <sheetPr>
    <tabColor theme="1"/>
  </sheetPr>
  <dimension ref="A1"/>
  <sheetViews>
    <sheetView workbookViewId="0"/>
  </sheetViews>
  <sheetFormatPr defaultRowHeight="14.5" x14ac:dyDescent="0.3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037A8-6B8B-46A6-B9CA-CCA71560AE30}">
  <dimension ref="A1:L183"/>
  <sheetViews>
    <sheetView topLeftCell="A164" workbookViewId="0">
      <selection activeCell="O23" sqref="O23"/>
    </sheetView>
  </sheetViews>
  <sheetFormatPr defaultColWidth="9.1796875" defaultRowHeight="14.5" x14ac:dyDescent="0.35"/>
  <cols>
    <col min="1" max="1" width="9.1796875" style="140"/>
    <col min="2" max="2" width="9.1796875" style="347"/>
    <col min="3" max="16384" width="9.1796875" style="140"/>
  </cols>
  <sheetData>
    <row r="1" spans="1:12" x14ac:dyDescent="0.35">
      <c r="B1" s="345"/>
      <c r="C1" s="346"/>
      <c r="D1" s="346"/>
      <c r="E1" s="346"/>
      <c r="F1" s="346"/>
      <c r="G1" s="346"/>
      <c r="H1" s="346"/>
      <c r="I1" s="346"/>
      <c r="J1" s="346"/>
    </row>
    <row r="2" spans="1:12" x14ac:dyDescent="0.35">
      <c r="B2" s="347" t="s">
        <v>1556</v>
      </c>
    </row>
    <row r="3" spans="1:12" x14ac:dyDescent="0.35">
      <c r="B3" s="348" t="s">
        <v>1557</v>
      </c>
      <c r="C3" s="349" t="s">
        <v>114</v>
      </c>
      <c r="D3" s="349" t="s">
        <v>120</v>
      </c>
      <c r="E3" s="349" t="s">
        <v>122</v>
      </c>
      <c r="F3" s="349" t="s">
        <v>124</v>
      </c>
      <c r="G3" s="349" t="s">
        <v>126</v>
      </c>
      <c r="H3" s="349" t="s">
        <v>128</v>
      </c>
      <c r="I3" s="349" t="s">
        <v>130</v>
      </c>
      <c r="J3" s="349" t="s">
        <v>132</v>
      </c>
      <c r="K3" s="350" t="s">
        <v>134</v>
      </c>
      <c r="L3" s="351" t="s">
        <v>1558</v>
      </c>
    </row>
    <row r="4" spans="1:12" x14ac:dyDescent="0.35">
      <c r="A4" s="352"/>
      <c r="B4" s="353">
        <v>45140</v>
      </c>
      <c r="C4" s="354">
        <v>0</v>
      </c>
      <c r="D4" s="354">
        <v>0</v>
      </c>
      <c r="E4" s="354">
        <v>0</v>
      </c>
      <c r="F4" s="354"/>
      <c r="G4" s="354">
        <v>0</v>
      </c>
      <c r="H4" s="354">
        <v>193</v>
      </c>
      <c r="I4" s="354">
        <v>0</v>
      </c>
      <c r="J4" s="354">
        <v>0</v>
      </c>
      <c r="K4" s="355">
        <v>0</v>
      </c>
      <c r="L4" s="356">
        <v>193</v>
      </c>
    </row>
    <row r="5" spans="1:12" x14ac:dyDescent="0.35">
      <c r="A5" s="352"/>
      <c r="B5" s="352">
        <v>45141</v>
      </c>
      <c r="C5" s="140">
        <v>4</v>
      </c>
      <c r="D5" s="140">
        <v>15</v>
      </c>
      <c r="E5" s="140">
        <v>4</v>
      </c>
      <c r="G5" s="140">
        <v>0</v>
      </c>
      <c r="H5" s="140">
        <v>118.5</v>
      </c>
      <c r="I5" s="140">
        <v>0</v>
      </c>
      <c r="J5" s="140">
        <v>0</v>
      </c>
      <c r="K5" s="357">
        <v>0</v>
      </c>
      <c r="L5" s="358">
        <v>141.5</v>
      </c>
    </row>
    <row r="6" spans="1:12" x14ac:dyDescent="0.35">
      <c r="A6" s="352"/>
      <c r="B6" s="352">
        <v>45146</v>
      </c>
      <c r="C6" s="140">
        <v>0</v>
      </c>
      <c r="D6" s="140">
        <v>0</v>
      </c>
      <c r="E6" s="140">
        <v>0</v>
      </c>
      <c r="G6" s="140">
        <v>0</v>
      </c>
      <c r="H6" s="140">
        <v>2683.5</v>
      </c>
      <c r="I6" s="140">
        <v>0</v>
      </c>
      <c r="J6" s="140">
        <v>0</v>
      </c>
      <c r="K6" s="357">
        <v>0</v>
      </c>
      <c r="L6" s="358">
        <v>2683.5</v>
      </c>
    </row>
    <row r="7" spans="1:12" x14ac:dyDescent="0.35">
      <c r="A7" s="352"/>
      <c r="B7" s="352">
        <v>45147</v>
      </c>
      <c r="C7" s="140">
        <v>0</v>
      </c>
      <c r="D7" s="140">
        <v>0</v>
      </c>
      <c r="E7" s="140">
        <v>0</v>
      </c>
      <c r="G7" s="140">
        <v>35.5</v>
      </c>
      <c r="H7" s="140">
        <v>236</v>
      </c>
      <c r="I7" s="140">
        <v>18</v>
      </c>
      <c r="J7" s="140">
        <v>0</v>
      </c>
      <c r="K7" s="357">
        <v>0</v>
      </c>
      <c r="L7" s="358">
        <v>289.5</v>
      </c>
    </row>
    <row r="8" spans="1:12" x14ac:dyDescent="0.35">
      <c r="A8" s="352"/>
      <c r="B8" s="352">
        <v>45152</v>
      </c>
      <c r="C8" s="140">
        <v>0</v>
      </c>
      <c r="D8" s="140">
        <v>0</v>
      </c>
      <c r="E8" s="140">
        <v>0</v>
      </c>
      <c r="G8" s="140">
        <v>0</v>
      </c>
      <c r="H8" s="140">
        <v>120.5</v>
      </c>
      <c r="I8" s="140">
        <v>0</v>
      </c>
      <c r="J8" s="140">
        <v>0</v>
      </c>
      <c r="K8" s="357">
        <v>0</v>
      </c>
      <c r="L8" s="358">
        <v>120.5</v>
      </c>
    </row>
    <row r="9" spans="1:12" x14ac:dyDescent="0.35">
      <c r="A9" s="352"/>
      <c r="B9" s="352">
        <v>45154</v>
      </c>
      <c r="C9" s="140">
        <v>4</v>
      </c>
      <c r="D9" s="140">
        <v>11</v>
      </c>
      <c r="E9" s="140">
        <v>8</v>
      </c>
      <c r="G9" s="140">
        <v>0</v>
      </c>
      <c r="H9" s="140">
        <v>304</v>
      </c>
      <c r="I9" s="140">
        <v>0</v>
      </c>
      <c r="J9" s="140">
        <v>0</v>
      </c>
      <c r="K9" s="357">
        <v>0</v>
      </c>
      <c r="L9" s="358">
        <v>327</v>
      </c>
    </row>
    <row r="10" spans="1:12" x14ac:dyDescent="0.35">
      <c r="A10" s="352"/>
      <c r="B10" s="352">
        <v>45161</v>
      </c>
      <c r="C10" s="140">
        <v>0</v>
      </c>
      <c r="D10" s="140">
        <v>0</v>
      </c>
      <c r="E10" s="140">
        <v>0</v>
      </c>
      <c r="G10" s="140">
        <v>35.5</v>
      </c>
      <c r="H10" s="140">
        <v>230</v>
      </c>
      <c r="I10" s="140">
        <v>18.5</v>
      </c>
      <c r="J10" s="140">
        <v>0</v>
      </c>
      <c r="K10" s="357">
        <v>0</v>
      </c>
      <c r="L10" s="358">
        <v>284</v>
      </c>
    </row>
    <row r="11" spans="1:12" x14ac:dyDescent="0.35">
      <c r="A11" s="352"/>
      <c r="B11" s="352">
        <v>45166</v>
      </c>
      <c r="C11" s="140">
        <v>0</v>
      </c>
      <c r="D11" s="140">
        <v>0</v>
      </c>
      <c r="E11" s="140">
        <v>0</v>
      </c>
      <c r="G11" s="140">
        <v>0</v>
      </c>
      <c r="H11" s="140">
        <v>118</v>
      </c>
      <c r="I11" s="140">
        <v>0</v>
      </c>
      <c r="J11" s="140">
        <v>0</v>
      </c>
      <c r="K11" s="357">
        <v>0</v>
      </c>
      <c r="L11" s="358">
        <v>118</v>
      </c>
    </row>
    <row r="12" spans="1:12" x14ac:dyDescent="0.35">
      <c r="A12" s="352"/>
      <c r="B12" s="352">
        <v>45168</v>
      </c>
      <c r="C12" s="140">
        <v>3</v>
      </c>
      <c r="D12" s="140">
        <v>11</v>
      </c>
      <c r="E12" s="140">
        <v>3</v>
      </c>
      <c r="G12" s="140">
        <v>0</v>
      </c>
      <c r="H12" s="140">
        <v>119</v>
      </c>
      <c r="I12" s="140">
        <v>0</v>
      </c>
      <c r="J12" s="140">
        <v>0</v>
      </c>
      <c r="K12" s="357">
        <v>0</v>
      </c>
      <c r="L12" s="358">
        <v>136</v>
      </c>
    </row>
    <row r="13" spans="1:12" x14ac:dyDescent="0.35">
      <c r="A13" s="352"/>
      <c r="B13" s="352">
        <v>45170</v>
      </c>
      <c r="C13" s="140">
        <v>0</v>
      </c>
      <c r="D13" s="140">
        <v>0</v>
      </c>
      <c r="E13" s="140">
        <v>0</v>
      </c>
      <c r="G13" s="140">
        <v>0</v>
      </c>
      <c r="H13" s="140">
        <v>196</v>
      </c>
      <c r="I13" s="140">
        <v>0</v>
      </c>
      <c r="J13" s="140">
        <v>0</v>
      </c>
      <c r="K13" s="357">
        <v>0</v>
      </c>
      <c r="L13" s="358">
        <v>196</v>
      </c>
    </row>
    <row r="14" spans="1:12" x14ac:dyDescent="0.35">
      <c r="A14" s="352"/>
      <c r="B14" s="352">
        <v>45175</v>
      </c>
      <c r="C14" s="140">
        <v>0</v>
      </c>
      <c r="D14" s="140">
        <v>0</v>
      </c>
      <c r="E14" s="140">
        <v>0</v>
      </c>
      <c r="G14" s="140">
        <v>35</v>
      </c>
      <c r="H14" s="140">
        <v>232.5</v>
      </c>
      <c r="I14" s="140">
        <v>18.5</v>
      </c>
      <c r="J14" s="140">
        <v>0</v>
      </c>
      <c r="K14" s="357">
        <v>0</v>
      </c>
      <c r="L14" s="358">
        <v>286</v>
      </c>
    </row>
    <row r="15" spans="1:12" x14ac:dyDescent="0.35">
      <c r="A15" s="352"/>
      <c r="B15" s="352">
        <v>45180</v>
      </c>
      <c r="C15" s="140">
        <v>0</v>
      </c>
      <c r="D15" s="140">
        <v>0</v>
      </c>
      <c r="E15" s="140">
        <v>0</v>
      </c>
      <c r="G15" s="140">
        <v>0</v>
      </c>
      <c r="H15" s="140">
        <v>132.5</v>
      </c>
      <c r="I15" s="140">
        <v>0</v>
      </c>
      <c r="J15" s="140">
        <v>0</v>
      </c>
      <c r="K15" s="357">
        <v>0</v>
      </c>
      <c r="L15" s="358">
        <v>132.5</v>
      </c>
    </row>
    <row r="16" spans="1:12" x14ac:dyDescent="0.35">
      <c r="A16" s="352"/>
      <c r="B16" s="352">
        <v>45182</v>
      </c>
      <c r="C16" s="140">
        <v>4</v>
      </c>
      <c r="D16" s="140">
        <v>4</v>
      </c>
      <c r="E16" s="140">
        <v>4</v>
      </c>
      <c r="G16" s="140">
        <v>0</v>
      </c>
      <c r="H16" s="140">
        <v>501</v>
      </c>
      <c r="I16" s="140">
        <v>0</v>
      </c>
      <c r="J16" s="140">
        <v>0</v>
      </c>
      <c r="K16" s="357">
        <v>0</v>
      </c>
      <c r="L16" s="358">
        <v>513</v>
      </c>
    </row>
    <row r="17" spans="1:12" x14ac:dyDescent="0.35">
      <c r="A17" s="352"/>
      <c r="B17" s="352">
        <v>45187</v>
      </c>
      <c r="C17" s="140">
        <v>0</v>
      </c>
      <c r="D17" s="140">
        <v>0</v>
      </c>
      <c r="E17" s="140">
        <v>0</v>
      </c>
      <c r="G17" s="140">
        <v>0</v>
      </c>
      <c r="H17" s="140">
        <v>0</v>
      </c>
      <c r="I17" s="140">
        <v>0.5</v>
      </c>
      <c r="J17" s="140">
        <v>0</v>
      </c>
      <c r="K17" s="357">
        <v>0</v>
      </c>
      <c r="L17" s="358">
        <v>0.5</v>
      </c>
    </row>
    <row r="18" spans="1:12" x14ac:dyDescent="0.35">
      <c r="A18" s="352"/>
      <c r="B18" s="352">
        <v>45189</v>
      </c>
      <c r="C18" s="140">
        <v>0</v>
      </c>
      <c r="D18" s="140">
        <v>0</v>
      </c>
      <c r="E18" s="140">
        <v>0</v>
      </c>
      <c r="G18" s="140">
        <v>36.5</v>
      </c>
      <c r="H18" s="140">
        <v>233.5</v>
      </c>
      <c r="I18" s="140">
        <v>17.5</v>
      </c>
      <c r="J18" s="140">
        <v>0</v>
      </c>
      <c r="K18" s="357">
        <v>0</v>
      </c>
      <c r="L18" s="358">
        <v>287.5</v>
      </c>
    </row>
    <row r="19" spans="1:12" x14ac:dyDescent="0.35">
      <c r="A19" s="352"/>
      <c r="B19" s="352">
        <v>45194</v>
      </c>
      <c r="C19" s="140">
        <v>0</v>
      </c>
      <c r="D19" s="140">
        <v>0</v>
      </c>
      <c r="E19" s="140">
        <v>0</v>
      </c>
      <c r="G19" s="140">
        <v>0</v>
      </c>
      <c r="H19" s="140">
        <v>119</v>
      </c>
      <c r="I19" s="140">
        <v>0</v>
      </c>
      <c r="J19" s="140">
        <v>0</v>
      </c>
      <c r="K19" s="357">
        <v>0</v>
      </c>
      <c r="L19" s="358">
        <v>119</v>
      </c>
    </row>
    <row r="20" spans="1:12" x14ac:dyDescent="0.35">
      <c r="A20" s="352"/>
      <c r="B20" s="352">
        <v>45196</v>
      </c>
      <c r="C20" s="140">
        <v>4</v>
      </c>
      <c r="D20" s="140">
        <v>12</v>
      </c>
      <c r="E20" s="140">
        <v>4</v>
      </c>
      <c r="G20" s="140">
        <v>0</v>
      </c>
      <c r="H20" s="140">
        <v>311.5</v>
      </c>
      <c r="I20" s="140">
        <v>0</v>
      </c>
      <c r="J20" s="140">
        <v>0</v>
      </c>
      <c r="K20" s="357">
        <v>0</v>
      </c>
      <c r="L20" s="358">
        <v>331.5</v>
      </c>
    </row>
    <row r="21" spans="1:12" x14ac:dyDescent="0.35">
      <c r="A21" s="352"/>
      <c r="B21" s="352">
        <v>45201</v>
      </c>
      <c r="C21" s="140">
        <v>0</v>
      </c>
      <c r="D21" s="140">
        <v>0</v>
      </c>
      <c r="E21" s="140">
        <v>0</v>
      </c>
      <c r="G21" s="140">
        <v>0</v>
      </c>
      <c r="H21" s="140">
        <v>1056.5</v>
      </c>
      <c r="I21" s="140">
        <v>0</v>
      </c>
      <c r="J21" s="140">
        <v>0</v>
      </c>
      <c r="K21" s="357">
        <v>0</v>
      </c>
      <c r="L21" s="358">
        <v>1056.5</v>
      </c>
    </row>
    <row r="22" spans="1:12" x14ac:dyDescent="0.35">
      <c r="A22" s="352"/>
      <c r="B22" s="352">
        <v>45202</v>
      </c>
      <c r="C22" s="140">
        <v>0</v>
      </c>
      <c r="D22" s="140">
        <v>0</v>
      </c>
      <c r="E22" s="140">
        <v>0</v>
      </c>
      <c r="G22" s="140">
        <v>1073.5</v>
      </c>
      <c r="H22" s="140">
        <v>6408</v>
      </c>
      <c r="I22" s="140">
        <v>0</v>
      </c>
      <c r="J22" s="140">
        <v>0</v>
      </c>
      <c r="K22" s="357">
        <v>0</v>
      </c>
      <c r="L22" s="358">
        <v>7481.5</v>
      </c>
    </row>
    <row r="23" spans="1:12" x14ac:dyDescent="0.35">
      <c r="A23" s="352"/>
      <c r="B23" s="352">
        <v>45203</v>
      </c>
      <c r="C23" s="140">
        <v>0</v>
      </c>
      <c r="D23" s="140">
        <v>0</v>
      </c>
      <c r="E23" s="140">
        <v>0</v>
      </c>
      <c r="G23" s="140">
        <v>632.5</v>
      </c>
      <c r="H23" s="140">
        <v>3805</v>
      </c>
      <c r="I23" s="140">
        <v>19.5</v>
      </c>
      <c r="J23" s="140">
        <v>0</v>
      </c>
      <c r="K23" s="357">
        <v>0</v>
      </c>
      <c r="L23" s="358">
        <v>4457</v>
      </c>
    </row>
    <row r="24" spans="1:12" x14ac:dyDescent="0.35">
      <c r="A24" s="352"/>
      <c r="B24" s="352">
        <v>45204</v>
      </c>
      <c r="C24" s="140">
        <v>0</v>
      </c>
      <c r="D24" s="140">
        <v>0</v>
      </c>
      <c r="E24" s="140">
        <v>0</v>
      </c>
      <c r="G24" s="140">
        <v>0</v>
      </c>
      <c r="H24" s="140">
        <v>5206.5</v>
      </c>
      <c r="I24" s="140">
        <v>0</v>
      </c>
      <c r="J24" s="140">
        <v>0</v>
      </c>
      <c r="K24" s="357">
        <v>0</v>
      </c>
      <c r="L24" s="358">
        <v>5206.5</v>
      </c>
    </row>
    <row r="25" spans="1:12" x14ac:dyDescent="0.35">
      <c r="A25" s="352"/>
      <c r="B25" s="352">
        <v>45205</v>
      </c>
      <c r="C25" s="140">
        <v>0</v>
      </c>
      <c r="D25" s="140">
        <v>0</v>
      </c>
      <c r="E25" s="140">
        <v>0</v>
      </c>
      <c r="G25" s="140">
        <v>0</v>
      </c>
      <c r="H25" s="140">
        <v>950</v>
      </c>
      <c r="I25" s="140">
        <v>0</v>
      </c>
      <c r="J25" s="140">
        <v>0</v>
      </c>
      <c r="K25" s="357">
        <v>0</v>
      </c>
      <c r="L25" s="358">
        <v>950</v>
      </c>
    </row>
    <row r="26" spans="1:12" x14ac:dyDescent="0.35">
      <c r="A26" s="352"/>
      <c r="B26" s="352">
        <v>45208</v>
      </c>
      <c r="C26" s="140">
        <v>0</v>
      </c>
      <c r="D26" s="140">
        <v>0</v>
      </c>
      <c r="E26" s="140">
        <v>0</v>
      </c>
      <c r="G26" s="140">
        <v>0</v>
      </c>
      <c r="H26" s="140">
        <v>1063</v>
      </c>
      <c r="I26" s="140">
        <v>0</v>
      </c>
      <c r="J26" s="140">
        <v>0</v>
      </c>
      <c r="K26" s="357">
        <v>0</v>
      </c>
      <c r="L26" s="358">
        <v>1063</v>
      </c>
    </row>
    <row r="27" spans="1:12" x14ac:dyDescent="0.35">
      <c r="A27" s="352"/>
      <c r="B27" s="352">
        <v>45209</v>
      </c>
      <c r="C27" s="140">
        <v>0</v>
      </c>
      <c r="D27" s="140">
        <v>0</v>
      </c>
      <c r="E27" s="140">
        <v>0</v>
      </c>
      <c r="G27" s="140">
        <v>0</v>
      </c>
      <c r="H27" s="140">
        <v>236.5</v>
      </c>
      <c r="I27" s="140">
        <v>0</v>
      </c>
      <c r="J27" s="140">
        <v>0</v>
      </c>
      <c r="K27" s="357">
        <v>0</v>
      </c>
      <c r="L27" s="358">
        <v>236.5</v>
      </c>
    </row>
    <row r="28" spans="1:12" x14ac:dyDescent="0.35">
      <c r="A28" s="352"/>
      <c r="B28" s="352">
        <v>45210</v>
      </c>
      <c r="C28" s="140">
        <v>8</v>
      </c>
      <c r="D28" s="140">
        <v>11</v>
      </c>
      <c r="E28" s="140">
        <v>8</v>
      </c>
      <c r="G28" s="140">
        <v>0</v>
      </c>
      <c r="H28" s="140">
        <v>329.5</v>
      </c>
      <c r="I28" s="140">
        <v>0</v>
      </c>
      <c r="J28" s="140">
        <v>0</v>
      </c>
      <c r="K28" s="357">
        <v>0</v>
      </c>
      <c r="L28" s="358">
        <v>356.5</v>
      </c>
    </row>
    <row r="29" spans="1:12" x14ac:dyDescent="0.35">
      <c r="A29" s="352"/>
      <c r="B29" s="352">
        <v>45211</v>
      </c>
      <c r="C29" s="140">
        <v>0</v>
      </c>
      <c r="D29" s="140">
        <v>0</v>
      </c>
      <c r="E29" s="140">
        <v>0</v>
      </c>
      <c r="G29" s="140">
        <v>0</v>
      </c>
      <c r="H29" s="140">
        <v>821.5</v>
      </c>
      <c r="I29" s="140">
        <v>0</v>
      </c>
      <c r="J29" s="140">
        <v>0</v>
      </c>
      <c r="K29" s="357">
        <v>0</v>
      </c>
      <c r="L29" s="358">
        <v>821.5</v>
      </c>
    </row>
    <row r="30" spans="1:12" x14ac:dyDescent="0.35">
      <c r="A30" s="352"/>
      <c r="B30" s="352">
        <v>45217</v>
      </c>
      <c r="C30" s="140">
        <v>0</v>
      </c>
      <c r="D30" s="140">
        <v>0</v>
      </c>
      <c r="E30" s="140">
        <v>0</v>
      </c>
      <c r="G30" s="140">
        <v>37</v>
      </c>
      <c r="H30" s="140">
        <v>2075</v>
      </c>
      <c r="I30" s="140">
        <v>19.5</v>
      </c>
      <c r="J30" s="140">
        <v>0</v>
      </c>
      <c r="K30" s="357">
        <v>0</v>
      </c>
      <c r="L30" s="358">
        <v>2131.5</v>
      </c>
    </row>
    <row r="31" spans="1:12" x14ac:dyDescent="0.35">
      <c r="A31" s="352"/>
      <c r="B31" s="352">
        <v>45222</v>
      </c>
      <c r="C31" s="140">
        <v>0</v>
      </c>
      <c r="D31" s="140">
        <v>0</v>
      </c>
      <c r="E31" s="140">
        <v>0</v>
      </c>
      <c r="G31" s="140">
        <v>0</v>
      </c>
      <c r="H31" s="140">
        <v>121</v>
      </c>
      <c r="I31" s="140">
        <v>0</v>
      </c>
      <c r="J31" s="140">
        <v>0</v>
      </c>
      <c r="K31" s="357">
        <v>0</v>
      </c>
      <c r="L31" s="358">
        <v>121</v>
      </c>
    </row>
    <row r="32" spans="1:12" x14ac:dyDescent="0.35">
      <c r="A32" s="352"/>
      <c r="B32" s="352">
        <v>45224</v>
      </c>
      <c r="C32" s="140">
        <v>3</v>
      </c>
      <c r="D32" s="140">
        <v>10</v>
      </c>
      <c r="E32" s="140">
        <v>3</v>
      </c>
      <c r="G32" s="140">
        <v>0</v>
      </c>
      <c r="H32" s="140">
        <v>119.5</v>
      </c>
      <c r="I32" s="140">
        <v>0</v>
      </c>
      <c r="J32" s="140">
        <v>0</v>
      </c>
      <c r="K32" s="357">
        <v>0</v>
      </c>
      <c r="L32" s="358">
        <v>135.5</v>
      </c>
    </row>
    <row r="33" spans="1:12" x14ac:dyDescent="0.35">
      <c r="A33" s="359"/>
      <c r="B33" s="359">
        <v>45225</v>
      </c>
      <c r="C33" s="360">
        <v>0</v>
      </c>
      <c r="D33" s="360">
        <v>0</v>
      </c>
      <c r="E33" s="360">
        <v>0</v>
      </c>
      <c r="F33" s="360"/>
      <c r="G33" s="360">
        <v>0</v>
      </c>
      <c r="H33" s="360">
        <v>184.5</v>
      </c>
      <c r="I33" s="360">
        <v>0</v>
      </c>
      <c r="J33" s="360">
        <v>0</v>
      </c>
      <c r="K33" s="361">
        <v>0</v>
      </c>
      <c r="L33" s="362">
        <v>184.5</v>
      </c>
    </row>
    <row r="34" spans="1:12" x14ac:dyDescent="0.35">
      <c r="A34" s="353"/>
      <c r="B34" s="353">
        <v>45231</v>
      </c>
      <c r="C34" s="354">
        <v>0</v>
      </c>
      <c r="D34" s="354">
        <v>0</v>
      </c>
      <c r="E34" s="354">
        <v>0</v>
      </c>
      <c r="F34" s="354"/>
      <c r="G34" s="354">
        <v>9.6</v>
      </c>
      <c r="H34" s="354">
        <v>66</v>
      </c>
      <c r="I34" s="354">
        <v>5</v>
      </c>
      <c r="J34" s="354">
        <v>0</v>
      </c>
      <c r="K34" s="355">
        <v>0</v>
      </c>
      <c r="L34" s="356">
        <v>80.599999999999994</v>
      </c>
    </row>
    <row r="35" spans="1:12" x14ac:dyDescent="0.35">
      <c r="A35" s="352"/>
      <c r="B35" s="352">
        <v>45236</v>
      </c>
      <c r="C35" s="140">
        <v>0</v>
      </c>
      <c r="D35" s="140">
        <v>0</v>
      </c>
      <c r="E35" s="140">
        <v>0</v>
      </c>
      <c r="G35" s="140">
        <v>0</v>
      </c>
      <c r="H35" s="140">
        <v>32.4</v>
      </c>
      <c r="I35" s="140">
        <v>0</v>
      </c>
      <c r="J35" s="140">
        <v>0</v>
      </c>
      <c r="K35" s="357">
        <v>0</v>
      </c>
      <c r="L35" s="358">
        <v>32.4</v>
      </c>
    </row>
    <row r="36" spans="1:12" x14ac:dyDescent="0.35">
      <c r="A36" s="352"/>
      <c r="B36" s="352">
        <v>45238</v>
      </c>
      <c r="C36" s="140">
        <v>1</v>
      </c>
      <c r="D36" s="140">
        <v>4.2</v>
      </c>
      <c r="E36" s="140">
        <v>2.2000000000000002</v>
      </c>
      <c r="G36" s="140">
        <v>0</v>
      </c>
      <c r="H36" s="140">
        <v>82.000000000000014</v>
      </c>
      <c r="I36" s="140">
        <v>0</v>
      </c>
      <c r="J36" s="140">
        <v>0</v>
      </c>
      <c r="K36" s="357">
        <v>0</v>
      </c>
      <c r="L36" s="358">
        <v>89.40000000000002</v>
      </c>
    </row>
    <row r="37" spans="1:12" x14ac:dyDescent="0.35">
      <c r="A37" s="352"/>
      <c r="B37" s="352">
        <v>45245</v>
      </c>
      <c r="C37" s="140">
        <v>0</v>
      </c>
      <c r="D37" s="140">
        <v>0</v>
      </c>
      <c r="E37" s="140">
        <v>0</v>
      </c>
      <c r="G37" s="140">
        <v>9.6</v>
      </c>
      <c r="H37" s="140">
        <v>61.900000000000006</v>
      </c>
      <c r="I37" s="140">
        <v>4.8</v>
      </c>
      <c r="J37" s="140">
        <v>0</v>
      </c>
      <c r="K37" s="357">
        <v>0</v>
      </c>
      <c r="L37" s="358">
        <v>76.3</v>
      </c>
    </row>
    <row r="38" spans="1:12" x14ac:dyDescent="0.35">
      <c r="A38" s="352"/>
      <c r="B38" s="352">
        <v>45250</v>
      </c>
      <c r="C38" s="140">
        <v>0</v>
      </c>
      <c r="D38" s="140">
        <v>0</v>
      </c>
      <c r="E38" s="140">
        <v>0</v>
      </c>
      <c r="G38" s="140">
        <v>0</v>
      </c>
      <c r="H38" s="140">
        <v>32.599999999999994</v>
      </c>
      <c r="I38" s="140">
        <v>0</v>
      </c>
      <c r="J38" s="140">
        <v>0</v>
      </c>
      <c r="K38" s="357">
        <v>0</v>
      </c>
      <c r="L38" s="358">
        <v>32.599999999999994</v>
      </c>
    </row>
    <row r="39" spans="1:12" x14ac:dyDescent="0.35">
      <c r="A39" s="352"/>
      <c r="B39" s="352">
        <v>45252</v>
      </c>
      <c r="C39" s="140">
        <v>1.1000000000000001</v>
      </c>
      <c r="D39" s="140">
        <v>3.2</v>
      </c>
      <c r="E39" s="140">
        <v>1</v>
      </c>
      <c r="G39" s="140">
        <v>0</v>
      </c>
      <c r="H39" s="140">
        <v>85.59999999999998</v>
      </c>
      <c r="I39" s="140">
        <v>0</v>
      </c>
      <c r="J39" s="140">
        <v>0</v>
      </c>
      <c r="K39" s="357">
        <v>0</v>
      </c>
      <c r="L39" s="358">
        <v>90.899999999999977</v>
      </c>
    </row>
    <row r="40" spans="1:12" x14ac:dyDescent="0.35">
      <c r="A40" s="352"/>
      <c r="B40" s="352">
        <v>45259</v>
      </c>
      <c r="C40" s="140">
        <v>0</v>
      </c>
      <c r="D40" s="140">
        <v>0</v>
      </c>
      <c r="E40" s="140">
        <v>0</v>
      </c>
      <c r="G40" s="140">
        <v>9.5</v>
      </c>
      <c r="H40" s="140">
        <v>25.7</v>
      </c>
      <c r="I40" s="140">
        <v>4.9000000000000004</v>
      </c>
      <c r="J40" s="140">
        <v>0</v>
      </c>
      <c r="K40" s="357">
        <v>0</v>
      </c>
      <c r="L40" s="358">
        <v>40.1</v>
      </c>
    </row>
    <row r="41" spans="1:12" x14ac:dyDescent="0.35">
      <c r="A41" s="352"/>
      <c r="B41" s="352">
        <v>45260</v>
      </c>
      <c r="C41" s="140">
        <v>0</v>
      </c>
      <c r="D41" s="140">
        <v>0</v>
      </c>
      <c r="E41" s="140">
        <v>0</v>
      </c>
      <c r="G41" s="140">
        <v>0</v>
      </c>
      <c r="H41" s="140">
        <v>37.700000000000003</v>
      </c>
      <c r="I41" s="140">
        <v>0</v>
      </c>
      <c r="J41" s="140">
        <v>0</v>
      </c>
      <c r="K41" s="357">
        <v>0</v>
      </c>
      <c r="L41" s="358">
        <v>37.700000000000003</v>
      </c>
    </row>
    <row r="42" spans="1:12" x14ac:dyDescent="0.35">
      <c r="A42" s="352"/>
      <c r="B42" s="352">
        <v>45264</v>
      </c>
      <c r="C42" s="140">
        <v>0</v>
      </c>
      <c r="D42" s="140">
        <v>0</v>
      </c>
      <c r="E42" s="140">
        <v>0</v>
      </c>
      <c r="G42" s="140">
        <v>0</v>
      </c>
      <c r="H42" s="140">
        <v>33.6</v>
      </c>
      <c r="I42" s="140">
        <v>0</v>
      </c>
      <c r="J42" s="140">
        <v>0</v>
      </c>
      <c r="K42" s="357">
        <v>0</v>
      </c>
      <c r="L42" s="358">
        <v>33.6</v>
      </c>
    </row>
    <row r="43" spans="1:12" x14ac:dyDescent="0.35">
      <c r="A43" s="352"/>
      <c r="B43" s="352">
        <v>45265</v>
      </c>
      <c r="C43" s="140">
        <v>0</v>
      </c>
      <c r="D43" s="140">
        <v>0</v>
      </c>
      <c r="E43" s="140">
        <v>0</v>
      </c>
      <c r="G43" s="140">
        <v>0</v>
      </c>
      <c r="H43" s="140">
        <v>2.7</v>
      </c>
      <c r="I43" s="140">
        <v>0</v>
      </c>
      <c r="J43" s="140">
        <v>0</v>
      </c>
      <c r="K43" s="357">
        <v>0</v>
      </c>
      <c r="L43" s="358">
        <v>2.7</v>
      </c>
    </row>
    <row r="44" spans="1:12" x14ac:dyDescent="0.35">
      <c r="A44" s="352"/>
      <c r="B44" s="352">
        <v>45266</v>
      </c>
      <c r="C44" s="140">
        <v>1.1000000000000001</v>
      </c>
      <c r="D44" s="140">
        <v>2.6</v>
      </c>
      <c r="E44" s="140">
        <v>1.9</v>
      </c>
      <c r="G44" s="140">
        <v>0</v>
      </c>
      <c r="H44" s="140">
        <v>40.399999999999991</v>
      </c>
      <c r="I44" s="140">
        <v>0</v>
      </c>
      <c r="J44" s="140">
        <v>0</v>
      </c>
      <c r="K44" s="357">
        <v>0</v>
      </c>
      <c r="L44" s="358">
        <v>45.999999999999993</v>
      </c>
    </row>
    <row r="45" spans="1:12" x14ac:dyDescent="0.35">
      <c r="A45" s="352"/>
      <c r="B45" s="352">
        <v>45267</v>
      </c>
      <c r="C45" s="140">
        <v>0</v>
      </c>
      <c r="D45" s="140">
        <v>0</v>
      </c>
      <c r="E45" s="140">
        <v>0</v>
      </c>
      <c r="G45" s="140">
        <v>0</v>
      </c>
      <c r="H45" s="140">
        <v>48.4</v>
      </c>
      <c r="I45" s="140">
        <v>24.8</v>
      </c>
      <c r="J45" s="140">
        <v>0</v>
      </c>
      <c r="K45" s="357">
        <v>0</v>
      </c>
      <c r="L45" s="358">
        <v>73.2</v>
      </c>
    </row>
    <row r="46" spans="1:12" x14ac:dyDescent="0.35">
      <c r="A46" s="352"/>
      <c r="B46" s="352">
        <v>45268</v>
      </c>
      <c r="C46" s="140">
        <v>0</v>
      </c>
      <c r="D46" s="140">
        <v>0</v>
      </c>
      <c r="E46" s="140">
        <v>0</v>
      </c>
      <c r="G46" s="140">
        <v>0</v>
      </c>
      <c r="H46" s="140">
        <v>4.3999999999999995</v>
      </c>
      <c r="I46" s="140">
        <v>0</v>
      </c>
      <c r="J46" s="140">
        <v>0</v>
      </c>
      <c r="K46" s="357">
        <v>0</v>
      </c>
      <c r="L46" s="358">
        <v>4.3999999999999995</v>
      </c>
    </row>
    <row r="47" spans="1:12" x14ac:dyDescent="0.35">
      <c r="A47" s="352"/>
      <c r="B47" s="352">
        <v>45271</v>
      </c>
      <c r="C47" s="140">
        <v>0</v>
      </c>
      <c r="D47" s="140">
        <v>0</v>
      </c>
      <c r="E47" s="140">
        <v>0</v>
      </c>
      <c r="G47" s="140">
        <v>0</v>
      </c>
      <c r="H47" s="140">
        <v>0</v>
      </c>
      <c r="I47" s="140">
        <v>143.39999999999998</v>
      </c>
      <c r="J47" s="140">
        <v>0</v>
      </c>
      <c r="K47" s="357">
        <v>0</v>
      </c>
      <c r="L47" s="358">
        <v>143.39999999999998</v>
      </c>
    </row>
    <row r="48" spans="1:12" x14ac:dyDescent="0.35">
      <c r="A48" s="352"/>
      <c r="B48" s="352">
        <v>45272</v>
      </c>
      <c r="C48" s="140">
        <v>0</v>
      </c>
      <c r="D48" s="140">
        <v>0</v>
      </c>
      <c r="E48" s="140">
        <v>0</v>
      </c>
      <c r="G48" s="140">
        <v>0</v>
      </c>
      <c r="H48" s="140">
        <v>0</v>
      </c>
      <c r="I48" s="140">
        <v>156.19999999999999</v>
      </c>
      <c r="J48" s="140">
        <v>0</v>
      </c>
      <c r="K48" s="357">
        <v>0</v>
      </c>
      <c r="L48" s="358">
        <v>156.19999999999999</v>
      </c>
    </row>
    <row r="49" spans="1:12" x14ac:dyDescent="0.35">
      <c r="A49" s="352"/>
      <c r="B49" s="352">
        <v>45273</v>
      </c>
      <c r="C49" s="140">
        <v>0</v>
      </c>
      <c r="D49" s="140">
        <v>0</v>
      </c>
      <c r="E49" s="140">
        <v>0</v>
      </c>
      <c r="G49" s="140">
        <v>6.3</v>
      </c>
      <c r="H49" s="140">
        <v>107</v>
      </c>
      <c r="I49" s="140">
        <v>137.80000000000001</v>
      </c>
      <c r="J49" s="140">
        <v>0</v>
      </c>
      <c r="K49" s="357">
        <v>0</v>
      </c>
      <c r="L49" s="358">
        <v>251.10000000000002</v>
      </c>
    </row>
    <row r="50" spans="1:12" x14ac:dyDescent="0.35">
      <c r="A50" s="352"/>
      <c r="B50" s="352">
        <v>45274</v>
      </c>
      <c r="C50" s="140">
        <v>0</v>
      </c>
      <c r="D50" s="140">
        <v>0</v>
      </c>
      <c r="E50" s="140">
        <v>0</v>
      </c>
      <c r="G50" s="140">
        <v>0</v>
      </c>
      <c r="H50" s="140">
        <v>288.89999999999998</v>
      </c>
      <c r="I50" s="140">
        <v>0</v>
      </c>
      <c r="J50" s="140">
        <v>0</v>
      </c>
      <c r="K50" s="357">
        <v>0</v>
      </c>
      <c r="L50" s="358">
        <v>288.89999999999998</v>
      </c>
    </row>
    <row r="51" spans="1:12" x14ac:dyDescent="0.35">
      <c r="A51" s="352"/>
      <c r="B51" s="352">
        <v>45275</v>
      </c>
      <c r="C51" s="140">
        <v>0</v>
      </c>
      <c r="D51" s="140">
        <v>0</v>
      </c>
      <c r="E51" s="140">
        <v>0</v>
      </c>
      <c r="G51" s="140">
        <v>0.6</v>
      </c>
      <c r="H51" s="140">
        <v>39.1</v>
      </c>
      <c r="I51" s="140">
        <v>0</v>
      </c>
      <c r="J51" s="140">
        <v>0</v>
      </c>
      <c r="K51" s="357">
        <v>0</v>
      </c>
      <c r="L51" s="358">
        <v>39.700000000000003</v>
      </c>
    </row>
    <row r="52" spans="1:12" x14ac:dyDescent="0.35">
      <c r="A52" s="352"/>
      <c r="B52" s="352">
        <v>45278</v>
      </c>
      <c r="C52" s="140">
        <v>0</v>
      </c>
      <c r="D52" s="140">
        <v>0</v>
      </c>
      <c r="E52" s="140">
        <v>0</v>
      </c>
      <c r="G52" s="140">
        <v>115.89999999999999</v>
      </c>
      <c r="H52" s="140">
        <v>32</v>
      </c>
      <c r="I52" s="140">
        <v>0</v>
      </c>
      <c r="J52" s="140">
        <v>0</v>
      </c>
      <c r="K52" s="357">
        <v>0</v>
      </c>
      <c r="L52" s="358">
        <v>147.89999999999998</v>
      </c>
    </row>
    <row r="53" spans="1:12" x14ac:dyDescent="0.35">
      <c r="A53" s="352"/>
      <c r="B53" s="352">
        <v>45279</v>
      </c>
      <c r="C53" s="140">
        <v>0</v>
      </c>
      <c r="D53" s="140">
        <v>0</v>
      </c>
      <c r="E53" s="140">
        <v>0</v>
      </c>
      <c r="G53" s="140">
        <v>1.4</v>
      </c>
      <c r="H53" s="140">
        <v>0</v>
      </c>
      <c r="I53" s="140">
        <v>0</v>
      </c>
      <c r="J53" s="140">
        <v>0</v>
      </c>
      <c r="K53" s="357">
        <v>0</v>
      </c>
      <c r="L53" s="358">
        <v>1.4</v>
      </c>
    </row>
    <row r="54" spans="1:12" x14ac:dyDescent="0.35">
      <c r="A54" s="352"/>
      <c r="B54" s="352">
        <v>45280</v>
      </c>
      <c r="C54" s="140">
        <v>1.8</v>
      </c>
      <c r="D54" s="140">
        <v>3.2</v>
      </c>
      <c r="E54" s="140">
        <v>1</v>
      </c>
      <c r="G54" s="140">
        <v>0</v>
      </c>
      <c r="H54" s="140">
        <v>381.19999999999993</v>
      </c>
      <c r="I54" s="140">
        <v>0</v>
      </c>
      <c r="J54" s="140">
        <v>0</v>
      </c>
      <c r="K54" s="357">
        <v>0</v>
      </c>
      <c r="L54" s="358">
        <v>387.19999999999993</v>
      </c>
    </row>
    <row r="55" spans="1:12" x14ac:dyDescent="0.35">
      <c r="A55" s="352"/>
      <c r="B55" s="352">
        <v>45281</v>
      </c>
      <c r="C55" s="140">
        <v>0</v>
      </c>
      <c r="D55" s="140">
        <v>0</v>
      </c>
      <c r="E55" s="140">
        <v>0</v>
      </c>
      <c r="G55" s="140">
        <v>0</v>
      </c>
      <c r="H55" s="140">
        <v>328.6</v>
      </c>
      <c r="I55" s="140">
        <v>0</v>
      </c>
      <c r="J55" s="140">
        <v>0</v>
      </c>
      <c r="K55" s="357">
        <v>0</v>
      </c>
      <c r="L55" s="358">
        <v>328.6</v>
      </c>
    </row>
    <row r="56" spans="1:12" x14ac:dyDescent="0.35">
      <c r="A56" s="352"/>
      <c r="B56" s="352">
        <v>45282</v>
      </c>
      <c r="C56" s="140">
        <v>0</v>
      </c>
      <c r="D56" s="140">
        <v>0</v>
      </c>
      <c r="E56" s="140">
        <v>0</v>
      </c>
      <c r="G56" s="140">
        <v>0</v>
      </c>
      <c r="H56" s="140">
        <v>50.3</v>
      </c>
      <c r="I56" s="140">
        <v>0</v>
      </c>
      <c r="J56" s="140">
        <v>0</v>
      </c>
      <c r="K56" s="357">
        <v>0</v>
      </c>
      <c r="L56" s="358">
        <v>50.3</v>
      </c>
    </row>
    <row r="57" spans="1:12" x14ac:dyDescent="0.35">
      <c r="A57" s="352"/>
      <c r="B57" s="352">
        <v>45286</v>
      </c>
      <c r="C57" s="140">
        <v>0</v>
      </c>
      <c r="D57" s="140">
        <v>0</v>
      </c>
      <c r="E57" s="140">
        <v>0</v>
      </c>
      <c r="G57" s="140">
        <v>0</v>
      </c>
      <c r="H57" s="140">
        <v>286.10000000000002</v>
      </c>
      <c r="I57" s="140">
        <v>0</v>
      </c>
      <c r="J57" s="140">
        <v>0</v>
      </c>
      <c r="K57" s="357">
        <v>0</v>
      </c>
      <c r="L57" s="358">
        <v>286.10000000000002</v>
      </c>
    </row>
    <row r="58" spans="1:12" x14ac:dyDescent="0.35">
      <c r="A58" s="352"/>
      <c r="B58" s="352">
        <v>45287</v>
      </c>
      <c r="C58" s="140">
        <v>0</v>
      </c>
      <c r="D58" s="140">
        <v>0</v>
      </c>
      <c r="E58" s="140">
        <v>0</v>
      </c>
      <c r="G58" s="140">
        <v>117.4</v>
      </c>
      <c r="H58" s="140">
        <v>210.3</v>
      </c>
      <c r="I58" s="140">
        <v>4.5</v>
      </c>
      <c r="J58" s="140">
        <v>0</v>
      </c>
      <c r="K58" s="357">
        <v>0</v>
      </c>
      <c r="L58" s="358">
        <v>332.20000000000005</v>
      </c>
    </row>
    <row r="59" spans="1:12" x14ac:dyDescent="0.35">
      <c r="A59" s="352"/>
      <c r="B59" s="352">
        <v>45288</v>
      </c>
      <c r="C59" s="140">
        <v>0</v>
      </c>
      <c r="D59" s="140">
        <v>0</v>
      </c>
      <c r="E59" s="140">
        <v>0</v>
      </c>
      <c r="G59" s="140">
        <v>226.9</v>
      </c>
      <c r="H59" s="140">
        <v>0</v>
      </c>
      <c r="I59" s="140">
        <v>0</v>
      </c>
      <c r="J59" s="140">
        <v>0</v>
      </c>
      <c r="K59" s="357">
        <v>0</v>
      </c>
      <c r="L59" s="358">
        <v>226.9</v>
      </c>
    </row>
    <row r="60" spans="1:12" x14ac:dyDescent="0.35">
      <c r="A60" s="352"/>
      <c r="B60" s="352">
        <v>45292</v>
      </c>
      <c r="C60" s="140">
        <v>0</v>
      </c>
      <c r="D60" s="140">
        <v>0</v>
      </c>
      <c r="E60" s="140">
        <v>0</v>
      </c>
      <c r="G60" s="140">
        <v>0</v>
      </c>
      <c r="H60" s="140">
        <v>31.9</v>
      </c>
      <c r="I60" s="140">
        <v>0</v>
      </c>
      <c r="J60" s="140">
        <v>0</v>
      </c>
      <c r="K60" s="357">
        <v>0</v>
      </c>
      <c r="L60" s="358">
        <v>31.9</v>
      </c>
    </row>
    <row r="61" spans="1:12" x14ac:dyDescent="0.35">
      <c r="A61" s="352"/>
      <c r="B61" s="352">
        <v>45294</v>
      </c>
      <c r="C61" s="140">
        <v>1.1000000000000001</v>
      </c>
      <c r="D61" s="140">
        <v>1</v>
      </c>
      <c r="E61" s="140">
        <v>1.1000000000000001</v>
      </c>
      <c r="G61" s="140">
        <v>0</v>
      </c>
      <c r="H61" s="140">
        <v>86.899999999999991</v>
      </c>
      <c r="I61" s="140">
        <v>0</v>
      </c>
      <c r="J61" s="140">
        <v>0</v>
      </c>
      <c r="K61" s="357">
        <v>0</v>
      </c>
      <c r="L61" s="358">
        <v>90.1</v>
      </c>
    </row>
    <row r="62" spans="1:12" x14ac:dyDescent="0.35">
      <c r="A62" s="352"/>
      <c r="B62" s="352">
        <v>45301</v>
      </c>
      <c r="C62" s="140">
        <v>0</v>
      </c>
      <c r="D62" s="140">
        <v>0</v>
      </c>
      <c r="E62" s="140">
        <v>0</v>
      </c>
      <c r="G62" s="140">
        <v>9.5</v>
      </c>
      <c r="H62" s="140">
        <v>24.9</v>
      </c>
      <c r="I62" s="140">
        <v>4.7</v>
      </c>
      <c r="J62" s="140">
        <v>0</v>
      </c>
      <c r="K62" s="357">
        <v>0</v>
      </c>
      <c r="L62" s="358">
        <v>39.1</v>
      </c>
    </row>
    <row r="63" spans="1:12" x14ac:dyDescent="0.35">
      <c r="A63" s="352"/>
      <c r="B63" s="352">
        <v>45302</v>
      </c>
      <c r="C63" s="140">
        <v>0</v>
      </c>
      <c r="D63" s="140">
        <v>0</v>
      </c>
      <c r="E63" s="140">
        <v>0</v>
      </c>
      <c r="G63" s="140">
        <v>0</v>
      </c>
      <c r="H63" s="140">
        <v>36.499999999999993</v>
      </c>
      <c r="I63" s="140">
        <v>0</v>
      </c>
      <c r="J63" s="140">
        <v>0</v>
      </c>
      <c r="K63" s="357">
        <v>0</v>
      </c>
      <c r="L63" s="358">
        <v>36.499999999999993</v>
      </c>
    </row>
    <row r="64" spans="1:12" x14ac:dyDescent="0.35">
      <c r="A64" s="352"/>
      <c r="B64" s="352">
        <v>45306</v>
      </c>
      <c r="C64" s="140">
        <v>0</v>
      </c>
      <c r="D64" s="140">
        <v>0</v>
      </c>
      <c r="E64" s="140">
        <v>0</v>
      </c>
      <c r="G64" s="140">
        <v>0</v>
      </c>
      <c r="H64" s="140">
        <v>32.5</v>
      </c>
      <c r="I64" s="140">
        <v>0</v>
      </c>
      <c r="J64" s="140">
        <v>0</v>
      </c>
      <c r="K64" s="357">
        <v>0</v>
      </c>
      <c r="L64" s="358">
        <v>32.5</v>
      </c>
    </row>
    <row r="65" spans="1:12" x14ac:dyDescent="0.35">
      <c r="A65" s="352"/>
      <c r="B65" s="352">
        <v>45308</v>
      </c>
      <c r="C65" s="140">
        <v>1</v>
      </c>
      <c r="D65" s="140">
        <v>3.2</v>
      </c>
      <c r="E65" s="140">
        <v>0.8</v>
      </c>
      <c r="G65" s="140">
        <v>0</v>
      </c>
      <c r="H65" s="140">
        <v>84.899999999999991</v>
      </c>
      <c r="I65" s="140">
        <v>0</v>
      </c>
      <c r="J65" s="140">
        <v>0</v>
      </c>
      <c r="K65" s="357">
        <v>0</v>
      </c>
      <c r="L65" s="358">
        <v>89.899999999999991</v>
      </c>
    </row>
    <row r="66" spans="1:12" x14ac:dyDescent="0.35">
      <c r="A66" s="352"/>
      <c r="B66" s="352">
        <v>45313</v>
      </c>
      <c r="C66" s="140">
        <v>0</v>
      </c>
      <c r="D66" s="140">
        <v>0</v>
      </c>
      <c r="E66" s="140">
        <v>0</v>
      </c>
      <c r="G66" s="140">
        <v>0</v>
      </c>
      <c r="H66" s="140">
        <v>31.4</v>
      </c>
      <c r="I66" s="140">
        <v>0</v>
      </c>
      <c r="J66" s="140">
        <v>0</v>
      </c>
      <c r="K66" s="357">
        <v>0</v>
      </c>
      <c r="L66" s="358">
        <v>31.4</v>
      </c>
    </row>
    <row r="67" spans="1:12" x14ac:dyDescent="0.35">
      <c r="A67" s="352"/>
      <c r="B67" s="352">
        <v>45315</v>
      </c>
      <c r="C67" s="140">
        <v>0</v>
      </c>
      <c r="D67" s="140">
        <v>0</v>
      </c>
      <c r="E67" s="140">
        <v>0</v>
      </c>
      <c r="G67" s="140">
        <v>11.3</v>
      </c>
      <c r="H67" s="140">
        <v>75.2</v>
      </c>
      <c r="I67" s="140">
        <v>5.5</v>
      </c>
      <c r="J67" s="140">
        <v>0</v>
      </c>
      <c r="K67" s="357">
        <v>0</v>
      </c>
      <c r="L67" s="358">
        <v>92</v>
      </c>
    </row>
    <row r="68" spans="1:12" x14ac:dyDescent="0.35">
      <c r="A68" s="352"/>
      <c r="B68" s="352">
        <v>45320</v>
      </c>
      <c r="C68" s="140">
        <v>0</v>
      </c>
      <c r="D68" s="140">
        <v>0</v>
      </c>
      <c r="E68" s="140">
        <v>0</v>
      </c>
      <c r="G68" s="140">
        <v>0</v>
      </c>
      <c r="H68" s="140">
        <v>35.999999999999993</v>
      </c>
      <c r="I68" s="140">
        <v>0</v>
      </c>
      <c r="J68" s="140">
        <v>0</v>
      </c>
      <c r="K68" s="357">
        <v>0</v>
      </c>
      <c r="L68" s="358">
        <v>35.999999999999993</v>
      </c>
    </row>
    <row r="69" spans="1:12" x14ac:dyDescent="0.35">
      <c r="A69" s="352"/>
      <c r="B69" s="352">
        <v>45322</v>
      </c>
      <c r="C69" s="140">
        <v>1.1000000000000001</v>
      </c>
      <c r="D69" s="140">
        <v>3.7</v>
      </c>
      <c r="E69" s="140">
        <v>1.1000000000000001</v>
      </c>
      <c r="G69" s="140">
        <v>0</v>
      </c>
      <c r="H69" s="140">
        <v>93.8</v>
      </c>
      <c r="I69" s="140">
        <v>0</v>
      </c>
      <c r="J69" s="140">
        <v>0</v>
      </c>
      <c r="K69" s="357">
        <v>0</v>
      </c>
      <c r="L69" s="358">
        <v>99.7</v>
      </c>
    </row>
    <row r="70" spans="1:12" x14ac:dyDescent="0.35">
      <c r="A70" s="352"/>
      <c r="B70" s="352">
        <v>45328</v>
      </c>
      <c r="C70" s="140">
        <v>0</v>
      </c>
      <c r="D70" s="140">
        <v>0</v>
      </c>
      <c r="E70" s="140">
        <v>0</v>
      </c>
      <c r="G70" s="140">
        <v>0</v>
      </c>
      <c r="H70" s="140">
        <v>314.60000000000002</v>
      </c>
      <c r="I70" s="140">
        <v>0</v>
      </c>
      <c r="J70" s="140">
        <v>0</v>
      </c>
      <c r="K70" s="357">
        <v>0</v>
      </c>
      <c r="L70" s="358">
        <v>314.60000000000002</v>
      </c>
    </row>
    <row r="71" spans="1:12" x14ac:dyDescent="0.35">
      <c r="A71" s="352"/>
      <c r="B71" s="352">
        <v>45329</v>
      </c>
      <c r="C71" s="140">
        <v>0</v>
      </c>
      <c r="D71" s="140">
        <v>0</v>
      </c>
      <c r="E71" s="140">
        <v>0</v>
      </c>
      <c r="G71" s="140">
        <v>11.200000000000001</v>
      </c>
      <c r="H71" s="140">
        <v>371.50000000000006</v>
      </c>
      <c r="I71" s="140">
        <v>5.2</v>
      </c>
      <c r="J71" s="140">
        <v>0</v>
      </c>
      <c r="K71" s="357">
        <v>0</v>
      </c>
      <c r="L71" s="358">
        <v>387.90000000000003</v>
      </c>
    </row>
    <row r="72" spans="1:12" x14ac:dyDescent="0.35">
      <c r="A72" s="352"/>
      <c r="B72" s="352">
        <v>45330</v>
      </c>
      <c r="C72" s="140">
        <v>0</v>
      </c>
      <c r="D72" s="140">
        <v>0</v>
      </c>
      <c r="E72" s="140">
        <v>0</v>
      </c>
      <c r="G72" s="140">
        <v>0</v>
      </c>
      <c r="H72" s="140">
        <v>144.50000000000003</v>
      </c>
      <c r="I72" s="140">
        <v>0</v>
      </c>
      <c r="J72" s="140">
        <v>0</v>
      </c>
      <c r="K72" s="357">
        <v>0</v>
      </c>
      <c r="L72" s="358">
        <v>144.50000000000003</v>
      </c>
    </row>
    <row r="73" spans="1:12" x14ac:dyDescent="0.35">
      <c r="A73" s="352"/>
      <c r="B73" s="352">
        <v>45331</v>
      </c>
      <c r="C73" s="140">
        <v>0</v>
      </c>
      <c r="D73" s="140">
        <v>0</v>
      </c>
      <c r="E73" s="140">
        <v>0</v>
      </c>
      <c r="G73" s="140">
        <v>0</v>
      </c>
      <c r="H73" s="140">
        <v>299.89999999999998</v>
      </c>
      <c r="I73" s="140">
        <v>0</v>
      </c>
      <c r="J73" s="140">
        <v>0</v>
      </c>
      <c r="K73" s="357">
        <v>0</v>
      </c>
      <c r="L73" s="358">
        <v>299.89999999999998</v>
      </c>
    </row>
    <row r="74" spans="1:12" x14ac:dyDescent="0.35">
      <c r="A74" s="352"/>
      <c r="B74" s="352">
        <v>45334</v>
      </c>
      <c r="C74" s="140">
        <v>0</v>
      </c>
      <c r="D74" s="140">
        <v>0</v>
      </c>
      <c r="E74" s="140">
        <v>0</v>
      </c>
      <c r="G74" s="140">
        <v>0</v>
      </c>
      <c r="H74" s="140">
        <v>206.8</v>
      </c>
      <c r="I74" s="140">
        <v>0</v>
      </c>
      <c r="J74" s="140">
        <v>0</v>
      </c>
      <c r="K74" s="357">
        <v>0</v>
      </c>
      <c r="L74" s="358">
        <v>206.8</v>
      </c>
    </row>
    <row r="75" spans="1:12" x14ac:dyDescent="0.35">
      <c r="A75" s="352"/>
      <c r="B75" s="352">
        <v>45335</v>
      </c>
      <c r="C75" s="140">
        <v>0</v>
      </c>
      <c r="D75" s="140">
        <v>0</v>
      </c>
      <c r="E75" s="140">
        <v>0</v>
      </c>
      <c r="G75" s="140">
        <v>0</v>
      </c>
      <c r="H75" s="140">
        <v>333.2</v>
      </c>
      <c r="I75" s="140">
        <v>0</v>
      </c>
      <c r="J75" s="140">
        <v>0</v>
      </c>
      <c r="K75" s="357">
        <v>0</v>
      </c>
      <c r="L75" s="358">
        <v>333.2</v>
      </c>
    </row>
    <row r="76" spans="1:12" x14ac:dyDescent="0.35">
      <c r="A76" s="352"/>
      <c r="B76" s="352">
        <v>45336</v>
      </c>
      <c r="C76" s="140">
        <v>0.8</v>
      </c>
      <c r="D76" s="140">
        <v>1.8</v>
      </c>
      <c r="E76" s="140">
        <v>2.1</v>
      </c>
      <c r="G76" s="140">
        <v>0</v>
      </c>
      <c r="H76" s="140">
        <v>374.10000000000008</v>
      </c>
      <c r="I76" s="140">
        <v>0</v>
      </c>
      <c r="J76" s="140">
        <v>0</v>
      </c>
      <c r="K76" s="357">
        <v>0</v>
      </c>
      <c r="L76" s="358">
        <v>378.80000000000007</v>
      </c>
    </row>
    <row r="77" spans="1:12" x14ac:dyDescent="0.35">
      <c r="A77" s="352"/>
      <c r="B77" s="352">
        <v>45337</v>
      </c>
      <c r="C77" s="140">
        <v>0</v>
      </c>
      <c r="D77" s="140">
        <v>0</v>
      </c>
      <c r="E77" s="140">
        <v>0</v>
      </c>
      <c r="G77" s="140">
        <v>0</v>
      </c>
      <c r="H77" s="140">
        <v>303.49999999999994</v>
      </c>
      <c r="I77" s="140">
        <v>0</v>
      </c>
      <c r="J77" s="140">
        <v>0</v>
      </c>
      <c r="K77" s="357">
        <v>0</v>
      </c>
      <c r="L77" s="358">
        <v>303.49999999999994</v>
      </c>
    </row>
    <row r="78" spans="1:12" x14ac:dyDescent="0.35">
      <c r="A78" s="352"/>
      <c r="B78" s="352">
        <v>45338</v>
      </c>
      <c r="C78" s="140">
        <v>0</v>
      </c>
      <c r="D78" s="140">
        <v>0</v>
      </c>
      <c r="E78" s="140">
        <v>0</v>
      </c>
      <c r="G78" s="140">
        <v>0</v>
      </c>
      <c r="H78" s="140">
        <v>303.3</v>
      </c>
      <c r="I78" s="140">
        <v>0</v>
      </c>
      <c r="J78" s="140">
        <v>0</v>
      </c>
      <c r="K78" s="357">
        <v>0</v>
      </c>
      <c r="L78" s="358">
        <v>303.3</v>
      </c>
    </row>
    <row r="79" spans="1:12" x14ac:dyDescent="0.35">
      <c r="A79" s="352"/>
      <c r="B79" s="352">
        <v>45341</v>
      </c>
      <c r="C79" s="140">
        <v>0</v>
      </c>
      <c r="D79" s="140">
        <v>0</v>
      </c>
      <c r="E79" s="140">
        <v>0</v>
      </c>
      <c r="G79" s="140">
        <v>0</v>
      </c>
      <c r="H79" s="140">
        <v>59.8</v>
      </c>
      <c r="I79" s="140">
        <v>0</v>
      </c>
      <c r="J79" s="140">
        <v>0</v>
      </c>
      <c r="K79" s="357">
        <v>0</v>
      </c>
      <c r="L79" s="358">
        <v>59.8</v>
      </c>
    </row>
    <row r="80" spans="1:12" x14ac:dyDescent="0.35">
      <c r="A80" s="352"/>
      <c r="B80" s="352">
        <v>45342</v>
      </c>
      <c r="C80" s="140">
        <v>0</v>
      </c>
      <c r="D80" s="140">
        <v>0</v>
      </c>
      <c r="E80" s="140">
        <v>0</v>
      </c>
      <c r="G80" s="140">
        <v>0</v>
      </c>
      <c r="H80" s="140">
        <v>57.599999999999994</v>
      </c>
      <c r="I80" s="140">
        <v>0</v>
      </c>
      <c r="J80" s="140">
        <v>0</v>
      </c>
      <c r="K80" s="357">
        <v>0</v>
      </c>
      <c r="L80" s="358">
        <v>57.599999999999994</v>
      </c>
    </row>
    <row r="81" spans="1:12" x14ac:dyDescent="0.35">
      <c r="A81" s="352"/>
      <c r="B81" s="352">
        <v>45343</v>
      </c>
      <c r="C81" s="140">
        <v>0</v>
      </c>
      <c r="D81" s="140">
        <v>0</v>
      </c>
      <c r="E81" s="140">
        <v>0</v>
      </c>
      <c r="G81" s="140">
        <v>11.1</v>
      </c>
      <c r="H81" s="140">
        <v>223.2</v>
      </c>
      <c r="I81" s="140">
        <v>5.3000000000000007</v>
      </c>
      <c r="J81" s="140">
        <v>0</v>
      </c>
      <c r="K81" s="357">
        <v>0</v>
      </c>
      <c r="L81" s="358">
        <v>239.6</v>
      </c>
    </row>
    <row r="82" spans="1:12" x14ac:dyDescent="0.35">
      <c r="A82" s="352"/>
      <c r="B82" s="352">
        <v>45344</v>
      </c>
      <c r="C82" s="140">
        <v>0</v>
      </c>
      <c r="D82" s="140">
        <v>0</v>
      </c>
      <c r="E82" s="140">
        <v>0</v>
      </c>
      <c r="G82" s="140">
        <v>0</v>
      </c>
      <c r="H82" s="140">
        <v>61.099999999999994</v>
      </c>
      <c r="I82" s="140">
        <v>0</v>
      </c>
      <c r="J82" s="140">
        <v>0</v>
      </c>
      <c r="K82" s="357">
        <v>0</v>
      </c>
      <c r="L82" s="358">
        <v>61.099999999999994</v>
      </c>
    </row>
    <row r="83" spans="1:12" x14ac:dyDescent="0.35">
      <c r="A83" s="352"/>
      <c r="B83" s="352">
        <v>45348</v>
      </c>
      <c r="C83" s="140">
        <v>0</v>
      </c>
      <c r="D83" s="140">
        <v>0</v>
      </c>
      <c r="E83" s="140">
        <v>0</v>
      </c>
      <c r="G83" s="140">
        <v>0</v>
      </c>
      <c r="H83" s="140">
        <v>223.10000000000002</v>
      </c>
      <c r="I83" s="140">
        <v>0</v>
      </c>
      <c r="J83" s="140">
        <v>0</v>
      </c>
      <c r="K83" s="357">
        <v>0</v>
      </c>
      <c r="L83" s="358">
        <v>223.10000000000002</v>
      </c>
    </row>
    <row r="84" spans="1:12" x14ac:dyDescent="0.35">
      <c r="A84" s="352"/>
      <c r="B84" s="352">
        <v>45349</v>
      </c>
      <c r="C84" s="140">
        <v>0</v>
      </c>
      <c r="D84" s="140">
        <v>0</v>
      </c>
      <c r="E84" s="140">
        <v>0</v>
      </c>
      <c r="G84" s="140">
        <v>0</v>
      </c>
      <c r="H84" s="140">
        <v>146.60000000000002</v>
      </c>
      <c r="I84" s="140">
        <v>0</v>
      </c>
      <c r="J84" s="140">
        <v>0</v>
      </c>
      <c r="K84" s="357">
        <v>0</v>
      </c>
      <c r="L84" s="358">
        <v>146.60000000000002</v>
      </c>
    </row>
    <row r="85" spans="1:12" x14ac:dyDescent="0.35">
      <c r="A85" s="352"/>
      <c r="B85" s="352">
        <v>45350</v>
      </c>
      <c r="C85" s="140">
        <v>1</v>
      </c>
      <c r="D85" s="140">
        <v>4.3000000000000007</v>
      </c>
      <c r="E85" s="140">
        <v>1.1000000000000001</v>
      </c>
      <c r="G85" s="140">
        <v>0</v>
      </c>
      <c r="H85" s="140">
        <v>268.8</v>
      </c>
      <c r="I85" s="140">
        <v>0</v>
      </c>
      <c r="J85" s="140">
        <v>0</v>
      </c>
      <c r="K85" s="357">
        <v>0</v>
      </c>
      <c r="L85" s="358">
        <v>275.2</v>
      </c>
    </row>
    <row r="86" spans="1:12" x14ac:dyDescent="0.35">
      <c r="A86" s="352"/>
      <c r="B86" s="352">
        <v>45351</v>
      </c>
      <c r="C86" s="140">
        <v>0</v>
      </c>
      <c r="D86" s="140">
        <v>0</v>
      </c>
      <c r="E86" s="140">
        <v>0</v>
      </c>
      <c r="G86" s="140">
        <v>0</v>
      </c>
      <c r="H86" s="140">
        <v>124.4</v>
      </c>
      <c r="I86" s="140">
        <v>0</v>
      </c>
      <c r="J86" s="140">
        <v>0</v>
      </c>
      <c r="K86" s="357">
        <v>0</v>
      </c>
      <c r="L86" s="358">
        <v>124.4</v>
      </c>
    </row>
    <row r="87" spans="1:12" x14ac:dyDescent="0.35">
      <c r="A87" s="352"/>
      <c r="B87" s="352">
        <v>45355</v>
      </c>
      <c r="C87" s="140">
        <v>0</v>
      </c>
      <c r="D87" s="140">
        <v>0</v>
      </c>
      <c r="E87" s="140">
        <v>0</v>
      </c>
      <c r="G87" s="140">
        <v>0</v>
      </c>
      <c r="H87" s="140">
        <v>8.4</v>
      </c>
      <c r="I87" s="140">
        <v>0</v>
      </c>
      <c r="J87" s="140">
        <v>0</v>
      </c>
      <c r="K87" s="357">
        <v>0</v>
      </c>
      <c r="L87" s="358">
        <v>8.4</v>
      </c>
    </row>
    <row r="88" spans="1:12" x14ac:dyDescent="0.35">
      <c r="A88" s="352"/>
      <c r="B88" s="352">
        <v>45356</v>
      </c>
      <c r="C88" s="140">
        <v>0</v>
      </c>
      <c r="D88" s="140">
        <v>0</v>
      </c>
      <c r="E88" s="140">
        <v>0</v>
      </c>
      <c r="G88" s="140">
        <v>0</v>
      </c>
      <c r="H88" s="140">
        <v>8.3000000000000007</v>
      </c>
      <c r="I88" s="140">
        <v>0</v>
      </c>
      <c r="J88" s="140">
        <v>0</v>
      </c>
      <c r="K88" s="357">
        <v>0</v>
      </c>
      <c r="L88" s="358">
        <v>8.3000000000000007</v>
      </c>
    </row>
    <row r="89" spans="1:12" x14ac:dyDescent="0.35">
      <c r="A89" s="352"/>
      <c r="B89" s="352">
        <v>45357</v>
      </c>
      <c r="C89" s="140">
        <v>0</v>
      </c>
      <c r="D89" s="140">
        <v>0</v>
      </c>
      <c r="E89" s="140">
        <v>0</v>
      </c>
      <c r="G89" s="140">
        <v>11.200000000000001</v>
      </c>
      <c r="H89" s="140">
        <v>33.199999999999996</v>
      </c>
      <c r="I89" s="140">
        <v>51.5</v>
      </c>
      <c r="J89" s="140">
        <v>0</v>
      </c>
      <c r="K89" s="357">
        <v>0</v>
      </c>
      <c r="L89" s="358">
        <v>95.9</v>
      </c>
    </row>
    <row r="90" spans="1:12" x14ac:dyDescent="0.35">
      <c r="A90" s="352"/>
      <c r="B90" s="352">
        <v>45358</v>
      </c>
      <c r="C90" s="140">
        <v>0</v>
      </c>
      <c r="D90" s="140">
        <v>0</v>
      </c>
      <c r="E90" s="140">
        <v>0</v>
      </c>
      <c r="G90" s="140">
        <v>0</v>
      </c>
      <c r="H90" s="140">
        <v>163</v>
      </c>
      <c r="I90" s="140">
        <v>0</v>
      </c>
      <c r="J90" s="140">
        <v>0</v>
      </c>
      <c r="K90" s="357">
        <v>0</v>
      </c>
      <c r="L90" s="358">
        <v>163</v>
      </c>
    </row>
    <row r="91" spans="1:12" x14ac:dyDescent="0.35">
      <c r="A91" s="352"/>
      <c r="B91" s="352">
        <v>45359</v>
      </c>
      <c r="C91" s="140">
        <v>0</v>
      </c>
      <c r="D91" s="140">
        <v>0</v>
      </c>
      <c r="E91" s="140">
        <v>0</v>
      </c>
      <c r="G91" s="140">
        <v>0</v>
      </c>
      <c r="H91" s="140">
        <v>6.4999999999999991</v>
      </c>
      <c r="I91" s="140">
        <v>0</v>
      </c>
      <c r="J91" s="140">
        <v>0</v>
      </c>
      <c r="K91" s="357">
        <v>0</v>
      </c>
      <c r="L91" s="358">
        <v>6.4999999999999991</v>
      </c>
    </row>
    <row r="92" spans="1:12" x14ac:dyDescent="0.35">
      <c r="A92" s="352"/>
      <c r="B92" s="352">
        <v>45362</v>
      </c>
      <c r="C92" s="140">
        <v>0</v>
      </c>
      <c r="D92" s="140">
        <v>0</v>
      </c>
      <c r="E92" s="140">
        <v>0</v>
      </c>
      <c r="G92" s="140">
        <v>0</v>
      </c>
      <c r="H92" s="140">
        <v>40.5</v>
      </c>
      <c r="I92" s="140">
        <v>0</v>
      </c>
      <c r="J92" s="140">
        <v>0</v>
      </c>
      <c r="K92" s="357">
        <v>0</v>
      </c>
      <c r="L92" s="358">
        <v>40.5</v>
      </c>
    </row>
    <row r="93" spans="1:12" x14ac:dyDescent="0.35">
      <c r="A93" s="352"/>
      <c r="B93" s="352">
        <v>45363</v>
      </c>
      <c r="C93" s="140">
        <v>0</v>
      </c>
      <c r="D93" s="140">
        <v>0</v>
      </c>
      <c r="E93" s="140">
        <v>0</v>
      </c>
      <c r="G93" s="140">
        <v>0</v>
      </c>
      <c r="H93" s="140">
        <v>5.9</v>
      </c>
      <c r="I93" s="140">
        <v>0</v>
      </c>
      <c r="J93" s="140">
        <v>0</v>
      </c>
      <c r="K93" s="357">
        <v>0</v>
      </c>
      <c r="L93" s="358">
        <v>5.9</v>
      </c>
    </row>
    <row r="94" spans="1:12" x14ac:dyDescent="0.35">
      <c r="A94" s="352"/>
      <c r="B94" s="352">
        <v>45364</v>
      </c>
      <c r="C94" s="140">
        <v>0</v>
      </c>
      <c r="D94" s="140">
        <v>1.1000000000000001</v>
      </c>
      <c r="E94" s="140">
        <v>0.7</v>
      </c>
      <c r="G94" s="140">
        <v>0</v>
      </c>
      <c r="H94" s="140">
        <v>94.099999999999966</v>
      </c>
      <c r="I94" s="140">
        <v>0</v>
      </c>
      <c r="J94" s="140">
        <v>0</v>
      </c>
      <c r="K94" s="357">
        <v>0</v>
      </c>
      <c r="L94" s="358">
        <v>95.899999999999963</v>
      </c>
    </row>
    <row r="95" spans="1:12" x14ac:dyDescent="0.35">
      <c r="A95" s="352"/>
      <c r="B95" s="352">
        <v>45370</v>
      </c>
      <c r="C95" s="140">
        <v>0</v>
      </c>
      <c r="D95" s="140">
        <v>0</v>
      </c>
      <c r="E95" s="140">
        <v>0</v>
      </c>
      <c r="G95" s="140">
        <v>0</v>
      </c>
      <c r="H95" s="140">
        <v>26.3</v>
      </c>
      <c r="I95" s="140">
        <v>0</v>
      </c>
      <c r="J95" s="140">
        <v>0</v>
      </c>
      <c r="K95" s="357">
        <v>0</v>
      </c>
      <c r="L95" s="358">
        <v>26.3</v>
      </c>
    </row>
    <row r="96" spans="1:12" x14ac:dyDescent="0.35">
      <c r="A96" s="352"/>
      <c r="B96" s="352">
        <v>45371</v>
      </c>
      <c r="C96" s="140">
        <v>0</v>
      </c>
      <c r="D96" s="140">
        <v>0</v>
      </c>
      <c r="E96" s="140">
        <v>0</v>
      </c>
      <c r="G96" s="140">
        <v>10.8</v>
      </c>
      <c r="H96" s="140">
        <v>149.69999999999999</v>
      </c>
      <c r="I96" s="140">
        <v>3.3</v>
      </c>
      <c r="J96" s="140">
        <v>0</v>
      </c>
      <c r="K96" s="357">
        <v>0</v>
      </c>
      <c r="L96" s="358">
        <v>163.80000000000001</v>
      </c>
    </row>
    <row r="97" spans="1:12" x14ac:dyDescent="0.35">
      <c r="A97" s="352"/>
      <c r="B97" s="352">
        <v>45372</v>
      </c>
      <c r="C97" s="140">
        <v>0</v>
      </c>
      <c r="D97" s="140">
        <v>0</v>
      </c>
      <c r="E97" s="140">
        <v>0</v>
      </c>
      <c r="G97" s="140">
        <v>0</v>
      </c>
      <c r="H97" s="140">
        <v>189.6</v>
      </c>
      <c r="I97" s="140">
        <v>0</v>
      </c>
      <c r="J97" s="140">
        <v>0</v>
      </c>
      <c r="K97" s="357">
        <v>0</v>
      </c>
      <c r="L97" s="358">
        <v>189.6</v>
      </c>
    </row>
    <row r="98" spans="1:12" x14ac:dyDescent="0.35">
      <c r="A98" s="352"/>
      <c r="B98" s="352">
        <v>45376</v>
      </c>
      <c r="C98" s="140">
        <v>0</v>
      </c>
      <c r="D98" s="140">
        <v>0</v>
      </c>
      <c r="E98" s="140">
        <v>0</v>
      </c>
      <c r="G98" s="140">
        <v>0</v>
      </c>
      <c r="H98" s="140">
        <v>35.000000000000007</v>
      </c>
      <c r="I98" s="140">
        <v>0</v>
      </c>
      <c r="J98" s="140">
        <v>0</v>
      </c>
      <c r="K98" s="357">
        <v>0</v>
      </c>
      <c r="L98" s="358">
        <v>35.000000000000007</v>
      </c>
    </row>
    <row r="99" spans="1:12" x14ac:dyDescent="0.35">
      <c r="A99" s="352"/>
      <c r="B99" s="352">
        <v>45378</v>
      </c>
      <c r="C99" s="140">
        <v>2.1</v>
      </c>
      <c r="D99" s="140">
        <v>5.2</v>
      </c>
      <c r="E99" s="140">
        <v>2.2000000000000002</v>
      </c>
      <c r="G99" s="140">
        <v>0</v>
      </c>
      <c r="H99" s="140">
        <v>0</v>
      </c>
      <c r="I99" s="140">
        <v>0</v>
      </c>
      <c r="J99" s="140">
        <v>0</v>
      </c>
      <c r="K99" s="357">
        <v>0</v>
      </c>
      <c r="L99" s="358">
        <v>9.5</v>
      </c>
    </row>
    <row r="100" spans="1:12" x14ac:dyDescent="0.35">
      <c r="A100" s="352"/>
      <c r="B100" s="352">
        <v>45379</v>
      </c>
      <c r="C100" s="140">
        <v>0</v>
      </c>
      <c r="D100" s="140">
        <v>0</v>
      </c>
      <c r="E100" s="140">
        <v>0</v>
      </c>
      <c r="G100" s="140">
        <v>0</v>
      </c>
      <c r="H100" s="140">
        <v>52.800000000000004</v>
      </c>
      <c r="I100" s="140">
        <v>0</v>
      </c>
      <c r="J100" s="140">
        <v>0</v>
      </c>
      <c r="K100" s="357">
        <v>0</v>
      </c>
      <c r="L100" s="358">
        <v>52.800000000000004</v>
      </c>
    </row>
    <row r="101" spans="1:12" x14ac:dyDescent="0.35">
      <c r="A101" s="352"/>
      <c r="B101" s="352">
        <v>45385</v>
      </c>
      <c r="C101" s="140">
        <v>0</v>
      </c>
      <c r="D101" s="140">
        <v>0</v>
      </c>
      <c r="E101" s="140">
        <v>0</v>
      </c>
      <c r="G101" s="140">
        <v>11.5</v>
      </c>
      <c r="H101" s="140">
        <v>68.900000000000006</v>
      </c>
      <c r="I101" s="140">
        <v>5.2</v>
      </c>
      <c r="J101" s="140">
        <v>0</v>
      </c>
      <c r="K101" s="357">
        <v>0</v>
      </c>
      <c r="L101" s="358">
        <v>85.600000000000009</v>
      </c>
    </row>
    <row r="102" spans="1:12" x14ac:dyDescent="0.35">
      <c r="A102" s="352"/>
      <c r="B102" s="352">
        <v>45390</v>
      </c>
      <c r="C102" s="140">
        <v>0</v>
      </c>
      <c r="D102" s="140">
        <v>0</v>
      </c>
      <c r="E102" s="140">
        <v>0</v>
      </c>
      <c r="G102" s="140">
        <v>0</v>
      </c>
      <c r="H102" s="140">
        <v>35.600000000000009</v>
      </c>
      <c r="I102" s="140">
        <v>0</v>
      </c>
      <c r="J102" s="140">
        <v>0</v>
      </c>
      <c r="K102" s="357">
        <v>0</v>
      </c>
      <c r="L102" s="358">
        <v>35.600000000000009</v>
      </c>
    </row>
    <row r="103" spans="1:12" x14ac:dyDescent="0.35">
      <c r="A103" s="352"/>
      <c r="B103" s="352">
        <v>45391</v>
      </c>
      <c r="C103" s="140">
        <v>0</v>
      </c>
      <c r="D103" s="140">
        <v>0</v>
      </c>
      <c r="E103" s="140">
        <v>0</v>
      </c>
      <c r="G103" s="140">
        <v>0</v>
      </c>
      <c r="H103" s="140">
        <v>102.1</v>
      </c>
      <c r="I103" s="140">
        <v>0</v>
      </c>
      <c r="J103" s="140">
        <v>0</v>
      </c>
      <c r="K103" s="357">
        <v>0</v>
      </c>
      <c r="L103" s="358">
        <v>102.1</v>
      </c>
    </row>
    <row r="104" spans="1:12" x14ac:dyDescent="0.35">
      <c r="A104" s="352"/>
      <c r="B104" s="352">
        <v>45392</v>
      </c>
      <c r="C104" s="140">
        <v>1.1000000000000001</v>
      </c>
      <c r="D104" s="140">
        <v>2.7</v>
      </c>
      <c r="E104" s="140">
        <v>1</v>
      </c>
      <c r="G104" s="140">
        <v>0</v>
      </c>
      <c r="H104" s="140">
        <v>183.79999999999995</v>
      </c>
      <c r="I104" s="140">
        <v>0</v>
      </c>
      <c r="J104" s="140">
        <v>0</v>
      </c>
      <c r="K104" s="357">
        <v>0</v>
      </c>
      <c r="L104" s="358">
        <v>188.59999999999997</v>
      </c>
    </row>
    <row r="105" spans="1:12" x14ac:dyDescent="0.35">
      <c r="A105" s="352"/>
      <c r="B105" s="352">
        <v>45399</v>
      </c>
      <c r="C105" s="140">
        <v>0</v>
      </c>
      <c r="D105" s="140">
        <v>0</v>
      </c>
      <c r="E105" s="140">
        <v>0</v>
      </c>
      <c r="G105" s="140">
        <v>11</v>
      </c>
      <c r="H105" s="140">
        <v>336.50000000000011</v>
      </c>
      <c r="I105" s="140">
        <v>5.4</v>
      </c>
      <c r="J105" s="140">
        <v>0</v>
      </c>
      <c r="K105" s="357">
        <v>0</v>
      </c>
      <c r="L105" s="358">
        <v>352.90000000000009</v>
      </c>
    </row>
    <row r="106" spans="1:12" x14ac:dyDescent="0.35">
      <c r="A106" s="352"/>
      <c r="B106" s="352">
        <v>45400</v>
      </c>
      <c r="C106" s="140">
        <v>0</v>
      </c>
      <c r="D106" s="140">
        <v>0</v>
      </c>
      <c r="E106" s="140">
        <v>0</v>
      </c>
      <c r="G106" s="140">
        <v>0</v>
      </c>
      <c r="H106" s="140">
        <v>101.30000000000001</v>
      </c>
      <c r="I106" s="140">
        <v>0</v>
      </c>
      <c r="J106" s="140">
        <v>0</v>
      </c>
      <c r="K106" s="357">
        <v>0</v>
      </c>
      <c r="L106" s="358">
        <v>101.30000000000001</v>
      </c>
    </row>
    <row r="107" spans="1:12" x14ac:dyDescent="0.35">
      <c r="A107" s="352"/>
      <c r="B107" s="352">
        <v>45404</v>
      </c>
      <c r="C107" s="140">
        <v>0</v>
      </c>
      <c r="D107" s="140">
        <v>0</v>
      </c>
      <c r="E107" s="140">
        <v>0</v>
      </c>
      <c r="G107" s="140">
        <v>0</v>
      </c>
      <c r="H107" s="140">
        <v>35.900000000000006</v>
      </c>
      <c r="I107" s="140">
        <v>0</v>
      </c>
      <c r="J107" s="140">
        <v>0</v>
      </c>
      <c r="K107" s="357">
        <v>0</v>
      </c>
      <c r="L107" s="358">
        <v>35.900000000000006</v>
      </c>
    </row>
    <row r="108" spans="1:12" x14ac:dyDescent="0.35">
      <c r="A108" s="352"/>
      <c r="B108" s="352">
        <v>45406</v>
      </c>
      <c r="C108" s="140">
        <v>0.8</v>
      </c>
      <c r="D108" s="140">
        <v>2.9000000000000004</v>
      </c>
      <c r="E108" s="140">
        <v>1.9</v>
      </c>
      <c r="G108" s="140">
        <v>0</v>
      </c>
      <c r="H108" s="140">
        <v>94.8</v>
      </c>
      <c r="I108" s="140">
        <v>0</v>
      </c>
      <c r="J108" s="140">
        <v>0</v>
      </c>
      <c r="K108" s="357">
        <v>0</v>
      </c>
      <c r="L108" s="358">
        <v>100.39999999999999</v>
      </c>
    </row>
    <row r="109" spans="1:12" x14ac:dyDescent="0.35">
      <c r="A109" s="352"/>
      <c r="B109" s="352">
        <v>45412</v>
      </c>
      <c r="C109" s="140">
        <v>0</v>
      </c>
      <c r="D109" s="140">
        <v>0</v>
      </c>
      <c r="E109" s="140">
        <v>0</v>
      </c>
      <c r="G109" s="140">
        <v>47.2</v>
      </c>
      <c r="H109" s="140">
        <v>0</v>
      </c>
      <c r="I109" s="140">
        <v>0</v>
      </c>
      <c r="J109" s="140">
        <v>0</v>
      </c>
      <c r="K109" s="357">
        <v>0</v>
      </c>
      <c r="L109" s="358">
        <v>47.2</v>
      </c>
    </row>
    <row r="110" spans="1:12" x14ac:dyDescent="0.35">
      <c r="A110" s="352"/>
      <c r="B110" s="352">
        <v>45413</v>
      </c>
      <c r="C110" s="140">
        <v>0</v>
      </c>
      <c r="D110" s="140">
        <v>0</v>
      </c>
      <c r="E110" s="140">
        <v>0</v>
      </c>
      <c r="G110" s="140">
        <v>60.199999999999996</v>
      </c>
      <c r="H110" s="140">
        <v>69.399999999999991</v>
      </c>
      <c r="I110" s="140">
        <v>5.4</v>
      </c>
      <c r="J110" s="140">
        <v>0</v>
      </c>
      <c r="K110" s="357">
        <v>0</v>
      </c>
      <c r="L110" s="358">
        <v>135</v>
      </c>
    </row>
    <row r="111" spans="1:12" x14ac:dyDescent="0.35">
      <c r="A111" s="352"/>
      <c r="B111" s="352">
        <v>45418</v>
      </c>
      <c r="C111" s="140">
        <v>0</v>
      </c>
      <c r="D111" s="140">
        <v>0</v>
      </c>
      <c r="E111" s="140">
        <v>0</v>
      </c>
      <c r="G111" s="140">
        <v>0</v>
      </c>
      <c r="H111" s="140">
        <v>35.1</v>
      </c>
      <c r="I111" s="140">
        <v>0</v>
      </c>
      <c r="J111" s="140">
        <v>0</v>
      </c>
      <c r="K111" s="357">
        <v>0</v>
      </c>
      <c r="L111" s="358">
        <v>35.1</v>
      </c>
    </row>
    <row r="112" spans="1:12" x14ac:dyDescent="0.35">
      <c r="A112" s="352"/>
      <c r="B112" s="352">
        <v>45419</v>
      </c>
      <c r="C112" s="140">
        <v>0</v>
      </c>
      <c r="D112" s="140">
        <v>0</v>
      </c>
      <c r="E112" s="140">
        <v>0</v>
      </c>
      <c r="G112" s="140">
        <v>0</v>
      </c>
      <c r="H112" s="140">
        <v>95</v>
      </c>
      <c r="I112" s="140">
        <v>0</v>
      </c>
      <c r="J112" s="140">
        <v>0</v>
      </c>
      <c r="K112" s="357">
        <v>0</v>
      </c>
      <c r="L112" s="358">
        <v>95</v>
      </c>
    </row>
    <row r="113" spans="1:12" x14ac:dyDescent="0.35">
      <c r="A113" s="352"/>
      <c r="B113" s="352">
        <v>45420</v>
      </c>
      <c r="C113" s="140">
        <v>0</v>
      </c>
      <c r="D113" s="140">
        <v>0</v>
      </c>
      <c r="E113" s="140">
        <v>0</v>
      </c>
      <c r="G113" s="140">
        <v>0</v>
      </c>
      <c r="H113" s="140">
        <v>147.09999999999997</v>
      </c>
      <c r="I113" s="140">
        <v>0</v>
      </c>
      <c r="J113" s="140">
        <v>0</v>
      </c>
      <c r="K113" s="357">
        <v>0</v>
      </c>
      <c r="L113" s="358">
        <v>147.09999999999997</v>
      </c>
    </row>
    <row r="114" spans="1:12" x14ac:dyDescent="0.35">
      <c r="A114" s="352"/>
      <c r="B114" s="352">
        <v>45421</v>
      </c>
      <c r="C114" s="140">
        <v>0</v>
      </c>
      <c r="D114" s="140">
        <v>3.1</v>
      </c>
      <c r="E114" s="140">
        <v>1</v>
      </c>
      <c r="G114" s="140">
        <v>0</v>
      </c>
      <c r="H114" s="140">
        <v>89.299999999999983</v>
      </c>
      <c r="I114" s="140">
        <v>0</v>
      </c>
      <c r="J114" s="140">
        <v>0</v>
      </c>
      <c r="K114" s="357">
        <v>0</v>
      </c>
      <c r="L114" s="358">
        <v>93.399999999999977</v>
      </c>
    </row>
    <row r="115" spans="1:12" x14ac:dyDescent="0.35">
      <c r="A115" s="352"/>
      <c r="B115" s="352">
        <v>45426</v>
      </c>
      <c r="C115" s="140">
        <v>0</v>
      </c>
      <c r="D115" s="140">
        <v>0</v>
      </c>
      <c r="E115" s="140">
        <v>0</v>
      </c>
      <c r="G115" s="140">
        <v>0</v>
      </c>
      <c r="H115" s="140">
        <v>4.3999999999999995</v>
      </c>
      <c r="I115" s="140">
        <v>0</v>
      </c>
      <c r="J115" s="140">
        <v>0</v>
      </c>
      <c r="K115" s="357">
        <v>0</v>
      </c>
      <c r="L115" s="358">
        <v>4.3999999999999995</v>
      </c>
    </row>
    <row r="116" spans="1:12" x14ac:dyDescent="0.35">
      <c r="A116" s="352"/>
      <c r="B116" s="352">
        <v>45427</v>
      </c>
      <c r="C116" s="140">
        <v>0</v>
      </c>
      <c r="D116" s="140">
        <v>0</v>
      </c>
      <c r="E116" s="140">
        <v>0</v>
      </c>
      <c r="G116" s="140">
        <v>11.1</v>
      </c>
      <c r="H116" s="140">
        <v>137.49999999999994</v>
      </c>
      <c r="I116" s="140">
        <v>5.2</v>
      </c>
      <c r="J116" s="140">
        <v>0</v>
      </c>
      <c r="K116" s="357">
        <v>0</v>
      </c>
      <c r="L116" s="358">
        <v>153.79999999999993</v>
      </c>
    </row>
    <row r="117" spans="1:12" x14ac:dyDescent="0.35">
      <c r="A117" s="352"/>
      <c r="B117" s="352">
        <v>45428</v>
      </c>
      <c r="C117" s="140">
        <v>0</v>
      </c>
      <c r="D117" s="140">
        <v>0</v>
      </c>
      <c r="E117" s="140">
        <v>0</v>
      </c>
      <c r="G117" s="140">
        <v>0</v>
      </c>
      <c r="H117" s="140">
        <v>97.7</v>
      </c>
      <c r="I117" s="140">
        <v>0</v>
      </c>
      <c r="J117" s="140">
        <v>0</v>
      </c>
      <c r="K117" s="357">
        <v>0</v>
      </c>
      <c r="L117" s="358">
        <v>97.7</v>
      </c>
    </row>
    <row r="118" spans="1:12" x14ac:dyDescent="0.35">
      <c r="A118" s="352"/>
      <c r="B118" s="352">
        <v>45433</v>
      </c>
      <c r="C118" s="140">
        <v>0</v>
      </c>
      <c r="D118" s="140">
        <v>0</v>
      </c>
      <c r="E118" s="140">
        <v>0</v>
      </c>
      <c r="G118" s="140">
        <v>0</v>
      </c>
      <c r="H118" s="140">
        <v>149.79999999999998</v>
      </c>
      <c r="I118" s="140">
        <v>0</v>
      </c>
      <c r="J118" s="140">
        <v>0</v>
      </c>
      <c r="K118" s="357">
        <v>0</v>
      </c>
      <c r="L118" s="358">
        <v>149.79999999999998</v>
      </c>
    </row>
    <row r="119" spans="1:12" x14ac:dyDescent="0.35">
      <c r="A119" s="352"/>
      <c r="B119" s="352">
        <v>45434</v>
      </c>
      <c r="C119" s="140">
        <v>1</v>
      </c>
      <c r="D119" s="140">
        <v>3.2</v>
      </c>
      <c r="E119" s="140">
        <v>1.1000000000000001</v>
      </c>
      <c r="G119" s="140">
        <v>0</v>
      </c>
      <c r="H119" s="140">
        <v>254.19999999999996</v>
      </c>
      <c r="I119" s="140">
        <v>0</v>
      </c>
      <c r="J119" s="140">
        <v>0</v>
      </c>
      <c r="K119" s="357">
        <v>0</v>
      </c>
      <c r="L119" s="358">
        <v>259.49999999999994</v>
      </c>
    </row>
    <row r="120" spans="1:12" x14ac:dyDescent="0.35">
      <c r="A120" s="352"/>
      <c r="B120" s="352">
        <v>45435</v>
      </c>
      <c r="C120" s="140">
        <v>0</v>
      </c>
      <c r="D120" s="140">
        <v>0</v>
      </c>
      <c r="E120" s="140">
        <v>0</v>
      </c>
      <c r="G120" s="140">
        <v>0</v>
      </c>
      <c r="H120" s="140">
        <v>99.4</v>
      </c>
      <c r="I120" s="140">
        <v>0</v>
      </c>
      <c r="J120" s="140">
        <v>0</v>
      </c>
      <c r="K120" s="357">
        <v>0</v>
      </c>
      <c r="L120" s="358">
        <v>99.4</v>
      </c>
    </row>
    <row r="121" spans="1:12" x14ac:dyDescent="0.35">
      <c r="A121" s="352"/>
      <c r="B121" s="352">
        <v>45441</v>
      </c>
      <c r="C121" s="140">
        <v>0</v>
      </c>
      <c r="D121" s="140">
        <v>0</v>
      </c>
      <c r="E121" s="140">
        <v>0</v>
      </c>
      <c r="G121" s="140">
        <v>50.900000000000006</v>
      </c>
      <c r="H121" s="140">
        <v>203.59999999999997</v>
      </c>
      <c r="I121" s="140">
        <v>0</v>
      </c>
      <c r="J121" s="140">
        <v>0</v>
      </c>
      <c r="K121" s="357">
        <v>0</v>
      </c>
      <c r="L121" s="358">
        <v>254.49999999999997</v>
      </c>
    </row>
    <row r="122" spans="1:12" x14ac:dyDescent="0.35">
      <c r="A122" s="352"/>
      <c r="B122" s="352">
        <v>45442</v>
      </c>
      <c r="C122" s="140">
        <v>0</v>
      </c>
      <c r="D122" s="140">
        <v>0</v>
      </c>
      <c r="E122" s="140">
        <v>0</v>
      </c>
      <c r="G122" s="140">
        <v>11.100000000000001</v>
      </c>
      <c r="H122" s="140">
        <v>43.8</v>
      </c>
      <c r="I122" s="140">
        <v>3.3</v>
      </c>
      <c r="J122" s="140">
        <v>0</v>
      </c>
      <c r="K122" s="357">
        <v>0</v>
      </c>
      <c r="L122" s="358">
        <v>58.199999999999996</v>
      </c>
    </row>
    <row r="123" spans="1:12" x14ac:dyDescent="0.35">
      <c r="A123" s="352"/>
      <c r="B123" s="352">
        <v>45443</v>
      </c>
      <c r="C123" s="140">
        <v>0</v>
      </c>
      <c r="D123" s="140">
        <v>0</v>
      </c>
      <c r="E123" s="140">
        <v>0</v>
      </c>
      <c r="G123" s="140">
        <v>0</v>
      </c>
      <c r="H123" s="140">
        <v>0</v>
      </c>
      <c r="I123" s="140">
        <v>12.1</v>
      </c>
      <c r="J123" s="140">
        <v>0</v>
      </c>
      <c r="K123" s="357">
        <v>0</v>
      </c>
      <c r="L123" s="358">
        <v>12.1</v>
      </c>
    </row>
    <row r="124" spans="1:12" x14ac:dyDescent="0.35">
      <c r="A124" s="352"/>
      <c r="B124" s="352">
        <v>45446</v>
      </c>
      <c r="C124" s="140">
        <v>0</v>
      </c>
      <c r="D124" s="140">
        <v>0</v>
      </c>
      <c r="E124" s="140">
        <v>0</v>
      </c>
      <c r="G124" s="140">
        <v>203.5</v>
      </c>
      <c r="H124" s="140">
        <v>1726.1999999999996</v>
      </c>
      <c r="I124" s="140">
        <v>61.3</v>
      </c>
      <c r="J124" s="140">
        <v>0</v>
      </c>
      <c r="K124" s="357">
        <v>0</v>
      </c>
      <c r="L124" s="358">
        <v>1990.9999999999995</v>
      </c>
    </row>
    <row r="125" spans="1:12" x14ac:dyDescent="0.35">
      <c r="A125" s="352"/>
      <c r="B125" s="352">
        <v>45447</v>
      </c>
      <c r="C125" s="140">
        <v>0</v>
      </c>
      <c r="D125" s="140">
        <v>0</v>
      </c>
      <c r="E125" s="140">
        <v>0</v>
      </c>
      <c r="G125" s="140">
        <v>0</v>
      </c>
      <c r="H125" s="140">
        <v>1.2</v>
      </c>
      <c r="I125" s="140">
        <v>0</v>
      </c>
      <c r="J125" s="140">
        <v>0</v>
      </c>
      <c r="K125" s="357">
        <v>0</v>
      </c>
      <c r="L125" s="358">
        <v>1.2</v>
      </c>
    </row>
    <row r="126" spans="1:12" x14ac:dyDescent="0.35">
      <c r="A126" s="352"/>
      <c r="B126" s="352">
        <v>45448</v>
      </c>
      <c r="C126" s="140">
        <v>0</v>
      </c>
      <c r="D126" s="140">
        <v>0</v>
      </c>
      <c r="E126" s="140">
        <v>0</v>
      </c>
      <c r="G126" s="140">
        <v>0</v>
      </c>
      <c r="H126" s="140">
        <v>72</v>
      </c>
      <c r="I126" s="140">
        <v>0</v>
      </c>
      <c r="J126" s="140">
        <v>0</v>
      </c>
      <c r="K126" s="357">
        <v>0</v>
      </c>
      <c r="L126" s="358">
        <v>72</v>
      </c>
    </row>
    <row r="127" spans="1:12" x14ac:dyDescent="0.35">
      <c r="A127" s="352"/>
      <c r="B127" s="352">
        <v>45453</v>
      </c>
      <c r="C127" s="140">
        <v>0</v>
      </c>
      <c r="D127" s="140">
        <v>0</v>
      </c>
      <c r="E127" s="140">
        <v>0</v>
      </c>
      <c r="G127" s="140">
        <v>460.09999999999997</v>
      </c>
      <c r="H127" s="140">
        <v>2706.9</v>
      </c>
      <c r="I127" s="140">
        <v>196.70000000000002</v>
      </c>
      <c r="J127" s="140">
        <v>0</v>
      </c>
      <c r="K127" s="357">
        <v>0</v>
      </c>
      <c r="L127" s="358">
        <v>3363.7</v>
      </c>
    </row>
    <row r="128" spans="1:12" x14ac:dyDescent="0.35">
      <c r="A128" s="352"/>
      <c r="B128" s="352">
        <v>45455</v>
      </c>
      <c r="C128" s="140">
        <v>0</v>
      </c>
      <c r="D128" s="140">
        <v>0</v>
      </c>
      <c r="E128" s="140">
        <v>0</v>
      </c>
      <c r="G128" s="140">
        <v>0</v>
      </c>
      <c r="H128" s="140">
        <v>35.900000000000006</v>
      </c>
      <c r="I128" s="140">
        <v>0</v>
      </c>
      <c r="J128" s="140">
        <v>0</v>
      </c>
      <c r="K128" s="357">
        <v>0</v>
      </c>
      <c r="L128" s="358">
        <v>35.900000000000006</v>
      </c>
    </row>
    <row r="129" spans="1:12" x14ac:dyDescent="0.35">
      <c r="A129" s="352"/>
      <c r="B129" s="352">
        <v>45456</v>
      </c>
      <c r="C129" s="140">
        <v>0</v>
      </c>
      <c r="D129" s="140">
        <v>0</v>
      </c>
      <c r="E129" s="140">
        <v>0</v>
      </c>
      <c r="G129" s="140">
        <v>0</v>
      </c>
      <c r="H129" s="140">
        <v>1607.7000000000003</v>
      </c>
      <c r="I129" s="140">
        <v>0</v>
      </c>
      <c r="J129" s="140">
        <v>0</v>
      </c>
      <c r="K129" s="357">
        <v>0</v>
      </c>
      <c r="L129" s="358">
        <v>1607.7000000000003</v>
      </c>
    </row>
    <row r="130" spans="1:12" x14ac:dyDescent="0.35">
      <c r="A130" s="352"/>
      <c r="B130" s="352">
        <v>45457</v>
      </c>
      <c r="C130" s="140">
        <v>0</v>
      </c>
      <c r="D130" s="140">
        <v>0</v>
      </c>
      <c r="E130" s="140">
        <v>0</v>
      </c>
      <c r="G130" s="140">
        <v>119.5</v>
      </c>
      <c r="H130" s="140">
        <v>658.6</v>
      </c>
      <c r="I130" s="140">
        <v>70.3</v>
      </c>
      <c r="J130" s="140">
        <v>0</v>
      </c>
      <c r="K130" s="357">
        <v>0</v>
      </c>
      <c r="L130" s="358">
        <v>848.4</v>
      </c>
    </row>
    <row r="131" spans="1:12" x14ac:dyDescent="0.35">
      <c r="A131" s="352"/>
      <c r="B131" s="352">
        <v>45460</v>
      </c>
      <c r="C131" s="140">
        <v>0</v>
      </c>
      <c r="D131" s="140">
        <v>0</v>
      </c>
      <c r="E131" s="140">
        <v>0</v>
      </c>
      <c r="G131" s="140">
        <v>0</v>
      </c>
      <c r="H131" s="140">
        <v>35.300000000000004</v>
      </c>
      <c r="I131" s="140">
        <v>0</v>
      </c>
      <c r="J131" s="140">
        <v>0</v>
      </c>
      <c r="K131" s="357">
        <v>0</v>
      </c>
      <c r="L131" s="358">
        <v>35.300000000000004</v>
      </c>
    </row>
    <row r="132" spans="1:12" x14ac:dyDescent="0.35">
      <c r="A132" s="352"/>
      <c r="B132" s="352">
        <v>45461</v>
      </c>
      <c r="C132" s="140">
        <v>0</v>
      </c>
      <c r="D132" s="140">
        <v>0</v>
      </c>
      <c r="E132" s="140">
        <v>0</v>
      </c>
      <c r="G132" s="140">
        <v>0</v>
      </c>
      <c r="H132" s="140">
        <v>1472.7</v>
      </c>
      <c r="I132" s="140">
        <v>0</v>
      </c>
      <c r="J132" s="140">
        <v>0</v>
      </c>
      <c r="K132" s="357">
        <v>0</v>
      </c>
      <c r="L132" s="358">
        <v>1472.7</v>
      </c>
    </row>
    <row r="133" spans="1:12" x14ac:dyDescent="0.35">
      <c r="A133" s="352"/>
      <c r="B133" s="352">
        <v>45462</v>
      </c>
      <c r="C133" s="140">
        <v>0</v>
      </c>
      <c r="D133" s="140">
        <v>0</v>
      </c>
      <c r="E133" s="140">
        <v>0</v>
      </c>
      <c r="G133" s="140">
        <v>0</v>
      </c>
      <c r="H133" s="140">
        <v>3761.7999999999997</v>
      </c>
      <c r="I133" s="140">
        <v>0</v>
      </c>
      <c r="J133" s="140">
        <v>0</v>
      </c>
      <c r="K133" s="357">
        <v>0</v>
      </c>
      <c r="L133" s="358">
        <v>3761.7999999999997</v>
      </c>
    </row>
    <row r="134" spans="1:12" x14ac:dyDescent="0.35">
      <c r="A134" s="352"/>
      <c r="B134" s="352">
        <v>45464</v>
      </c>
      <c r="C134" s="140">
        <v>0</v>
      </c>
      <c r="D134" s="140">
        <v>0</v>
      </c>
      <c r="E134" s="140">
        <v>0</v>
      </c>
      <c r="G134" s="140">
        <v>0</v>
      </c>
      <c r="H134" s="140">
        <v>1852.5</v>
      </c>
      <c r="I134" s="140">
        <v>0</v>
      </c>
      <c r="J134" s="140">
        <v>0</v>
      </c>
      <c r="K134" s="357">
        <v>0</v>
      </c>
      <c r="L134" s="358">
        <v>1852.5</v>
      </c>
    </row>
    <row r="135" spans="1:12" x14ac:dyDescent="0.35">
      <c r="A135" s="352"/>
      <c r="B135" s="352">
        <v>45467</v>
      </c>
      <c r="C135" s="140">
        <v>0</v>
      </c>
      <c r="D135" s="140">
        <v>0</v>
      </c>
      <c r="E135" s="140">
        <v>0</v>
      </c>
      <c r="G135" s="140">
        <v>0</v>
      </c>
      <c r="H135" s="140">
        <v>4</v>
      </c>
      <c r="I135" s="140">
        <v>0</v>
      </c>
      <c r="J135" s="140">
        <v>0</v>
      </c>
      <c r="K135" s="357">
        <v>0</v>
      </c>
      <c r="L135" s="358">
        <v>4</v>
      </c>
    </row>
    <row r="136" spans="1:12" x14ac:dyDescent="0.35">
      <c r="A136" s="352"/>
      <c r="B136" s="352">
        <v>45468</v>
      </c>
      <c r="C136" s="140">
        <v>0</v>
      </c>
      <c r="D136" s="140">
        <v>0</v>
      </c>
      <c r="E136" s="140">
        <v>0</v>
      </c>
      <c r="G136" s="140">
        <v>0</v>
      </c>
      <c r="H136" s="140">
        <v>140.30000000000001</v>
      </c>
      <c r="I136" s="140">
        <v>0</v>
      </c>
      <c r="J136" s="140">
        <v>0</v>
      </c>
      <c r="K136" s="357">
        <v>0</v>
      </c>
      <c r="L136" s="358">
        <v>140.30000000000001</v>
      </c>
    </row>
    <row r="137" spans="1:12" x14ac:dyDescent="0.35">
      <c r="A137" s="352"/>
      <c r="B137" s="352">
        <v>45469</v>
      </c>
      <c r="C137" s="140">
        <v>0</v>
      </c>
      <c r="D137" s="140">
        <v>0</v>
      </c>
      <c r="E137" s="140">
        <v>0</v>
      </c>
      <c r="G137" s="140">
        <v>0</v>
      </c>
      <c r="H137" s="140">
        <v>44.000000000000014</v>
      </c>
      <c r="I137" s="140">
        <v>0</v>
      </c>
      <c r="J137" s="140">
        <v>0</v>
      </c>
      <c r="K137" s="357">
        <v>0</v>
      </c>
      <c r="L137" s="358">
        <v>44.000000000000014</v>
      </c>
    </row>
    <row r="138" spans="1:12" x14ac:dyDescent="0.35">
      <c r="A138" s="352"/>
      <c r="B138" s="352">
        <v>45470</v>
      </c>
      <c r="C138" s="140">
        <v>0</v>
      </c>
      <c r="D138" s="140">
        <v>0</v>
      </c>
      <c r="E138" s="140">
        <v>0</v>
      </c>
      <c r="G138" s="140">
        <v>10.9</v>
      </c>
      <c r="H138" s="140">
        <v>188.4</v>
      </c>
      <c r="I138" s="140">
        <v>5</v>
      </c>
      <c r="J138" s="140">
        <v>0</v>
      </c>
      <c r="K138" s="357">
        <v>0</v>
      </c>
      <c r="L138" s="358">
        <v>204.3</v>
      </c>
    </row>
    <row r="139" spans="1:12" x14ac:dyDescent="0.35">
      <c r="A139" s="352"/>
      <c r="B139" s="352">
        <v>45474</v>
      </c>
      <c r="C139" s="140">
        <v>0</v>
      </c>
      <c r="D139" s="140">
        <v>0</v>
      </c>
      <c r="E139" s="140">
        <v>0</v>
      </c>
      <c r="G139" s="140">
        <v>0</v>
      </c>
      <c r="H139" s="140">
        <v>194.20000000000002</v>
      </c>
      <c r="I139" s="140">
        <v>0</v>
      </c>
      <c r="J139" s="140">
        <v>0</v>
      </c>
      <c r="K139" s="357">
        <v>0</v>
      </c>
      <c r="L139" s="358">
        <v>194.20000000000002</v>
      </c>
    </row>
    <row r="140" spans="1:12" x14ac:dyDescent="0.35">
      <c r="A140" s="352"/>
      <c r="B140" s="352">
        <v>45475</v>
      </c>
      <c r="C140" s="140">
        <v>0</v>
      </c>
      <c r="D140" s="140">
        <v>0</v>
      </c>
      <c r="E140" s="140">
        <v>0</v>
      </c>
      <c r="G140" s="140">
        <v>0</v>
      </c>
      <c r="H140" s="140">
        <v>2.8</v>
      </c>
      <c r="I140" s="140">
        <v>0</v>
      </c>
      <c r="J140" s="140">
        <v>0</v>
      </c>
      <c r="K140" s="357">
        <v>0</v>
      </c>
      <c r="L140" s="358">
        <v>2.8</v>
      </c>
    </row>
    <row r="141" spans="1:12" x14ac:dyDescent="0.35">
      <c r="A141" s="352"/>
      <c r="B141" s="352">
        <v>45476</v>
      </c>
      <c r="C141" s="140">
        <v>0</v>
      </c>
      <c r="D141" s="140">
        <v>0</v>
      </c>
      <c r="E141" s="140">
        <v>0</v>
      </c>
      <c r="G141" s="140">
        <v>0</v>
      </c>
      <c r="H141" s="140">
        <v>224.79999999999993</v>
      </c>
      <c r="I141" s="140">
        <v>0</v>
      </c>
      <c r="J141" s="140">
        <v>0</v>
      </c>
      <c r="K141" s="357">
        <v>0</v>
      </c>
      <c r="L141" s="358">
        <v>224.79999999999993</v>
      </c>
    </row>
    <row r="142" spans="1:12" x14ac:dyDescent="0.35">
      <c r="A142" s="352"/>
      <c r="B142" s="352">
        <v>45481</v>
      </c>
      <c r="C142" s="140">
        <v>0</v>
      </c>
      <c r="D142" s="140">
        <v>0</v>
      </c>
      <c r="E142" s="140">
        <v>0</v>
      </c>
      <c r="G142" s="140">
        <v>0</v>
      </c>
      <c r="H142" s="140">
        <v>3.9</v>
      </c>
      <c r="I142" s="140">
        <v>0</v>
      </c>
      <c r="J142" s="140">
        <v>0</v>
      </c>
      <c r="K142" s="357">
        <v>0</v>
      </c>
      <c r="L142" s="358">
        <v>3.9</v>
      </c>
    </row>
    <row r="143" spans="1:12" x14ac:dyDescent="0.35">
      <c r="A143" s="352"/>
      <c r="B143" s="352">
        <v>45482</v>
      </c>
      <c r="C143" s="140">
        <v>0</v>
      </c>
      <c r="D143" s="140">
        <v>0</v>
      </c>
      <c r="E143" s="140">
        <v>0</v>
      </c>
      <c r="G143" s="140">
        <v>0</v>
      </c>
      <c r="H143" s="140">
        <v>145.1</v>
      </c>
      <c r="I143" s="140">
        <v>0</v>
      </c>
      <c r="J143" s="140">
        <v>0</v>
      </c>
      <c r="K143" s="357">
        <v>0</v>
      </c>
      <c r="L143" s="358">
        <v>145.1</v>
      </c>
    </row>
    <row r="144" spans="1:12" x14ac:dyDescent="0.35">
      <c r="A144" s="352"/>
      <c r="B144" s="352">
        <v>45483</v>
      </c>
      <c r="C144" s="140">
        <v>0</v>
      </c>
      <c r="D144" s="140">
        <v>0</v>
      </c>
      <c r="E144" s="140">
        <v>0</v>
      </c>
      <c r="G144" s="140">
        <v>7.5</v>
      </c>
      <c r="H144" s="140">
        <v>31.2</v>
      </c>
      <c r="I144" s="140">
        <v>5.4</v>
      </c>
      <c r="J144" s="140">
        <v>0</v>
      </c>
      <c r="K144" s="357">
        <v>0</v>
      </c>
      <c r="L144" s="358">
        <v>44.1</v>
      </c>
    </row>
    <row r="145" spans="1:12" x14ac:dyDescent="0.35">
      <c r="A145" s="352"/>
      <c r="B145" s="352">
        <v>45484</v>
      </c>
      <c r="C145" s="140">
        <v>0</v>
      </c>
      <c r="D145" s="140">
        <v>0</v>
      </c>
      <c r="E145" s="140">
        <v>0</v>
      </c>
      <c r="G145" s="140">
        <v>0</v>
      </c>
      <c r="H145" s="140">
        <v>131.70000000000002</v>
      </c>
      <c r="I145" s="140">
        <v>0</v>
      </c>
      <c r="J145" s="140">
        <v>0</v>
      </c>
      <c r="K145" s="357">
        <v>0</v>
      </c>
      <c r="L145" s="358">
        <v>131.70000000000002</v>
      </c>
    </row>
    <row r="146" spans="1:12" x14ac:dyDescent="0.35">
      <c r="A146" s="352"/>
      <c r="B146" s="352">
        <v>45485</v>
      </c>
      <c r="C146" s="140">
        <v>0</v>
      </c>
      <c r="D146" s="140">
        <v>0</v>
      </c>
      <c r="E146" s="140">
        <v>0</v>
      </c>
      <c r="G146" s="140">
        <v>0</v>
      </c>
      <c r="H146" s="140">
        <v>39.800000000000004</v>
      </c>
      <c r="I146" s="140">
        <v>0</v>
      </c>
      <c r="J146" s="140">
        <v>0</v>
      </c>
      <c r="K146" s="357">
        <v>0</v>
      </c>
      <c r="L146" s="358">
        <v>39.800000000000004</v>
      </c>
    </row>
    <row r="147" spans="1:12" x14ac:dyDescent="0.35">
      <c r="A147" s="352"/>
      <c r="B147" s="352">
        <v>45488</v>
      </c>
      <c r="C147" s="140">
        <v>0</v>
      </c>
      <c r="D147" s="140">
        <v>0</v>
      </c>
      <c r="E147" s="140">
        <v>0</v>
      </c>
      <c r="G147" s="140">
        <v>0</v>
      </c>
      <c r="H147" s="140">
        <v>39.9</v>
      </c>
      <c r="I147" s="140">
        <v>0</v>
      </c>
      <c r="J147" s="140">
        <v>0</v>
      </c>
      <c r="K147" s="357">
        <v>0</v>
      </c>
      <c r="L147" s="358">
        <v>39.9</v>
      </c>
    </row>
    <row r="148" spans="1:12" x14ac:dyDescent="0.35">
      <c r="A148" s="352"/>
      <c r="B148" s="352">
        <v>45489</v>
      </c>
      <c r="C148" s="140">
        <v>0</v>
      </c>
      <c r="D148" s="140">
        <v>0</v>
      </c>
      <c r="E148" s="140">
        <v>0</v>
      </c>
      <c r="G148" s="140">
        <v>0</v>
      </c>
      <c r="H148" s="140">
        <v>211</v>
      </c>
      <c r="I148" s="140">
        <v>0</v>
      </c>
      <c r="J148" s="140">
        <v>0</v>
      </c>
      <c r="K148" s="357">
        <v>0</v>
      </c>
      <c r="L148" s="358">
        <v>211</v>
      </c>
    </row>
    <row r="149" spans="1:12" x14ac:dyDescent="0.35">
      <c r="A149" s="352"/>
      <c r="B149" s="352">
        <v>45490</v>
      </c>
      <c r="C149" s="140">
        <v>0</v>
      </c>
      <c r="D149" s="140">
        <v>0</v>
      </c>
      <c r="E149" s="140">
        <v>0</v>
      </c>
      <c r="G149" s="140">
        <v>0</v>
      </c>
      <c r="H149" s="140">
        <v>212.2</v>
      </c>
      <c r="I149" s="140">
        <v>0</v>
      </c>
      <c r="J149" s="140">
        <v>0</v>
      </c>
      <c r="K149" s="357">
        <v>0</v>
      </c>
      <c r="L149" s="358">
        <v>212.2</v>
      </c>
    </row>
    <row r="150" spans="1:12" x14ac:dyDescent="0.35">
      <c r="A150" s="352"/>
      <c r="B150" s="352">
        <v>45491</v>
      </c>
      <c r="C150" s="140">
        <v>0</v>
      </c>
      <c r="D150" s="140">
        <v>0</v>
      </c>
      <c r="E150" s="140">
        <v>0</v>
      </c>
      <c r="G150" s="140">
        <v>3.6</v>
      </c>
      <c r="H150" s="140">
        <v>254.29999999999998</v>
      </c>
      <c r="I150" s="140">
        <v>0.30000000000000004</v>
      </c>
      <c r="J150" s="140">
        <v>0</v>
      </c>
      <c r="K150" s="357">
        <v>0</v>
      </c>
      <c r="L150" s="358">
        <v>258.2</v>
      </c>
    </row>
    <row r="151" spans="1:12" x14ac:dyDescent="0.35">
      <c r="A151" s="352"/>
      <c r="B151" s="352">
        <v>45495</v>
      </c>
      <c r="C151" s="140">
        <v>0</v>
      </c>
      <c r="D151" s="140">
        <v>0</v>
      </c>
      <c r="E151" s="140">
        <v>0</v>
      </c>
      <c r="G151" s="140">
        <v>0</v>
      </c>
      <c r="H151" s="140">
        <v>4.7999999999999989</v>
      </c>
      <c r="I151" s="140">
        <v>0</v>
      </c>
      <c r="J151" s="140">
        <v>0</v>
      </c>
      <c r="K151" s="357">
        <v>0</v>
      </c>
      <c r="L151" s="358">
        <v>4.7999999999999989</v>
      </c>
    </row>
    <row r="152" spans="1:12" x14ac:dyDescent="0.35">
      <c r="A152" s="352"/>
      <c r="B152" s="352">
        <v>45496</v>
      </c>
      <c r="C152" s="140">
        <v>0</v>
      </c>
      <c r="D152" s="140">
        <v>0</v>
      </c>
      <c r="E152" s="140">
        <v>0</v>
      </c>
      <c r="G152" s="140">
        <v>0</v>
      </c>
      <c r="H152" s="140">
        <v>141</v>
      </c>
      <c r="I152" s="140">
        <v>0</v>
      </c>
      <c r="J152" s="140">
        <v>0</v>
      </c>
      <c r="K152" s="357">
        <v>0</v>
      </c>
      <c r="L152" s="358">
        <v>141</v>
      </c>
    </row>
    <row r="153" spans="1:12" x14ac:dyDescent="0.35">
      <c r="A153" s="352"/>
      <c r="B153" s="352">
        <v>45497</v>
      </c>
      <c r="C153" s="140">
        <v>0</v>
      </c>
      <c r="D153" s="140">
        <v>0</v>
      </c>
      <c r="E153" s="140">
        <v>0</v>
      </c>
      <c r="G153" s="140">
        <v>10.599999999999998</v>
      </c>
      <c r="H153" s="140">
        <v>29.1</v>
      </c>
      <c r="I153" s="140">
        <v>5.3</v>
      </c>
      <c r="J153" s="140">
        <v>0</v>
      </c>
      <c r="K153" s="357">
        <v>0</v>
      </c>
      <c r="L153" s="358">
        <v>45</v>
      </c>
    </row>
    <row r="154" spans="1:12" x14ac:dyDescent="0.35">
      <c r="A154" s="352"/>
      <c r="B154" s="352">
        <v>45498</v>
      </c>
      <c r="C154" s="140">
        <v>0</v>
      </c>
      <c r="D154" s="140">
        <v>0</v>
      </c>
      <c r="E154" s="140">
        <v>0</v>
      </c>
      <c r="G154" s="140">
        <v>0</v>
      </c>
      <c r="H154" s="140">
        <v>196.6</v>
      </c>
      <c r="I154" s="140">
        <v>0</v>
      </c>
      <c r="J154" s="140">
        <v>0</v>
      </c>
      <c r="K154" s="357">
        <v>0</v>
      </c>
      <c r="L154" s="358">
        <v>196.6</v>
      </c>
    </row>
    <row r="155" spans="1:12" x14ac:dyDescent="0.35">
      <c r="A155" s="352"/>
      <c r="B155" s="352">
        <v>45502</v>
      </c>
      <c r="C155" s="140">
        <v>0</v>
      </c>
      <c r="D155" s="140">
        <v>0</v>
      </c>
      <c r="E155" s="140">
        <v>0</v>
      </c>
      <c r="G155" s="140">
        <v>0</v>
      </c>
      <c r="H155" s="140">
        <v>38.500000000000007</v>
      </c>
      <c r="I155" s="140">
        <v>0</v>
      </c>
      <c r="J155" s="140">
        <v>0</v>
      </c>
      <c r="K155" s="357">
        <v>0</v>
      </c>
      <c r="L155" s="358">
        <v>38.500000000000007</v>
      </c>
    </row>
    <row r="156" spans="1:12" x14ac:dyDescent="0.35">
      <c r="A156" s="352"/>
      <c r="B156" s="352">
        <v>45503</v>
      </c>
      <c r="C156" s="140">
        <v>0</v>
      </c>
      <c r="D156" s="140">
        <v>0</v>
      </c>
      <c r="E156" s="140">
        <v>0</v>
      </c>
      <c r="G156" s="140">
        <v>0</v>
      </c>
      <c r="H156" s="140">
        <v>152.1</v>
      </c>
      <c r="I156" s="140">
        <v>0</v>
      </c>
      <c r="J156" s="140">
        <v>0</v>
      </c>
      <c r="K156" s="357">
        <v>0</v>
      </c>
      <c r="L156" s="358">
        <v>152.1</v>
      </c>
    </row>
    <row r="157" spans="1:12" x14ac:dyDescent="0.35">
      <c r="A157" s="352"/>
      <c r="B157" s="352">
        <v>45504</v>
      </c>
      <c r="C157" s="140">
        <v>0</v>
      </c>
      <c r="D157" s="140">
        <v>0</v>
      </c>
      <c r="E157" s="140">
        <v>0</v>
      </c>
      <c r="G157" s="140">
        <v>0</v>
      </c>
      <c r="H157" s="140">
        <v>49.6</v>
      </c>
      <c r="I157" s="140">
        <v>0</v>
      </c>
      <c r="J157" s="140">
        <v>0</v>
      </c>
      <c r="K157" s="357">
        <v>0</v>
      </c>
      <c r="L157" s="358">
        <v>49.6</v>
      </c>
    </row>
    <row r="158" spans="1:12" x14ac:dyDescent="0.35">
      <c r="A158" s="352"/>
      <c r="B158" s="352">
        <v>45505</v>
      </c>
      <c r="C158" s="140">
        <v>0</v>
      </c>
      <c r="D158" s="140">
        <v>0</v>
      </c>
      <c r="E158" s="140">
        <v>0</v>
      </c>
      <c r="G158" s="140">
        <v>0</v>
      </c>
      <c r="H158" s="140">
        <v>36.100000000000009</v>
      </c>
      <c r="I158" s="140">
        <v>0</v>
      </c>
      <c r="J158" s="140">
        <v>0</v>
      </c>
      <c r="K158" s="357">
        <v>0</v>
      </c>
      <c r="L158" s="358">
        <v>36.100000000000009</v>
      </c>
    </row>
    <row r="159" spans="1:12" x14ac:dyDescent="0.35">
      <c r="A159" s="352"/>
      <c r="B159" s="352">
        <v>45506</v>
      </c>
      <c r="C159" s="140">
        <v>0</v>
      </c>
      <c r="D159" s="140">
        <v>0</v>
      </c>
      <c r="E159" s="140">
        <v>0</v>
      </c>
      <c r="G159" s="140">
        <v>0</v>
      </c>
      <c r="H159" s="140">
        <v>128.6</v>
      </c>
      <c r="I159" s="140">
        <v>0</v>
      </c>
      <c r="J159" s="140">
        <v>0</v>
      </c>
      <c r="K159" s="357">
        <v>0</v>
      </c>
      <c r="L159" s="358">
        <v>128.6</v>
      </c>
    </row>
    <row r="160" spans="1:12" x14ac:dyDescent="0.35">
      <c r="A160" s="352"/>
      <c r="B160" s="352">
        <v>45509</v>
      </c>
      <c r="C160" s="140">
        <v>0</v>
      </c>
      <c r="D160" s="140">
        <v>0</v>
      </c>
      <c r="E160" s="140">
        <v>0</v>
      </c>
      <c r="G160" s="140">
        <v>0</v>
      </c>
      <c r="H160" s="140">
        <v>4.5</v>
      </c>
      <c r="I160" s="140">
        <v>0</v>
      </c>
      <c r="J160" s="140">
        <v>0</v>
      </c>
      <c r="K160" s="357">
        <v>0</v>
      </c>
      <c r="L160" s="358">
        <v>4.5</v>
      </c>
    </row>
    <row r="161" spans="1:12" x14ac:dyDescent="0.35">
      <c r="A161" s="352"/>
      <c r="B161" s="352">
        <v>45510</v>
      </c>
      <c r="C161" s="140">
        <v>0</v>
      </c>
      <c r="D161" s="140">
        <v>0</v>
      </c>
      <c r="E161" s="140">
        <v>0</v>
      </c>
      <c r="G161" s="140">
        <v>0</v>
      </c>
      <c r="H161" s="140">
        <v>152.6</v>
      </c>
      <c r="I161" s="140">
        <v>0</v>
      </c>
      <c r="J161" s="140">
        <v>0</v>
      </c>
      <c r="K161" s="357">
        <v>0</v>
      </c>
      <c r="L161" s="358">
        <v>152.6</v>
      </c>
    </row>
    <row r="162" spans="1:12" x14ac:dyDescent="0.35">
      <c r="A162" s="352"/>
      <c r="B162" s="352">
        <v>45511</v>
      </c>
      <c r="C162" s="140">
        <v>0</v>
      </c>
      <c r="D162" s="140">
        <v>0</v>
      </c>
      <c r="E162" s="140">
        <v>0</v>
      </c>
      <c r="G162" s="140">
        <v>6.6</v>
      </c>
      <c r="H162" s="140">
        <v>27.9</v>
      </c>
      <c r="I162" s="140">
        <v>5</v>
      </c>
      <c r="J162" s="140">
        <v>0</v>
      </c>
      <c r="K162" s="357">
        <v>0</v>
      </c>
      <c r="L162" s="358">
        <v>39.5</v>
      </c>
    </row>
    <row r="163" spans="1:12" x14ac:dyDescent="0.35">
      <c r="A163" s="352"/>
      <c r="B163" s="352">
        <v>45512</v>
      </c>
      <c r="C163" s="140">
        <v>0</v>
      </c>
      <c r="D163" s="140">
        <v>0</v>
      </c>
      <c r="E163" s="140">
        <v>0</v>
      </c>
      <c r="G163" s="140">
        <v>0</v>
      </c>
      <c r="H163" s="140">
        <v>380.7</v>
      </c>
      <c r="I163" s="140">
        <v>0</v>
      </c>
      <c r="J163" s="140">
        <v>0</v>
      </c>
      <c r="K163" s="357">
        <v>0</v>
      </c>
      <c r="L163" s="358">
        <v>380.7</v>
      </c>
    </row>
    <row r="164" spans="1:12" x14ac:dyDescent="0.35">
      <c r="A164" s="352"/>
      <c r="B164" s="352">
        <v>45516</v>
      </c>
      <c r="C164" s="140">
        <v>0</v>
      </c>
      <c r="D164" s="140">
        <v>0</v>
      </c>
      <c r="E164" s="140">
        <v>0</v>
      </c>
      <c r="G164" s="140">
        <v>197</v>
      </c>
      <c r="H164" s="140">
        <v>767</v>
      </c>
      <c r="I164" s="140">
        <v>72.599999999999994</v>
      </c>
      <c r="J164" s="140">
        <v>0</v>
      </c>
      <c r="K164" s="357">
        <v>0</v>
      </c>
      <c r="L164" s="358">
        <v>1036.5999999999999</v>
      </c>
    </row>
    <row r="165" spans="1:12" x14ac:dyDescent="0.35">
      <c r="A165" s="352"/>
      <c r="B165" s="352">
        <v>45518</v>
      </c>
      <c r="C165" s="140">
        <v>0</v>
      </c>
      <c r="D165" s="140">
        <v>0</v>
      </c>
      <c r="E165" s="140">
        <v>0</v>
      </c>
      <c r="G165" s="140">
        <v>226.1</v>
      </c>
      <c r="H165" s="140">
        <v>1980.3000000000002</v>
      </c>
      <c r="I165" s="140">
        <v>97.5</v>
      </c>
      <c r="J165" s="140">
        <v>0</v>
      </c>
      <c r="K165" s="357">
        <v>0</v>
      </c>
      <c r="L165" s="358">
        <v>2303.9</v>
      </c>
    </row>
    <row r="166" spans="1:12" x14ac:dyDescent="0.35">
      <c r="A166" s="352"/>
      <c r="B166" s="352">
        <v>45519</v>
      </c>
      <c r="C166" s="140">
        <v>0</v>
      </c>
      <c r="D166" s="140">
        <v>0</v>
      </c>
      <c r="E166" s="140">
        <v>0</v>
      </c>
      <c r="G166" s="140">
        <v>306.00000000000006</v>
      </c>
      <c r="H166" s="140">
        <v>931.9</v>
      </c>
      <c r="I166" s="140">
        <v>175.3</v>
      </c>
      <c r="J166" s="140">
        <v>0</v>
      </c>
      <c r="K166" s="357">
        <v>0</v>
      </c>
      <c r="L166" s="358">
        <v>1413.2</v>
      </c>
    </row>
    <row r="167" spans="1:12" x14ac:dyDescent="0.35">
      <c r="A167" s="352"/>
      <c r="B167" s="352">
        <v>45523</v>
      </c>
      <c r="C167" s="140">
        <v>0</v>
      </c>
      <c r="D167" s="140">
        <v>0</v>
      </c>
      <c r="E167" s="140">
        <v>0</v>
      </c>
      <c r="G167" s="140">
        <v>161.19999999999999</v>
      </c>
      <c r="H167" s="140">
        <v>256.2</v>
      </c>
      <c r="I167" s="140">
        <v>93.9</v>
      </c>
      <c r="J167" s="140">
        <v>0</v>
      </c>
      <c r="K167" s="357">
        <v>0</v>
      </c>
      <c r="L167" s="358">
        <v>511.29999999999995</v>
      </c>
    </row>
    <row r="168" spans="1:12" x14ac:dyDescent="0.35">
      <c r="A168" s="352"/>
      <c r="B168" s="352">
        <v>45525</v>
      </c>
      <c r="C168" s="140">
        <v>0</v>
      </c>
      <c r="D168" s="140">
        <v>0</v>
      </c>
      <c r="E168" s="140">
        <v>0</v>
      </c>
      <c r="G168" s="140">
        <v>10.9</v>
      </c>
      <c r="H168" s="140">
        <v>68.300000000000011</v>
      </c>
      <c r="I168" s="140">
        <v>5.0999999999999996</v>
      </c>
      <c r="J168" s="140">
        <v>0</v>
      </c>
      <c r="K168" s="357">
        <v>0</v>
      </c>
      <c r="L168" s="358">
        <v>84.300000000000011</v>
      </c>
    </row>
    <row r="169" spans="1:12" x14ac:dyDescent="0.35">
      <c r="A169" s="352"/>
      <c r="B169" s="352">
        <v>45527</v>
      </c>
      <c r="C169" s="140">
        <v>0</v>
      </c>
      <c r="D169" s="140">
        <v>0</v>
      </c>
      <c r="E169" s="140">
        <v>0</v>
      </c>
      <c r="G169" s="140">
        <v>0</v>
      </c>
      <c r="H169" s="140">
        <v>39.1</v>
      </c>
      <c r="I169" s="140">
        <v>0</v>
      </c>
      <c r="J169" s="140">
        <v>0</v>
      </c>
      <c r="K169" s="357">
        <v>0</v>
      </c>
      <c r="L169" s="358">
        <v>39.1</v>
      </c>
    </row>
    <row r="170" spans="1:12" x14ac:dyDescent="0.35">
      <c r="A170" s="352"/>
      <c r="B170" s="352">
        <v>45530</v>
      </c>
      <c r="C170" s="140">
        <v>0</v>
      </c>
      <c r="D170" s="140">
        <v>0</v>
      </c>
      <c r="E170" s="140">
        <v>0</v>
      </c>
      <c r="G170" s="140">
        <v>0</v>
      </c>
      <c r="H170" s="140">
        <v>35.300000000000004</v>
      </c>
      <c r="I170" s="140">
        <v>0</v>
      </c>
      <c r="J170" s="140">
        <v>0</v>
      </c>
      <c r="K170" s="357">
        <v>0</v>
      </c>
      <c r="L170" s="358">
        <v>35.300000000000004</v>
      </c>
    </row>
    <row r="171" spans="1:12" x14ac:dyDescent="0.35">
      <c r="A171" s="352"/>
      <c r="B171" s="352">
        <v>45532</v>
      </c>
      <c r="C171" s="140">
        <v>0</v>
      </c>
      <c r="D171" s="140">
        <v>0</v>
      </c>
      <c r="E171" s="140">
        <v>0</v>
      </c>
      <c r="G171" s="140">
        <v>0</v>
      </c>
      <c r="H171" s="140">
        <v>101.49999999999999</v>
      </c>
      <c r="I171" s="140">
        <v>0</v>
      </c>
      <c r="J171" s="140">
        <v>0</v>
      </c>
      <c r="K171" s="357">
        <v>0</v>
      </c>
      <c r="L171" s="358">
        <v>101.49999999999999</v>
      </c>
    </row>
    <row r="172" spans="1:12" x14ac:dyDescent="0.35">
      <c r="A172" s="352"/>
      <c r="B172" s="352">
        <v>45538</v>
      </c>
      <c r="C172" s="140">
        <v>0</v>
      </c>
      <c r="D172" s="140">
        <v>0</v>
      </c>
      <c r="E172" s="140">
        <v>0</v>
      </c>
      <c r="G172" s="140">
        <v>0</v>
      </c>
      <c r="H172" s="140">
        <v>67.099999999999994</v>
      </c>
      <c r="I172" s="140">
        <v>0</v>
      </c>
      <c r="J172" s="140">
        <v>0</v>
      </c>
      <c r="K172" s="357">
        <v>0</v>
      </c>
      <c r="L172" s="358">
        <v>67.099999999999994</v>
      </c>
    </row>
    <row r="173" spans="1:12" x14ac:dyDescent="0.35">
      <c r="A173" s="352"/>
      <c r="B173" s="352">
        <v>45539</v>
      </c>
      <c r="C173" s="140">
        <v>0</v>
      </c>
      <c r="D173" s="140">
        <v>0</v>
      </c>
      <c r="E173" s="140">
        <v>0</v>
      </c>
      <c r="G173" s="140">
        <v>11.1</v>
      </c>
      <c r="H173" s="140">
        <v>27.700000000000003</v>
      </c>
      <c r="I173" s="140">
        <v>5.3000000000000007</v>
      </c>
      <c r="J173" s="140">
        <v>0</v>
      </c>
      <c r="K173" s="357">
        <v>0</v>
      </c>
      <c r="L173" s="358">
        <v>44.100000000000009</v>
      </c>
    </row>
    <row r="174" spans="1:12" x14ac:dyDescent="0.35">
      <c r="A174" s="352"/>
      <c r="B174" s="352">
        <v>45544</v>
      </c>
      <c r="C174" s="140">
        <v>0</v>
      </c>
      <c r="D174" s="140">
        <v>0</v>
      </c>
      <c r="E174" s="140">
        <v>0</v>
      </c>
      <c r="G174" s="140">
        <v>0</v>
      </c>
      <c r="H174" s="140">
        <v>35.900000000000006</v>
      </c>
      <c r="I174" s="140">
        <v>0</v>
      </c>
      <c r="J174" s="140">
        <v>0</v>
      </c>
      <c r="K174" s="357">
        <v>0</v>
      </c>
      <c r="L174" s="358">
        <v>35.900000000000006</v>
      </c>
    </row>
    <row r="175" spans="1:12" x14ac:dyDescent="0.35">
      <c r="A175" s="352"/>
      <c r="B175" s="352">
        <v>45545</v>
      </c>
      <c r="C175" s="140">
        <v>0</v>
      </c>
      <c r="D175" s="140">
        <v>0</v>
      </c>
      <c r="E175" s="140">
        <v>0</v>
      </c>
      <c r="G175" s="140">
        <v>0</v>
      </c>
      <c r="H175" s="140">
        <v>43.7</v>
      </c>
      <c r="I175" s="140">
        <v>0</v>
      </c>
      <c r="J175" s="140">
        <v>0</v>
      </c>
      <c r="K175" s="357">
        <v>0</v>
      </c>
      <c r="L175" s="358">
        <v>43.7</v>
      </c>
    </row>
    <row r="176" spans="1:12" x14ac:dyDescent="0.35">
      <c r="A176" s="352"/>
      <c r="B176" s="352">
        <v>45546</v>
      </c>
      <c r="C176" s="140">
        <v>0</v>
      </c>
      <c r="D176" s="140">
        <v>0</v>
      </c>
      <c r="E176" s="140">
        <v>0</v>
      </c>
      <c r="G176" s="140">
        <v>0</v>
      </c>
      <c r="H176" s="140">
        <v>56.100000000000009</v>
      </c>
      <c r="I176" s="140">
        <v>0</v>
      </c>
      <c r="J176" s="140">
        <v>0</v>
      </c>
      <c r="K176" s="357">
        <v>0</v>
      </c>
      <c r="L176" s="358">
        <v>56.100000000000009</v>
      </c>
    </row>
    <row r="177" spans="1:12" x14ac:dyDescent="0.35">
      <c r="A177" s="352"/>
      <c r="B177" s="352">
        <v>45552</v>
      </c>
      <c r="C177" s="140">
        <v>0</v>
      </c>
      <c r="D177" s="140">
        <v>0</v>
      </c>
      <c r="E177" s="140">
        <v>0</v>
      </c>
      <c r="G177" s="140">
        <v>0</v>
      </c>
      <c r="H177" s="140">
        <v>40.800000000000004</v>
      </c>
      <c r="I177" s="140">
        <v>0</v>
      </c>
      <c r="J177" s="140">
        <v>0</v>
      </c>
      <c r="K177" s="357">
        <v>0</v>
      </c>
      <c r="L177" s="358">
        <v>40.800000000000004</v>
      </c>
    </row>
    <row r="178" spans="1:12" x14ac:dyDescent="0.35">
      <c r="A178" s="352"/>
      <c r="B178" s="352">
        <v>45553</v>
      </c>
      <c r="C178" s="140">
        <v>0</v>
      </c>
      <c r="D178" s="140">
        <v>0</v>
      </c>
      <c r="E178" s="140">
        <v>0</v>
      </c>
      <c r="G178" s="140">
        <v>11</v>
      </c>
      <c r="H178" s="140">
        <v>21.400000000000002</v>
      </c>
      <c r="I178" s="140">
        <v>5.3</v>
      </c>
      <c r="J178" s="140">
        <v>0</v>
      </c>
      <c r="K178" s="357">
        <v>0</v>
      </c>
      <c r="L178" s="358">
        <v>37.700000000000003</v>
      </c>
    </row>
    <row r="179" spans="1:12" x14ac:dyDescent="0.35">
      <c r="A179" s="352"/>
      <c r="B179" s="352">
        <v>45558</v>
      </c>
      <c r="C179" s="140">
        <v>0</v>
      </c>
      <c r="D179" s="140">
        <v>0</v>
      </c>
      <c r="E179" s="140">
        <v>0</v>
      </c>
      <c r="G179" s="140">
        <v>0.89999999999999991</v>
      </c>
      <c r="H179" s="140">
        <v>37.500000000000007</v>
      </c>
      <c r="I179" s="140">
        <v>0</v>
      </c>
      <c r="J179" s="140">
        <v>0</v>
      </c>
      <c r="K179" s="357">
        <v>0</v>
      </c>
      <c r="L179" s="358">
        <v>38.400000000000006</v>
      </c>
    </row>
    <row r="180" spans="1:12" x14ac:dyDescent="0.35">
      <c r="A180" s="352"/>
      <c r="B180" s="352">
        <v>45559</v>
      </c>
      <c r="C180" s="140">
        <v>0</v>
      </c>
      <c r="D180" s="140">
        <v>0</v>
      </c>
      <c r="E180" s="140">
        <v>0</v>
      </c>
      <c r="G180" s="140">
        <v>0</v>
      </c>
      <c r="H180" s="140">
        <v>2.6</v>
      </c>
      <c r="I180" s="140">
        <v>0</v>
      </c>
      <c r="J180" s="140">
        <v>0</v>
      </c>
      <c r="K180" s="357">
        <v>0</v>
      </c>
      <c r="L180" s="358">
        <v>2.6</v>
      </c>
    </row>
    <row r="181" spans="1:12" x14ac:dyDescent="0.35">
      <c r="A181" s="352"/>
      <c r="B181" s="352">
        <v>45560</v>
      </c>
      <c r="C181" s="140">
        <v>0</v>
      </c>
      <c r="D181" s="140">
        <v>0</v>
      </c>
      <c r="E181" s="140">
        <v>0</v>
      </c>
      <c r="G181" s="140">
        <v>0</v>
      </c>
      <c r="H181" s="140">
        <v>4056.4999999999995</v>
      </c>
      <c r="I181" s="140">
        <v>0</v>
      </c>
      <c r="J181" s="140">
        <v>0</v>
      </c>
      <c r="K181" s="357">
        <v>0</v>
      </c>
      <c r="L181" s="358">
        <v>4056.4999999999995</v>
      </c>
    </row>
    <row r="182" spans="1:12" x14ac:dyDescent="0.35">
      <c r="A182" s="352"/>
      <c r="B182" s="352">
        <v>45561</v>
      </c>
      <c r="C182" s="140">
        <v>0</v>
      </c>
      <c r="D182" s="140">
        <v>0</v>
      </c>
      <c r="E182" s="140">
        <v>0</v>
      </c>
      <c r="G182" s="140">
        <v>0</v>
      </c>
      <c r="H182" s="140">
        <v>18</v>
      </c>
      <c r="I182" s="140">
        <v>0</v>
      </c>
      <c r="J182" s="140">
        <v>0</v>
      </c>
      <c r="K182" s="357">
        <v>0</v>
      </c>
      <c r="L182" s="358">
        <v>18</v>
      </c>
    </row>
    <row r="183" spans="1:12" x14ac:dyDescent="0.35">
      <c r="A183" s="352"/>
      <c r="B183" s="348" t="s">
        <v>1559</v>
      </c>
      <c r="C183" s="349">
        <v>8</v>
      </c>
      <c r="D183" s="349">
        <v>15</v>
      </c>
      <c r="E183" s="349">
        <v>8</v>
      </c>
      <c r="F183" s="349">
        <v>108</v>
      </c>
      <c r="G183" s="349">
        <v>1073.5</v>
      </c>
      <c r="H183" s="349">
        <v>6408</v>
      </c>
      <c r="I183" s="349">
        <v>196.70000000000002</v>
      </c>
      <c r="J183" s="349">
        <v>0</v>
      </c>
      <c r="K183" s="350">
        <v>0</v>
      </c>
      <c r="L183" s="351">
        <v>7481.5</v>
      </c>
    </row>
  </sheetData>
  <sortState xmlns:xlrd2="http://schemas.microsoft.com/office/spreadsheetml/2017/richdata2" ref="A34:A182">
    <sortCondition ref="A34:A182"/>
  </sortState>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workbookViewId="0"/>
  </sheetViews>
  <sheetFormatPr defaultRowHeight="14.5" x14ac:dyDescent="0.35"/>
  <cols>
    <col min="3" max="3" width="9.1796875" style="4"/>
    <col min="4" max="4" width="24" bestFit="1" customWidth="1"/>
    <col min="5" max="5" width="108.1796875" customWidth="1"/>
  </cols>
  <sheetData>
    <row r="3" spans="3:5" s="6" customFormat="1" x14ac:dyDescent="0.35">
      <c r="C3" s="5" t="s">
        <v>1560</v>
      </c>
      <c r="D3" s="6" t="s">
        <v>1561</v>
      </c>
      <c r="E3" s="6" t="s">
        <v>1562</v>
      </c>
    </row>
    <row r="4" spans="3:5" x14ac:dyDescent="0.35">
      <c r="C4" s="4">
        <v>0</v>
      </c>
      <c r="D4" t="s">
        <v>1563</v>
      </c>
      <c r="E4" t="s">
        <v>1564</v>
      </c>
    </row>
    <row r="5" spans="3:5" ht="43.5" x14ac:dyDescent="0.35">
      <c r="C5" s="4">
        <v>1</v>
      </c>
      <c r="D5" t="s">
        <v>1565</v>
      </c>
      <c r="E5" s="2" t="s">
        <v>1566</v>
      </c>
    </row>
    <row r="6" spans="3:5" ht="29" x14ac:dyDescent="0.35">
      <c r="C6" s="4">
        <v>1.2</v>
      </c>
      <c r="D6" t="s">
        <v>1565</v>
      </c>
      <c r="E6" s="2" t="s">
        <v>1567</v>
      </c>
    </row>
    <row r="7" spans="3:5" ht="72.5" x14ac:dyDescent="0.35">
      <c r="C7" s="4">
        <v>1.3</v>
      </c>
      <c r="D7" t="s">
        <v>1568</v>
      </c>
      <c r="E7" s="2" t="s">
        <v>1569</v>
      </c>
    </row>
    <row r="8" spans="3:5" x14ac:dyDescent="0.35">
      <c r="C8" s="4">
        <v>1.4</v>
      </c>
      <c r="D8" t="s">
        <v>1563</v>
      </c>
      <c r="E8" s="2" t="s">
        <v>1570</v>
      </c>
    </row>
    <row r="9" spans="3:5" ht="43.5" x14ac:dyDescent="0.35">
      <c r="C9" s="21">
        <v>1.5</v>
      </c>
      <c r="D9" t="s">
        <v>1571</v>
      </c>
      <c r="E9" s="2" t="s">
        <v>1572</v>
      </c>
    </row>
    <row r="10" spans="3:5" x14ac:dyDescent="0.35">
      <c r="C10" s="21">
        <v>1.51</v>
      </c>
      <c r="D10" t="s">
        <v>1563</v>
      </c>
      <c r="E10" s="2" t="s">
        <v>1573</v>
      </c>
    </row>
    <row r="11" spans="3:5" x14ac:dyDescent="0.35">
      <c r="C11" s="21">
        <v>1.52</v>
      </c>
      <c r="D11" t="s">
        <v>1563</v>
      </c>
      <c r="E11" s="2" t="s">
        <v>1574</v>
      </c>
    </row>
    <row r="12" spans="3:5" x14ac:dyDescent="0.35">
      <c r="C12" s="21">
        <v>1.53</v>
      </c>
      <c r="D12" t="s">
        <v>1563</v>
      </c>
      <c r="E12" s="2" t="s">
        <v>1575</v>
      </c>
    </row>
    <row r="13" spans="3:5" x14ac:dyDescent="0.35">
      <c r="C13" s="21">
        <v>1.54</v>
      </c>
      <c r="D13" t="s">
        <v>1563</v>
      </c>
      <c r="E13" s="2" t="s">
        <v>1576</v>
      </c>
    </row>
    <row r="14" spans="3:5" x14ac:dyDescent="0.35">
      <c r="C14" s="21">
        <v>1.55</v>
      </c>
      <c r="D14" t="s">
        <v>1577</v>
      </c>
      <c r="E14" s="2" t="s">
        <v>1578</v>
      </c>
    </row>
    <row r="15" spans="3:5" ht="203" x14ac:dyDescent="0.35">
      <c r="C15" s="4">
        <v>1.6</v>
      </c>
      <c r="D15" t="s">
        <v>1579</v>
      </c>
      <c r="E15" s="2" t="s">
        <v>1580</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workbookViewId="0"/>
  </sheetViews>
  <sheetFormatPr defaultColWidth="9.1796875" defaultRowHeight="14.5" x14ac:dyDescent="0.35"/>
  <cols>
    <col min="1" max="1" width="30.54296875" customWidth="1"/>
    <col min="2" max="2" width="60.54296875" customWidth="1"/>
  </cols>
  <sheetData>
    <row r="5" spans="1:2" ht="20" x14ac:dyDescent="0.4">
      <c r="A5" s="575" t="s">
        <v>78</v>
      </c>
      <c r="B5" s="575"/>
    </row>
    <row r="6" spans="1:2" ht="22" customHeight="1" x14ac:dyDescent="0.35">
      <c r="A6" s="65" t="s">
        <v>79</v>
      </c>
      <c r="B6" s="66" t="s">
        <v>80</v>
      </c>
    </row>
    <row r="7" spans="1:2" ht="22" customHeight="1" x14ac:dyDescent="0.35">
      <c r="A7" s="65" t="s">
        <v>81</v>
      </c>
      <c r="B7" s="66" t="s">
        <v>82</v>
      </c>
    </row>
    <row r="8" spans="1:2" ht="22" customHeight="1" x14ac:dyDescent="0.35">
      <c r="A8" s="65" t="s">
        <v>83</v>
      </c>
      <c r="B8" s="66" t="s">
        <v>84</v>
      </c>
    </row>
    <row r="9" spans="1:2" ht="22" customHeight="1" x14ac:dyDescent="0.35">
      <c r="A9" s="65" t="s">
        <v>85</v>
      </c>
      <c r="B9" s="66">
        <v>97818</v>
      </c>
    </row>
    <row r="10" spans="1:2" ht="60" x14ac:dyDescent="0.35">
      <c r="A10" s="65" t="s">
        <v>86</v>
      </c>
      <c r="B10" s="66" t="s">
        <v>87</v>
      </c>
    </row>
    <row r="11" spans="1:2" ht="22" customHeight="1" x14ac:dyDescent="0.35">
      <c r="A11" s="65" t="s">
        <v>88</v>
      </c>
      <c r="B11" s="66" t="s">
        <v>89</v>
      </c>
    </row>
    <row r="12" spans="1:2" ht="22" customHeight="1" x14ac:dyDescent="0.35">
      <c r="A12" s="65" t="s">
        <v>90</v>
      </c>
      <c r="B12" s="66" t="s">
        <v>91</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203"/>
  <sheetViews>
    <sheetView zoomScale="85" zoomScaleNormal="85" workbookViewId="0">
      <selection activeCell="B11" sqref="B11:B12"/>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579" t="s">
        <v>92</v>
      </c>
      <c r="B10" s="580"/>
      <c r="C10" s="580"/>
      <c r="D10" s="595" t="s">
        <v>93</v>
      </c>
      <c r="E10" s="596"/>
      <c r="F10" s="579" t="s">
        <v>94</v>
      </c>
      <c r="G10" s="580"/>
      <c r="H10" s="580"/>
      <c r="I10" s="580"/>
      <c r="J10" s="580"/>
      <c r="K10" s="580"/>
      <c r="L10" s="580"/>
      <c r="M10" s="581"/>
    </row>
    <row r="11" spans="1:13" ht="20.149999999999999" customHeight="1" thickBot="1" x14ac:dyDescent="0.4">
      <c r="A11" s="597" t="s">
        <v>95</v>
      </c>
      <c r="B11" s="582" t="s">
        <v>96</v>
      </c>
      <c r="C11" s="584" t="s">
        <v>97</v>
      </c>
      <c r="D11" s="593" t="s">
        <v>98</v>
      </c>
      <c r="E11" s="586" t="s">
        <v>99</v>
      </c>
      <c r="F11" s="588" t="s">
        <v>100</v>
      </c>
      <c r="G11" s="586" t="s">
        <v>101</v>
      </c>
      <c r="H11" s="590" t="s">
        <v>102</v>
      </c>
      <c r="I11" s="591"/>
      <c r="J11" s="592"/>
      <c r="K11" s="576" t="s">
        <v>103</v>
      </c>
      <c r="L11" s="577"/>
      <c r="M11" s="578"/>
    </row>
    <row r="12" spans="1:13" ht="48" customHeight="1" thickBot="1" x14ac:dyDescent="0.4">
      <c r="A12" s="598"/>
      <c r="B12" s="583"/>
      <c r="C12" s="585"/>
      <c r="D12" s="594"/>
      <c r="E12" s="587"/>
      <c r="F12" s="589"/>
      <c r="G12" s="587"/>
      <c r="H12" s="67" t="s">
        <v>104</v>
      </c>
      <c r="I12" s="68" t="s">
        <v>105</v>
      </c>
      <c r="J12" s="69" t="s">
        <v>106</v>
      </c>
      <c r="K12" s="70" t="s">
        <v>104</v>
      </c>
      <c r="L12" s="68" t="s">
        <v>105</v>
      </c>
      <c r="M12" s="69" t="s">
        <v>106</v>
      </c>
    </row>
    <row r="13" spans="1:13" x14ac:dyDescent="0.35">
      <c r="A13" s="144" t="s">
        <v>107</v>
      </c>
      <c r="B13" s="145" t="s">
        <v>108</v>
      </c>
      <c r="C13" s="116" t="s">
        <v>109</v>
      </c>
      <c r="D13" s="118" t="s">
        <v>110</v>
      </c>
      <c r="E13" s="110" t="s">
        <v>111</v>
      </c>
      <c r="F13" s="118" t="s">
        <v>112</v>
      </c>
      <c r="G13" s="117" t="s">
        <v>113</v>
      </c>
      <c r="H13" s="146">
        <v>100</v>
      </c>
      <c r="I13" s="147">
        <v>140</v>
      </c>
      <c r="J13" s="110">
        <v>200</v>
      </c>
      <c r="K13" s="146">
        <v>0.3</v>
      </c>
      <c r="L13" s="147">
        <v>0.5</v>
      </c>
      <c r="M13" s="110">
        <v>0.8</v>
      </c>
    </row>
    <row r="14" spans="1:13" x14ac:dyDescent="0.35">
      <c r="A14" s="71"/>
      <c r="B14" s="72"/>
      <c r="C14" s="73"/>
      <c r="D14" s="74"/>
      <c r="E14" s="75"/>
      <c r="F14" s="74"/>
      <c r="G14" s="76"/>
      <c r="H14" s="77"/>
      <c r="I14" s="78"/>
      <c r="J14" s="75"/>
      <c r="K14" s="77"/>
      <c r="L14" s="78"/>
      <c r="M14" s="75"/>
    </row>
    <row r="15" spans="1:13" x14ac:dyDescent="0.35">
      <c r="A15" s="79" t="s">
        <v>114</v>
      </c>
      <c r="B15" s="80" t="s">
        <v>115</v>
      </c>
      <c r="C15" s="81" t="s">
        <v>116</v>
      </c>
      <c r="D15" s="82" t="s">
        <v>110</v>
      </c>
      <c r="E15" s="83" t="s">
        <v>117</v>
      </c>
      <c r="F15" s="82" t="s">
        <v>118</v>
      </c>
      <c r="G15" s="84" t="s">
        <v>119</v>
      </c>
      <c r="H15" s="85">
        <v>159.5</v>
      </c>
      <c r="I15" s="195">
        <f>IF('Criteria 39tpy'!B7=0, "NA", ROUND(MIN(100*'Criteria 39tpy'!$E7*'Criteria 39tpy'!$B7,$I$24),0))</f>
        <v>16080</v>
      </c>
      <c r="J15" s="86">
        <f>I15</f>
        <v>16080</v>
      </c>
      <c r="K15" s="85">
        <f>Summary!C183</f>
        <v>8</v>
      </c>
      <c r="L15" s="86">
        <f>IF('Criteria 39tpy'!B7=0, " ", ROUNDUP(MIN(24*'Criteria 39tpy'!$E7*'Criteria 39tpy'!$B7,$L$24),0))</f>
        <v>3860</v>
      </c>
      <c r="M15" s="83">
        <f>L15</f>
        <v>3860</v>
      </c>
    </row>
    <row r="16" spans="1:13" x14ac:dyDescent="0.35">
      <c r="A16" s="79" t="s">
        <v>120</v>
      </c>
      <c r="B16" s="80" t="s">
        <v>121</v>
      </c>
      <c r="C16" s="81" t="s">
        <v>116</v>
      </c>
      <c r="D16" s="82" t="s">
        <v>110</v>
      </c>
      <c r="E16" s="83" t="s">
        <v>117</v>
      </c>
      <c r="F16" s="82" t="s">
        <v>118</v>
      </c>
      <c r="G16" s="84" t="s">
        <v>119</v>
      </c>
      <c r="H16" s="85">
        <v>258.60000000000002</v>
      </c>
      <c r="I16" s="195">
        <f>IF('Criteria 39tpy'!B8=0, "NA", ROUND(MIN(100*'Criteria 39tpy'!$E8*'Criteria 39tpy'!$B8,$I$24),0))</f>
        <v>17190</v>
      </c>
      <c r="J16" s="86">
        <f t="shared" ref="J16:J24" si="0">I16</f>
        <v>17190</v>
      </c>
      <c r="K16" s="85">
        <f>Summary!D183</f>
        <v>15</v>
      </c>
      <c r="L16" s="86">
        <f>IF('Criteria 39tpy'!B8=0, " ", ROUNDUP(MIN(24*'Criteria 39tpy'!$E8*'Criteria 39tpy'!$B8,$L$24),0))</f>
        <v>4126</v>
      </c>
      <c r="M16" s="83">
        <f t="shared" ref="M16:M24" si="1">L16</f>
        <v>4126</v>
      </c>
    </row>
    <row r="17" spans="1:13" x14ac:dyDescent="0.35">
      <c r="A17" s="79" t="s">
        <v>122</v>
      </c>
      <c r="B17" s="80" t="s">
        <v>123</v>
      </c>
      <c r="C17" s="81" t="s">
        <v>116</v>
      </c>
      <c r="D17" s="82" t="s">
        <v>110</v>
      </c>
      <c r="E17" s="83" t="s">
        <v>117</v>
      </c>
      <c r="F17" s="82" t="s">
        <v>118</v>
      </c>
      <c r="G17" s="84" t="s">
        <v>119</v>
      </c>
      <c r="H17" s="85">
        <v>106.5</v>
      </c>
      <c r="I17" s="195">
        <f>IF('Criteria 39tpy'!B9=0, "NA", ROUND(MIN(100*'Criteria 39tpy'!$E9*'Criteria 39tpy'!$B9,$I$24),0))</f>
        <v>7190</v>
      </c>
      <c r="J17" s="86">
        <f t="shared" si="0"/>
        <v>7190</v>
      </c>
      <c r="K17" s="85">
        <f>Summary!E183</f>
        <v>8</v>
      </c>
      <c r="L17" s="86">
        <f>IF('Criteria 39tpy'!B9=0, " ", ROUNDUP(MIN(24*'Criteria 39tpy'!$E9*'Criteria 39tpy'!$B9,$L$24),0))</f>
        <v>1726</v>
      </c>
      <c r="M17" s="83">
        <f t="shared" si="1"/>
        <v>1726</v>
      </c>
    </row>
    <row r="18" spans="1:13" x14ac:dyDescent="0.35">
      <c r="A18" s="79" t="s">
        <v>124</v>
      </c>
      <c r="B18" s="80" t="s">
        <v>125</v>
      </c>
      <c r="C18" s="81" t="s">
        <v>116</v>
      </c>
      <c r="D18" s="82" t="s">
        <v>110</v>
      </c>
      <c r="E18" s="83" t="s">
        <v>117</v>
      </c>
      <c r="F18" s="82" t="s">
        <v>118</v>
      </c>
      <c r="G18" s="84" t="s">
        <v>119</v>
      </c>
      <c r="H18" s="85">
        <v>1799</v>
      </c>
      <c r="I18" s="86">
        <f>IF('Criteria 39tpy'!B10=0, "NA", ROUND(MIN(100*'Criteria 39tpy'!$E10*'Criteria 39tpy'!$B10,$I$24),0))</f>
        <v>12840</v>
      </c>
      <c r="J18" s="195">
        <f t="shared" si="0"/>
        <v>12840</v>
      </c>
      <c r="K18" s="85">
        <f>Summary!F183</f>
        <v>108</v>
      </c>
      <c r="L18" s="86">
        <f>IF('Criteria 39tpy'!B10=0, " ", ROUNDUP(MIN(24*'Criteria 39tpy'!$E10*'Criteria 39tpy'!$B10,$L$24),0))</f>
        <v>3082</v>
      </c>
      <c r="M18" s="83">
        <f t="shared" si="1"/>
        <v>3082</v>
      </c>
    </row>
    <row r="19" spans="1:13" x14ac:dyDescent="0.35">
      <c r="A19" s="79" t="s">
        <v>126</v>
      </c>
      <c r="B19" s="80" t="s">
        <v>127</v>
      </c>
      <c r="C19" s="81" t="s">
        <v>116</v>
      </c>
      <c r="D19" s="82" t="s">
        <v>110</v>
      </c>
      <c r="E19" s="83" t="s">
        <v>117</v>
      </c>
      <c r="F19" s="82" t="s">
        <v>118</v>
      </c>
      <c r="G19" s="84" t="s">
        <v>119</v>
      </c>
      <c r="H19" s="85">
        <v>1946.8000000000002</v>
      </c>
      <c r="I19" s="86">
        <f>IF('Criteria 39tpy'!B11=0, "NA", ROUND(MIN(100*'Criteria 39tpy'!$E11*'Criteria 39tpy'!$B11,$I$24),0))</f>
        <v>83340</v>
      </c>
      <c r="J19" s="195">
        <f t="shared" si="0"/>
        <v>83340</v>
      </c>
      <c r="K19" s="85">
        <f>Summary!G183</f>
        <v>1073.5</v>
      </c>
      <c r="L19" s="86">
        <f>IF('Criteria 39tpy'!B11=0, " ", ROUNDUP(MIN(24*'Criteria 39tpy'!$E11*'Criteria 39tpy'!$B11,$L$24),0))</f>
        <v>20000</v>
      </c>
      <c r="M19" s="83">
        <f t="shared" si="1"/>
        <v>20000</v>
      </c>
    </row>
    <row r="20" spans="1:13" x14ac:dyDescent="0.35">
      <c r="A20" s="79" t="s">
        <v>128</v>
      </c>
      <c r="B20" s="80" t="s">
        <v>129</v>
      </c>
      <c r="C20" s="81" t="s">
        <v>116</v>
      </c>
      <c r="D20" s="82" t="s">
        <v>110</v>
      </c>
      <c r="E20" s="83" t="s">
        <v>117</v>
      </c>
      <c r="F20" s="82" t="s">
        <v>118</v>
      </c>
      <c r="G20" s="84" t="s">
        <v>119</v>
      </c>
      <c r="H20" s="85">
        <v>29786.79</v>
      </c>
      <c r="I20" s="182">
        <f>IF('Criteria 39tpy'!B12=0, "NA", ROUND(MIN(100*'Criteria 39tpy'!$E12*'Criteria 39tpy'!$B12,$I$24),0))</f>
        <v>269503</v>
      </c>
      <c r="J20" s="325">
        <f>I20</f>
        <v>269503</v>
      </c>
      <c r="K20" s="85">
        <f>Summary!H183</f>
        <v>6408</v>
      </c>
      <c r="L20" s="86">
        <f>IF('Criteria 39tpy'!B12=0, " ", ROUNDUP(MIN(24*'Criteria 39tpy'!$E12*'Criteria 39tpy'!$B12,$L$24),0))</f>
        <v>20000</v>
      </c>
      <c r="M20" s="83">
        <f t="shared" si="1"/>
        <v>20000</v>
      </c>
    </row>
    <row r="21" spans="1:13" x14ac:dyDescent="0.35">
      <c r="A21" s="79" t="s">
        <v>130</v>
      </c>
      <c r="B21" s="80" t="s">
        <v>131</v>
      </c>
      <c r="C21" s="81" t="s">
        <v>116</v>
      </c>
      <c r="D21" s="82" t="s">
        <v>110</v>
      </c>
      <c r="E21" s="83" t="s">
        <v>117</v>
      </c>
      <c r="F21" s="82" t="s">
        <v>118</v>
      </c>
      <c r="G21" s="84" t="s">
        <v>119</v>
      </c>
      <c r="H21" s="85">
        <v>3292.6</v>
      </c>
      <c r="I21" s="182">
        <f>IF('Criteria 39tpy'!B13=0, "NA", ROUND(MIN(100*'Criteria 39tpy'!$E13*'Criteria 39tpy'!$B13,$I$24),0))</f>
        <v>48900</v>
      </c>
      <c r="J21" s="195">
        <f t="shared" si="0"/>
        <v>48900</v>
      </c>
      <c r="K21" s="85">
        <f>Summary!I183</f>
        <v>196.70000000000002</v>
      </c>
      <c r="L21" s="86">
        <f>IF('Criteria 39tpy'!B13=0, " ", ROUNDUP(MIN(24*'Criteria 39tpy'!$E13*'Criteria 39tpy'!$B13,$L$24),0))</f>
        <v>11736</v>
      </c>
      <c r="M21" s="83">
        <f t="shared" si="1"/>
        <v>11736</v>
      </c>
    </row>
    <row r="22" spans="1:13" x14ac:dyDescent="0.35">
      <c r="A22" s="79" t="s">
        <v>132</v>
      </c>
      <c r="B22" s="80" t="s">
        <v>133</v>
      </c>
      <c r="C22" s="81" t="s">
        <v>116</v>
      </c>
      <c r="D22" s="82" t="s">
        <v>110</v>
      </c>
      <c r="E22" s="83" t="s">
        <v>117</v>
      </c>
      <c r="F22" s="82" t="s">
        <v>118</v>
      </c>
      <c r="G22" s="84" t="s">
        <v>119</v>
      </c>
      <c r="H22" s="85">
        <v>100</v>
      </c>
      <c r="I22" s="86">
        <f>IF('Criteria 39tpy'!B14=0, "NA", ROUND(MIN(100*'Criteria 39tpy'!$E14*'Criteria 39tpy'!$B14,$I$24),0))</f>
        <v>5360</v>
      </c>
      <c r="J22" s="195">
        <f t="shared" si="0"/>
        <v>5360</v>
      </c>
      <c r="K22" s="85">
        <v>39</v>
      </c>
      <c r="L22" s="86">
        <f>IF('Criteria 39tpy'!B14=0, " ", ROUNDUP(MIN(24*'Criteria 39tpy'!$E14*'Criteria 39tpy'!$B14,$L$24),0))</f>
        <v>1287</v>
      </c>
      <c r="M22" s="83">
        <f t="shared" si="1"/>
        <v>1287</v>
      </c>
    </row>
    <row r="23" spans="1:13" x14ac:dyDescent="0.35">
      <c r="A23" s="79" t="s">
        <v>134</v>
      </c>
      <c r="B23" s="80" t="s">
        <v>135</v>
      </c>
      <c r="C23" s="81" t="s">
        <v>116</v>
      </c>
      <c r="D23" s="82" t="s">
        <v>110</v>
      </c>
      <c r="E23" s="83" t="s">
        <v>117</v>
      </c>
      <c r="F23" s="82" t="s">
        <v>118</v>
      </c>
      <c r="G23" s="84" t="s">
        <v>119</v>
      </c>
      <c r="H23" s="85">
        <v>0</v>
      </c>
      <c r="I23" s="86">
        <f>IF('Criteria 39tpy'!B15=0, "NA", ROUND(MIN(100*'Criteria 39tpy'!$E15*'Criteria 39tpy'!$B15,$I$24),0))</f>
        <v>10320</v>
      </c>
      <c r="J23" s="195">
        <f t="shared" si="0"/>
        <v>10320</v>
      </c>
      <c r="K23" s="85">
        <v>0</v>
      </c>
      <c r="L23" s="86">
        <f>IF('Criteria 39tpy'!B15=0, " ", ROUNDUP(MIN(24*'Criteria 39tpy'!$E15*'Criteria 39tpy'!$B15,$L$24),0))</f>
        <v>2477</v>
      </c>
      <c r="M23" s="83">
        <f t="shared" si="1"/>
        <v>2477</v>
      </c>
    </row>
    <row r="24" spans="1:13" x14ac:dyDescent="0.35">
      <c r="A24" s="79" t="s">
        <v>136</v>
      </c>
      <c r="B24" s="80" t="s">
        <v>137</v>
      </c>
      <c r="C24" s="81" t="s">
        <v>116</v>
      </c>
      <c r="D24" s="82" t="s">
        <v>138</v>
      </c>
      <c r="E24" s="83" t="s">
        <v>138</v>
      </c>
      <c r="F24" s="82" t="s">
        <v>118</v>
      </c>
      <c r="G24" s="84" t="s">
        <v>119</v>
      </c>
      <c r="H24" s="85">
        <v>37449.79</v>
      </c>
      <c r="I24" s="182">
        <f>'Criteria 39tpy'!J17</f>
        <v>269503.22706510336</v>
      </c>
      <c r="J24" s="325">
        <f t="shared" si="0"/>
        <v>269503.22706510336</v>
      </c>
      <c r="K24" s="85">
        <f>Summary!L183</f>
        <v>7481.5</v>
      </c>
      <c r="L24" s="86">
        <v>20000</v>
      </c>
      <c r="M24" s="83">
        <f t="shared" si="1"/>
        <v>20000</v>
      </c>
    </row>
    <row r="25" spans="1:13" x14ac:dyDescent="0.35">
      <c r="A25" s="79" t="s">
        <v>139</v>
      </c>
      <c r="B25" s="80" t="s">
        <v>140</v>
      </c>
      <c r="C25" s="81" t="s">
        <v>116</v>
      </c>
      <c r="D25" s="82" t="s">
        <v>138</v>
      </c>
      <c r="E25" s="83" t="s">
        <v>138</v>
      </c>
      <c r="F25" s="82" t="s">
        <v>138</v>
      </c>
      <c r="G25" s="84" t="s">
        <v>138</v>
      </c>
      <c r="H25" s="85" t="s">
        <v>138</v>
      </c>
      <c r="I25" s="195" t="s">
        <v>138</v>
      </c>
      <c r="J25" s="86" t="s">
        <v>138</v>
      </c>
      <c r="K25" s="85" t="s">
        <v>138</v>
      </c>
      <c r="L25" s="86" t="s">
        <v>138</v>
      </c>
      <c r="M25" s="83" t="s">
        <v>138</v>
      </c>
    </row>
    <row r="26" spans="1:13" x14ac:dyDescent="0.35">
      <c r="A26" s="79" t="s">
        <v>141</v>
      </c>
      <c r="B26" s="80" t="s">
        <v>142</v>
      </c>
      <c r="C26" s="81" t="s">
        <v>116</v>
      </c>
      <c r="D26" s="82" t="s">
        <v>138</v>
      </c>
      <c r="E26" s="83" t="s">
        <v>138</v>
      </c>
      <c r="F26" s="82" t="s">
        <v>138</v>
      </c>
      <c r="G26" s="84" t="s">
        <v>138</v>
      </c>
      <c r="H26" s="85" t="s">
        <v>138</v>
      </c>
      <c r="I26" s="86" t="s">
        <v>138</v>
      </c>
      <c r="J26" s="83" t="s">
        <v>138</v>
      </c>
      <c r="K26" s="85" t="s">
        <v>138</v>
      </c>
      <c r="L26" s="86" t="s">
        <v>138</v>
      </c>
      <c r="M26" s="83" t="s">
        <v>138</v>
      </c>
    </row>
    <row r="27" spans="1:13" x14ac:dyDescent="0.35">
      <c r="A27" s="79" t="s">
        <v>143</v>
      </c>
      <c r="B27" s="80" t="s">
        <v>144</v>
      </c>
      <c r="C27" s="81" t="s">
        <v>116</v>
      </c>
      <c r="D27" s="82" t="s">
        <v>138</v>
      </c>
      <c r="E27" s="83" t="s">
        <v>138</v>
      </c>
      <c r="F27" s="82" t="s">
        <v>138</v>
      </c>
      <c r="G27" s="84" t="s">
        <v>138</v>
      </c>
      <c r="H27" s="85" t="s">
        <v>138</v>
      </c>
      <c r="I27" s="86" t="s">
        <v>138</v>
      </c>
      <c r="J27" s="83" t="s">
        <v>138</v>
      </c>
      <c r="K27" s="85" t="s">
        <v>138</v>
      </c>
      <c r="L27" s="86" t="s">
        <v>138</v>
      </c>
      <c r="M27" s="83" t="s">
        <v>138</v>
      </c>
    </row>
    <row r="28" spans="1:13" x14ac:dyDescent="0.35">
      <c r="A28" s="79" t="s">
        <v>145</v>
      </c>
      <c r="B28" s="80" t="s">
        <v>146</v>
      </c>
      <c r="C28" s="81" t="s">
        <v>116</v>
      </c>
      <c r="D28" s="82" t="s">
        <v>138</v>
      </c>
      <c r="E28" s="83" t="s">
        <v>138</v>
      </c>
      <c r="F28" s="82" t="s">
        <v>138</v>
      </c>
      <c r="G28" s="84" t="s">
        <v>138</v>
      </c>
      <c r="H28" s="85" t="s">
        <v>138</v>
      </c>
      <c r="I28" s="86" t="s">
        <v>138</v>
      </c>
      <c r="J28" s="83" t="s">
        <v>138</v>
      </c>
      <c r="K28" s="85" t="s">
        <v>138</v>
      </c>
      <c r="L28" s="86" t="s">
        <v>138</v>
      </c>
      <c r="M28" s="83" t="s">
        <v>138</v>
      </c>
    </row>
    <row r="29" spans="1:13" x14ac:dyDescent="0.35">
      <c r="A29" s="79" t="s">
        <v>147</v>
      </c>
      <c r="B29" s="80" t="s">
        <v>148</v>
      </c>
      <c r="C29" s="81" t="s">
        <v>116</v>
      </c>
      <c r="D29" s="82" t="s">
        <v>138</v>
      </c>
      <c r="E29" s="83" t="s">
        <v>138</v>
      </c>
      <c r="F29" s="82" t="s">
        <v>138</v>
      </c>
      <c r="G29" s="84" t="s">
        <v>138</v>
      </c>
      <c r="H29" s="85" t="s">
        <v>138</v>
      </c>
      <c r="I29" s="86" t="s">
        <v>138</v>
      </c>
      <c r="J29" s="83" t="s">
        <v>138</v>
      </c>
      <c r="K29" s="85" t="s">
        <v>138</v>
      </c>
      <c r="L29" s="86" t="s">
        <v>138</v>
      </c>
      <c r="M29" s="83" t="s">
        <v>138</v>
      </c>
    </row>
    <row r="30" spans="1:13" x14ac:dyDescent="0.35">
      <c r="A30" s="79" t="s">
        <v>149</v>
      </c>
      <c r="B30" s="80" t="s">
        <v>150</v>
      </c>
      <c r="C30" s="81" t="s">
        <v>116</v>
      </c>
      <c r="D30" s="82" t="s">
        <v>138</v>
      </c>
      <c r="E30" s="83" t="s">
        <v>138</v>
      </c>
      <c r="F30" s="82" t="s">
        <v>138</v>
      </c>
      <c r="G30" s="84" t="s">
        <v>138</v>
      </c>
      <c r="H30" s="85" t="s">
        <v>138</v>
      </c>
      <c r="I30" s="86" t="s">
        <v>138</v>
      </c>
      <c r="J30" s="83" t="s">
        <v>138</v>
      </c>
      <c r="K30" s="85" t="s">
        <v>138</v>
      </c>
      <c r="L30" s="86" t="s">
        <v>138</v>
      </c>
      <c r="M30" s="83" t="s">
        <v>138</v>
      </c>
    </row>
    <row r="31" spans="1:13" x14ac:dyDescent="0.35">
      <c r="A31" s="79" t="s">
        <v>151</v>
      </c>
      <c r="B31" s="80" t="s">
        <v>152</v>
      </c>
      <c r="C31" s="81" t="s">
        <v>116</v>
      </c>
      <c r="D31" s="82" t="s">
        <v>138</v>
      </c>
      <c r="E31" s="83" t="s">
        <v>138</v>
      </c>
      <c r="F31" s="82" t="s">
        <v>138</v>
      </c>
      <c r="G31" s="84" t="s">
        <v>138</v>
      </c>
      <c r="H31" s="85" t="s">
        <v>138</v>
      </c>
      <c r="I31" s="86" t="s">
        <v>138</v>
      </c>
      <c r="J31" s="83" t="s">
        <v>138</v>
      </c>
      <c r="K31" s="85" t="s">
        <v>138</v>
      </c>
      <c r="L31" s="86" t="s">
        <v>138</v>
      </c>
      <c r="M31" s="83" t="s">
        <v>138</v>
      </c>
    </row>
    <row r="32" spans="1:13" x14ac:dyDescent="0.35">
      <c r="A32" s="79" t="s">
        <v>153</v>
      </c>
      <c r="B32" s="80" t="s">
        <v>154</v>
      </c>
      <c r="C32" s="81" t="s">
        <v>116</v>
      </c>
      <c r="D32" s="82" t="s">
        <v>138</v>
      </c>
      <c r="E32" s="83" t="s">
        <v>138</v>
      </c>
      <c r="F32" s="82" t="s">
        <v>138</v>
      </c>
      <c r="G32" s="84" t="s">
        <v>138</v>
      </c>
      <c r="H32" s="85" t="s">
        <v>138</v>
      </c>
      <c r="I32" s="86" t="s">
        <v>138</v>
      </c>
      <c r="J32" s="83" t="s">
        <v>138</v>
      </c>
      <c r="K32" s="85" t="s">
        <v>138</v>
      </c>
      <c r="L32" s="86" t="s">
        <v>138</v>
      </c>
      <c r="M32" s="83" t="s">
        <v>138</v>
      </c>
    </row>
    <row r="33" spans="1:13" x14ac:dyDescent="0.35">
      <c r="A33" s="79" t="s">
        <v>155</v>
      </c>
      <c r="B33" s="80" t="s">
        <v>156</v>
      </c>
      <c r="C33" s="81" t="s">
        <v>116</v>
      </c>
      <c r="D33" s="82" t="s">
        <v>138</v>
      </c>
      <c r="E33" s="83" t="s">
        <v>138</v>
      </c>
      <c r="F33" s="82" t="s">
        <v>138</v>
      </c>
      <c r="G33" s="84" t="s">
        <v>138</v>
      </c>
      <c r="H33" s="85" t="s">
        <v>138</v>
      </c>
      <c r="I33" s="86" t="s">
        <v>138</v>
      </c>
      <c r="J33" s="83" t="s">
        <v>138</v>
      </c>
      <c r="K33" s="85" t="s">
        <v>138</v>
      </c>
      <c r="L33" s="86" t="s">
        <v>138</v>
      </c>
      <c r="M33" s="83" t="s">
        <v>138</v>
      </c>
    </row>
    <row r="34" spans="1:13" x14ac:dyDescent="0.35">
      <c r="A34" s="79" t="s">
        <v>157</v>
      </c>
      <c r="B34" s="80" t="s">
        <v>158</v>
      </c>
      <c r="C34" s="81" t="s">
        <v>116</v>
      </c>
      <c r="D34" s="82" t="s">
        <v>138</v>
      </c>
      <c r="E34" s="83" t="s">
        <v>138</v>
      </c>
      <c r="F34" s="82" t="s">
        <v>138</v>
      </c>
      <c r="G34" s="84" t="s">
        <v>138</v>
      </c>
      <c r="H34" s="85" t="s">
        <v>138</v>
      </c>
      <c r="I34" s="86" t="s">
        <v>138</v>
      </c>
      <c r="J34" s="83" t="s">
        <v>138</v>
      </c>
      <c r="K34" s="85" t="s">
        <v>138</v>
      </c>
      <c r="L34" s="86" t="s">
        <v>138</v>
      </c>
      <c r="M34" s="83" t="s">
        <v>138</v>
      </c>
    </row>
    <row r="35" spans="1:13" x14ac:dyDescent="0.35">
      <c r="A35" s="79" t="s">
        <v>159</v>
      </c>
      <c r="B35" s="80" t="s">
        <v>160</v>
      </c>
      <c r="C35" s="81" t="s">
        <v>116</v>
      </c>
      <c r="D35" s="82" t="s">
        <v>138</v>
      </c>
      <c r="E35" s="83" t="s">
        <v>138</v>
      </c>
      <c r="F35" s="82" t="s">
        <v>138</v>
      </c>
      <c r="G35" s="84" t="s">
        <v>138</v>
      </c>
      <c r="H35" s="85" t="s">
        <v>138</v>
      </c>
      <c r="I35" s="86" t="s">
        <v>138</v>
      </c>
      <c r="J35" s="83" t="s">
        <v>138</v>
      </c>
      <c r="K35" s="85" t="s">
        <v>138</v>
      </c>
      <c r="L35" s="86" t="s">
        <v>138</v>
      </c>
      <c r="M35" s="83" t="s">
        <v>138</v>
      </c>
    </row>
    <row r="36" spans="1:13" x14ac:dyDescent="0.35">
      <c r="A36" s="79" t="s">
        <v>161</v>
      </c>
      <c r="B36" s="80" t="s">
        <v>162</v>
      </c>
      <c r="C36" s="81" t="s">
        <v>116</v>
      </c>
      <c r="D36" s="82" t="s">
        <v>138</v>
      </c>
      <c r="E36" s="83" t="s">
        <v>138</v>
      </c>
      <c r="F36" s="82" t="s">
        <v>138</v>
      </c>
      <c r="G36" s="84" t="s">
        <v>138</v>
      </c>
      <c r="H36" s="85" t="s">
        <v>138</v>
      </c>
      <c r="I36" s="86" t="s">
        <v>138</v>
      </c>
      <c r="J36" s="83" t="s">
        <v>138</v>
      </c>
      <c r="K36" s="85" t="s">
        <v>138</v>
      </c>
      <c r="L36" s="86" t="s">
        <v>138</v>
      </c>
      <c r="M36" s="83" t="s">
        <v>138</v>
      </c>
    </row>
    <row r="37" spans="1:13" x14ac:dyDescent="0.35">
      <c r="A37" s="79" t="s">
        <v>163</v>
      </c>
      <c r="B37" s="80" t="s">
        <v>164</v>
      </c>
      <c r="C37" s="81" t="s">
        <v>116</v>
      </c>
      <c r="D37" s="82" t="s">
        <v>138</v>
      </c>
      <c r="E37" s="83" t="s">
        <v>138</v>
      </c>
      <c r="F37" s="82" t="s">
        <v>138</v>
      </c>
      <c r="G37" s="84" t="s">
        <v>138</v>
      </c>
      <c r="H37" s="85" t="s">
        <v>138</v>
      </c>
      <c r="I37" s="86" t="s">
        <v>138</v>
      </c>
      <c r="J37" s="83" t="s">
        <v>138</v>
      </c>
      <c r="K37" s="85" t="s">
        <v>138</v>
      </c>
      <c r="L37" s="86" t="s">
        <v>138</v>
      </c>
      <c r="M37" s="83" t="s">
        <v>138</v>
      </c>
    </row>
    <row r="38" spans="1:13" x14ac:dyDescent="0.35">
      <c r="A38" s="79"/>
      <c r="B38" s="80"/>
      <c r="C38" s="81"/>
      <c r="D38" s="82"/>
      <c r="E38" s="83"/>
      <c r="F38" s="82"/>
      <c r="G38" s="84"/>
      <c r="H38" s="85"/>
      <c r="I38" s="86"/>
      <c r="J38" s="83"/>
      <c r="K38" s="85"/>
      <c r="L38" s="86"/>
      <c r="M38" s="83"/>
    </row>
    <row r="39" spans="1:13" x14ac:dyDescent="0.35">
      <c r="A39" s="79"/>
      <c r="B39" s="80"/>
      <c r="C39" s="81"/>
      <c r="D39" s="82"/>
      <c r="E39" s="83"/>
      <c r="F39" s="82"/>
      <c r="G39" s="84"/>
      <c r="H39" s="85"/>
      <c r="I39" s="86"/>
      <c r="J39" s="83"/>
      <c r="K39" s="85"/>
      <c r="L39" s="86"/>
      <c r="M39" s="83"/>
    </row>
    <row r="40" spans="1:13" x14ac:dyDescent="0.35">
      <c r="A40" s="79"/>
      <c r="B40" s="80"/>
      <c r="C40" s="81"/>
      <c r="D40" s="82"/>
      <c r="E40" s="83"/>
      <c r="F40" s="82"/>
      <c r="G40" s="84"/>
      <c r="H40" s="85"/>
      <c r="I40" s="86"/>
      <c r="J40" s="83"/>
      <c r="K40" s="85"/>
      <c r="L40" s="86"/>
      <c r="M40" s="83"/>
    </row>
    <row r="41" spans="1:13" x14ac:dyDescent="0.35">
      <c r="A41" s="79"/>
      <c r="B41" s="80"/>
      <c r="C41" s="81"/>
      <c r="D41" s="82"/>
      <c r="E41" s="83"/>
      <c r="F41" s="82"/>
      <c r="G41" s="84"/>
      <c r="H41" s="85"/>
      <c r="I41" s="86"/>
      <c r="J41" s="83"/>
      <c r="K41" s="85"/>
      <c r="L41" s="86"/>
      <c r="M41" s="83"/>
    </row>
    <row r="42" spans="1:13" x14ac:dyDescent="0.35">
      <c r="A42" s="79"/>
      <c r="B42" s="80"/>
      <c r="C42" s="81"/>
      <c r="D42" s="82"/>
      <c r="E42" s="83"/>
      <c r="F42" s="82"/>
      <c r="G42" s="84"/>
      <c r="H42" s="85"/>
      <c r="I42" s="86"/>
      <c r="J42" s="83"/>
      <c r="K42" s="85"/>
      <c r="L42" s="86"/>
      <c r="M42" s="83"/>
    </row>
    <row r="43" spans="1:13" x14ac:dyDescent="0.35">
      <c r="A43" s="79"/>
      <c r="B43" s="80"/>
      <c r="C43" s="81"/>
      <c r="D43" s="82"/>
      <c r="E43" s="83"/>
      <c r="F43" s="82"/>
      <c r="G43" s="84"/>
      <c r="H43" s="85"/>
      <c r="I43" s="86"/>
      <c r="J43" s="83"/>
      <c r="K43" s="85"/>
      <c r="L43" s="86"/>
      <c r="M43" s="83"/>
    </row>
    <row r="44" spans="1:13" x14ac:dyDescent="0.35">
      <c r="A44" s="79"/>
      <c r="B44" s="80"/>
      <c r="C44" s="81"/>
      <c r="D44" s="82"/>
      <c r="E44" s="83"/>
      <c r="F44" s="82"/>
      <c r="G44" s="84"/>
      <c r="H44" s="85"/>
      <c r="I44" s="86"/>
      <c r="J44" s="83"/>
      <c r="K44" s="85"/>
      <c r="L44" s="86"/>
      <c r="M44" s="83"/>
    </row>
    <row r="45" spans="1:13" x14ac:dyDescent="0.35">
      <c r="A45" s="79"/>
      <c r="B45" s="80"/>
      <c r="C45" s="81"/>
      <c r="D45" s="82"/>
      <c r="E45" s="83"/>
      <c r="F45" s="82"/>
      <c r="G45" s="84"/>
      <c r="H45" s="85"/>
      <c r="I45" s="86"/>
      <c r="J45" s="83"/>
      <c r="K45" s="85"/>
      <c r="L45" s="86"/>
      <c r="M45" s="83"/>
    </row>
    <row r="46" spans="1:13" x14ac:dyDescent="0.35">
      <c r="A46" s="79"/>
      <c r="B46" s="80"/>
      <c r="C46" s="81"/>
      <c r="D46" s="82"/>
      <c r="E46" s="83"/>
      <c r="F46" s="82"/>
      <c r="G46" s="84"/>
      <c r="H46" s="85"/>
      <c r="I46" s="86"/>
      <c r="J46" s="83"/>
      <c r="K46" s="85"/>
      <c r="L46" s="86"/>
      <c r="M46" s="83"/>
    </row>
    <row r="47" spans="1:13" x14ac:dyDescent="0.35">
      <c r="A47" s="79"/>
      <c r="B47" s="80"/>
      <c r="C47" s="81"/>
      <c r="D47" s="82"/>
      <c r="E47" s="83"/>
      <c r="F47" s="82"/>
      <c r="G47" s="84"/>
      <c r="H47" s="85"/>
      <c r="I47" s="86"/>
      <c r="J47" s="83"/>
      <c r="K47" s="85"/>
      <c r="L47" s="86"/>
      <c r="M47" s="83"/>
    </row>
    <row r="48" spans="1:13" x14ac:dyDescent="0.35">
      <c r="A48" s="79"/>
      <c r="B48" s="80"/>
      <c r="C48" s="81"/>
      <c r="D48" s="82"/>
      <c r="E48" s="83"/>
      <c r="F48" s="82"/>
      <c r="G48" s="84"/>
      <c r="H48" s="85"/>
      <c r="I48" s="86"/>
      <c r="J48" s="83"/>
      <c r="K48" s="85"/>
      <c r="L48" s="86"/>
      <c r="M48" s="83"/>
    </row>
    <row r="49" spans="1:13" x14ac:dyDescent="0.35">
      <c r="A49" s="79"/>
      <c r="B49" s="80"/>
      <c r="C49" s="81"/>
      <c r="D49" s="82"/>
      <c r="E49" s="83"/>
      <c r="F49" s="82"/>
      <c r="G49" s="84"/>
      <c r="H49" s="85"/>
      <c r="I49" s="86"/>
      <c r="J49" s="83"/>
      <c r="K49" s="85"/>
      <c r="L49" s="86"/>
      <c r="M49" s="83"/>
    </row>
    <row r="50" spans="1:13" x14ac:dyDescent="0.35">
      <c r="A50" s="79"/>
      <c r="B50" s="80"/>
      <c r="C50" s="81"/>
      <c r="D50" s="82"/>
      <c r="E50" s="83"/>
      <c r="F50" s="82"/>
      <c r="G50" s="84"/>
      <c r="H50" s="85"/>
      <c r="I50" s="86"/>
      <c r="J50" s="83"/>
      <c r="K50" s="85"/>
      <c r="L50" s="86"/>
      <c r="M50" s="83"/>
    </row>
    <row r="51" spans="1:13" x14ac:dyDescent="0.35">
      <c r="A51" s="79"/>
      <c r="B51" s="80"/>
      <c r="C51" s="81"/>
      <c r="D51" s="82"/>
      <c r="E51" s="83"/>
      <c r="F51" s="82"/>
      <c r="G51" s="84"/>
      <c r="H51" s="85"/>
      <c r="I51" s="86"/>
      <c r="J51" s="83"/>
      <c r="K51" s="85"/>
      <c r="L51" s="86"/>
      <c r="M51" s="83"/>
    </row>
    <row r="52" spans="1:13" x14ac:dyDescent="0.35">
      <c r="A52" s="79"/>
      <c r="B52" s="80"/>
      <c r="C52" s="81"/>
      <c r="D52" s="82"/>
      <c r="E52" s="83"/>
      <c r="F52" s="82"/>
      <c r="G52" s="84"/>
      <c r="H52" s="85"/>
      <c r="I52" s="86"/>
      <c r="J52" s="83"/>
      <c r="K52" s="85"/>
      <c r="L52" s="86"/>
      <c r="M52" s="83"/>
    </row>
    <row r="53" spans="1:13" x14ac:dyDescent="0.35">
      <c r="A53" s="79"/>
      <c r="B53" s="80"/>
      <c r="C53" s="81"/>
      <c r="D53" s="82"/>
      <c r="E53" s="83"/>
      <c r="F53" s="82"/>
      <c r="G53" s="84"/>
      <c r="H53" s="85"/>
      <c r="I53" s="86"/>
      <c r="J53" s="83"/>
      <c r="K53" s="85"/>
      <c r="L53" s="86"/>
      <c r="M53" s="83"/>
    </row>
    <row r="54" spans="1:13" x14ac:dyDescent="0.35">
      <c r="A54" s="79"/>
      <c r="B54" s="80"/>
      <c r="C54" s="81"/>
      <c r="D54" s="82"/>
      <c r="E54" s="83"/>
      <c r="F54" s="82"/>
      <c r="G54" s="84"/>
      <c r="H54" s="85"/>
      <c r="I54" s="86"/>
      <c r="J54" s="83"/>
      <c r="K54" s="85"/>
      <c r="L54" s="86"/>
      <c r="M54" s="83"/>
    </row>
    <row r="55" spans="1:13" x14ac:dyDescent="0.35">
      <c r="A55" s="79"/>
      <c r="B55" s="80"/>
      <c r="C55" s="81"/>
      <c r="D55" s="82"/>
      <c r="E55" s="83"/>
      <c r="F55" s="82"/>
      <c r="G55" s="84"/>
      <c r="H55" s="85"/>
      <c r="I55" s="86"/>
      <c r="J55" s="83"/>
      <c r="K55" s="85"/>
      <c r="L55" s="86"/>
      <c r="M55" s="83"/>
    </row>
    <row r="56" spans="1:13" x14ac:dyDescent="0.35">
      <c r="A56" s="79"/>
      <c r="B56" s="80"/>
      <c r="C56" s="81"/>
      <c r="D56" s="82"/>
      <c r="E56" s="83"/>
      <c r="F56" s="82"/>
      <c r="G56" s="84"/>
      <c r="H56" s="85"/>
      <c r="I56" s="86"/>
      <c r="J56" s="83"/>
      <c r="K56" s="85"/>
      <c r="L56" s="86"/>
      <c r="M56" s="83"/>
    </row>
    <row r="57" spans="1:13" x14ac:dyDescent="0.35">
      <c r="A57" s="79"/>
      <c r="B57" s="80"/>
      <c r="C57" s="81"/>
      <c r="D57" s="82"/>
      <c r="E57" s="83"/>
      <c r="F57" s="82"/>
      <c r="G57" s="84"/>
      <c r="H57" s="85"/>
      <c r="I57" s="86"/>
      <c r="J57" s="83"/>
      <c r="K57" s="85"/>
      <c r="L57" s="86"/>
      <c r="M57" s="83"/>
    </row>
    <row r="58" spans="1:13" x14ac:dyDescent="0.35">
      <c r="A58" s="79"/>
      <c r="B58" s="80"/>
      <c r="C58" s="81"/>
      <c r="D58" s="82"/>
      <c r="E58" s="83"/>
      <c r="F58" s="82"/>
      <c r="G58" s="84"/>
      <c r="H58" s="85"/>
      <c r="I58" s="86"/>
      <c r="J58" s="83"/>
      <c r="K58" s="85"/>
      <c r="L58" s="86"/>
      <c r="M58" s="83"/>
    </row>
    <row r="59" spans="1:13" x14ac:dyDescent="0.35">
      <c r="A59" s="79"/>
      <c r="B59" s="80"/>
      <c r="C59" s="81"/>
      <c r="D59" s="82"/>
      <c r="E59" s="83"/>
      <c r="F59" s="82"/>
      <c r="G59" s="84"/>
      <c r="H59" s="85"/>
      <c r="I59" s="86"/>
      <c r="J59" s="83"/>
      <c r="K59" s="85"/>
      <c r="L59" s="86"/>
      <c r="M59" s="83"/>
    </row>
    <row r="60" spans="1:13" x14ac:dyDescent="0.35">
      <c r="A60" s="79"/>
      <c r="B60" s="80"/>
      <c r="C60" s="81"/>
      <c r="D60" s="82"/>
      <c r="E60" s="83"/>
      <c r="F60" s="82"/>
      <c r="G60" s="84"/>
      <c r="H60" s="85"/>
      <c r="I60" s="86"/>
      <c r="J60" s="83"/>
      <c r="K60" s="85"/>
      <c r="L60" s="86"/>
      <c r="M60" s="83"/>
    </row>
    <row r="61" spans="1:13" x14ac:dyDescent="0.35">
      <c r="A61" s="79"/>
      <c r="B61" s="80"/>
      <c r="C61" s="81"/>
      <c r="D61" s="82"/>
      <c r="E61" s="83"/>
      <c r="F61" s="82"/>
      <c r="G61" s="84"/>
      <c r="H61" s="85"/>
      <c r="I61" s="86"/>
      <c r="J61" s="83"/>
      <c r="K61" s="85"/>
      <c r="L61" s="86"/>
      <c r="M61" s="83"/>
    </row>
    <row r="62" spans="1:13" x14ac:dyDescent="0.35">
      <c r="A62" s="79"/>
      <c r="B62" s="80"/>
      <c r="C62" s="81"/>
      <c r="D62" s="82"/>
      <c r="E62" s="83"/>
      <c r="F62" s="82"/>
      <c r="G62" s="84"/>
      <c r="H62" s="85"/>
      <c r="I62" s="86"/>
      <c r="J62" s="83"/>
      <c r="K62" s="85"/>
      <c r="L62" s="86"/>
      <c r="M62" s="83"/>
    </row>
    <row r="63" spans="1:13" x14ac:dyDescent="0.35">
      <c r="A63" s="79"/>
      <c r="B63" s="80"/>
      <c r="C63" s="81"/>
      <c r="D63" s="82"/>
      <c r="E63" s="83"/>
      <c r="F63" s="82"/>
      <c r="G63" s="84"/>
      <c r="H63" s="85"/>
      <c r="I63" s="86"/>
      <c r="J63" s="83"/>
      <c r="K63" s="85"/>
      <c r="L63" s="86"/>
      <c r="M63" s="83"/>
    </row>
    <row r="64" spans="1:13" x14ac:dyDescent="0.35">
      <c r="A64" s="79"/>
      <c r="B64" s="80"/>
      <c r="C64" s="81"/>
      <c r="D64" s="82"/>
      <c r="E64" s="83"/>
      <c r="F64" s="82"/>
      <c r="G64" s="84"/>
      <c r="H64" s="85"/>
      <c r="I64" s="86"/>
      <c r="J64" s="83"/>
      <c r="K64" s="85"/>
      <c r="L64" s="86"/>
      <c r="M64" s="83"/>
    </row>
    <row r="65" spans="1:13" x14ac:dyDescent="0.35">
      <c r="A65" s="79"/>
      <c r="B65" s="80"/>
      <c r="C65" s="81"/>
      <c r="D65" s="82"/>
      <c r="E65" s="83"/>
      <c r="F65" s="82"/>
      <c r="G65" s="84"/>
      <c r="H65" s="85"/>
      <c r="I65" s="86"/>
      <c r="J65" s="83"/>
      <c r="K65" s="85"/>
      <c r="L65" s="86"/>
      <c r="M65" s="83"/>
    </row>
    <row r="66" spans="1:13" x14ac:dyDescent="0.35">
      <c r="A66" s="79"/>
      <c r="B66" s="80"/>
      <c r="C66" s="81"/>
      <c r="D66" s="82"/>
      <c r="E66" s="83"/>
      <c r="F66" s="82"/>
      <c r="G66" s="84"/>
      <c r="H66" s="85"/>
      <c r="I66" s="86"/>
      <c r="J66" s="83"/>
      <c r="K66" s="85"/>
      <c r="L66" s="86"/>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x14ac:dyDescent="0.35">
      <c r="A200" s="79"/>
      <c r="B200" s="80"/>
      <c r="C200" s="81"/>
      <c r="D200" s="82"/>
      <c r="E200" s="83"/>
      <c r="F200" s="82"/>
      <c r="G200" s="84"/>
      <c r="H200" s="85"/>
      <c r="I200" s="86"/>
      <c r="J200" s="83"/>
      <c r="K200" s="85"/>
      <c r="L200" s="86"/>
      <c r="M200" s="83"/>
    </row>
    <row r="201" spans="1:13" x14ac:dyDescent="0.35">
      <c r="A201" s="79"/>
      <c r="B201" s="80"/>
      <c r="C201" s="81"/>
      <c r="D201" s="82"/>
      <c r="E201" s="83"/>
      <c r="F201" s="82"/>
      <c r="G201" s="84"/>
      <c r="H201" s="85"/>
      <c r="I201" s="86"/>
      <c r="J201" s="83"/>
      <c r="K201" s="85"/>
      <c r="L201" s="86"/>
      <c r="M201" s="83"/>
    </row>
    <row r="202" spans="1:13" ht="15" thickBot="1" x14ac:dyDescent="0.4">
      <c r="A202" s="87"/>
      <c r="B202" s="88"/>
      <c r="C202" s="89"/>
      <c r="D202" s="90"/>
      <c r="E202" s="91"/>
      <c r="F202" s="90"/>
      <c r="G202" s="92"/>
      <c r="H202" s="93"/>
      <c r="I202" s="94"/>
      <c r="J202" s="91"/>
      <c r="K202" s="93"/>
      <c r="L202" s="94"/>
      <c r="M202" s="91"/>
    </row>
    <row r="203" spans="1:13" ht="40" customHeight="1" thickBot="1" x14ac:dyDescent="0.4">
      <c r="A203" s="95"/>
      <c r="B203" s="96"/>
      <c r="C203" s="96"/>
      <c r="D203" s="97"/>
      <c r="E203" s="97"/>
      <c r="F203" s="97"/>
      <c r="G203" s="96"/>
      <c r="H203" s="97"/>
      <c r="I203" s="97"/>
      <c r="J203" s="97"/>
      <c r="K203" s="97"/>
      <c r="L203" s="97"/>
      <c r="M203"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66" type="noConversion"/>
  <pageMargins left="0.7" right="0.7" top="0.75" bottom="0.75" header="0.3" footer="0.3"/>
  <pageSetup scale="3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550"/>
  <sheetViews>
    <sheetView tabSelected="1" zoomScaleNormal="100" workbookViewId="0">
      <pane ySplit="7" topLeftCell="A53" activePane="bottomLeft" state="frozen"/>
      <selection pane="bottomLeft" activeCell="J84" sqref="J84"/>
    </sheetView>
  </sheetViews>
  <sheetFormatPr defaultColWidth="9.1796875" defaultRowHeight="14" x14ac:dyDescent="0.3"/>
  <cols>
    <col min="1" max="1" width="41.1796875" style="22" bestFit="1" customWidth="1"/>
    <col min="2" max="2" width="16.81640625" style="108" customWidth="1"/>
    <col min="3" max="3" width="40" style="109" customWidth="1"/>
    <col min="4" max="4" width="19.1796875" style="22" hidden="1" customWidth="1"/>
    <col min="5" max="5" width="28.453125" style="275" customWidth="1"/>
    <col min="6" max="8" width="18.54296875" style="139" customWidth="1"/>
    <col min="9" max="9" width="58.453125" style="434" customWidth="1"/>
    <col min="10" max="11" width="18.54296875" style="22" customWidth="1"/>
    <col min="12" max="15" width="18.54296875" style="139" customWidth="1"/>
    <col min="16" max="16" width="9.1796875" style="109"/>
    <col min="17" max="17" width="10.1796875" style="109" bestFit="1" customWidth="1"/>
    <col min="18" max="16384" width="9.1796875" style="109"/>
  </cols>
  <sheetData>
    <row r="1" spans="1:17" ht="20.149999999999999" customHeight="1" x14ac:dyDescent="0.3">
      <c r="E1" s="270"/>
      <c r="L1" s="139" t="s">
        <v>165</v>
      </c>
    </row>
    <row r="2" spans="1:17" ht="20.149999999999999" customHeight="1" x14ac:dyDescent="0.3">
      <c r="E2" s="270"/>
      <c r="K2" s="502"/>
      <c r="L2" s="502"/>
    </row>
    <row r="3" spans="1:17" ht="20.149999999999999" customHeight="1" x14ac:dyDescent="0.3">
      <c r="E3" s="270"/>
      <c r="K3" s="502"/>
      <c r="L3" s="502"/>
    </row>
    <row r="4" spans="1:17" ht="20.149999999999999" customHeight="1" x14ac:dyDescent="0.3">
      <c r="E4" s="270"/>
    </row>
    <row r="5" spans="1:17" ht="20.149999999999999" customHeight="1" x14ac:dyDescent="0.3">
      <c r="E5" s="270"/>
    </row>
    <row r="6" spans="1:17" ht="20.149999999999999" customHeight="1" x14ac:dyDescent="0.3">
      <c r="E6" s="270"/>
    </row>
    <row r="7" spans="1:17" ht="20.149999999999999" customHeight="1" x14ac:dyDescent="0.3">
      <c r="E7" s="270"/>
      <c r="K7" s="494"/>
    </row>
    <row r="8" spans="1:17" ht="20.149999999999999" customHeight="1" x14ac:dyDescent="0.3">
      <c r="E8" s="270"/>
    </row>
    <row r="9" spans="1:17" ht="20.149999999999999" customHeight="1" x14ac:dyDescent="0.4">
      <c r="E9" s="271"/>
      <c r="F9" s="262"/>
      <c r="G9" s="262"/>
      <c r="H9" s="262"/>
      <c r="J9" s="599" t="s">
        <v>166</v>
      </c>
      <c r="K9" s="600"/>
      <c r="L9" s="600"/>
      <c r="M9" s="600"/>
      <c r="N9" s="600"/>
      <c r="O9" s="601"/>
    </row>
    <row r="10" spans="1:17" ht="20.5" thickBot="1" x14ac:dyDescent="0.35">
      <c r="A10" s="614" t="s">
        <v>167</v>
      </c>
      <c r="B10" s="620" t="s">
        <v>168</v>
      </c>
      <c r="C10" s="584"/>
      <c r="D10" s="621"/>
      <c r="E10" s="617" t="s">
        <v>169</v>
      </c>
      <c r="F10" s="602" t="s">
        <v>170</v>
      </c>
      <c r="G10" s="603"/>
      <c r="H10" s="603"/>
      <c r="I10" s="604"/>
      <c r="J10" s="630" t="s">
        <v>171</v>
      </c>
      <c r="K10" s="631"/>
      <c r="L10" s="632"/>
      <c r="M10" s="636" t="s">
        <v>172</v>
      </c>
      <c r="N10" s="637"/>
      <c r="O10" s="638"/>
    </row>
    <row r="11" spans="1:17" ht="17.5" x14ac:dyDescent="0.3">
      <c r="A11" s="615"/>
      <c r="B11" s="622"/>
      <c r="C11" s="585"/>
      <c r="D11" s="623"/>
      <c r="E11" s="618"/>
      <c r="F11" s="624" t="s">
        <v>173</v>
      </c>
      <c r="G11" s="625"/>
      <c r="H11" s="626" t="s">
        <v>174</v>
      </c>
      <c r="I11" s="628" t="s">
        <v>175</v>
      </c>
      <c r="J11" s="633"/>
      <c r="K11" s="634"/>
      <c r="L11" s="635"/>
      <c r="M11" s="639"/>
      <c r="N11" s="640"/>
      <c r="O11" s="641"/>
    </row>
    <row r="12" spans="1:17" ht="20.149999999999999" customHeight="1" x14ac:dyDescent="0.35">
      <c r="A12" s="616"/>
      <c r="B12" s="150" t="s">
        <v>176</v>
      </c>
      <c r="C12" s="151" t="s">
        <v>177</v>
      </c>
      <c r="D12" s="152" t="s">
        <v>178</v>
      </c>
      <c r="E12" s="619"/>
      <c r="F12" s="263" t="s">
        <v>179</v>
      </c>
      <c r="G12" s="264" t="s">
        <v>180</v>
      </c>
      <c r="H12" s="627"/>
      <c r="I12" s="629"/>
      <c r="J12" s="99" t="s">
        <v>104</v>
      </c>
      <c r="K12" s="153" t="s">
        <v>181</v>
      </c>
      <c r="L12" s="249" t="s">
        <v>106</v>
      </c>
      <c r="M12" s="250" t="s">
        <v>104</v>
      </c>
      <c r="N12" s="251" t="s">
        <v>181</v>
      </c>
      <c r="O12" s="252" t="s">
        <v>106</v>
      </c>
    </row>
    <row r="13" spans="1:17" ht="15.75" customHeight="1" x14ac:dyDescent="0.3">
      <c r="A13" s="114" t="s">
        <v>107</v>
      </c>
      <c r="B13" s="156" t="s">
        <v>182</v>
      </c>
      <c r="C13" s="157" t="str">
        <f>IFERROR(IF(B13="No CAS","",INDEX('DEQ Pollutant List'!$C$7:$C$611,MATCH('3. Pollutant Emissions - EF'!B13,'DEQ Pollutant List'!$B$7:$B$611,0))),"")</f>
        <v>Amitrole</v>
      </c>
      <c r="D13" s="110">
        <f>IFERROR(IF(OR($B13="",$B13="No CAS",$B13="18540-29-9",$B13="7440-02-0"),INDEX('DEQ Pollutant List'!$A$7:$A$611,MATCH($C13,'DEQ Pollutant List'!$C$7:$C$611,0)),INDEX('DEQ Pollutant List'!$A$7:$A$611,MATCH($B13,'DEQ Pollutant List'!$B$7:$B$611,0))),"")</f>
        <v>25</v>
      </c>
      <c r="E13" s="272">
        <v>0.97499999999999998</v>
      </c>
      <c r="F13" s="265">
        <v>2.5</v>
      </c>
      <c r="G13" s="266"/>
      <c r="H13" s="231" t="s">
        <v>183</v>
      </c>
      <c r="I13" s="438" t="s">
        <v>184</v>
      </c>
      <c r="J13" s="159">
        <f>$F13*'2. Emissions Units &amp; Activities'!H$13*(1-$E13)</f>
        <v>6.2500000000000053</v>
      </c>
      <c r="K13" s="160">
        <f>$F13*'2. Emissions Units &amp; Activities'!I$13*(1-$E13)</f>
        <v>8.7500000000000071</v>
      </c>
      <c r="L13" s="231">
        <f>$F13*'2. Emissions Units &amp; Activities'!J$13*(1-$E13)</f>
        <v>12.500000000000011</v>
      </c>
      <c r="M13" s="253">
        <f>$F13*'2. Emissions Units &amp; Activities'!K$13*(1-$E13)</f>
        <v>1.8750000000000017E-2</v>
      </c>
      <c r="N13" s="254">
        <f>$F13*'2. Emissions Units &amp; Activities'!L$13*(1-$E13)</f>
        <v>3.1250000000000028E-2</v>
      </c>
      <c r="O13" s="231">
        <f>$F13*'2. Emissions Units &amp; Activities'!M$13*(1-$E13)</f>
        <v>5.0000000000000044E-2</v>
      </c>
    </row>
    <row r="14" spans="1:17" x14ac:dyDescent="0.3">
      <c r="A14" s="114" t="s">
        <v>107</v>
      </c>
      <c r="B14" s="161" t="s">
        <v>185</v>
      </c>
      <c r="C14" s="116" t="str">
        <f>IFERROR(IF(B14="No CAS","",INDEX('DEQ Pollutant List'!$C$7:$C$611,MATCH('3. Pollutant Emissions - EF'!B14,'DEQ Pollutant List'!$B$7:$B$611,0))),"")</f>
        <v>Arsenic and compounds</v>
      </c>
      <c r="D14" s="110">
        <f>IFERROR(IF(OR($B14="",$B14="No CAS"),INDEX('DEQ Pollutant List'!$A$7:$A$611,MATCH($C14,'DEQ Pollutant List'!$C$7:$C$611,0)),INDEX('DEQ Pollutant List'!$A$7:$A$611,MATCH($B14,'DEQ Pollutant List'!$B$7:$B$611,0))),"")</f>
        <v>37</v>
      </c>
      <c r="E14" s="273">
        <v>0</v>
      </c>
      <c r="F14" s="255">
        <v>0.1</v>
      </c>
      <c r="G14" s="267"/>
      <c r="H14" s="231" t="s">
        <v>183</v>
      </c>
      <c r="I14" s="438" t="s">
        <v>186</v>
      </c>
      <c r="J14" s="162">
        <f>$F14*'2. Emissions Units &amp; Activities'!H$13*(1-$E14)</f>
        <v>10</v>
      </c>
      <c r="K14" s="163">
        <f>$F14*'2. Emissions Units &amp; Activities'!I$13*(1-$E14)</f>
        <v>14</v>
      </c>
      <c r="L14" s="231">
        <f>$F14*'2. Emissions Units &amp; Activities'!J$13*(1-$E14)</f>
        <v>20</v>
      </c>
      <c r="M14" s="255">
        <f>$F14*'2. Emissions Units &amp; Activities'!K$13*(1-$E14)</f>
        <v>0.03</v>
      </c>
      <c r="N14" s="256">
        <f>$F14*'2. Emissions Units &amp; Activities'!L$13*(1-$E14)</f>
        <v>0.05</v>
      </c>
      <c r="O14" s="231">
        <f>$F14*'2. Emissions Units &amp; Activities'!M$13*(1-$E14)</f>
        <v>8.0000000000000016E-2</v>
      </c>
    </row>
    <row r="15" spans="1:17" x14ac:dyDescent="0.3">
      <c r="A15" s="71"/>
      <c r="B15" s="164"/>
      <c r="C15" s="73" t="str">
        <f>IFERROR(IF(B15="No CAS","",INDEX(#REF!,MATCH('3. Pollutant Emissions - EF'!B15,#REF!,0))),"")</f>
        <v/>
      </c>
      <c r="D15" s="110" t="str">
        <f>IFERROR(IF(OR($B15="",$B15="No CAS"),INDEX('DEQ Pollutant List'!$A$7:$A$611,MATCH($C15,'DEQ Pollutant List'!$C$7:$C$611,0)),INDEX('DEQ Pollutant List'!$A$7:$A$611,MATCH($B15,'DEQ Pollutant List'!$B$7:$B$611,0))),"")</f>
        <v/>
      </c>
      <c r="E15" s="274"/>
      <c r="F15" s="258"/>
      <c r="G15" s="268"/>
      <c r="H15" s="257"/>
      <c r="I15" s="435"/>
      <c r="J15" s="165"/>
      <c r="K15" s="167"/>
      <c r="L15" s="257"/>
      <c r="M15" s="258"/>
      <c r="N15" s="259"/>
      <c r="O15" s="260"/>
    </row>
    <row r="16" spans="1:17" x14ac:dyDescent="0.3">
      <c r="A16" s="228" t="str">
        <f>'2. Emissions Units &amp; Activities'!$A$15</f>
        <v>Type A</v>
      </c>
      <c r="B16" s="276" t="s">
        <v>187</v>
      </c>
      <c r="C16" s="230" t="str">
        <f>IFERROR(IF(B16="No CAS","",INDEX('DEQ Pollutant List'!$C$7:$C$611,MATCH('3. Pollutant Emissions - EF'!B16,'DEQ Pollutant List'!$B$7:$B$611,0))),"")</f>
        <v>1,3-Butadiene</v>
      </c>
      <c r="D16" s="231">
        <f>IFERROR(IF(OR($B16="",$B16="No CAS"),INDEX('DEQ Pollutant List'!$A$7:$A$611,MATCH($C16,'DEQ Pollutant List'!$C$7:$C$611,0)),INDEX('DEQ Pollutant List'!$A$7:$A$611,MATCH($B16,'DEQ Pollutant List'!$B$7:$B$611,0))),"")</f>
        <v>75</v>
      </c>
      <c r="E16" s="232">
        <v>0</v>
      </c>
      <c r="F16" s="233">
        <f>IF(A16="Type F",IF(INDEX('Emission Factors'!$G$6:$G$54,MATCH('3. Pollutant Emissions - EF'!B16,'Emission Factors'!$D$6:$D$54,0))="",INDEX('Emission Factors'!$F$6:$F$54,MATCH('3. Pollutant Emissions - EF'!B16,'Emission Factors'!$D$6:$D$54,0)),INDEX('Emission Factors'!$G$6:$G$54,MATCH('3. Pollutant Emissions - EF'!B16,'Emission Factors'!$D$6:$D$54,0))),IF(OR(A16="Type X",A16="Type Y"),INDEX('Emission Factors'!$E$6:$E$54,MATCH('3. Pollutant Emissions - EF'!B16,'Emission Factors'!$D$6:$D$54,0)),INDEX('Emission Factors'!$F$6:$F$54,MATCH('3. Pollutant Emissions - EF'!B16,'Emission Factors'!$D$6:$D$54,0))))</f>
        <v>0.21740000000000001</v>
      </c>
      <c r="G16" s="234">
        <f>F16</f>
        <v>0.21740000000000001</v>
      </c>
      <c r="H16" s="235" t="s">
        <v>188</v>
      </c>
      <c r="I16" s="556" t="s">
        <v>189</v>
      </c>
      <c r="J16" s="298">
        <f>IFERROR(IF(F16="N/A","N/A",F16*(1-E16)*INDEX('2. Emissions Units &amp; Activities'!$H$15:$H$23,MATCH('3. Pollutant Emissions - EF'!$A16,'2. Emissions Units &amp; Activities'!$A$15:$A$23,0))/1000),"")</f>
        <v>3.4675299999999999E-2</v>
      </c>
      <c r="K16" s="298">
        <f>INDEX('Screening Emission Calculations'!$E$4:$M$54,MATCH($B16,'Screening Emission Calculations'!$C$4:$C$54,0),MATCH($A16,'Screening Emission Calculations'!$E$1:$M$1,0))</f>
        <v>3.5528899360000001</v>
      </c>
      <c r="L16" s="299">
        <f>K16</f>
        <v>3.5528899360000001</v>
      </c>
      <c r="M16" s="498">
        <f>IFERROR(IF(F16="N/A","N/A",F16*(1-E16)*INDEX('2. Emissions Units &amp; Activities'!$K$15:$K$23,MATCH('3. Pollutant Emissions - EF'!$A16,'2. Emissions Units &amp; Activities'!$A$15:$A$23,0))/1000),"")</f>
        <v>1.7392E-3</v>
      </c>
      <c r="N16" s="555">
        <f>INDEX('Screening Emission Calculations'!$E$83:$M$133,MATCH($B16,'Screening Emission Calculations'!$C$83:$C$133,0),MATCH($A16,'Screening Emission Calculations'!$E$80:$M$80,0))</f>
        <v>0.84106726453333336</v>
      </c>
      <c r="O16" s="300">
        <f>N16</f>
        <v>0.84106726453333336</v>
      </c>
      <c r="Q16" s="292"/>
    </row>
    <row r="17" spans="1:15" x14ac:dyDescent="0.3">
      <c r="A17" s="237" t="str">
        <f>'2. Emissions Units &amp; Activities'!$A$15</f>
        <v>Type A</v>
      </c>
      <c r="B17" s="276" t="s">
        <v>190</v>
      </c>
      <c r="C17" s="230" t="str">
        <f>IFERROR(IF(B17="No CAS","",INDEX('DEQ Pollutant List'!$C$7:$C$611,MATCH('3. Pollutant Emissions - EF'!B17,'DEQ Pollutant List'!$B$7:$B$611,0))),"")</f>
        <v>2-Methyl naphthalene</v>
      </c>
      <c r="D17" s="231">
        <f>IFERROR(IF(OR($B17="",$B17="No CAS"),INDEX('DEQ Pollutant List'!$A$7:$A$611,MATCH($C17,'DEQ Pollutant List'!$C$7:$C$611,0)),INDEX('DEQ Pollutant List'!$A$7:$A$611,MATCH($B17,'DEQ Pollutant List'!$B$7:$B$611,0))),"")</f>
        <v>427</v>
      </c>
      <c r="E17" s="232">
        <v>0</v>
      </c>
      <c r="F17" s="233">
        <f>IF(A17="Type F",IF(INDEX('Emission Factors'!$G$6:$G$54,MATCH('3. Pollutant Emissions - EF'!B17,'Emission Factors'!$D$6:$D$54,0))="",INDEX('Emission Factors'!$F$6:$F$54,MATCH('3. Pollutant Emissions - EF'!B17,'Emission Factors'!$D$6:$D$54,0)),INDEX('Emission Factors'!$G$6:$G$54,MATCH('3. Pollutant Emissions - EF'!B17,'Emission Factors'!$D$6:$D$54,0))),IF(OR(A17="Type X",A17="Type Y"),INDEX('Emission Factors'!$E$6:$E$54,MATCH('3. Pollutant Emissions - EF'!B17,'Emission Factors'!$D$6:$D$54,0)),INDEX('Emission Factors'!$F$6:$F$54,MATCH('3. Pollutant Emissions - EF'!B17,'Emission Factors'!$D$6:$D$54,0))))</f>
        <v>1.2297907414592798E-2</v>
      </c>
      <c r="G17" s="234">
        <f t="shared" ref="G17:G79" si="0">F17</f>
        <v>1.2297907414592798E-2</v>
      </c>
      <c r="H17" s="235" t="s">
        <v>188</v>
      </c>
      <c r="I17" s="556" t="s">
        <v>189</v>
      </c>
      <c r="J17" s="298">
        <f>IFERROR(IF(F17="N/A","N/A",F17*(1-E17)*INDEX('2. Emissions Units &amp; Activities'!$H$15:$H$23,MATCH('3. Pollutant Emissions - EF'!$A17,'2. Emissions Units &amp; Activities'!$A$15:$A$23,0))/1000),"")</f>
        <v>1.9615162326275513E-3</v>
      </c>
      <c r="K17" s="298">
        <f>INDEX('Screening Emission Calculations'!$E$4:$M$54,MATCH($B17,'Screening Emission Calculations'!$C$4:$C$54,0),MATCH($A17,'Screening Emission Calculations'!$E$1:$M$1,0))</f>
        <v>0.20098027363002083</v>
      </c>
      <c r="L17" s="299">
        <f t="shared" ref="L17:L80" si="1">K17</f>
        <v>0.20098027363002083</v>
      </c>
      <c r="M17" s="498">
        <f>IFERROR(IF(F17="N/A","N/A",F17*(1-E17)*INDEX('2. Emissions Units &amp; Activities'!$K$15:$K$23,MATCH('3. Pollutant Emissions - EF'!$A17,'2. Emissions Units &amp; Activities'!$A$15:$A$23,0))/1000),"")</f>
        <v>9.8383259316742378E-5</v>
      </c>
      <c r="N17" s="555">
        <f>INDEX('Screening Emission Calculations'!$E$83:$M$133,MATCH($B17,'Screening Emission Calculations'!$C$83:$C$133,0),MATCH($A17,'Screening Emission Calculations'!$E$80:$M$80,0))</f>
        <v>4.7577586700440481E-2</v>
      </c>
      <c r="O17" s="300">
        <f t="shared" ref="O17:O80" si="2">N17</f>
        <v>4.7577586700440481E-2</v>
      </c>
    </row>
    <row r="18" spans="1:15" x14ac:dyDescent="0.3">
      <c r="A18" s="237" t="str">
        <f>'2. Emissions Units &amp; Activities'!$A$15</f>
        <v>Type A</v>
      </c>
      <c r="B18" s="276" t="s">
        <v>191</v>
      </c>
      <c r="C18" s="230" t="str">
        <f>IFERROR(IF(B18="No CAS","",INDEX('DEQ Pollutant List'!$C$7:$C$611,MATCH('3. Pollutant Emissions - EF'!B18,'DEQ Pollutant List'!$B$7:$B$611,0))),"")</f>
        <v>Acenaphthene</v>
      </c>
      <c r="D18" s="231">
        <f>IFERROR(IF(OR($B18="",$B18="No CAS"),INDEX('DEQ Pollutant List'!$A$7:$A$611,MATCH($C18,'DEQ Pollutant List'!$C$7:$C$611,0)),INDEX('DEQ Pollutant List'!$A$7:$A$611,MATCH($B18,'DEQ Pollutant List'!$B$7:$B$611,0))),"")</f>
        <v>402</v>
      </c>
      <c r="E18" s="232">
        <v>0</v>
      </c>
      <c r="F18" s="233">
        <f>IF(A18="Type F",IF(INDEX('Emission Factors'!$G$6:$G$54,MATCH('3. Pollutant Emissions - EF'!B18,'Emission Factors'!$D$6:$D$54,0))="",INDEX('Emission Factors'!$F$6:$F$54,MATCH('3. Pollutant Emissions - EF'!B18,'Emission Factors'!$D$6:$D$54,0)),INDEX('Emission Factors'!$G$6:$G$54,MATCH('3. Pollutant Emissions - EF'!B18,'Emission Factors'!$D$6:$D$54,0))),IF(OR(A18="Type X",A18="Type Y"),INDEX('Emission Factors'!$E$6:$E$54,MATCH('3. Pollutant Emissions - EF'!B18,'Emission Factors'!$D$6:$D$54,0)),INDEX('Emission Factors'!$F$6:$F$54,MATCH('3. Pollutant Emissions - EF'!B18,'Emission Factors'!$D$6:$D$54,0))))</f>
        <v>7.3461430796324472E-4</v>
      </c>
      <c r="G18" s="234">
        <f t="shared" si="0"/>
        <v>7.3461430796324472E-4</v>
      </c>
      <c r="H18" s="235" t="s">
        <v>188</v>
      </c>
      <c r="I18" s="556" t="s">
        <v>189</v>
      </c>
      <c r="J18" s="298">
        <f>IFERROR(IF(F18="N/A","N/A",F18*(1-E18)*INDEX('2. Emissions Units &amp; Activities'!$H$15:$H$23,MATCH('3. Pollutant Emissions - EF'!$A18,'2. Emissions Units &amp; Activities'!$A$15:$A$23,0))/1000),"")</f>
        <v>1.1717098212013753E-4</v>
      </c>
      <c r="K18" s="298">
        <f>INDEX('Screening Emission Calculations'!$E$4:$M$54,MATCH($B18,'Screening Emission Calculations'!$C$4:$C$54,0),MATCH($A18,'Screening Emission Calculations'!$E$1:$M$1,0))</f>
        <v>1.2005537173892441E-2</v>
      </c>
      <c r="L18" s="299">
        <f t="shared" si="1"/>
        <v>1.2005537173892441E-2</v>
      </c>
      <c r="M18" s="498">
        <f>IFERROR(IF(F18="N/A","N/A",F18*(1-E18)*INDEX('2. Emissions Units &amp; Activities'!$K$15:$K$23,MATCH('3. Pollutant Emissions - EF'!$A18,'2. Emissions Units &amp; Activities'!$A$15:$A$23,0))/1000),"")</f>
        <v>5.876914463705958E-6</v>
      </c>
      <c r="N18" s="555">
        <f>INDEX('Screening Emission Calculations'!$E$83:$M$133,MATCH($B18,'Screening Emission Calculations'!$C$83:$C$133,0),MATCH($A18,'Screening Emission Calculations'!$E$80:$M$80,0))</f>
        <v>2.8420425321329067E-3</v>
      </c>
      <c r="O18" s="300">
        <f t="shared" si="2"/>
        <v>2.8420425321329067E-3</v>
      </c>
    </row>
    <row r="19" spans="1:15" x14ac:dyDescent="0.3">
      <c r="A19" s="237" t="str">
        <f>'2. Emissions Units &amp; Activities'!$A$15</f>
        <v>Type A</v>
      </c>
      <c r="B19" s="276" t="s">
        <v>192</v>
      </c>
      <c r="C19" s="230" t="str">
        <f>IFERROR(IF(B19="No CAS","",INDEX('DEQ Pollutant List'!$C$7:$C$611,MATCH('3. Pollutant Emissions - EF'!B19,'DEQ Pollutant List'!$B$7:$B$611,0))),"")</f>
        <v>Acenaphthylene</v>
      </c>
      <c r="D19" s="231">
        <f>IFERROR(IF(OR($B19="",$B19="No CAS"),INDEX('DEQ Pollutant List'!$A$7:$A$611,MATCH($C19,'DEQ Pollutant List'!$C$7:$C$611,0)),INDEX('DEQ Pollutant List'!$A$7:$A$611,MATCH($B19,'DEQ Pollutant List'!$B$7:$B$611,0))),"")</f>
        <v>403</v>
      </c>
      <c r="E19" s="232">
        <v>0</v>
      </c>
      <c r="F19" s="233">
        <f>IF(A19="Type F",IF(INDEX('Emission Factors'!$G$6:$G$54,MATCH('3. Pollutant Emissions - EF'!B19,'Emission Factors'!$D$6:$D$54,0))="",INDEX('Emission Factors'!$F$6:$F$54,MATCH('3. Pollutant Emissions - EF'!B19,'Emission Factors'!$D$6:$D$54,0)),INDEX('Emission Factors'!$G$6:$G$54,MATCH('3. Pollutant Emissions - EF'!B19,'Emission Factors'!$D$6:$D$54,0))),IF(OR(A19="Type X",A19="Type Y"),INDEX('Emission Factors'!$E$6:$E$54,MATCH('3. Pollutant Emissions - EF'!B19,'Emission Factors'!$D$6:$D$54,0)),INDEX('Emission Factors'!$F$6:$F$54,MATCH('3. Pollutant Emissions - EF'!B19,'Emission Factors'!$D$6:$D$54,0))))</f>
        <v>8.0981637303101373E-4</v>
      </c>
      <c r="G19" s="234">
        <f>F19</f>
        <v>8.0981637303101373E-4</v>
      </c>
      <c r="H19" s="235" t="s">
        <v>188</v>
      </c>
      <c r="I19" s="556" t="s">
        <v>189</v>
      </c>
      <c r="J19" s="298">
        <f>IFERROR(IF(F19="N/A","N/A",F19*(1-E19)*INDEX('2. Emissions Units &amp; Activities'!$H$15:$H$23,MATCH('3. Pollutant Emissions - EF'!$A19,'2. Emissions Units &amp; Activities'!$A$15:$A$23,0))/1000),"")</f>
        <v>1.2916571149844668E-4</v>
      </c>
      <c r="K19" s="298">
        <f>INDEX('Screening Emission Calculations'!$E$4:$M$54,MATCH($B19,'Screening Emission Calculations'!$C$4:$C$54,0),MATCH($A19,'Screening Emission Calculations'!$E$1:$M$1,0))</f>
        <v>1.3234537450551566E-2</v>
      </c>
      <c r="L19" s="299">
        <f t="shared" si="1"/>
        <v>1.3234537450551566E-2</v>
      </c>
      <c r="M19" s="498">
        <f>IFERROR(IF(F19="N/A","N/A",F19*(1-E19)*INDEX('2. Emissions Units &amp; Activities'!$K$15:$K$23,MATCH('3. Pollutant Emissions - EF'!$A19,'2. Emissions Units &amp; Activities'!$A$15:$A$23,0))/1000),"")</f>
        <v>6.47853098424811E-6</v>
      </c>
      <c r="N19" s="555">
        <f>INDEX('Screening Emission Calculations'!$E$83:$M$133,MATCH($B19,'Screening Emission Calculations'!$C$83:$C$133,0),MATCH($A19,'Screening Emission Calculations'!$E$80:$M$80,0))</f>
        <v>3.1329808723068084E-3</v>
      </c>
      <c r="O19" s="300">
        <f t="shared" si="2"/>
        <v>3.1329808723068084E-3</v>
      </c>
    </row>
    <row r="20" spans="1:15" x14ac:dyDescent="0.3">
      <c r="A20" s="237" t="str">
        <f>'2. Emissions Units &amp; Activities'!$A$15</f>
        <v>Type A</v>
      </c>
      <c r="B20" s="276" t="s">
        <v>193</v>
      </c>
      <c r="C20" s="230" t="str">
        <f>IFERROR(IF(B20="No CAS","",INDEX('DEQ Pollutant List'!$C$7:$C$611,MATCH('3. Pollutant Emissions - EF'!B20,'DEQ Pollutant List'!$B$7:$B$611,0))),"")</f>
        <v>Acetaldehyde</v>
      </c>
      <c r="D20" s="231">
        <f>IFERROR(IF(OR($B20="",$B20="No CAS"),INDEX('DEQ Pollutant List'!$A$7:$A$611,MATCH($C20,'DEQ Pollutant List'!$C$7:$C$611,0)),INDEX('DEQ Pollutant List'!$A$7:$A$611,MATCH($B20,'DEQ Pollutant List'!$B$7:$B$611,0))),"")</f>
        <v>1</v>
      </c>
      <c r="E20" s="232">
        <v>0</v>
      </c>
      <c r="F20" s="233">
        <f>IF(A20="Type F",IF(INDEX('Emission Factors'!$G$6:$G$54,MATCH('3. Pollutant Emissions - EF'!B20,'Emission Factors'!$D$6:$D$54,0))="",INDEX('Emission Factors'!$F$6:$F$54,MATCH('3. Pollutant Emissions - EF'!B20,'Emission Factors'!$D$6:$D$54,0)),INDEX('Emission Factors'!$G$6:$G$54,MATCH('3. Pollutant Emissions - EF'!B20,'Emission Factors'!$D$6:$D$54,0))),IF(OR(A20="Type X",A20="Type Y"),INDEX('Emission Factors'!$E$6:$E$54,MATCH('3. Pollutant Emissions - EF'!B20,'Emission Factors'!$D$6:$D$54,0)),INDEX('Emission Factors'!$F$6:$F$54,MATCH('3. Pollutant Emissions - EF'!B20,'Emission Factors'!$D$6:$D$54,0))))</f>
        <v>0.7833</v>
      </c>
      <c r="G20" s="234">
        <f t="shared" si="0"/>
        <v>0.7833</v>
      </c>
      <c r="H20" s="235" t="s">
        <v>188</v>
      </c>
      <c r="I20" s="556" t="s">
        <v>189</v>
      </c>
      <c r="J20" s="298">
        <f>IFERROR(IF(F20="N/A","N/A",F20*(1-E20)*INDEX('2. Emissions Units &amp; Activities'!$H$15:$H$23,MATCH('3. Pollutant Emissions - EF'!$A20,'2. Emissions Units &amp; Activities'!$A$15:$A$23,0))/1000),"")</f>
        <v>0.12493635</v>
      </c>
      <c r="K20" s="298">
        <f>INDEX('Screening Emission Calculations'!$E$4:$M$54,MATCH($B20,'Screening Emission Calculations'!$C$4:$C$54,0),MATCH($A20,'Screening Emission Calculations'!$E$1:$M$1,0))</f>
        <v>12.801189912</v>
      </c>
      <c r="L20" s="299">
        <f t="shared" si="1"/>
        <v>12.801189912</v>
      </c>
      <c r="M20" s="498">
        <f>IFERROR(IF(F20="N/A","N/A",F20*(1-E20)*INDEX('2. Emissions Units &amp; Activities'!$K$15:$K$23,MATCH('3. Pollutant Emissions - EF'!$A20,'2. Emissions Units &amp; Activities'!$A$15:$A$23,0))/1000),"")</f>
        <v>6.2664000000000001E-3</v>
      </c>
      <c r="N20" s="555">
        <f>INDEX('Screening Emission Calculations'!$E$83:$M$133,MATCH($B20,'Screening Emission Calculations'!$C$83:$C$133,0),MATCH($A20,'Screening Emission Calculations'!$E$80:$M$80,0))</f>
        <v>3.0303955303999999</v>
      </c>
      <c r="O20" s="300">
        <f t="shared" si="2"/>
        <v>3.0303955303999999</v>
      </c>
    </row>
    <row r="21" spans="1:15" x14ac:dyDescent="0.3">
      <c r="A21" s="237" t="str">
        <f>'2. Emissions Units &amp; Activities'!$A$15</f>
        <v>Type A</v>
      </c>
      <c r="B21" s="276" t="s">
        <v>194</v>
      </c>
      <c r="C21" s="230" t="str">
        <f>IFERROR(IF(B21="No CAS","",INDEX('DEQ Pollutant List'!$C$7:$C$611,MATCH('3. Pollutant Emissions - EF'!B21,'DEQ Pollutant List'!$B$7:$B$611,0))),"")</f>
        <v>Acrolein</v>
      </c>
      <c r="D21" s="231"/>
      <c r="E21" s="232">
        <v>0</v>
      </c>
      <c r="F21" s="233">
        <f>IF(A21="Type F",IF(INDEX('Emission Factors'!$G$6:$G$54,MATCH('3. Pollutant Emissions - EF'!B21,'Emission Factors'!$D$6:$D$54,0))="",INDEX('Emission Factors'!$F$6:$F$54,MATCH('3. Pollutant Emissions - EF'!B21,'Emission Factors'!$D$6:$D$54,0)),INDEX('Emission Factors'!$G$6:$G$54,MATCH('3. Pollutant Emissions - EF'!B21,'Emission Factors'!$D$6:$D$54,0))),IF(OR(A21="Type X",A21="Type Y"),INDEX('Emission Factors'!$E$6:$E$54,MATCH('3. Pollutant Emissions - EF'!B21,'Emission Factors'!$D$6:$D$54,0)),INDEX('Emission Factors'!$F$6:$F$54,MATCH('3. Pollutant Emissions - EF'!B21,'Emission Factors'!$D$6:$D$54,0))))</f>
        <v>3.39E-2</v>
      </c>
      <c r="G21" s="234">
        <f t="shared" si="0"/>
        <v>3.39E-2</v>
      </c>
      <c r="H21" s="235" t="s">
        <v>188</v>
      </c>
      <c r="I21" s="556" t="s">
        <v>189</v>
      </c>
      <c r="J21" s="298">
        <f>IFERROR(IF(F21="N/A","N/A",F21*(1-E21)*INDEX('2. Emissions Units &amp; Activities'!$H$15:$H$23,MATCH('3. Pollutant Emissions - EF'!$A21,'2. Emissions Units &amp; Activities'!$A$15:$A$23,0))/1000),"")</f>
        <v>5.4070500000000001E-3</v>
      </c>
      <c r="K21" s="298">
        <f>INDEX('Screening Emission Calculations'!$E$4:$M$54,MATCH($B21,'Screening Emission Calculations'!$C$4:$C$54,0),MATCH($A21,'Screening Emission Calculations'!$E$1:$M$1,0))</f>
        <v>0.55401549599999989</v>
      </c>
      <c r="L21" s="299">
        <f t="shared" si="1"/>
        <v>0.55401549599999989</v>
      </c>
      <c r="M21" s="498">
        <f>IFERROR(IF(F21="N/A","N/A",F21*(1-E21)*INDEX('2. Emissions Units &amp; Activities'!$K$15:$K$23,MATCH('3. Pollutant Emissions - EF'!$A21,'2. Emissions Units &amp; Activities'!$A$15:$A$23,0))/1000),"")</f>
        <v>2.7119999999999998E-4</v>
      </c>
      <c r="N21" s="555">
        <f>INDEX('Screening Emission Calculations'!$E$83:$M$133,MATCH($B21,'Screening Emission Calculations'!$C$83:$C$133,0),MATCH($A21,'Screening Emission Calculations'!$E$80:$M$80,0))</f>
        <v>0.13115078320000001</v>
      </c>
      <c r="O21" s="300">
        <f t="shared" si="2"/>
        <v>0.13115078320000001</v>
      </c>
    </row>
    <row r="22" spans="1:15" x14ac:dyDescent="0.3">
      <c r="A22" s="237" t="str">
        <f>'2. Emissions Units &amp; Activities'!$A$15</f>
        <v>Type A</v>
      </c>
      <c r="B22" s="276" t="s">
        <v>195</v>
      </c>
      <c r="C22" s="230" t="str">
        <f>IFERROR(IF(B22="No CAS","",INDEX('DEQ Pollutant List'!$C$7:$C$611,MATCH('3. Pollutant Emissions - EF'!B22,'DEQ Pollutant List'!$B$7:$B$611,0))),"")</f>
        <v>Ammonia</v>
      </c>
      <c r="D22" s="231">
        <f>IFERROR(IF(OR($B22="",$B22="No CAS"),INDEX('DEQ Pollutant List'!$A$7:$A$611,MATCH($C22,'DEQ Pollutant List'!$C$7:$C$611,0)),INDEX('DEQ Pollutant List'!$A$7:$A$611,MATCH($B22,'DEQ Pollutant List'!$B$7:$B$611,0))),"")</f>
        <v>26</v>
      </c>
      <c r="E22" s="232">
        <v>0</v>
      </c>
      <c r="F22" s="233">
        <f>IF(A22="Type F",IF(INDEX('Emission Factors'!$G$6:$G$54,MATCH('3. Pollutant Emissions - EF'!B22,'Emission Factors'!$D$6:$D$54,0))="",INDEX('Emission Factors'!$F$6:$F$54,MATCH('3. Pollutant Emissions - EF'!B22,'Emission Factors'!$D$6:$D$54,0)),INDEX('Emission Factors'!$G$6:$G$54,MATCH('3. Pollutant Emissions - EF'!B22,'Emission Factors'!$D$6:$D$54,0))),IF(OR(A22="Type X",A22="Type Y"),INDEX('Emission Factors'!$E$6:$E$54,MATCH('3. Pollutant Emissions - EF'!B22,'Emission Factors'!$D$6:$D$54,0)),INDEX('Emission Factors'!$F$6:$F$54,MATCH('3. Pollutant Emissions - EF'!B22,'Emission Factors'!$D$6:$D$54,0))))</f>
        <v>0.8</v>
      </c>
      <c r="G22" s="234">
        <f t="shared" si="0"/>
        <v>0.8</v>
      </c>
      <c r="H22" s="235" t="s">
        <v>188</v>
      </c>
      <c r="I22" s="556" t="s">
        <v>196</v>
      </c>
      <c r="J22" s="298">
        <f>IFERROR(IF(F22="N/A","N/A",F22*(1-E22)*INDEX('2. Emissions Units &amp; Activities'!$H$15:$H$23,MATCH('3. Pollutant Emissions - EF'!$A22,'2. Emissions Units &amp; Activities'!$A$15:$A$23,0))/1000),"")</f>
        <v>0.12760000000000002</v>
      </c>
      <c r="K22" s="298">
        <f>INDEX('Screening Emission Calculations'!$E$4:$M$54,MATCH($B22,'Screening Emission Calculations'!$C$4:$C$54,0),MATCH($A22,'Screening Emission Calculations'!$E$1:$M$1,0))</f>
        <v>12.864000000000001</v>
      </c>
      <c r="L22" s="299">
        <f t="shared" si="1"/>
        <v>12.864000000000001</v>
      </c>
      <c r="M22" s="498">
        <f>IFERROR(IF(F22="N/A","N/A",F22*(1-E22)*INDEX('2. Emissions Units &amp; Activities'!$K$15:$K$23,MATCH('3. Pollutant Emissions - EF'!$A22,'2. Emissions Units &amp; Activities'!$A$15:$A$23,0))/1000),"")</f>
        <v>6.4000000000000003E-3</v>
      </c>
      <c r="N22" s="555">
        <f>INDEX('Screening Emission Calculations'!$E$83:$M$133,MATCH($B22,'Screening Emission Calculations'!$C$83:$C$133,0),MATCH($A22,'Screening Emission Calculations'!$E$80:$M$80,0))</f>
        <v>3.0880000000000001</v>
      </c>
      <c r="O22" s="300">
        <f t="shared" si="2"/>
        <v>3.0880000000000001</v>
      </c>
    </row>
    <row r="23" spans="1:15" x14ac:dyDescent="0.3">
      <c r="A23" s="237" t="str">
        <f>'2. Emissions Units &amp; Activities'!$A$15</f>
        <v>Type A</v>
      </c>
      <c r="B23" s="276" t="s">
        <v>197</v>
      </c>
      <c r="C23" s="230" t="str">
        <f>IFERROR(IF(B23="No CAS","",INDEX('DEQ Pollutant List'!$C$7:$C$611,MATCH('3. Pollutant Emissions - EF'!B23,'DEQ Pollutant List'!$B$7:$B$611,0))),"")</f>
        <v>Anthracene</v>
      </c>
      <c r="D23" s="231">
        <f>IFERROR(IF(OR($B23="",$B23="No CAS"),INDEX('DEQ Pollutant List'!$A$7:$A$611,MATCH($C23,'DEQ Pollutant List'!$C$7:$C$611,0)),INDEX('DEQ Pollutant List'!$A$7:$A$611,MATCH($B23,'DEQ Pollutant List'!$B$7:$B$611,0))),"")</f>
        <v>404</v>
      </c>
      <c r="E23" s="232">
        <v>0</v>
      </c>
      <c r="F23" s="233">
        <f>IF(A23="Type F",IF(INDEX('Emission Factors'!$G$6:$G$54,MATCH('3. Pollutant Emissions - EF'!B23,'Emission Factors'!$D$6:$D$54,0))="",INDEX('Emission Factors'!$F$6:$F$54,MATCH('3. Pollutant Emissions - EF'!B23,'Emission Factors'!$D$6:$D$54,0)),INDEX('Emission Factors'!$G$6:$G$54,MATCH('3. Pollutant Emissions - EF'!B23,'Emission Factors'!$D$6:$D$54,0))),IF(OR(A23="Type X",A23="Type Y"),INDEX('Emission Factors'!$E$6:$E$54,MATCH('3. Pollutant Emissions - EF'!B23,'Emission Factors'!$D$6:$D$54,0)),INDEX('Emission Factors'!$F$6:$F$54,MATCH('3. Pollutant Emissions - EF'!B23,'Emission Factors'!$D$6:$D$54,0))))</f>
        <v>4.5209000937094504E-4</v>
      </c>
      <c r="G23" s="234">
        <f t="shared" si="0"/>
        <v>4.5209000937094504E-4</v>
      </c>
      <c r="H23" s="235" t="s">
        <v>188</v>
      </c>
      <c r="I23" s="556" t="s">
        <v>189</v>
      </c>
      <c r="J23" s="298">
        <f>IFERROR(IF(F23="N/A","N/A",F23*(1-E23)*INDEX('2. Emissions Units &amp; Activities'!$H$15:$H$23,MATCH('3. Pollutant Emissions - EF'!$A23,'2. Emissions Units &amp; Activities'!$A$15:$A$23,0))/1000),"")</f>
        <v>7.2108356494665732E-5</v>
      </c>
      <c r="K23" s="298">
        <f>INDEX('Screening Emission Calculations'!$E$4:$M$54,MATCH($B23,'Screening Emission Calculations'!$C$4:$C$54,0),MATCH($A23,'Screening Emission Calculations'!$E$1:$M$1,0))</f>
        <v>7.388344270745981E-3</v>
      </c>
      <c r="L23" s="299">
        <f t="shared" si="1"/>
        <v>7.388344270745981E-3</v>
      </c>
      <c r="M23" s="498">
        <f>IFERROR(IF(F23="N/A","N/A",F23*(1-E23)*INDEX('2. Emissions Units &amp; Activities'!$K$15:$K$23,MATCH('3. Pollutant Emissions - EF'!$A23,'2. Emissions Units &amp; Activities'!$A$15:$A$23,0))/1000),"")</f>
        <v>3.6167200749675604E-6</v>
      </c>
      <c r="N23" s="555">
        <f>INDEX('Screening Emission Calculations'!$E$83:$M$133,MATCH($B23,'Screening Emission Calculations'!$C$83:$C$133,0),MATCH($A23,'Screening Emission Calculations'!$E$80:$M$80,0))</f>
        <v>1.7490253335072207E-3</v>
      </c>
      <c r="O23" s="300">
        <f t="shared" si="2"/>
        <v>1.7490253335072207E-3</v>
      </c>
    </row>
    <row r="24" spans="1:15" x14ac:dyDescent="0.3">
      <c r="A24" s="228" t="str">
        <f>'2. Emissions Units &amp; Activities'!$A$15</f>
        <v>Type A</v>
      </c>
      <c r="B24" s="276" t="s">
        <v>198</v>
      </c>
      <c r="C24" s="230" t="str">
        <f>IFERROR(IF(B24="No CAS","",INDEX('DEQ Pollutant List'!$C$7:$C$611,MATCH('3. Pollutant Emissions - EF'!B24,'DEQ Pollutant List'!$B$7:$B$611,0))),"")</f>
        <v>Antimony and compounds</v>
      </c>
      <c r="D24" s="231">
        <f>IFERROR(IF(OR($B24="",$B24="No CAS"),INDEX('DEQ Pollutant List'!$A$7:$A$611,MATCH($C24,'DEQ Pollutant List'!$C$7:$C$611,0)),INDEX('DEQ Pollutant List'!$A$7:$A$611,MATCH($B24,'DEQ Pollutant List'!$B$7:$B$611,0))),"")</f>
        <v>33</v>
      </c>
      <c r="E24" s="232">
        <v>0</v>
      </c>
      <c r="F24" s="233">
        <f>IF(A24="Type F",IF(INDEX('Emission Factors'!$G$6:$G$54,MATCH('3. Pollutant Emissions - EF'!B24,'Emission Factors'!$D$6:$D$54,0))="",INDEX('Emission Factors'!$F$6:$F$54,MATCH('3. Pollutant Emissions - EF'!B24,'Emission Factors'!$D$6:$D$54,0)),INDEX('Emission Factors'!$G$6:$G$54,MATCH('3. Pollutant Emissions - EF'!B24,'Emission Factors'!$D$6:$D$54,0))),IF(OR(A24="Type X",A24="Type Y"),INDEX('Emission Factors'!$E$6:$E$54,MATCH('3. Pollutant Emissions - EF'!B24,'Emission Factors'!$D$6:$D$54,0)),INDEX('Emission Factors'!$F$6:$F$54,MATCH('3. Pollutant Emissions - EF'!B24,'Emission Factors'!$D$6:$D$54,0))))</f>
        <v>3.1818727304855452E-4</v>
      </c>
      <c r="G24" s="234">
        <f t="shared" si="0"/>
        <v>3.1818727304855452E-4</v>
      </c>
      <c r="H24" s="235" t="s">
        <v>188</v>
      </c>
      <c r="I24" s="556" t="s">
        <v>196</v>
      </c>
      <c r="J24" s="298">
        <f>IFERROR(IF(F24="N/A","N/A",F24*(1-E24)*INDEX('2. Emissions Units &amp; Activities'!$H$15:$H$23,MATCH('3. Pollutant Emissions - EF'!$A24,'2. Emissions Units &amp; Activities'!$A$15:$A$23,0))/1000),"")</f>
        <v>5.0750870051244443E-5</v>
      </c>
      <c r="K24" s="298">
        <f>INDEX('Screening Emission Calculations'!$E$4:$M$54,MATCH($B24,'Screening Emission Calculations'!$C$4:$C$54,0),MATCH($A24,'Screening Emission Calculations'!$E$1:$M$1,0))</f>
        <v>5.1164513506207565E-3</v>
      </c>
      <c r="L24" s="299">
        <f t="shared" si="1"/>
        <v>5.1164513506207565E-3</v>
      </c>
      <c r="M24" s="498">
        <f>IFERROR(IF(F24="N/A","N/A",F24*(1-E24)*INDEX('2. Emissions Units &amp; Activities'!$K$15:$K$23,MATCH('3. Pollutant Emissions - EF'!$A24,'2. Emissions Units &amp; Activities'!$A$15:$A$23,0))/1000),"")</f>
        <v>2.545498184388436E-6</v>
      </c>
      <c r="N24" s="555">
        <f>INDEX('Screening Emission Calculations'!$E$83:$M$133,MATCH($B24,'Screening Emission Calculations'!$C$83:$C$133,0),MATCH($A24,'Screening Emission Calculations'!$E$80:$M$80,0))</f>
        <v>1.2282028739674204E-3</v>
      </c>
      <c r="O24" s="300">
        <f t="shared" si="2"/>
        <v>1.2282028739674204E-3</v>
      </c>
    </row>
    <row r="25" spans="1:15" x14ac:dyDescent="0.3">
      <c r="A25" s="228" t="str">
        <f>'2. Emissions Units &amp; Activities'!$A$15</f>
        <v>Type A</v>
      </c>
      <c r="B25" s="276" t="s">
        <v>185</v>
      </c>
      <c r="C25" s="230" t="str">
        <f>IFERROR(IF(B25="No CAS","",INDEX('DEQ Pollutant List'!$C$7:$C$611,MATCH('3. Pollutant Emissions - EF'!B25,'DEQ Pollutant List'!$B$7:$B$611,0))),"")</f>
        <v>Arsenic and compounds</v>
      </c>
      <c r="D25" s="231"/>
      <c r="E25" s="232">
        <v>0</v>
      </c>
      <c r="F25" s="233">
        <f>IF(A25="Type F",IF(INDEX('Emission Factors'!$G$6:$G$54,MATCH('3. Pollutant Emissions - EF'!B25,'Emission Factors'!$D$6:$D$54,0))="",INDEX('Emission Factors'!$F$6:$F$54,MATCH('3. Pollutant Emissions - EF'!B25,'Emission Factors'!$D$6:$D$54,0)),INDEX('Emission Factors'!$G$6:$G$54,MATCH('3. Pollutant Emissions - EF'!B25,'Emission Factors'!$D$6:$D$54,0))),IF(OR(A25="Type X",A25="Type Y"),INDEX('Emission Factors'!$E$6:$E$54,MATCH('3. Pollutant Emissions - EF'!B25,'Emission Factors'!$D$6:$D$54,0)),INDEX('Emission Factors'!$F$6:$F$54,MATCH('3. Pollutant Emissions - EF'!B25,'Emission Factors'!$D$6:$D$54,0))))</f>
        <v>2.7685267838269253E-4</v>
      </c>
      <c r="G25" s="234">
        <f t="shared" si="0"/>
        <v>2.7685267838269253E-4</v>
      </c>
      <c r="H25" s="235" t="s">
        <v>188</v>
      </c>
      <c r="I25" s="556" t="s">
        <v>196</v>
      </c>
      <c r="J25" s="298">
        <f>IFERROR(IF(F25="N/A","N/A",F25*(1-E25)*INDEX('2. Emissions Units &amp; Activities'!$H$15:$H$23,MATCH('3. Pollutant Emissions - EF'!$A25,'2. Emissions Units &amp; Activities'!$A$15:$A$23,0))/1000),"")</f>
        <v>4.4158002202039454E-5</v>
      </c>
      <c r="K25" s="298">
        <f>INDEX('Screening Emission Calculations'!$E$4:$M$54,MATCH($B25,'Screening Emission Calculations'!$C$4:$C$54,0),MATCH($A25,'Screening Emission Calculations'!$E$1:$M$1,0))</f>
        <v>4.4517910683936962E-3</v>
      </c>
      <c r="L25" s="299">
        <f t="shared" si="1"/>
        <v>4.4517910683936962E-3</v>
      </c>
      <c r="M25" s="498">
        <f>IFERROR(IF(F25="N/A","N/A",F25*(1-E25)*INDEX('2. Emissions Units &amp; Activities'!$K$15:$K$23,MATCH('3. Pollutant Emissions - EF'!$A25,'2. Emissions Units &amp; Activities'!$A$15:$A$23,0))/1000),"")</f>
        <v>2.2148214270615402E-6</v>
      </c>
      <c r="N25" s="555">
        <f>INDEX('Screening Emission Calculations'!$E$83:$M$133,MATCH($B25,'Screening Emission Calculations'!$C$83:$C$133,0),MATCH($A25,'Screening Emission Calculations'!$E$80:$M$80,0))</f>
        <v>1.0686513385571932E-3</v>
      </c>
      <c r="O25" s="300">
        <f t="shared" si="2"/>
        <v>1.0686513385571932E-3</v>
      </c>
    </row>
    <row r="26" spans="1:15" x14ac:dyDescent="0.3">
      <c r="A26" s="228" t="str">
        <f>'2. Emissions Units &amp; Activities'!$A$15</f>
        <v>Type A</v>
      </c>
      <c r="B26" s="276" t="s">
        <v>199</v>
      </c>
      <c r="C26" s="230" t="str">
        <f>IFERROR(IF(B26="No CAS","",INDEX('DEQ Pollutant List'!$C$7:$C$611,MATCH('3. Pollutant Emissions - EF'!B26,'DEQ Pollutant List'!$B$7:$B$611,0))),"")</f>
        <v>Barium and compounds</v>
      </c>
      <c r="D26" s="231">
        <f>IFERROR(IF(OR($B26="",$B26="No CAS"),INDEX('DEQ Pollutant List'!$A$7:$A$611,MATCH($C26,'DEQ Pollutant List'!$C$7:$C$611,0)),INDEX('DEQ Pollutant List'!$A$7:$A$611,MATCH($B26,'DEQ Pollutant List'!$B$7:$B$611,0))),"")</f>
        <v>45</v>
      </c>
      <c r="E26" s="232">
        <v>0</v>
      </c>
      <c r="F26" s="233">
        <f>IF(A26="Type F",IF(INDEX('Emission Factors'!$G$6:$G$54,MATCH('3. Pollutant Emissions - EF'!B26,'Emission Factors'!$D$6:$D$54,0))="",INDEX('Emission Factors'!$F$6:$F$54,MATCH('3. Pollutant Emissions - EF'!B26,'Emission Factors'!$D$6:$D$54,0)),INDEX('Emission Factors'!$G$6:$G$54,MATCH('3. Pollutant Emissions - EF'!B26,'Emission Factors'!$D$6:$D$54,0))),IF(OR(A26="Type X",A26="Type Y"),INDEX('Emission Factors'!$E$6:$E$54,MATCH('3. Pollutant Emissions - EF'!B26,'Emission Factors'!$D$6:$D$54,0)),INDEX('Emission Factors'!$F$6:$F$54,MATCH('3. Pollutant Emissions - EF'!B26,'Emission Factors'!$D$6:$D$54,0))))</f>
        <v>3.7389334939055331E-4</v>
      </c>
      <c r="G26" s="234">
        <f t="shared" si="0"/>
        <v>3.7389334939055331E-4</v>
      </c>
      <c r="H26" s="235" t="s">
        <v>188</v>
      </c>
      <c r="I26" s="556" t="s">
        <v>196</v>
      </c>
      <c r="J26" s="298">
        <f>IFERROR(IF(F26="N/A","N/A",F26*(1-E26)*INDEX('2. Emissions Units &amp; Activities'!$H$15:$H$23,MATCH('3. Pollutant Emissions - EF'!$A26,'2. Emissions Units &amp; Activities'!$A$15:$A$23,0))/1000),"")</f>
        <v>5.9635989227793248E-5</v>
      </c>
      <c r="K26" s="298">
        <f>INDEX('Screening Emission Calculations'!$E$4:$M$54,MATCH($B26,'Screening Emission Calculations'!$C$4:$C$54,0),MATCH($A26,'Screening Emission Calculations'!$E$1:$M$1,0))</f>
        <v>6.0122050582000972E-3</v>
      </c>
      <c r="L26" s="299">
        <f t="shared" si="1"/>
        <v>6.0122050582000972E-3</v>
      </c>
      <c r="M26" s="498">
        <f>IFERROR(IF(F26="N/A","N/A",F26*(1-E26)*INDEX('2. Emissions Units &amp; Activities'!$K$15:$K$23,MATCH('3. Pollutant Emissions - EF'!$A26,'2. Emissions Units &amp; Activities'!$A$15:$A$23,0))/1000),"")</f>
        <v>2.9911467951244262E-6</v>
      </c>
      <c r="N26" s="555">
        <f>INDEX('Screening Emission Calculations'!$E$83:$M$133,MATCH($B26,'Screening Emission Calculations'!$C$83:$C$133,0),MATCH($A26,'Screening Emission Calculations'!$E$80:$M$80,0))</f>
        <v>1.4432283286475358E-3</v>
      </c>
      <c r="O26" s="300">
        <f t="shared" si="2"/>
        <v>1.4432283286475358E-3</v>
      </c>
    </row>
    <row r="27" spans="1:15" x14ac:dyDescent="0.3">
      <c r="A27" s="228" t="str">
        <f>'2. Emissions Units &amp; Activities'!$A$15</f>
        <v>Type A</v>
      </c>
      <c r="B27" s="276" t="s">
        <v>200</v>
      </c>
      <c r="C27" s="230" t="str">
        <f>IFERROR(IF(B27="No CAS","",INDEX('DEQ Pollutant List'!$C$7:$C$611,MATCH('3. Pollutant Emissions - EF'!B27,'DEQ Pollutant List'!$B$7:$B$611,0))),"")</f>
        <v>Benz[a]anthracene</v>
      </c>
      <c r="D27" s="231">
        <f>IFERROR(IF(OR($B27="",$B27="No CAS"),INDEX('DEQ Pollutant List'!$A$7:$A$611,MATCH($C27,'DEQ Pollutant List'!$C$7:$C$611,0)),INDEX('DEQ Pollutant List'!$A$7:$A$611,MATCH($B27,'DEQ Pollutant List'!$B$7:$B$611,0))),"")</f>
        <v>405</v>
      </c>
      <c r="E27" s="232">
        <v>0</v>
      </c>
      <c r="F27" s="233">
        <f>IF(A27="Type F",IF(INDEX('Emission Factors'!$G$6:$G$54,MATCH('3. Pollutant Emissions - EF'!B27,'Emission Factors'!$D$6:$D$54,0))="",INDEX('Emission Factors'!$F$6:$F$54,MATCH('3. Pollutant Emissions - EF'!B27,'Emission Factors'!$D$6:$D$54,0)),INDEX('Emission Factors'!$G$6:$G$54,MATCH('3. Pollutant Emissions - EF'!B27,'Emission Factors'!$D$6:$D$54,0))),IF(OR(A27="Type X",A27="Type Y"),INDEX('Emission Factors'!$E$6:$E$54,MATCH('3. Pollutant Emissions - EF'!B27,'Emission Factors'!$D$6:$D$54,0)),INDEX('Emission Factors'!$F$6:$F$54,MATCH('3. Pollutant Emissions - EF'!B27,'Emission Factors'!$D$6:$D$54,0))))</f>
        <v>4.8541323701614526E-5</v>
      </c>
      <c r="G27" s="234">
        <f t="shared" si="0"/>
        <v>4.8541323701614526E-5</v>
      </c>
      <c r="H27" s="235" t="s">
        <v>188</v>
      </c>
      <c r="I27" s="556" t="s">
        <v>189</v>
      </c>
      <c r="J27" s="298">
        <f>IFERROR(IF(F27="N/A","N/A",F27*(1-E27)*INDEX('2. Emissions Units &amp; Activities'!$H$15:$H$23,MATCH('3. Pollutant Emissions - EF'!$A27,'2. Emissions Units &amp; Activities'!$A$15:$A$23,0))/1000),"")</f>
        <v>7.7423411304075163E-6</v>
      </c>
      <c r="K27" s="298">
        <f>INDEX('Screening Emission Calculations'!$E$4:$M$54,MATCH($B27,'Screening Emission Calculations'!$C$4:$C$54,0),MATCH($A27,'Screening Emission Calculations'!$E$1:$M$1,0))</f>
        <v>7.9329337837895353E-4</v>
      </c>
      <c r="L27" s="299">
        <f t="shared" si="1"/>
        <v>7.9329337837895353E-4</v>
      </c>
      <c r="M27" s="498">
        <f>IFERROR(IF(F27="N/A","N/A",F27*(1-E27)*INDEX('2. Emissions Units &amp; Activities'!$K$15:$K$23,MATCH('3. Pollutant Emissions - EF'!$A27,'2. Emissions Units &amp; Activities'!$A$15:$A$23,0))/1000),"")</f>
        <v>3.8833058961291622E-7</v>
      </c>
      <c r="N27" s="555">
        <f>INDEX('Screening Emission Calculations'!$E$83:$M$133,MATCH($B27,'Screening Emission Calculations'!$C$83:$C$133,0),MATCH($A27,'Screening Emission Calculations'!$E$80:$M$80,0))</f>
        <v>1.877944725967985E-4</v>
      </c>
      <c r="O27" s="300">
        <f t="shared" si="2"/>
        <v>1.877944725967985E-4</v>
      </c>
    </row>
    <row r="28" spans="1:15" x14ac:dyDescent="0.3">
      <c r="A28" s="228" t="str">
        <f>'2. Emissions Units &amp; Activities'!$A$15</f>
        <v>Type A</v>
      </c>
      <c r="B28" s="276" t="s">
        <v>201</v>
      </c>
      <c r="C28" s="230" t="str">
        <f>IFERROR(IF(B28="No CAS","",INDEX('DEQ Pollutant List'!$C$7:$C$611,MATCH('3. Pollutant Emissions - EF'!B28,'DEQ Pollutant List'!$B$7:$B$611,0))),"")</f>
        <v>Benzene</v>
      </c>
      <c r="D28" s="231">
        <f>IFERROR(IF(OR($B28="",$B28="No CAS"),INDEX('DEQ Pollutant List'!$A$7:$A$611,MATCH($C28,'DEQ Pollutant List'!$C$7:$C$611,0)),INDEX('DEQ Pollutant List'!$A$7:$A$611,MATCH($B28,'DEQ Pollutant List'!$B$7:$B$611,0))),"")</f>
        <v>46</v>
      </c>
      <c r="E28" s="232">
        <v>0</v>
      </c>
      <c r="F28" s="233">
        <f>IF(A28="Type F",IF(INDEX('Emission Factors'!$G$6:$G$54,MATCH('3. Pollutant Emissions - EF'!B28,'Emission Factors'!$D$6:$D$54,0))="",INDEX('Emission Factors'!$F$6:$F$54,MATCH('3. Pollutant Emissions - EF'!B28,'Emission Factors'!$D$6:$D$54,0)),INDEX('Emission Factors'!$G$6:$G$54,MATCH('3. Pollutant Emissions - EF'!B28,'Emission Factors'!$D$6:$D$54,0))),IF(OR(A28="Type X",A28="Type Y"),INDEX('Emission Factors'!$E$6:$E$54,MATCH('3. Pollutant Emissions - EF'!B28,'Emission Factors'!$D$6:$D$54,0)),INDEX('Emission Factors'!$F$6:$F$54,MATCH('3. Pollutant Emissions - EF'!B28,'Emission Factors'!$D$6:$D$54,0))))</f>
        <v>0.18629999999999999</v>
      </c>
      <c r="G28" s="234">
        <f t="shared" si="0"/>
        <v>0.18629999999999999</v>
      </c>
      <c r="H28" s="235" t="s">
        <v>188</v>
      </c>
      <c r="I28" s="556" t="s">
        <v>189</v>
      </c>
      <c r="J28" s="298">
        <f>IFERROR(IF(F28="N/A","N/A",F28*(1-E28)*INDEX('2. Emissions Units &amp; Activities'!$H$15:$H$23,MATCH('3. Pollutant Emissions - EF'!$A28,'2. Emissions Units &amp; Activities'!$A$15:$A$23,0))/1000),"")</f>
        <v>2.9714849999999998E-2</v>
      </c>
      <c r="K28" s="298">
        <f>INDEX('Screening Emission Calculations'!$E$4:$M$54,MATCH($B28,'Screening Emission Calculations'!$C$4:$C$54,0),MATCH($A28,'Screening Emission Calculations'!$E$1:$M$1,0))</f>
        <v>3.0446338319999997</v>
      </c>
      <c r="L28" s="299">
        <f t="shared" si="1"/>
        <v>3.0446338319999997</v>
      </c>
      <c r="M28" s="498">
        <f>IFERROR(IF(F28="N/A","N/A",F28*(1-E28)*INDEX('2. Emissions Units &amp; Activities'!$K$15:$K$23,MATCH('3. Pollutant Emissions - EF'!$A28,'2. Emissions Units &amp; Activities'!$A$15:$A$23,0))/1000),"")</f>
        <v>1.4904E-3</v>
      </c>
      <c r="N28" s="555">
        <f>INDEX('Screening Emission Calculations'!$E$83:$M$133,MATCH($B28,'Screening Emission Calculations'!$C$83:$C$133,0),MATCH($A28,'Screening Emission Calculations'!$E$80:$M$80,0))</f>
        <v>0.72074899439999995</v>
      </c>
      <c r="O28" s="300">
        <f t="shared" si="2"/>
        <v>0.72074899439999995</v>
      </c>
    </row>
    <row r="29" spans="1:15" x14ac:dyDescent="0.3">
      <c r="A29" s="228" t="str">
        <f>'2. Emissions Units &amp; Activities'!$A$15</f>
        <v>Type A</v>
      </c>
      <c r="B29" s="276" t="s">
        <v>202</v>
      </c>
      <c r="C29" s="230" t="str">
        <f>IFERROR(IF(B29="No CAS","",INDEX('DEQ Pollutant List'!$C$7:$C$611,MATCH('3. Pollutant Emissions - EF'!B29,'DEQ Pollutant List'!$B$7:$B$611,0))),"")</f>
        <v>Benzo[a]pyrene</v>
      </c>
      <c r="D29" s="231">
        <f>IFERROR(IF(OR($B29="",$B29="No CAS"),INDEX('DEQ Pollutant List'!$A$7:$A$611,MATCH($C29,'DEQ Pollutant List'!$C$7:$C$611,0)),INDEX('DEQ Pollutant List'!$A$7:$A$611,MATCH($B29,'DEQ Pollutant List'!$B$7:$B$611,0))),"")</f>
        <v>406</v>
      </c>
      <c r="E29" s="232">
        <v>0</v>
      </c>
      <c r="F29" s="233">
        <f>IF(A29="Type F",IF(INDEX('Emission Factors'!$G$6:$G$54,MATCH('3. Pollutant Emissions - EF'!B29,'Emission Factors'!$D$6:$D$54,0))="",INDEX('Emission Factors'!$F$6:$F$54,MATCH('3. Pollutant Emissions - EF'!B29,'Emission Factors'!$D$6:$D$54,0)),INDEX('Emission Factors'!$G$6:$G$54,MATCH('3. Pollutant Emissions - EF'!B29,'Emission Factors'!$D$6:$D$54,0))),IF(OR(A29="Type X",A29="Type Y"),INDEX('Emission Factors'!$E$6:$E$54,MATCH('3. Pollutant Emissions - EF'!B29,'Emission Factors'!$D$6:$D$54,0)),INDEX('Emission Factors'!$F$6:$F$54,MATCH('3. Pollutant Emissions - EF'!B29,'Emission Factors'!$D$6:$D$54,0))))</f>
        <v>1.4385237354722992E-5</v>
      </c>
      <c r="G29" s="234">
        <f t="shared" si="0"/>
        <v>1.4385237354722992E-5</v>
      </c>
      <c r="H29" s="235" t="s">
        <v>188</v>
      </c>
      <c r="I29" s="556" t="s">
        <v>189</v>
      </c>
      <c r="J29" s="298">
        <f>IFERROR(IF(F29="N/A","N/A",F29*(1-E29)*INDEX('2. Emissions Units &amp; Activities'!$H$15:$H$23,MATCH('3. Pollutant Emissions - EF'!$A29,'2. Emissions Units &amp; Activities'!$A$15:$A$23,0))/1000),"")</f>
        <v>2.2944453580783175E-6</v>
      </c>
      <c r="K29" s="298">
        <f>INDEX('Screening Emission Calculations'!$E$4:$M$54,MATCH($B29,'Screening Emission Calculations'!$C$4:$C$54,0),MATCH($A29,'Screening Emission Calculations'!$E$1:$M$1,0))</f>
        <v>2.3509275540279013E-4</v>
      </c>
      <c r="L29" s="299">
        <f t="shared" si="1"/>
        <v>2.3509275540279013E-4</v>
      </c>
      <c r="M29" s="498">
        <f>IFERROR(IF(F29="N/A","N/A",F29*(1-E29)*INDEX('2. Emissions Units &amp; Activities'!$K$15:$K$23,MATCH('3. Pollutant Emissions - EF'!$A29,'2. Emissions Units &amp; Activities'!$A$15:$A$23,0))/1000),"")</f>
        <v>1.1508189883778394E-7</v>
      </c>
      <c r="N29" s="555">
        <f>INDEX('Screening Emission Calculations'!$E$83:$M$133,MATCH($B29,'Screening Emission Calculations'!$C$83:$C$133,0),MATCH($A29,'Screening Emission Calculations'!$E$80:$M$80,0))</f>
        <v>5.5652954147192227E-5</v>
      </c>
      <c r="O29" s="300">
        <f t="shared" si="2"/>
        <v>5.5652954147192227E-5</v>
      </c>
    </row>
    <row r="30" spans="1:15" x14ac:dyDescent="0.3">
      <c r="A30" s="228" t="str">
        <f>'2. Emissions Units &amp; Activities'!$A$15</f>
        <v>Type A</v>
      </c>
      <c r="B30" s="276" t="s">
        <v>203</v>
      </c>
      <c r="C30" s="230" t="str">
        <f>IFERROR(IF(B30="No CAS","",INDEX('DEQ Pollutant List'!$C$7:$C$611,MATCH('3. Pollutant Emissions - EF'!B30,'DEQ Pollutant List'!$B$7:$B$611,0))),"")</f>
        <v>Benzo[b]fluoranthene</v>
      </c>
      <c r="D30" s="231">
        <f>IFERROR(IF(OR($B30="",$B30="No CAS"),INDEX('DEQ Pollutant List'!$A$7:$A$611,MATCH($C30,'DEQ Pollutant List'!$C$7:$C$611,0)),INDEX('DEQ Pollutant List'!$A$7:$A$611,MATCH($B30,'DEQ Pollutant List'!$B$7:$B$611,0))),"")</f>
        <v>407</v>
      </c>
      <c r="E30" s="232">
        <v>0</v>
      </c>
      <c r="F30" s="233">
        <f>IF(A30="Type F",IF(INDEX('Emission Factors'!$G$6:$G$54,MATCH('3. Pollutant Emissions - EF'!B30,'Emission Factors'!$D$6:$D$54,0))="",INDEX('Emission Factors'!$F$6:$F$54,MATCH('3. Pollutant Emissions - EF'!B30,'Emission Factors'!$D$6:$D$54,0)),INDEX('Emission Factors'!$G$6:$G$54,MATCH('3. Pollutant Emissions - EF'!B30,'Emission Factors'!$D$6:$D$54,0))),IF(OR(A30="Type X",A30="Type Y"),INDEX('Emission Factors'!$E$6:$E$54,MATCH('3. Pollutant Emissions - EF'!B30,'Emission Factors'!$D$6:$D$54,0)),INDEX('Emission Factors'!$F$6:$F$54,MATCH('3. Pollutant Emissions - EF'!B30,'Emission Factors'!$D$6:$D$54,0))))</f>
        <v>4.4353578135943152E-5</v>
      </c>
      <c r="G30" s="234">
        <f t="shared" si="0"/>
        <v>4.4353578135943152E-5</v>
      </c>
      <c r="H30" s="235" t="s">
        <v>188</v>
      </c>
      <c r="I30" s="556" t="s">
        <v>189</v>
      </c>
      <c r="J30" s="298">
        <f>IFERROR(IF(F30="N/A","N/A",F30*(1-E30)*INDEX('2. Emissions Units &amp; Activities'!$H$15:$H$23,MATCH('3. Pollutant Emissions - EF'!$A30,'2. Emissions Units &amp; Activities'!$A$15:$A$23,0))/1000),"")</f>
        <v>7.0743957126829323E-6</v>
      </c>
      <c r="K30" s="298">
        <f>INDEX('Screening Emission Calculations'!$E$4:$M$54,MATCH($B30,'Screening Emission Calculations'!$C$4:$C$54,0),MATCH($A30,'Screening Emission Calculations'!$E$1:$M$1,0))</f>
        <v>7.2485456018758993E-4</v>
      </c>
      <c r="L30" s="299">
        <f t="shared" si="1"/>
        <v>7.2485456018758993E-4</v>
      </c>
      <c r="M30" s="498">
        <f>IFERROR(IF(F30="N/A","N/A",F30*(1-E30)*INDEX('2. Emissions Units &amp; Activities'!$K$15:$K$23,MATCH('3. Pollutant Emissions - EF'!$A30,'2. Emissions Units &amp; Activities'!$A$15:$A$23,0))/1000),"")</f>
        <v>3.5482862508754519E-7</v>
      </c>
      <c r="N30" s="555">
        <f>INDEX('Screening Emission Calculations'!$E$83:$M$133,MATCH($B30,'Screening Emission Calculations'!$C$83:$C$133,0),MATCH($A30,'Screening Emission Calculations'!$E$80:$M$80,0))</f>
        <v>1.7159311239679472E-4</v>
      </c>
      <c r="O30" s="300">
        <f t="shared" si="2"/>
        <v>1.7159311239679472E-4</v>
      </c>
    </row>
    <row r="31" spans="1:15" x14ac:dyDescent="0.3">
      <c r="A31" s="228" t="str">
        <f>'2. Emissions Units &amp; Activities'!$A$15</f>
        <v>Type A</v>
      </c>
      <c r="B31" s="276" t="s">
        <v>204</v>
      </c>
      <c r="C31" s="230" t="str">
        <f>IFERROR(IF(B31="No CAS","",INDEX('DEQ Pollutant List'!$C$7:$C$611,MATCH('3. Pollutant Emissions - EF'!B31,'DEQ Pollutant List'!$B$7:$B$611,0))),"")</f>
        <v>Benzo[e]pyrene</v>
      </c>
      <c r="D31" s="231">
        <f>IFERROR(IF(OR($B31="",$B31="No CAS"),INDEX('DEQ Pollutant List'!$A$7:$A$611,MATCH($C31,'DEQ Pollutant List'!$C$7:$C$611,0)),INDEX('DEQ Pollutant List'!$A$7:$A$611,MATCH($B31,'DEQ Pollutant List'!$B$7:$B$611,0))),"")</f>
        <v>409</v>
      </c>
      <c r="E31" s="232">
        <v>0</v>
      </c>
      <c r="F31" s="233">
        <f>IF(A31="Type F",IF(INDEX('Emission Factors'!$G$6:$G$54,MATCH('3. Pollutant Emissions - EF'!B31,'Emission Factors'!$D$6:$D$54,0))="",INDEX('Emission Factors'!$F$6:$F$54,MATCH('3. Pollutant Emissions - EF'!B31,'Emission Factors'!$D$6:$D$54,0)),INDEX('Emission Factors'!$G$6:$G$54,MATCH('3. Pollutant Emissions - EF'!B31,'Emission Factors'!$D$6:$D$54,0))),IF(OR(A31="Type X",A31="Type Y"),INDEX('Emission Factors'!$E$6:$E$54,MATCH('3. Pollutant Emissions - EF'!B31,'Emission Factors'!$D$6:$D$54,0)),INDEX('Emission Factors'!$F$6:$F$54,MATCH('3. Pollutant Emissions - EF'!B31,'Emission Factors'!$D$6:$D$54,0))))</f>
        <v>3.2868294417433586E-5</v>
      </c>
      <c r="G31" s="234">
        <f t="shared" si="0"/>
        <v>3.2868294417433586E-5</v>
      </c>
      <c r="H31" s="235" t="s">
        <v>188</v>
      </c>
      <c r="I31" s="556" t="s">
        <v>189</v>
      </c>
      <c r="J31" s="298">
        <f>IFERROR(IF(F31="N/A","N/A",F31*(1-E31)*INDEX('2. Emissions Units &amp; Activities'!$H$15:$H$23,MATCH('3. Pollutant Emissions - EF'!$A31,'2. Emissions Units &amp; Activities'!$A$15:$A$23,0))/1000),"")</f>
        <v>5.2424929595806569E-6</v>
      </c>
      <c r="K31" s="298">
        <f>INDEX('Screening Emission Calculations'!$E$4:$M$54,MATCH($B31,'Screening Emission Calculations'!$C$4:$C$54,0),MATCH($A31,'Screening Emission Calculations'!$E$1:$M$1,0))</f>
        <v>5.3715470307812672E-4</v>
      </c>
      <c r="L31" s="299">
        <f t="shared" si="1"/>
        <v>5.3715470307812672E-4</v>
      </c>
      <c r="M31" s="498">
        <f>IFERROR(IF(F31="N/A","N/A",F31*(1-E31)*INDEX('2. Emissions Units &amp; Activities'!$K$15:$K$23,MATCH('3. Pollutant Emissions - EF'!$A31,'2. Emissions Units &amp; Activities'!$A$15:$A$23,0))/1000),"")</f>
        <v>2.629463553394687E-7</v>
      </c>
      <c r="N31" s="555">
        <f>INDEX('Screening Emission Calculations'!$E$83:$M$133,MATCH($B31,'Screening Emission Calculations'!$C$83:$C$133,0),MATCH($A31,'Screening Emission Calculations'!$E$80:$M$80,0))</f>
        <v>1.2715936741282012E-4</v>
      </c>
      <c r="O31" s="300">
        <f t="shared" si="2"/>
        <v>1.2715936741282012E-4</v>
      </c>
    </row>
    <row r="32" spans="1:15" x14ac:dyDescent="0.3">
      <c r="A32" s="228" t="str">
        <f>'2. Emissions Units &amp; Activities'!$A$15</f>
        <v>Type A</v>
      </c>
      <c r="B32" s="276" t="s">
        <v>205</v>
      </c>
      <c r="C32" s="230" t="str">
        <f>IFERROR(IF(B32="No CAS","",INDEX('DEQ Pollutant List'!$C$7:$C$611,MATCH('3. Pollutant Emissions - EF'!B32,'DEQ Pollutant List'!$B$7:$B$611,0))),"")</f>
        <v>Benzo[g,h,i]perylene</v>
      </c>
      <c r="D32" s="231">
        <f>IFERROR(IF(OR($B32="",$B32="No CAS"),INDEX('DEQ Pollutant List'!$A$7:$A$611,MATCH($C32,'DEQ Pollutant List'!$C$7:$C$611,0)),INDEX('DEQ Pollutant List'!$A$7:$A$611,MATCH($B32,'DEQ Pollutant List'!$B$7:$B$611,0))),"")</f>
        <v>410</v>
      </c>
      <c r="E32" s="232">
        <v>0</v>
      </c>
      <c r="F32" s="233">
        <f>IF(A32="Type F",IF(INDEX('Emission Factors'!$G$6:$G$54,MATCH('3. Pollutant Emissions - EF'!B32,'Emission Factors'!$D$6:$D$54,0))="",INDEX('Emission Factors'!$F$6:$F$54,MATCH('3. Pollutant Emissions - EF'!B32,'Emission Factors'!$D$6:$D$54,0)),INDEX('Emission Factors'!$G$6:$G$54,MATCH('3. Pollutant Emissions - EF'!B32,'Emission Factors'!$D$6:$D$54,0))),IF(OR(A32="Type X",A32="Type Y"),INDEX('Emission Factors'!$E$6:$E$54,MATCH('3. Pollutant Emissions - EF'!B32,'Emission Factors'!$D$6:$D$54,0)),INDEX('Emission Factors'!$F$6:$F$54,MATCH('3. Pollutant Emissions - EF'!B32,'Emission Factors'!$D$6:$D$54,0))))</f>
        <v>2.187429870630113E-5</v>
      </c>
      <c r="G32" s="234">
        <f t="shared" si="0"/>
        <v>2.187429870630113E-5</v>
      </c>
      <c r="H32" s="235" t="s">
        <v>188</v>
      </c>
      <c r="I32" s="556" t="s">
        <v>189</v>
      </c>
      <c r="J32" s="298">
        <f>IFERROR(IF(F32="N/A","N/A",F32*(1-E32)*INDEX('2. Emissions Units &amp; Activities'!$H$15:$H$23,MATCH('3. Pollutant Emissions - EF'!$A32,'2. Emissions Units &amp; Activities'!$A$15:$A$23,0))/1000),"")</f>
        <v>3.4889506436550302E-6</v>
      </c>
      <c r="K32" s="298">
        <f>INDEX('Screening Emission Calculations'!$E$4:$M$54,MATCH($B32,'Screening Emission Calculations'!$C$4:$C$54,0),MATCH($A32,'Screening Emission Calculations'!$E$1:$M$1,0))</f>
        <v>3.5748378900954506E-4</v>
      </c>
      <c r="L32" s="299">
        <f t="shared" si="1"/>
        <v>3.5748378900954506E-4</v>
      </c>
      <c r="M32" s="498">
        <f>IFERROR(IF(F32="N/A","N/A",F32*(1-E32)*INDEX('2. Emissions Units &amp; Activities'!$K$15:$K$23,MATCH('3. Pollutant Emissions - EF'!$A32,'2. Emissions Units &amp; Activities'!$A$15:$A$23,0))/1000),"")</f>
        <v>1.7499438965040904E-7</v>
      </c>
      <c r="N32" s="555">
        <f>INDEX('Screening Emission Calculations'!$E$83:$M$133,MATCH($B32,'Screening Emission Calculations'!$C$83:$C$133,0),MATCH($A32,'Screening Emission Calculations'!$E$80:$M$80,0))</f>
        <v>8.4626295200063124E-5</v>
      </c>
      <c r="O32" s="300">
        <f t="shared" si="2"/>
        <v>8.4626295200063124E-5</v>
      </c>
    </row>
    <row r="33" spans="1:15" x14ac:dyDescent="0.3">
      <c r="A33" s="228" t="str">
        <f>'2. Emissions Units &amp; Activities'!$A$15</f>
        <v>Type A</v>
      </c>
      <c r="B33" s="276" t="s">
        <v>206</v>
      </c>
      <c r="C33" s="230" t="str">
        <f>IFERROR(IF(B33="No CAS","",INDEX('DEQ Pollutant List'!$C$7:$C$611,MATCH('3. Pollutant Emissions - EF'!B33,'DEQ Pollutant List'!$B$7:$B$611,0))),"")</f>
        <v>Benzo[k]fluoranthene</v>
      </c>
      <c r="D33" s="231">
        <f>IFERROR(IF(OR($B33="",$B33="No CAS"),INDEX('DEQ Pollutant List'!$A$7:$A$611,MATCH($C33,'DEQ Pollutant List'!$C$7:$C$611,0)),INDEX('DEQ Pollutant List'!$A$7:$A$611,MATCH($B33,'DEQ Pollutant List'!$B$7:$B$611,0))),"")</f>
        <v>412</v>
      </c>
      <c r="E33" s="232">
        <v>0</v>
      </c>
      <c r="F33" s="233">
        <f>IF(A33="Type F",IF(INDEX('Emission Factors'!$G$6:$G$54,MATCH('3. Pollutant Emissions - EF'!B33,'Emission Factors'!$D$6:$D$54,0))="",INDEX('Emission Factors'!$F$6:$F$54,MATCH('3. Pollutant Emissions - EF'!B33,'Emission Factors'!$D$6:$D$54,0)),INDEX('Emission Factors'!$G$6:$G$54,MATCH('3. Pollutant Emissions - EF'!B33,'Emission Factors'!$D$6:$D$54,0))),IF(OR(A33="Type X",A33="Type Y"),INDEX('Emission Factors'!$E$6:$E$54,MATCH('3. Pollutant Emissions - EF'!B33,'Emission Factors'!$D$6:$D$54,0)),INDEX('Emission Factors'!$F$6:$F$54,MATCH('3. Pollutant Emissions - EF'!B33,'Emission Factors'!$D$6:$D$54,0))))</f>
        <v>1.3054358967800315E-5</v>
      </c>
      <c r="G33" s="234">
        <f t="shared" si="0"/>
        <v>1.3054358967800315E-5</v>
      </c>
      <c r="H33" s="235" t="s">
        <v>188</v>
      </c>
      <c r="I33" s="556" t="s">
        <v>189</v>
      </c>
      <c r="J33" s="298">
        <f>IFERROR(IF(F33="N/A","N/A",F33*(1-E33)*INDEX('2. Emissions Units &amp; Activities'!$H$15:$H$23,MATCH('3. Pollutant Emissions - EF'!$A33,'2. Emissions Units &amp; Activities'!$A$15:$A$23,0))/1000),"")</f>
        <v>2.0821702553641504E-6</v>
      </c>
      <c r="K33" s="298">
        <f>INDEX('Screening Emission Calculations'!$E$4:$M$54,MATCH($B33,'Screening Emission Calculations'!$C$4:$C$54,0),MATCH($A33,'Screening Emission Calculations'!$E$1:$M$1,0))</f>
        <v>2.1334268904153213E-4</v>
      </c>
      <c r="L33" s="299">
        <f t="shared" si="1"/>
        <v>2.1334268904153213E-4</v>
      </c>
      <c r="M33" s="498">
        <f>IFERROR(IF(F33="N/A","N/A",F33*(1-E33)*INDEX('2. Emissions Units &amp; Activities'!$K$15:$K$23,MATCH('3. Pollutant Emissions - EF'!$A33,'2. Emissions Units &amp; Activities'!$A$15:$A$23,0))/1000),"")</f>
        <v>1.0443487174240252E-7</v>
      </c>
      <c r="N33" s="555">
        <f>INDEX('Screening Emission Calculations'!$E$83:$M$133,MATCH($B33,'Screening Emission Calculations'!$C$83:$C$133,0),MATCH($A33,'Screening Emission Calculations'!$E$80:$M$80,0))</f>
        <v>5.0504112177019311E-5</v>
      </c>
      <c r="O33" s="300">
        <f t="shared" si="2"/>
        <v>5.0504112177019311E-5</v>
      </c>
    </row>
    <row r="34" spans="1:15" x14ac:dyDescent="0.3">
      <c r="A34" s="228" t="str">
        <f>'2. Emissions Units &amp; Activities'!$A$15</f>
        <v>Type A</v>
      </c>
      <c r="B34" s="276" t="s">
        <v>207</v>
      </c>
      <c r="C34" s="230" t="str">
        <f>IFERROR(IF(B34="No CAS","",INDEX('DEQ Pollutant List'!$C$7:$C$611,MATCH('3. Pollutant Emissions - EF'!B34,'DEQ Pollutant List'!$B$7:$B$611,0))),"")</f>
        <v>Beryllium and compounds</v>
      </c>
      <c r="D34" s="231">
        <f>IFERROR(IF(OR($B34="",$B34="No CAS"),INDEX('DEQ Pollutant List'!$A$7:$A$611,MATCH($C34,'DEQ Pollutant List'!$C$7:$C$611,0)),INDEX('DEQ Pollutant List'!$A$7:$A$611,MATCH($B34,'DEQ Pollutant List'!$B$7:$B$611,0))),"")</f>
        <v>58</v>
      </c>
      <c r="E34" s="232">
        <v>0</v>
      </c>
      <c r="F34" s="233">
        <f>IF(A34="Type F",IF(INDEX('Emission Factors'!$G$6:$G$54,MATCH('3. Pollutant Emissions - EF'!B34,'Emission Factors'!$D$6:$D$54,0))="",INDEX('Emission Factors'!$F$6:$F$54,MATCH('3. Pollutant Emissions - EF'!B34,'Emission Factors'!$D$6:$D$54,0)),INDEX('Emission Factors'!$G$6:$G$54,MATCH('3. Pollutant Emissions - EF'!B34,'Emission Factors'!$D$6:$D$54,0))),IF(OR(A34="Type X",A34="Type Y"),INDEX('Emission Factors'!$E$6:$E$54,MATCH('3. Pollutant Emissions - EF'!B34,'Emission Factors'!$D$6:$D$54,0)),INDEX('Emission Factors'!$F$6:$F$54,MATCH('3. Pollutant Emissions - EF'!B34,'Emission Factors'!$D$6:$D$54,0))))</f>
        <v>4.7708462766464961E-6</v>
      </c>
      <c r="G34" s="234">
        <f t="shared" si="0"/>
        <v>4.7708462766464961E-6</v>
      </c>
      <c r="H34" s="235" t="s">
        <v>188</v>
      </c>
      <c r="I34" s="556" t="s">
        <v>196</v>
      </c>
      <c r="J34" s="298">
        <f>IFERROR(IF(F34="N/A","N/A",F34*(1-E34)*INDEX('2. Emissions Units &amp; Activities'!$H$15:$H$23,MATCH('3. Pollutant Emissions - EF'!$A34,'2. Emissions Units &amp; Activities'!$A$15:$A$23,0))/1000),"")</f>
        <v>7.6094998112511612E-7</v>
      </c>
      <c r="K34" s="298">
        <f>INDEX('Screening Emission Calculations'!$E$4:$M$54,MATCH($B34,'Screening Emission Calculations'!$C$4:$C$54,0),MATCH($A34,'Screening Emission Calculations'!$E$1:$M$1,0))</f>
        <v>7.6715208128475649E-5</v>
      </c>
      <c r="L34" s="299">
        <f t="shared" si="1"/>
        <v>7.6715208128475649E-5</v>
      </c>
      <c r="M34" s="498">
        <f>IFERROR(IF(F34="N/A","N/A",F34*(1-E34)*INDEX('2. Emissions Units &amp; Activities'!$K$15:$K$23,MATCH('3. Pollutant Emissions - EF'!$A34,'2. Emissions Units &amp; Activities'!$A$15:$A$23,0))/1000),"")</f>
        <v>3.8166770213171968E-8</v>
      </c>
      <c r="N34" s="555">
        <f>INDEX('Screening Emission Calculations'!$E$83:$M$133,MATCH($B34,'Screening Emission Calculations'!$C$83:$C$133,0),MATCH($A34,'Screening Emission Calculations'!$E$80:$M$80,0))</f>
        <v>1.8415466627855475E-5</v>
      </c>
      <c r="O34" s="300">
        <f t="shared" si="2"/>
        <v>1.8415466627855475E-5</v>
      </c>
    </row>
    <row r="35" spans="1:15" x14ac:dyDescent="0.3">
      <c r="A35" s="228" t="str">
        <f>'2. Emissions Units &amp; Activities'!$A$15</f>
        <v>Type A</v>
      </c>
      <c r="B35" s="276" t="s">
        <v>208</v>
      </c>
      <c r="C35" s="230" t="str">
        <f>IFERROR(IF(B35="No CAS","",INDEX('DEQ Pollutant List'!$C$7:$C$611,MATCH('3. Pollutant Emissions - EF'!B35,'DEQ Pollutant List'!$B$7:$B$611,0))),"")</f>
        <v>Cadmium and compounds</v>
      </c>
      <c r="D35" s="231">
        <f>IFERROR(IF(OR($B35="",$B35="No CAS"),INDEX('DEQ Pollutant List'!$A$7:$A$611,MATCH($C35,'DEQ Pollutant List'!$C$7:$C$611,0)),INDEX('DEQ Pollutant List'!$A$7:$A$611,MATCH($B35,'DEQ Pollutant List'!$B$7:$B$611,0))),"")</f>
        <v>83</v>
      </c>
      <c r="E35" s="232">
        <v>0</v>
      </c>
      <c r="F35" s="233">
        <f>IF(A35="Type F",IF(INDEX('Emission Factors'!$G$6:$G$54,MATCH('3. Pollutant Emissions - EF'!B35,'Emission Factors'!$D$6:$D$54,0))="",INDEX('Emission Factors'!$F$6:$F$54,MATCH('3. Pollutant Emissions - EF'!B35,'Emission Factors'!$D$6:$D$54,0)),INDEX('Emission Factors'!$G$6:$G$54,MATCH('3. Pollutant Emissions - EF'!B35,'Emission Factors'!$D$6:$D$54,0))),IF(OR(A35="Type X",A35="Type Y"),INDEX('Emission Factors'!$E$6:$E$54,MATCH('3. Pollutant Emissions - EF'!B35,'Emission Factors'!$D$6:$D$54,0)),INDEX('Emission Factors'!$F$6:$F$54,MATCH('3. Pollutant Emissions - EF'!B35,'Emission Factors'!$D$6:$D$54,0))))</f>
        <v>8.0778295781549296E-5</v>
      </c>
      <c r="G35" s="234">
        <f t="shared" si="0"/>
        <v>8.0778295781549296E-5</v>
      </c>
      <c r="H35" s="235" t="s">
        <v>188</v>
      </c>
      <c r="I35" s="556" t="s">
        <v>196</v>
      </c>
      <c r="J35" s="298">
        <f>IFERROR(IF(F35="N/A","N/A",F35*(1-E35)*INDEX('2. Emissions Units &amp; Activities'!$H$15:$H$23,MATCH('3. Pollutant Emissions - EF'!$A35,'2. Emissions Units &amp; Activities'!$A$15:$A$23,0))/1000),"")</f>
        <v>1.2884138177157114E-5</v>
      </c>
      <c r="K35" s="298">
        <f>INDEX('Screening Emission Calculations'!$E$4:$M$54,MATCH($B35,'Screening Emission Calculations'!$C$4:$C$54,0),MATCH($A35,'Screening Emission Calculations'!$E$1:$M$1,0))</f>
        <v>1.2989149961673127E-3</v>
      </c>
      <c r="L35" s="299">
        <f t="shared" si="1"/>
        <v>1.2989149961673127E-3</v>
      </c>
      <c r="M35" s="498">
        <f>IFERROR(IF(F35="N/A","N/A",F35*(1-E35)*INDEX('2. Emissions Units &amp; Activities'!$K$15:$K$23,MATCH('3. Pollutant Emissions - EF'!$A35,'2. Emissions Units &amp; Activities'!$A$15:$A$23,0))/1000),"")</f>
        <v>6.4622636625239441E-7</v>
      </c>
      <c r="N35" s="555">
        <f>INDEX('Screening Emission Calculations'!$E$83:$M$133,MATCH($B35,'Screening Emission Calculations'!$C$83:$C$133,0),MATCH($A35,'Screening Emission Calculations'!$E$80:$M$80,0))</f>
        <v>3.118042217167803E-4</v>
      </c>
      <c r="O35" s="300">
        <f t="shared" si="2"/>
        <v>3.118042217167803E-4</v>
      </c>
    </row>
    <row r="36" spans="1:15" x14ac:dyDescent="0.3">
      <c r="A36" s="228" t="str">
        <f>'2. Emissions Units &amp; Activities'!$A$15</f>
        <v>Type A</v>
      </c>
      <c r="B36" s="276" t="s">
        <v>209</v>
      </c>
      <c r="C36" s="230" t="str">
        <f>IFERROR(IF(B36="No CAS","",INDEX('DEQ Pollutant List'!$C$7:$C$611,MATCH('3. Pollutant Emissions - EF'!B36,'DEQ Pollutant List'!$B$7:$B$611,0))),"")</f>
        <v>Chlorobenzene</v>
      </c>
      <c r="D36" s="231">
        <f>IFERROR(IF(OR($B36="",$B36="No CAS"),INDEX('DEQ Pollutant List'!$A$7:$A$611,MATCH($C36,'DEQ Pollutant List'!$C$7:$C$611,0)),INDEX('DEQ Pollutant List'!$A$7:$A$611,MATCH($B36,'DEQ Pollutant List'!$B$7:$B$611,0))),"")</f>
        <v>108</v>
      </c>
      <c r="E36" s="232">
        <v>0</v>
      </c>
      <c r="F36" s="233">
        <f>IF(A36="Type F",IF(INDEX('Emission Factors'!$G$6:$G$54,MATCH('3. Pollutant Emissions - EF'!B36,'Emission Factors'!$D$6:$D$54,0))="",INDEX('Emission Factors'!$F$6:$F$54,MATCH('3. Pollutant Emissions - EF'!B36,'Emission Factors'!$D$6:$D$54,0)),INDEX('Emission Factors'!$G$6:$G$54,MATCH('3. Pollutant Emissions - EF'!B36,'Emission Factors'!$D$6:$D$54,0))),IF(OR(A36="Type X",A36="Type Y"),INDEX('Emission Factors'!$E$6:$E$54,MATCH('3. Pollutant Emissions - EF'!B36,'Emission Factors'!$D$6:$D$54,0)),INDEX('Emission Factors'!$F$6:$F$54,MATCH('3. Pollutant Emissions - EF'!B36,'Emission Factors'!$D$6:$D$54,0))))</f>
        <v>2.0000000000000001E-4</v>
      </c>
      <c r="G36" s="234">
        <f t="shared" si="0"/>
        <v>2.0000000000000001E-4</v>
      </c>
      <c r="H36" s="235" t="s">
        <v>188</v>
      </c>
      <c r="I36" s="556" t="s">
        <v>189</v>
      </c>
      <c r="J36" s="298">
        <f>IFERROR(IF(F36="N/A","N/A",F36*(1-E36)*INDEX('2. Emissions Units &amp; Activities'!$H$15:$H$23,MATCH('3. Pollutant Emissions - EF'!$A36,'2. Emissions Units &amp; Activities'!$A$15:$A$23,0))/1000),"")</f>
        <v>3.1900000000000003E-5</v>
      </c>
      <c r="K36" s="298">
        <f>INDEX('Screening Emission Calculations'!$E$4:$M$54,MATCH($B36,'Screening Emission Calculations'!$C$4:$C$54,0),MATCH($A36,'Screening Emission Calculations'!$E$1:$M$1,0))</f>
        <v>3.2685280000000001E-3</v>
      </c>
      <c r="L36" s="299">
        <f t="shared" si="1"/>
        <v>3.2685280000000001E-3</v>
      </c>
      <c r="M36" s="498">
        <f>IFERROR(IF(F36="N/A","N/A",F36*(1-E36)*INDEX('2. Emissions Units &amp; Activities'!$K$15:$K$23,MATCH('3. Pollutant Emissions - EF'!$A36,'2. Emissions Units &amp; Activities'!$A$15:$A$23,0))/1000),"")</f>
        <v>1.6000000000000001E-6</v>
      </c>
      <c r="N36" s="555">
        <f>INDEX('Screening Emission Calculations'!$E$83:$M$133,MATCH($B36,'Screening Emission Calculations'!$C$83:$C$133,0),MATCH($A36,'Screening Emission Calculations'!$E$80:$M$80,0))</f>
        <v>7.7375093333333339E-4</v>
      </c>
      <c r="O36" s="300">
        <f t="shared" si="2"/>
        <v>7.7375093333333339E-4</v>
      </c>
    </row>
    <row r="37" spans="1:15" x14ac:dyDescent="0.3">
      <c r="A37" s="228" t="str">
        <f>'2. Emissions Units &amp; Activities'!$A$15</f>
        <v>Type A</v>
      </c>
      <c r="B37" s="276" t="s">
        <v>210</v>
      </c>
      <c r="C37" s="230" t="str">
        <f>IFERROR(IF(B37="No CAS","",INDEX('DEQ Pollutant List'!$C$7:$C$611,MATCH('3. Pollutant Emissions - EF'!B37,'DEQ Pollutant List'!$B$7:$B$611,0))),"")</f>
        <v>Chromium VI, chromate and dichromate particulate</v>
      </c>
      <c r="D37" s="231">
        <f>IFERROR(IF(OR($B37="",$B37="No CAS"),INDEX('DEQ Pollutant List'!$A$7:$A$611,MATCH($C37,'DEQ Pollutant List'!$C$7:$C$611,0)),INDEX('DEQ Pollutant List'!$A$7:$A$611,MATCH($B37,'DEQ Pollutant List'!$B$7:$B$611,0))),"")</f>
        <v>136</v>
      </c>
      <c r="E37" s="232">
        <v>0</v>
      </c>
      <c r="F37" s="233">
        <f>IF(A37="Type F",IF(INDEX('Emission Factors'!$G$6:$G$54,MATCH('3. Pollutant Emissions - EF'!B37,'Emission Factors'!$D$6:$D$54,0))="",INDEX('Emission Factors'!$F$6:$F$54,MATCH('3. Pollutant Emissions - EF'!B37,'Emission Factors'!$D$6:$D$54,0)),INDEX('Emission Factors'!$G$6:$G$54,MATCH('3. Pollutant Emissions - EF'!B37,'Emission Factors'!$D$6:$D$54,0))),IF(OR(A37="Type X",A37="Type Y"),INDEX('Emission Factors'!$E$6:$E$54,MATCH('3. Pollutant Emissions - EF'!B37,'Emission Factors'!$D$6:$D$54,0)),INDEX('Emission Factors'!$F$6:$F$54,MATCH('3. Pollutant Emissions - EF'!B37,'Emission Factors'!$D$6:$D$54,0))))</f>
        <v>6.3144459628541096E-5</v>
      </c>
      <c r="G37" s="234">
        <f t="shared" si="0"/>
        <v>6.3144459628541096E-5</v>
      </c>
      <c r="H37" s="235" t="s">
        <v>188</v>
      </c>
      <c r="I37" s="556" t="s">
        <v>196</v>
      </c>
      <c r="J37" s="298">
        <f>IFERROR(IF(F37="N/A","N/A",F37*(1-E37)*INDEX('2. Emissions Units &amp; Activities'!$H$15:$H$23,MATCH('3. Pollutant Emissions - EF'!$A37,'2. Emissions Units &amp; Activities'!$A$15:$A$23,0))/1000),"")</f>
        <v>1.0071541310752306E-5</v>
      </c>
      <c r="K37" s="298">
        <f>INDEX('Screening Emission Calculations'!$E$4:$M$54,MATCH($B37,'Screening Emission Calculations'!$C$4:$C$54,0),MATCH($A37,'Screening Emission Calculations'!$E$1:$M$1,0))</f>
        <v>1.0153629108269409E-3</v>
      </c>
      <c r="L37" s="299">
        <f t="shared" si="1"/>
        <v>1.0153629108269409E-3</v>
      </c>
      <c r="M37" s="498">
        <f>IFERROR(IF(F37="N/A","N/A",F37*(1-E37)*INDEX('2. Emissions Units &amp; Activities'!$K$15:$K$23,MATCH('3. Pollutant Emissions - EF'!$A37,'2. Emissions Units &amp; Activities'!$A$15:$A$23,0))/1000),"")</f>
        <v>5.051556770283288E-7</v>
      </c>
      <c r="N37" s="555">
        <f>INDEX('Screening Emission Calculations'!$E$83:$M$133,MATCH($B37,'Screening Emission Calculations'!$C$83:$C$133,0),MATCH($A37,'Screening Emission Calculations'!$E$80:$M$80,0))</f>
        <v>2.4373761416616863E-4</v>
      </c>
      <c r="O37" s="300">
        <f t="shared" si="2"/>
        <v>2.4373761416616863E-4</v>
      </c>
    </row>
    <row r="38" spans="1:15" x14ac:dyDescent="0.3">
      <c r="A38" s="228" t="str">
        <f>'2. Emissions Units &amp; Activities'!$A$15</f>
        <v>Type A</v>
      </c>
      <c r="B38" s="276" t="s">
        <v>211</v>
      </c>
      <c r="C38" s="230" t="str">
        <f>IFERROR(IF(B38="No CAS","",INDEX('DEQ Pollutant List'!$C$7:$C$611,MATCH('3. Pollutant Emissions - EF'!B38,'DEQ Pollutant List'!$B$7:$B$611,0))),"")</f>
        <v>Chrysene</v>
      </c>
      <c r="D38" s="231"/>
      <c r="E38" s="232">
        <v>0</v>
      </c>
      <c r="F38" s="233">
        <f>IF(A38="Type F",IF(INDEX('Emission Factors'!$G$6:$G$54,MATCH('3. Pollutant Emissions - EF'!B38,'Emission Factors'!$D$6:$D$54,0))="",INDEX('Emission Factors'!$F$6:$F$54,MATCH('3. Pollutant Emissions - EF'!B38,'Emission Factors'!$D$6:$D$54,0)),INDEX('Emission Factors'!$G$6:$G$54,MATCH('3. Pollutant Emissions - EF'!B38,'Emission Factors'!$D$6:$D$54,0))),IF(OR(A38="Type X",A38="Type Y"),INDEX('Emission Factors'!$E$6:$E$54,MATCH('3. Pollutant Emissions - EF'!B38,'Emission Factors'!$D$6:$D$54,0)),INDEX('Emission Factors'!$F$6:$F$54,MATCH('3. Pollutant Emissions - EF'!B38,'Emission Factors'!$D$6:$D$54,0))))</f>
        <v>6.6999913157770699E-5</v>
      </c>
      <c r="G38" s="234">
        <f t="shared" si="0"/>
        <v>6.6999913157770699E-5</v>
      </c>
      <c r="H38" s="235" t="s">
        <v>188</v>
      </c>
      <c r="I38" s="556" t="s">
        <v>189</v>
      </c>
      <c r="J38" s="298">
        <f>IFERROR(IF(F38="N/A","N/A",F38*(1-E38)*INDEX('2. Emissions Units &amp; Activities'!$H$15:$H$23,MATCH('3. Pollutant Emissions - EF'!$A38,'2. Emissions Units &amp; Activities'!$A$15:$A$23,0))/1000),"")</f>
        <v>1.0686486148664426E-5</v>
      </c>
      <c r="K38" s="298">
        <f>INDEX('Screening Emission Calculations'!$E$4:$M$54,MATCH($B38,'Screening Emission Calculations'!$C$4:$C$54,0),MATCH($A38,'Screening Emission Calculations'!$E$1:$M$1,0))</f>
        <v>1.0949554607687097E-3</v>
      </c>
      <c r="L38" s="299">
        <f t="shared" si="1"/>
        <v>1.0949554607687097E-3</v>
      </c>
      <c r="M38" s="498">
        <f>IFERROR(IF(F38="N/A","N/A",F38*(1-E38)*INDEX('2. Emissions Units &amp; Activities'!$K$15:$K$23,MATCH('3. Pollutant Emissions - EF'!$A38,'2. Emissions Units &amp; Activities'!$A$15:$A$23,0))/1000),"")</f>
        <v>5.3599930526216554E-7</v>
      </c>
      <c r="N38" s="555">
        <f>INDEX('Screening Emission Calculations'!$E$83:$M$133,MATCH($B38,'Screening Emission Calculations'!$C$83:$C$133,0),MATCH($A38,'Screening Emission Calculations'!$E$80:$M$80,0))</f>
        <v>2.5920622669538674E-4</v>
      </c>
      <c r="O38" s="300">
        <f t="shared" si="2"/>
        <v>2.5920622669538674E-4</v>
      </c>
    </row>
    <row r="39" spans="1:15" x14ac:dyDescent="0.3">
      <c r="A39" s="228" t="str">
        <f>'2. Emissions Units &amp; Activities'!$A$15</f>
        <v>Type A</v>
      </c>
      <c r="B39" s="276" t="s">
        <v>212</v>
      </c>
      <c r="C39" s="230" t="str">
        <f>IFERROR(IF(B39="No CAS","",INDEX('DEQ Pollutant List'!$C$7:$C$611,MATCH('3. Pollutant Emissions - EF'!B39,'DEQ Pollutant List'!$B$7:$B$611,0))),"")</f>
        <v>Cobalt and compounds</v>
      </c>
      <c r="D39" s="231">
        <f>IFERROR(IF(OR($B39="",$B39="No CAS"),INDEX('DEQ Pollutant List'!$A$7:$A$611,MATCH($C39,'DEQ Pollutant List'!$C$7:$C$611,0)),INDEX('DEQ Pollutant List'!$A$7:$A$611,MATCH($B39,'DEQ Pollutant List'!$B$7:$B$611,0))),"")</f>
        <v>146</v>
      </c>
      <c r="E39" s="232">
        <v>0</v>
      </c>
      <c r="F39" s="233">
        <f>IF(A39="Type F",IF(INDEX('Emission Factors'!$G$6:$G$54,MATCH('3. Pollutant Emissions - EF'!B39,'Emission Factors'!$D$6:$D$54,0))="",INDEX('Emission Factors'!$F$6:$F$54,MATCH('3. Pollutant Emissions - EF'!B39,'Emission Factors'!$D$6:$D$54,0)),INDEX('Emission Factors'!$G$6:$G$54,MATCH('3. Pollutant Emissions - EF'!B39,'Emission Factors'!$D$6:$D$54,0))),IF(OR(A39="Type X",A39="Type Y"),INDEX('Emission Factors'!$E$6:$E$54,MATCH('3. Pollutant Emissions - EF'!B39,'Emission Factors'!$D$6:$D$54,0)),INDEX('Emission Factors'!$F$6:$F$54,MATCH('3. Pollutant Emissions - EF'!B39,'Emission Factors'!$D$6:$D$54,0))))</f>
        <v>1.5751137782235815E-5</v>
      </c>
      <c r="G39" s="234">
        <f t="shared" si="0"/>
        <v>1.5751137782235815E-5</v>
      </c>
      <c r="H39" s="235" t="s">
        <v>188</v>
      </c>
      <c r="I39" s="556" t="s">
        <v>196</v>
      </c>
      <c r="J39" s="298">
        <f>IFERROR(IF(F39="N/A","N/A",F39*(1-E39)*INDEX('2. Emissions Units &amp; Activities'!$H$15:$H$23,MATCH('3. Pollutant Emissions - EF'!$A39,'2. Emissions Units &amp; Activities'!$A$15:$A$23,0))/1000),"")</f>
        <v>2.5123064762666124E-6</v>
      </c>
      <c r="K39" s="298">
        <f>INDEX('Screening Emission Calculations'!$E$4:$M$54,MATCH($B39,'Screening Emission Calculations'!$C$4:$C$54,0),MATCH($A39,'Screening Emission Calculations'!$E$1:$M$1,0))</f>
        <v>2.5327829553835188E-4</v>
      </c>
      <c r="L39" s="299">
        <f t="shared" si="1"/>
        <v>2.5327829553835188E-4</v>
      </c>
      <c r="M39" s="498">
        <f>IFERROR(IF(F39="N/A","N/A",F39*(1-E39)*INDEX('2. Emissions Units &amp; Activities'!$K$15:$K$23,MATCH('3. Pollutant Emissions - EF'!$A39,'2. Emissions Units &amp; Activities'!$A$15:$A$23,0))/1000),"")</f>
        <v>1.2600910225788651E-7</v>
      </c>
      <c r="N39" s="555">
        <f>INDEX('Screening Emission Calculations'!$E$83:$M$133,MATCH($B39,'Screening Emission Calculations'!$C$83:$C$133,0),MATCH($A39,'Screening Emission Calculations'!$E$80:$M$80,0))</f>
        <v>6.0799391839430245E-5</v>
      </c>
      <c r="O39" s="300">
        <f t="shared" si="2"/>
        <v>6.0799391839430245E-5</v>
      </c>
    </row>
    <row r="40" spans="1:15" x14ac:dyDescent="0.3">
      <c r="A40" s="228" t="str">
        <f>'2. Emissions Units &amp; Activities'!$A$15</f>
        <v>Type A</v>
      </c>
      <c r="B40" s="276" t="s">
        <v>213</v>
      </c>
      <c r="C40" s="230" t="str">
        <f>IFERROR(IF(B40="No CAS","",INDEX('DEQ Pollutant List'!$C$7:$C$611,MATCH('3. Pollutant Emissions - EF'!B40,'DEQ Pollutant List'!$B$7:$B$611,0))),"")</f>
        <v>Copper and compounds</v>
      </c>
      <c r="D40" s="231"/>
      <c r="E40" s="232">
        <v>0</v>
      </c>
      <c r="F40" s="233">
        <f>IF(A40="Type F",IF(INDEX('Emission Factors'!$G$6:$G$54,MATCH('3. Pollutant Emissions - EF'!B40,'Emission Factors'!$D$6:$D$54,0))="",INDEX('Emission Factors'!$F$6:$F$54,MATCH('3. Pollutant Emissions - EF'!B40,'Emission Factors'!$D$6:$D$54,0)),INDEX('Emission Factors'!$G$6:$G$54,MATCH('3. Pollutant Emissions - EF'!B40,'Emission Factors'!$D$6:$D$54,0))),IF(OR(A40="Type X",A40="Type Y"),INDEX('Emission Factors'!$E$6:$E$54,MATCH('3. Pollutant Emissions - EF'!B40,'Emission Factors'!$D$6:$D$54,0)),INDEX('Emission Factors'!$F$6:$F$54,MATCH('3. Pollutant Emissions - EF'!B40,'Emission Factors'!$D$6:$D$54,0))))</f>
        <v>5.0213520825554141E-4</v>
      </c>
      <c r="G40" s="234">
        <f t="shared" si="0"/>
        <v>5.0213520825554141E-4</v>
      </c>
      <c r="H40" s="235" t="s">
        <v>188</v>
      </c>
      <c r="I40" s="556" t="s">
        <v>196</v>
      </c>
      <c r="J40" s="298">
        <f>IFERROR(IF(F40="N/A","N/A",F40*(1-E40)*INDEX('2. Emissions Units &amp; Activities'!$H$15:$H$23,MATCH('3. Pollutant Emissions - EF'!$A40,'2. Emissions Units &amp; Activities'!$A$15:$A$23,0))/1000),"")</f>
        <v>8.0090565716758853E-5</v>
      </c>
      <c r="K40" s="298">
        <f>INDEX('Screening Emission Calculations'!$E$4:$M$54,MATCH($B40,'Screening Emission Calculations'!$C$4:$C$54,0),MATCH($A40,'Screening Emission Calculations'!$E$1:$M$1,0))</f>
        <v>8.0743341487491058E-3</v>
      </c>
      <c r="L40" s="299">
        <f t="shared" si="1"/>
        <v>8.0743341487491058E-3</v>
      </c>
      <c r="M40" s="498">
        <f>IFERROR(IF(F40="N/A","N/A",F40*(1-E40)*INDEX('2. Emissions Units &amp; Activities'!$K$15:$K$23,MATCH('3. Pollutant Emissions - EF'!$A40,'2. Emissions Units &amp; Activities'!$A$15:$A$23,0))/1000),"")</f>
        <v>4.0170816660443314E-6</v>
      </c>
      <c r="N40" s="555">
        <f>INDEX('Screening Emission Calculations'!$E$83:$M$133,MATCH($B40,'Screening Emission Calculations'!$C$83:$C$133,0),MATCH($A40,'Screening Emission Calculations'!$E$80:$M$80,0))</f>
        <v>1.9382419038663898E-3</v>
      </c>
      <c r="O40" s="300">
        <f t="shared" si="2"/>
        <v>1.9382419038663898E-3</v>
      </c>
    </row>
    <row r="41" spans="1:15" x14ac:dyDescent="0.3">
      <c r="A41" s="228" t="str">
        <f>'2. Emissions Units &amp; Activities'!$A$15</f>
        <v>Type A</v>
      </c>
      <c r="B41" s="276" t="s">
        <v>214</v>
      </c>
      <c r="C41" s="230" t="str">
        <f>IFERROR(IF(B41="No CAS","",INDEX('DEQ Pollutant List'!$C$7:$C$611,MATCH('3. Pollutant Emissions - EF'!B41,'DEQ Pollutant List'!$B$7:$B$611,0))),"")</f>
        <v>Dibenz[a,h]anthracene</v>
      </c>
      <c r="D41" s="231">
        <f>IFERROR(IF(OR($B41="",$B41="No CAS"),INDEX('DEQ Pollutant List'!$A$7:$A$611,MATCH($C41,'DEQ Pollutant List'!$C$7:$C$611,0)),INDEX('DEQ Pollutant List'!$A$7:$A$611,MATCH($B41,'DEQ Pollutant List'!$B$7:$B$611,0))),"")</f>
        <v>419</v>
      </c>
      <c r="E41" s="232">
        <v>0</v>
      </c>
      <c r="F41" s="233">
        <f>IF(A41="Type F",IF(INDEX('Emission Factors'!$G$6:$G$54,MATCH('3. Pollutant Emissions - EF'!B41,'Emission Factors'!$D$6:$D$54,0))="",INDEX('Emission Factors'!$F$6:$F$54,MATCH('3. Pollutant Emissions - EF'!B41,'Emission Factors'!$D$6:$D$54,0)),INDEX('Emission Factors'!$G$6:$G$54,MATCH('3. Pollutant Emissions - EF'!B41,'Emission Factors'!$D$6:$D$54,0))),IF(OR(A41="Type X",A41="Type Y"),INDEX('Emission Factors'!$E$6:$E$54,MATCH('3. Pollutant Emissions - EF'!B41,'Emission Factors'!$D$6:$D$54,0)),INDEX('Emission Factors'!$F$6:$F$54,MATCH('3. Pollutant Emissions - EF'!B41,'Emission Factors'!$D$6:$D$54,0))))</f>
        <v>1.0369866679621714E-6</v>
      </c>
      <c r="G41" s="234">
        <f t="shared" si="0"/>
        <v>1.0369866679621714E-6</v>
      </c>
      <c r="H41" s="235" t="s">
        <v>188</v>
      </c>
      <c r="I41" s="556" t="s">
        <v>189</v>
      </c>
      <c r="J41" s="298">
        <f>IFERROR(IF(F41="N/A","N/A",F41*(1-E41)*INDEX('2. Emissions Units &amp; Activities'!$H$15:$H$23,MATCH('3. Pollutant Emissions - EF'!$A41,'2. Emissions Units &amp; Activities'!$A$15:$A$23,0))/1000),"")</f>
        <v>1.6539937353996634E-7</v>
      </c>
      <c r="K41" s="298">
        <f>INDEX('Screening Emission Calculations'!$E$4:$M$54,MATCH($B41,'Screening Emission Calculations'!$C$4:$C$54,0),MATCH($A41,'Screening Emission Calculations'!$E$1:$M$1,0))</f>
        <v>1.69470997993053E-5</v>
      </c>
      <c r="L41" s="299">
        <f t="shared" si="1"/>
        <v>1.69470997993053E-5</v>
      </c>
      <c r="M41" s="498">
        <f>IFERROR(IF(F41="N/A","N/A",F41*(1-E41)*INDEX('2. Emissions Units &amp; Activities'!$K$15:$K$23,MATCH('3. Pollutant Emissions - EF'!$A41,'2. Emissions Units &amp; Activities'!$A$15:$A$23,0))/1000),"")</f>
        <v>8.295893343697372E-9</v>
      </c>
      <c r="N41" s="555">
        <f>INDEX('Screening Emission Calculations'!$E$83:$M$133,MATCH($B41,'Screening Emission Calculations'!$C$83:$C$133,0),MATCH($A41,'Screening Emission Calculations'!$E$80:$M$80,0))</f>
        <v>4.0118470109497682E-6</v>
      </c>
      <c r="O41" s="300">
        <f t="shared" si="2"/>
        <v>4.0118470109497682E-6</v>
      </c>
    </row>
    <row r="42" spans="1:15" x14ac:dyDescent="0.3">
      <c r="A42" s="228" t="str">
        <f>'2. Emissions Units &amp; Activities'!$A$15</f>
        <v>Type A</v>
      </c>
      <c r="B42" s="276">
        <v>200</v>
      </c>
      <c r="C42" s="230" t="str">
        <f>IFERROR(IF(B42="No CAS","",INDEX('DEQ Pollutant List'!$C$7:$C$611,MATCH('3. Pollutant Emissions - EF'!B42,'DEQ Pollutant List'!$B$7:$B$611,0))),"")</f>
        <v>Diesel particulate matter</v>
      </c>
      <c r="D42" s="231">
        <f>IFERROR(IF(OR($B42="",$B42="No CAS"),INDEX('DEQ Pollutant List'!$A$7:$A$611,MATCH($C42,'DEQ Pollutant List'!$C$7:$C$611,0)),INDEX('DEQ Pollutant List'!$A$7:$A$611,MATCH($B42,'DEQ Pollutant List'!$B$7:$B$611,0))),"")</f>
        <v>200</v>
      </c>
      <c r="E42" s="232">
        <v>0</v>
      </c>
      <c r="F42" s="233">
        <f>'Emission Factors'!H55</f>
        <v>23.380000000000003</v>
      </c>
      <c r="G42" s="234">
        <f t="shared" si="0"/>
        <v>23.380000000000003</v>
      </c>
      <c r="H42" s="235" t="s">
        <v>188</v>
      </c>
      <c r="I42" s="556" t="s">
        <v>215</v>
      </c>
      <c r="J42" s="298">
        <f>IFERROR(IF(F42="N/A","N/A",F42*(1-E42)*INDEX('2. Emissions Units &amp; Activities'!$H$15:$H$23,MATCH('3. Pollutant Emissions - EF'!$A42,'2. Emissions Units &amp; Activities'!$A$15:$A$23,0))/1000),"")</f>
        <v>3.7291100000000004</v>
      </c>
      <c r="K42" s="298">
        <f>INDEX('Screening Emission Calculations'!$E$4:$M$54,MATCH($B42,'Screening Emission Calculations'!$C$4:$C$54,0),MATCH($A42,'Screening Emission Calculations'!$E$1:$M$1,0))</f>
        <v>382.09092319999996</v>
      </c>
      <c r="L42" s="299">
        <f t="shared" si="1"/>
        <v>382.09092319999996</v>
      </c>
      <c r="M42" s="498">
        <f>IFERROR(IF(F42="N/A","N/A",F42*(1-E42)*INDEX('2. Emissions Units &amp; Activities'!$K$15:$K$23,MATCH('3. Pollutant Emissions - EF'!$A42,'2. Emissions Units &amp; Activities'!$A$15:$A$23,0))/1000),"")</f>
        <v>0.18704000000000001</v>
      </c>
      <c r="N42" s="555">
        <f>INDEX('Screening Emission Calculations'!$E$83:$M$133,MATCH($B42,'Screening Emission Calculations'!$C$83:$C$133,0),MATCH($A42,'Screening Emission Calculations'!$E$80:$M$80,0))</f>
        <v>90.451484106666669</v>
      </c>
      <c r="O42" s="300">
        <f t="shared" si="2"/>
        <v>90.451484106666669</v>
      </c>
    </row>
    <row r="43" spans="1:15" x14ac:dyDescent="0.3">
      <c r="A43" s="228" t="str">
        <f>'2. Emissions Units &amp; Activities'!$A$15</f>
        <v>Type A</v>
      </c>
      <c r="B43" s="276" t="s">
        <v>216</v>
      </c>
      <c r="C43" s="230" t="str">
        <f>IFERROR(IF(B43="No CAS","",INDEX('DEQ Pollutant List'!$C$7:$C$611,MATCH('3. Pollutant Emissions - EF'!B43,'DEQ Pollutant List'!$B$7:$B$611,0))),"")</f>
        <v>Ethyl benzene</v>
      </c>
      <c r="D43" s="231">
        <f>IFERROR(IF(OR($B43="",$B43="No CAS"),INDEX('DEQ Pollutant List'!$A$7:$A$611,MATCH($C43,'DEQ Pollutant List'!$C$7:$C$611,0)),INDEX('DEQ Pollutant List'!$A$7:$A$611,MATCH($B43,'DEQ Pollutant List'!$B$7:$B$611,0))),"")</f>
        <v>229</v>
      </c>
      <c r="E43" s="232">
        <v>0</v>
      </c>
      <c r="F43" s="233">
        <f>IF(A43="Type F",IF(INDEX('Emission Factors'!$G$6:$G$54,MATCH('3. Pollutant Emissions - EF'!B43,'Emission Factors'!$D$6:$D$54,0))="",INDEX('Emission Factors'!$F$6:$F$54,MATCH('3. Pollutant Emissions - EF'!B43,'Emission Factors'!$D$6:$D$54,0)),INDEX('Emission Factors'!$G$6:$G$54,MATCH('3. Pollutant Emissions - EF'!B43,'Emission Factors'!$D$6:$D$54,0))),IF(OR(A43="Type X",A43="Type Y"),INDEX('Emission Factors'!$E$6:$E$54,MATCH('3. Pollutant Emissions - EF'!B43,'Emission Factors'!$D$6:$D$54,0)),INDEX('Emission Factors'!$F$6:$F$54,MATCH('3. Pollutant Emissions - EF'!B43,'Emission Factors'!$D$6:$D$54,0))))</f>
        <v>1.09E-2</v>
      </c>
      <c r="G43" s="234">
        <f t="shared" si="0"/>
        <v>1.09E-2</v>
      </c>
      <c r="H43" s="235" t="s">
        <v>188</v>
      </c>
      <c r="I43" s="556" t="s">
        <v>189</v>
      </c>
      <c r="J43" s="298">
        <f>IFERROR(IF(F43="N/A","N/A",F43*(1-E43)*INDEX('2. Emissions Units &amp; Activities'!$H$15:$H$23,MATCH('3. Pollutant Emissions - EF'!$A43,'2. Emissions Units &amp; Activities'!$A$15:$A$23,0))/1000),"")</f>
        <v>1.7385499999999999E-3</v>
      </c>
      <c r="K43" s="298">
        <f>INDEX('Screening Emission Calculations'!$E$4:$M$54,MATCH($B43,'Screening Emission Calculations'!$C$4:$C$54,0),MATCH($A43,'Screening Emission Calculations'!$E$1:$M$1,0))</f>
        <v>0.17813477599999997</v>
      </c>
      <c r="L43" s="299">
        <f t="shared" si="1"/>
        <v>0.17813477599999997</v>
      </c>
      <c r="M43" s="498">
        <f>IFERROR(IF(F43="N/A","N/A",F43*(1-E43)*INDEX('2. Emissions Units &amp; Activities'!$K$15:$K$23,MATCH('3. Pollutant Emissions - EF'!$A43,'2. Emissions Units &amp; Activities'!$A$15:$A$23,0))/1000),"")</f>
        <v>8.7200000000000005E-5</v>
      </c>
      <c r="N43" s="555">
        <f>INDEX('Screening Emission Calculations'!$E$83:$M$133,MATCH($B43,'Screening Emission Calculations'!$C$83:$C$133,0),MATCH($A43,'Screening Emission Calculations'!$E$80:$M$80,0))</f>
        <v>4.2169425866666665E-2</v>
      </c>
      <c r="O43" s="300">
        <f t="shared" si="2"/>
        <v>4.2169425866666665E-2</v>
      </c>
    </row>
    <row r="44" spans="1:15" x14ac:dyDescent="0.3">
      <c r="A44" s="228" t="str">
        <f>'2. Emissions Units &amp; Activities'!$A$15</f>
        <v>Type A</v>
      </c>
      <c r="B44" s="276" t="s">
        <v>217</v>
      </c>
      <c r="C44" s="230" t="str">
        <f>IFERROR(IF(B44="No CAS","",INDEX('DEQ Pollutant List'!$C$7:$C$611,MATCH('3. Pollutant Emissions - EF'!B44,'DEQ Pollutant List'!$B$7:$B$611,0))),"")</f>
        <v>Fluoranthene</v>
      </c>
      <c r="D44" s="231">
        <f>IFERROR(IF(OR($B44="",$B44="No CAS"),INDEX('DEQ Pollutant List'!$A$7:$A$611,MATCH($C44,'DEQ Pollutant List'!$C$7:$C$611,0)),INDEX('DEQ Pollutant List'!$A$7:$A$611,MATCH($B44,'DEQ Pollutant List'!$B$7:$B$611,0))),"")</f>
        <v>424</v>
      </c>
      <c r="E44" s="232">
        <v>0</v>
      </c>
      <c r="F44" s="233">
        <f>IF(A44="Type F",IF(INDEX('Emission Factors'!$G$6:$G$54,MATCH('3. Pollutant Emissions - EF'!B44,'Emission Factors'!$D$6:$D$54,0))="",INDEX('Emission Factors'!$F$6:$F$54,MATCH('3. Pollutant Emissions - EF'!B44,'Emission Factors'!$D$6:$D$54,0)),INDEX('Emission Factors'!$G$6:$G$54,MATCH('3. Pollutant Emissions - EF'!B44,'Emission Factors'!$D$6:$D$54,0))),IF(OR(A44="Type X",A44="Type Y"),INDEX('Emission Factors'!$E$6:$E$54,MATCH('3. Pollutant Emissions - EF'!B44,'Emission Factors'!$D$6:$D$54,0)),INDEX('Emission Factors'!$F$6:$F$54,MATCH('3. Pollutant Emissions - EF'!B44,'Emission Factors'!$D$6:$D$54,0))))</f>
        <v>3.6995325890908364E-4</v>
      </c>
      <c r="G44" s="234">
        <f t="shared" si="0"/>
        <v>3.6995325890908364E-4</v>
      </c>
      <c r="H44" s="235" t="s">
        <v>188</v>
      </c>
      <c r="I44" s="556" t="s">
        <v>189</v>
      </c>
      <c r="J44" s="298">
        <f>IFERROR(IF(F44="N/A","N/A",F44*(1-E44)*INDEX('2. Emissions Units &amp; Activities'!$H$15:$H$23,MATCH('3. Pollutant Emissions - EF'!$A44,'2. Emissions Units &amp; Activities'!$A$15:$A$23,0))/1000),"")</f>
        <v>5.900754479599884E-5</v>
      </c>
      <c r="K44" s="298">
        <f>INDEX('Screening Emission Calculations'!$E$4:$M$54,MATCH($B44,'Screening Emission Calculations'!$C$4:$C$54,0),MATCH($A44,'Screening Emission Calculations'!$E$1:$M$1,0))</f>
        <v>6.0460129271779472E-3</v>
      </c>
      <c r="L44" s="299">
        <f t="shared" si="1"/>
        <v>6.0460129271779472E-3</v>
      </c>
      <c r="M44" s="498">
        <f>IFERROR(IF(F44="N/A","N/A",F44*(1-E44)*INDEX('2. Emissions Units &amp; Activities'!$K$15:$K$23,MATCH('3. Pollutant Emissions - EF'!$A44,'2. Emissions Units &amp; Activities'!$A$15:$A$23,0))/1000),"")</f>
        <v>2.959626071272669E-6</v>
      </c>
      <c r="N44" s="555">
        <f>INDEX('Screening Emission Calculations'!$E$83:$M$133,MATCH($B44,'Screening Emission Calculations'!$C$83:$C$133,0),MATCH($A44,'Screening Emission Calculations'!$E$80:$M$80,0))</f>
        <v>1.431258396853059E-3</v>
      </c>
      <c r="O44" s="300">
        <f t="shared" si="2"/>
        <v>1.431258396853059E-3</v>
      </c>
    </row>
    <row r="45" spans="1:15" x14ac:dyDescent="0.3">
      <c r="A45" s="228" t="str">
        <f>'2. Emissions Units &amp; Activities'!$A$15</f>
        <v>Type A</v>
      </c>
      <c r="B45" s="276" t="s">
        <v>218</v>
      </c>
      <c r="C45" s="230" t="str">
        <f>IFERROR(IF(B45="No CAS","",INDEX('DEQ Pollutant List'!$C$7:$C$611,MATCH('3. Pollutant Emissions - EF'!B45,'DEQ Pollutant List'!$B$7:$B$611,0))),"")</f>
        <v>Fluorene</v>
      </c>
      <c r="D45" s="231">
        <f>IFERROR(IF(OR($B45="",$B45="No CAS"),INDEX('DEQ Pollutant List'!$A$7:$A$611,MATCH($C45,'DEQ Pollutant List'!$C$7:$C$611,0)),INDEX('DEQ Pollutant List'!$A$7:$A$611,MATCH($B45,'DEQ Pollutant List'!$B$7:$B$611,0))),"")</f>
        <v>425</v>
      </c>
      <c r="E45" s="232">
        <v>0</v>
      </c>
      <c r="F45" s="233">
        <f>IF(A45="Type F",IF(INDEX('Emission Factors'!$G$6:$G$54,MATCH('3. Pollutant Emissions - EF'!B45,'Emission Factors'!$D$6:$D$54,0))="",INDEX('Emission Factors'!$F$6:$F$54,MATCH('3. Pollutant Emissions - EF'!B45,'Emission Factors'!$D$6:$D$54,0)),INDEX('Emission Factors'!$G$6:$G$54,MATCH('3. Pollutant Emissions - EF'!B45,'Emission Factors'!$D$6:$D$54,0))),IF(OR(A45="Type X",A45="Type Y"),INDEX('Emission Factors'!$E$6:$E$54,MATCH('3. Pollutant Emissions - EF'!B45,'Emission Factors'!$D$6:$D$54,0)),INDEX('Emission Factors'!$F$6:$F$54,MATCH('3. Pollutant Emissions - EF'!B45,'Emission Factors'!$D$6:$D$54,0))))</f>
        <v>2.1843972782305239E-3</v>
      </c>
      <c r="G45" s="234">
        <f t="shared" si="0"/>
        <v>2.1843972782305239E-3</v>
      </c>
      <c r="H45" s="235" t="s">
        <v>188</v>
      </c>
      <c r="I45" s="556" t="s">
        <v>189</v>
      </c>
      <c r="J45" s="298">
        <f>IFERROR(IF(F45="N/A","N/A",F45*(1-E45)*INDEX('2. Emissions Units &amp; Activities'!$H$15:$H$23,MATCH('3. Pollutant Emissions - EF'!$A45,'2. Emissions Units &amp; Activities'!$A$15:$A$23,0))/1000),"")</f>
        <v>3.4841136587776853E-4</v>
      </c>
      <c r="K45" s="298">
        <f>INDEX('Screening Emission Calculations'!$E$4:$M$54,MATCH($B45,'Screening Emission Calculations'!$C$4:$C$54,0),MATCH($A45,'Screening Emission Calculations'!$E$1:$M$1,0))</f>
        <v>3.5698818335101287E-2</v>
      </c>
      <c r="L45" s="299">
        <f t="shared" si="1"/>
        <v>3.5698818335101287E-2</v>
      </c>
      <c r="M45" s="498">
        <f>IFERROR(IF(F45="N/A","N/A",F45*(1-E45)*INDEX('2. Emissions Units &amp; Activities'!$K$15:$K$23,MATCH('3. Pollutant Emissions - EF'!$A45,'2. Emissions Units &amp; Activities'!$A$15:$A$23,0))/1000),"")</f>
        <v>1.7475178225844193E-5</v>
      </c>
      <c r="N45" s="555">
        <f>INDEX('Screening Emission Calculations'!$E$83:$M$133,MATCH($B45,'Screening Emission Calculations'!$C$83:$C$133,0),MATCH($A45,'Screening Emission Calculations'!$E$80:$M$80,0))</f>
        <v>8.4508971640083058E-3</v>
      </c>
      <c r="O45" s="300">
        <f t="shared" si="2"/>
        <v>8.4508971640083058E-3</v>
      </c>
    </row>
    <row r="46" spans="1:15" x14ac:dyDescent="0.3">
      <c r="A46" s="228" t="str">
        <f>'2. Emissions Units &amp; Activities'!$A$15</f>
        <v>Type A</v>
      </c>
      <c r="B46" s="276" t="s">
        <v>219</v>
      </c>
      <c r="C46" s="230" t="str">
        <f>IFERROR(IF(B46="No CAS","",INDEX('DEQ Pollutant List'!$C$7:$C$611,MATCH('3. Pollutant Emissions - EF'!B46,'DEQ Pollutant List'!$B$7:$B$611,0))),"")</f>
        <v>Formaldehyde</v>
      </c>
      <c r="D46" s="231">
        <f>IFERROR(IF(OR($B46="",$B46="No CAS"),INDEX('DEQ Pollutant List'!$A$7:$A$611,MATCH($C46,'DEQ Pollutant List'!$C$7:$C$611,0)),INDEX('DEQ Pollutant List'!$A$7:$A$611,MATCH($B46,'DEQ Pollutant List'!$B$7:$B$611,0))),"")</f>
        <v>250</v>
      </c>
      <c r="E46" s="232">
        <v>0</v>
      </c>
      <c r="F46" s="233">
        <f>IF(A46="Type F",IF(INDEX('Emission Factors'!$G$6:$G$54,MATCH('3. Pollutant Emissions - EF'!B46,'Emission Factors'!$D$6:$D$54,0))="",INDEX('Emission Factors'!$F$6:$F$54,MATCH('3. Pollutant Emissions - EF'!B46,'Emission Factors'!$D$6:$D$54,0)),INDEX('Emission Factors'!$G$6:$G$54,MATCH('3. Pollutant Emissions - EF'!B46,'Emission Factors'!$D$6:$D$54,0))),IF(OR(A46="Type X",A46="Type Y"),INDEX('Emission Factors'!$E$6:$E$54,MATCH('3. Pollutant Emissions - EF'!B46,'Emission Factors'!$D$6:$D$54,0)),INDEX('Emission Factors'!$F$6:$F$54,MATCH('3. Pollutant Emissions - EF'!B46,'Emission Factors'!$D$6:$D$54,0))))</f>
        <v>2.7130627655139485</v>
      </c>
      <c r="G46" s="234">
        <f t="shared" si="0"/>
        <v>2.7130627655139485</v>
      </c>
      <c r="H46" s="235" t="s">
        <v>188</v>
      </c>
      <c r="I46" s="556" t="s">
        <v>189</v>
      </c>
      <c r="J46" s="298">
        <f>IFERROR(IF(F46="N/A","N/A",F46*(1-E46)*INDEX('2. Emissions Units &amp; Activities'!$H$15:$H$23,MATCH('3. Pollutant Emissions - EF'!$A46,'2. Emissions Units &amp; Activities'!$A$15:$A$23,0))/1000),"")</f>
        <v>0.43273351109947483</v>
      </c>
      <c r="K46" s="298">
        <f>INDEX('Screening Emission Calculations'!$E$4:$M$54,MATCH($B46,'Screening Emission Calculations'!$C$4:$C$54,0),MATCH($A46,'Screening Emission Calculations'!$E$1:$M$1,0))</f>
        <v>44.462215213795687</v>
      </c>
      <c r="L46" s="299">
        <f t="shared" si="1"/>
        <v>44.462215213795687</v>
      </c>
      <c r="M46" s="498">
        <f>IFERROR(IF(F46="N/A","N/A",F46*(1-E46)*INDEX('2. Emissions Units &amp; Activities'!$K$15:$K$23,MATCH('3. Pollutant Emissions - EF'!$A46,'2. Emissions Units &amp; Activities'!$A$15:$A$23,0))/1000),"")</f>
        <v>2.170450212411159E-2</v>
      </c>
      <c r="N46" s="555">
        <f>INDEX('Screening Emission Calculations'!$E$83:$M$133,MATCH($B46,'Screening Emission Calculations'!$C$83:$C$133,0),MATCH($A46,'Screening Emission Calculations'!$E$80:$M$80,0))</f>
        <v>10.500294473028221</v>
      </c>
      <c r="O46" s="300">
        <f t="shared" si="2"/>
        <v>10.500294473028221</v>
      </c>
    </row>
    <row r="47" spans="1:15" x14ac:dyDescent="0.3">
      <c r="A47" s="228" t="str">
        <f>'2. Emissions Units &amp; Activities'!$A$15</f>
        <v>Type A</v>
      </c>
      <c r="B47" s="276" t="s">
        <v>220</v>
      </c>
      <c r="C47" s="230" t="str">
        <f>IFERROR(IF(B47="No CAS","",INDEX('DEQ Pollutant List'!$C$7:$C$611,MATCH('3. Pollutant Emissions - EF'!B47,'DEQ Pollutant List'!$B$7:$B$611,0))),"")</f>
        <v>Hexane</v>
      </c>
      <c r="D47" s="231">
        <f>IFERROR(IF(OR($B47="",$B47="No CAS"),INDEX('DEQ Pollutant List'!$A$7:$A$611,MATCH($C47,'DEQ Pollutant List'!$C$7:$C$611,0)),INDEX('DEQ Pollutant List'!$A$7:$A$611,MATCH($B47,'DEQ Pollutant List'!$B$7:$B$611,0))),"")</f>
        <v>289</v>
      </c>
      <c r="E47" s="232">
        <v>0</v>
      </c>
      <c r="F47" s="233">
        <f>IF(A47="Type F",IF(INDEX('Emission Factors'!$G$6:$G$54,MATCH('3. Pollutant Emissions - EF'!B47,'Emission Factors'!$D$6:$D$54,0))="",INDEX('Emission Factors'!$F$6:$F$54,MATCH('3. Pollutant Emissions - EF'!B47,'Emission Factors'!$D$6:$D$54,0)),INDEX('Emission Factors'!$G$6:$G$54,MATCH('3. Pollutant Emissions - EF'!B47,'Emission Factors'!$D$6:$D$54,0))),IF(OR(A47="Type X",A47="Type Y"),INDEX('Emission Factors'!$E$6:$E$54,MATCH('3. Pollutant Emissions - EF'!B47,'Emission Factors'!$D$6:$D$54,0)),INDEX('Emission Factors'!$F$6:$F$54,MATCH('3. Pollutant Emissions - EF'!B47,'Emission Factors'!$D$6:$D$54,0))))</f>
        <v>2.69E-2</v>
      </c>
      <c r="G47" s="234">
        <f t="shared" si="0"/>
        <v>2.69E-2</v>
      </c>
      <c r="H47" s="235" t="s">
        <v>188</v>
      </c>
      <c r="I47" s="556" t="s">
        <v>189</v>
      </c>
      <c r="J47" s="298">
        <f>IFERROR(IF(F47="N/A","N/A",F47*(1-E47)*INDEX('2. Emissions Units &amp; Activities'!$H$15:$H$23,MATCH('3. Pollutant Emissions - EF'!$A47,'2. Emissions Units &amp; Activities'!$A$15:$A$23,0))/1000),"")</f>
        <v>4.2905499999999997E-3</v>
      </c>
      <c r="K47" s="298">
        <f>INDEX('Screening Emission Calculations'!$E$4:$M$54,MATCH($B47,'Screening Emission Calculations'!$C$4:$C$54,0),MATCH($A47,'Screening Emission Calculations'!$E$1:$M$1,0))</f>
        <v>0.43961701600000003</v>
      </c>
      <c r="L47" s="299">
        <f t="shared" si="1"/>
        <v>0.43961701600000003</v>
      </c>
      <c r="M47" s="498">
        <f>IFERROR(IF(F47="N/A","N/A",F47*(1-E47)*INDEX('2. Emissions Units &amp; Activities'!$K$15:$K$23,MATCH('3. Pollutant Emissions - EF'!$A47,'2. Emissions Units &amp; Activities'!$A$15:$A$23,0))/1000),"")</f>
        <v>2.152E-4</v>
      </c>
      <c r="N47" s="555">
        <f>INDEX('Screening Emission Calculations'!$E$83:$M$133,MATCH($B47,'Screening Emission Calculations'!$C$83:$C$133,0),MATCH($A47,'Screening Emission Calculations'!$E$80:$M$80,0))</f>
        <v>0.10406950053333335</v>
      </c>
      <c r="O47" s="300">
        <f t="shared" si="2"/>
        <v>0.10406950053333335</v>
      </c>
    </row>
    <row r="48" spans="1:15" x14ac:dyDescent="0.3">
      <c r="A48" s="228" t="str">
        <f>'2. Emissions Units &amp; Activities'!$A$15</f>
        <v>Type A</v>
      </c>
      <c r="B48" s="276" t="s">
        <v>221</v>
      </c>
      <c r="C48" s="230" t="str">
        <f>IFERROR(IF(B48="No CAS","",INDEX('DEQ Pollutant List'!$C$7:$C$611,MATCH('3. Pollutant Emissions - EF'!B48,'DEQ Pollutant List'!$B$7:$B$611,0))),"")</f>
        <v>Hydrochloric acid</v>
      </c>
      <c r="D48" s="231">
        <f>IFERROR(IF(OR($B48="",$B48="No CAS"),INDEX('DEQ Pollutant List'!$A$7:$A$611,MATCH($C48,'DEQ Pollutant List'!$C$7:$C$611,0)),INDEX('DEQ Pollutant List'!$A$7:$A$611,MATCH($B48,'DEQ Pollutant List'!$B$7:$B$611,0))),"")</f>
        <v>292</v>
      </c>
      <c r="E48" s="232">
        <v>0</v>
      </c>
      <c r="F48" s="233">
        <f>IF(A48="Type F",IF(INDEX('Emission Factors'!$G$6:$G$54,MATCH('3. Pollutant Emissions - EF'!B48,'Emission Factors'!$D$6:$D$54,0))="",INDEX('Emission Factors'!$F$6:$F$54,MATCH('3. Pollutant Emissions - EF'!B48,'Emission Factors'!$D$6:$D$54,0)),INDEX('Emission Factors'!$G$6:$G$54,MATCH('3. Pollutant Emissions - EF'!B48,'Emission Factors'!$D$6:$D$54,0))),IF(OR(A48="Type X",A48="Type Y"),INDEX('Emission Factors'!$E$6:$E$54,MATCH('3. Pollutant Emissions - EF'!B48,'Emission Factors'!$D$6:$D$54,0)),INDEX('Emission Factors'!$F$6:$F$54,MATCH('3. Pollutant Emissions - EF'!B48,'Emission Factors'!$D$6:$D$54,0))))</f>
        <v>0.18629999999999999</v>
      </c>
      <c r="G48" s="234">
        <f t="shared" si="0"/>
        <v>0.18629999999999999</v>
      </c>
      <c r="H48" s="235" t="s">
        <v>188</v>
      </c>
      <c r="I48" s="556" t="s">
        <v>189</v>
      </c>
      <c r="J48" s="298">
        <f>IFERROR(IF(F48="N/A","N/A",F48*(1-E48)*INDEX('2. Emissions Units &amp; Activities'!$H$15:$H$23,MATCH('3. Pollutant Emissions - EF'!$A48,'2. Emissions Units &amp; Activities'!$A$15:$A$23,0))/1000),"")</f>
        <v>2.9714849999999998E-2</v>
      </c>
      <c r="K48" s="298">
        <f>INDEX('Screening Emission Calculations'!$E$4:$M$54,MATCH($B48,'Screening Emission Calculations'!$C$4:$C$54,0),MATCH($A48,'Screening Emission Calculations'!$E$1:$M$1,0))</f>
        <v>3.0446338319999997</v>
      </c>
      <c r="L48" s="299">
        <f t="shared" si="1"/>
        <v>3.0446338319999997</v>
      </c>
      <c r="M48" s="498">
        <f>IFERROR(IF(F48="N/A","N/A",F48*(1-E48)*INDEX('2. Emissions Units &amp; Activities'!$K$15:$K$23,MATCH('3. Pollutant Emissions - EF'!$A48,'2. Emissions Units &amp; Activities'!$A$15:$A$23,0))/1000),"")</f>
        <v>1.4904E-3</v>
      </c>
      <c r="N48" s="555">
        <f>INDEX('Screening Emission Calculations'!$E$83:$M$133,MATCH($B48,'Screening Emission Calculations'!$C$83:$C$133,0),MATCH($A48,'Screening Emission Calculations'!$E$80:$M$80,0))</f>
        <v>0.72074899439999995</v>
      </c>
      <c r="O48" s="300">
        <f t="shared" si="2"/>
        <v>0.72074899439999995</v>
      </c>
    </row>
    <row r="49" spans="1:15" x14ac:dyDescent="0.3">
      <c r="A49" s="228" t="str">
        <f>'2. Emissions Units &amp; Activities'!$A$15</f>
        <v>Type A</v>
      </c>
      <c r="B49" s="276" t="s">
        <v>222</v>
      </c>
      <c r="C49" s="230" t="str">
        <f>IFERROR(IF(B49="No CAS","",INDEX('DEQ Pollutant List'!$C$7:$C$611,MATCH('3. Pollutant Emissions - EF'!B49,'DEQ Pollutant List'!$B$7:$B$611,0))),"")</f>
        <v>Indeno[1,2,3-cd]pyrene</v>
      </c>
      <c r="D49" s="231">
        <f>IFERROR(IF(OR($B49="",$B49="No CAS"),INDEX('DEQ Pollutant List'!$A$7:$A$611,MATCH($C49,'DEQ Pollutant List'!$C$7:$C$611,0)),INDEX('DEQ Pollutant List'!$A$7:$A$611,MATCH($B49,'DEQ Pollutant List'!$B$7:$B$611,0))),"")</f>
        <v>426</v>
      </c>
      <c r="E49" s="232">
        <v>0</v>
      </c>
      <c r="F49" s="233">
        <f>IF(A49="Type F",IF(INDEX('Emission Factors'!$G$6:$G$54,MATCH('3. Pollutant Emissions - EF'!B49,'Emission Factors'!$D$6:$D$54,0))="",INDEX('Emission Factors'!$F$6:$F$54,MATCH('3. Pollutant Emissions - EF'!B49,'Emission Factors'!$D$6:$D$54,0)),INDEX('Emission Factors'!$G$6:$G$54,MATCH('3. Pollutant Emissions - EF'!B49,'Emission Factors'!$D$6:$D$54,0))),IF(OR(A49="Type X",A49="Type Y"),INDEX('Emission Factors'!$E$6:$E$54,MATCH('3. Pollutant Emissions - EF'!B49,'Emission Factors'!$D$6:$D$54,0)),INDEX('Emission Factors'!$F$6:$F$54,MATCH('3. Pollutant Emissions - EF'!B49,'Emission Factors'!$D$6:$D$54,0))))</f>
        <v>1.0710973550430282E-5</v>
      </c>
      <c r="G49" s="234">
        <f t="shared" si="0"/>
        <v>1.0710973550430282E-5</v>
      </c>
      <c r="H49" s="235" t="s">
        <v>188</v>
      </c>
      <c r="I49" s="556" t="s">
        <v>189</v>
      </c>
      <c r="J49" s="298">
        <f>IFERROR(IF(F49="N/A","N/A",F49*(1-E49)*INDEX('2. Emissions Units &amp; Activities'!$H$15:$H$23,MATCH('3. Pollutant Emissions - EF'!$A49,'2. Emissions Units &amp; Activities'!$A$15:$A$23,0))/1000),"")</f>
        <v>1.70840028129363E-6</v>
      </c>
      <c r="K49" s="298">
        <f>INDEX('Screening Emission Calculations'!$E$4:$M$54,MATCH($B49,'Screening Emission Calculations'!$C$4:$C$54,0),MATCH($A49,'Screening Emission Calculations'!$E$1:$M$1,0))</f>
        <v>1.7504558478420395E-4</v>
      </c>
      <c r="L49" s="299">
        <f t="shared" si="1"/>
        <v>1.7504558478420395E-4</v>
      </c>
      <c r="M49" s="498">
        <f>IFERROR(IF(F49="N/A","N/A",F49*(1-E49)*INDEX('2. Emissions Units &amp; Activities'!$K$15:$K$23,MATCH('3. Pollutant Emissions - EF'!$A49,'2. Emissions Units &amp; Activities'!$A$15:$A$23,0))/1000),"")</f>
        <v>8.5687788403442261E-8</v>
      </c>
      <c r="N49" s="555">
        <f>INDEX('Screening Emission Calculations'!$E$83:$M$133,MATCH($B49,'Screening Emission Calculations'!$C$83:$C$133,0),MATCH($A49,'Screening Emission Calculations'!$E$80:$M$80,0))</f>
        <v>4.1438128907770389E-5</v>
      </c>
      <c r="O49" s="300">
        <f t="shared" si="2"/>
        <v>4.1438128907770389E-5</v>
      </c>
    </row>
    <row r="50" spans="1:15" x14ac:dyDescent="0.3">
      <c r="A50" s="228" t="str">
        <f>'2. Emissions Units &amp; Activities'!$A$15</f>
        <v>Type A</v>
      </c>
      <c r="B50" s="276" t="s">
        <v>223</v>
      </c>
      <c r="C50" s="230" t="str">
        <f>IFERROR(IF(B50="No CAS","",INDEX('DEQ Pollutant List'!$C$7:$C$611,MATCH('3. Pollutant Emissions - EF'!B50,'DEQ Pollutant List'!$B$7:$B$611,0))),"")</f>
        <v>Lead and compounds</v>
      </c>
      <c r="D50" s="231">
        <f>IFERROR(IF(OR($B50="",$B50="No CAS"),INDEX('DEQ Pollutant List'!$A$7:$A$611,MATCH($C50,'DEQ Pollutant List'!$C$7:$C$611,0)),INDEX('DEQ Pollutant List'!$A$7:$A$611,MATCH($B50,'DEQ Pollutant List'!$B$7:$B$611,0))),"")</f>
        <v>305</v>
      </c>
      <c r="E50" s="232">
        <v>0</v>
      </c>
      <c r="F50" s="233">
        <f>IF(A50="Type F",IF(INDEX('Emission Factors'!$G$6:$G$54,MATCH('3. Pollutant Emissions - EF'!B50,'Emission Factors'!$D$6:$D$54,0))="",INDEX('Emission Factors'!$F$6:$F$54,MATCH('3. Pollutant Emissions - EF'!B50,'Emission Factors'!$D$6:$D$54,0)),INDEX('Emission Factors'!$G$6:$G$54,MATCH('3. Pollutant Emissions - EF'!B50,'Emission Factors'!$D$6:$D$54,0))),IF(OR(A50="Type X",A50="Type Y"),INDEX('Emission Factors'!$E$6:$E$54,MATCH('3. Pollutant Emissions - EF'!B50,'Emission Factors'!$D$6:$D$54,0)),INDEX('Emission Factors'!$F$6:$F$54,MATCH('3. Pollutant Emissions - EF'!B50,'Emission Factors'!$D$6:$D$54,0))))</f>
        <v>3.636715317945822E-4</v>
      </c>
      <c r="G50" s="234">
        <f t="shared" si="0"/>
        <v>3.636715317945822E-4</v>
      </c>
      <c r="H50" s="235" t="s">
        <v>188</v>
      </c>
      <c r="I50" s="556" t="s">
        <v>196</v>
      </c>
      <c r="J50" s="298">
        <f>IFERROR(IF(F50="N/A","N/A",F50*(1-E50)*INDEX('2. Emissions Units &amp; Activities'!$H$15:$H$23,MATCH('3. Pollutant Emissions - EF'!$A50,'2. Emissions Units &amp; Activities'!$A$15:$A$23,0))/1000),"")</f>
        <v>5.8005609321235867E-5</v>
      </c>
      <c r="K50" s="298">
        <f>INDEX('Screening Emission Calculations'!$E$4:$M$54,MATCH($B50,'Screening Emission Calculations'!$C$4:$C$54,0),MATCH($A50,'Screening Emission Calculations'!$E$1:$M$1,0))</f>
        <v>5.8478382312568819E-3</v>
      </c>
      <c r="L50" s="299">
        <f t="shared" si="1"/>
        <v>5.8478382312568819E-3</v>
      </c>
      <c r="M50" s="498">
        <f>IFERROR(IF(F50="N/A","N/A",F50*(1-E50)*INDEX('2. Emissions Units &amp; Activities'!$K$15:$K$23,MATCH('3. Pollutant Emissions - EF'!$A50,'2. Emissions Units &amp; Activities'!$A$15:$A$23,0))/1000),"")</f>
        <v>2.9093722543566576E-6</v>
      </c>
      <c r="N50" s="555">
        <f>INDEX('Screening Emission Calculations'!$E$83:$M$133,MATCH($B50,'Screening Emission Calculations'!$C$83:$C$133,0),MATCH($A50,'Screening Emission Calculations'!$E$80:$M$80,0))</f>
        <v>1.4037721127270872E-3</v>
      </c>
      <c r="O50" s="300">
        <f t="shared" si="2"/>
        <v>1.4037721127270872E-3</v>
      </c>
    </row>
    <row r="51" spans="1:15" x14ac:dyDescent="0.3">
      <c r="A51" s="228" t="str">
        <f>'2. Emissions Units &amp; Activities'!$A$15</f>
        <v>Type A</v>
      </c>
      <c r="B51" s="276" t="s">
        <v>224</v>
      </c>
      <c r="C51" s="230" t="str">
        <f>IFERROR(IF(B51="No CAS","",INDEX('DEQ Pollutant List'!$C$7:$C$611,MATCH('3. Pollutant Emissions - EF'!B51,'DEQ Pollutant List'!$B$7:$B$611,0))),"")</f>
        <v>Manganese and compounds</v>
      </c>
      <c r="D51" s="231">
        <f>IFERROR(IF(OR($B51="",$B51="No CAS"),INDEX('DEQ Pollutant List'!$A$7:$A$611,MATCH($C51,'DEQ Pollutant List'!$C$7:$C$611,0)),INDEX('DEQ Pollutant List'!$A$7:$A$611,MATCH($B51,'DEQ Pollutant List'!$B$7:$B$611,0))),"")</f>
        <v>312</v>
      </c>
      <c r="E51" s="232">
        <v>0</v>
      </c>
      <c r="F51" s="233">
        <f>IF(A51="Type F",IF(INDEX('Emission Factors'!$G$6:$G$54,MATCH('3. Pollutant Emissions - EF'!B51,'Emission Factors'!$D$6:$D$54,0))="",INDEX('Emission Factors'!$F$6:$F$54,MATCH('3. Pollutant Emissions - EF'!B51,'Emission Factors'!$D$6:$D$54,0)),INDEX('Emission Factors'!$G$6:$G$54,MATCH('3. Pollutant Emissions - EF'!B51,'Emission Factors'!$D$6:$D$54,0))),IF(OR(A51="Type X",A51="Type Y"),INDEX('Emission Factors'!$E$6:$E$54,MATCH('3. Pollutant Emissions - EF'!B51,'Emission Factors'!$D$6:$D$54,0)),INDEX('Emission Factors'!$F$6:$F$54,MATCH('3. Pollutant Emissions - EF'!B51,'Emission Factors'!$D$6:$D$54,0))))</f>
        <v>4.1991264918956304E-4</v>
      </c>
      <c r="G51" s="234">
        <f t="shared" si="0"/>
        <v>4.1991264918956304E-4</v>
      </c>
      <c r="H51" s="235" t="s">
        <v>188</v>
      </c>
      <c r="I51" s="556" t="s">
        <v>196</v>
      </c>
      <c r="J51" s="298">
        <f>IFERROR(IF(F51="N/A","N/A",F51*(1-E51)*INDEX('2. Emissions Units &amp; Activities'!$H$15:$H$23,MATCH('3. Pollutant Emissions - EF'!$A51,'2. Emissions Units &amp; Activities'!$A$15:$A$23,0))/1000),"")</f>
        <v>6.6976067545735298E-5</v>
      </c>
      <c r="K51" s="298">
        <f>INDEX('Screening Emission Calculations'!$E$4:$M$54,MATCH($B51,'Screening Emission Calculations'!$C$4:$C$54,0),MATCH($A51,'Screening Emission Calculations'!$E$1:$M$1,0))</f>
        <v>6.7521953989681735E-3</v>
      </c>
      <c r="L51" s="299">
        <f t="shared" si="1"/>
        <v>6.7521953989681735E-3</v>
      </c>
      <c r="M51" s="498">
        <f>IFERROR(IF(F51="N/A","N/A",F51*(1-E51)*INDEX('2. Emissions Units &amp; Activities'!$K$15:$K$23,MATCH('3. Pollutant Emissions - EF'!$A51,'2. Emissions Units &amp; Activities'!$A$15:$A$23,0))/1000),"")</f>
        <v>3.3593011935165043E-6</v>
      </c>
      <c r="N51" s="555">
        <f>INDEX('Screening Emission Calculations'!$E$83:$M$133,MATCH($B51,'Screening Emission Calculations'!$C$83:$C$133,0),MATCH($A51,'Screening Emission Calculations'!$E$80:$M$80,0))</f>
        <v>1.6208628258717133E-3</v>
      </c>
      <c r="O51" s="300">
        <f t="shared" si="2"/>
        <v>1.6208628258717133E-3</v>
      </c>
    </row>
    <row r="52" spans="1:15" x14ac:dyDescent="0.3">
      <c r="A52" s="228" t="str">
        <f>'2. Emissions Units &amp; Activities'!$A$15</f>
        <v>Type A</v>
      </c>
      <c r="B52" s="276" t="s">
        <v>225</v>
      </c>
      <c r="C52" s="230" t="str">
        <f>IFERROR(IF(B52="No CAS","",INDEX('DEQ Pollutant List'!$C$7:$C$611,MATCH('3. Pollutant Emissions - EF'!B52,'DEQ Pollutant List'!$B$7:$B$611,0))),"")</f>
        <v>Mercury and compounds</v>
      </c>
      <c r="D52" s="231">
        <f>IFERROR(IF(OR($B52="",$B52="No CAS"),INDEX('DEQ Pollutant List'!$A$7:$A$611,MATCH($C52,'DEQ Pollutant List'!$C$7:$C$611,0)),INDEX('DEQ Pollutant List'!$A$7:$A$611,MATCH($B52,'DEQ Pollutant List'!$B$7:$B$611,0))),"")</f>
        <v>316</v>
      </c>
      <c r="E52" s="232">
        <v>0</v>
      </c>
      <c r="F52" s="233">
        <f>IF(A52="Type F",IF(INDEX('Emission Factors'!$G$6:$G$54,MATCH('3. Pollutant Emissions - EF'!B52,'Emission Factors'!$D$6:$D$54,0))="",INDEX('Emission Factors'!$F$6:$F$54,MATCH('3. Pollutant Emissions - EF'!B52,'Emission Factors'!$D$6:$D$54,0)),INDEX('Emission Factors'!$G$6:$G$54,MATCH('3. Pollutant Emissions - EF'!B52,'Emission Factors'!$D$6:$D$54,0))),IF(OR(A52="Type X",A52="Type Y"),INDEX('Emission Factors'!$E$6:$E$54,MATCH('3. Pollutant Emissions - EF'!B52,'Emission Factors'!$D$6:$D$54,0)),INDEX('Emission Factors'!$F$6:$F$54,MATCH('3. Pollutant Emissions - EF'!B52,'Emission Factors'!$D$6:$D$54,0))))</f>
        <v>1.5107336534301277E-5</v>
      </c>
      <c r="G52" s="234">
        <f t="shared" si="0"/>
        <v>1.5107336534301277E-5</v>
      </c>
      <c r="H52" s="235" t="s">
        <v>188</v>
      </c>
      <c r="I52" s="556" t="s">
        <v>196</v>
      </c>
      <c r="J52" s="298">
        <f>IFERROR(IF(F52="N/A","N/A",F52*(1-E52)*INDEX('2. Emissions Units &amp; Activities'!$H$15:$H$23,MATCH('3. Pollutant Emissions - EF'!$A52,'2. Emissions Units &amp; Activities'!$A$15:$A$23,0))/1000),"")</f>
        <v>2.4096201772210536E-6</v>
      </c>
      <c r="K52" s="298">
        <f>INDEX('Screening Emission Calculations'!$E$4:$M$54,MATCH($B52,'Screening Emission Calculations'!$C$4:$C$54,0),MATCH($A52,'Screening Emission Calculations'!$E$1:$M$1,0))</f>
        <v>2.4292597147156452E-4</v>
      </c>
      <c r="L52" s="299">
        <f t="shared" si="1"/>
        <v>2.4292597147156452E-4</v>
      </c>
      <c r="M52" s="498">
        <f>IFERROR(IF(F52="N/A","N/A",F52*(1-E52)*INDEX('2. Emissions Units &amp; Activities'!$K$15:$K$23,MATCH('3. Pollutant Emissions - EF'!$A52,'2. Emissions Units &amp; Activities'!$A$15:$A$23,0))/1000),"")</f>
        <v>1.2085869227441022E-7</v>
      </c>
      <c r="N52" s="555">
        <f>INDEX('Screening Emission Calculations'!$E$83:$M$133,MATCH($B52,'Screening Emission Calculations'!$C$83:$C$133,0),MATCH($A52,'Screening Emission Calculations'!$E$80:$M$80,0))</f>
        <v>5.8314319022402927E-5</v>
      </c>
      <c r="O52" s="300">
        <f t="shared" si="2"/>
        <v>5.8314319022402927E-5</v>
      </c>
    </row>
    <row r="53" spans="1:15" x14ac:dyDescent="0.3">
      <c r="A53" s="228" t="str">
        <f>'2. Emissions Units &amp; Activities'!$A$15</f>
        <v>Type A</v>
      </c>
      <c r="B53" s="276" t="s">
        <v>226</v>
      </c>
      <c r="C53" s="230" t="str">
        <f>IFERROR(IF(B53="No CAS","",INDEX('DEQ Pollutant List'!$C$7:$C$611,MATCH('3. Pollutant Emissions - EF'!B53,'DEQ Pollutant List'!$B$7:$B$611,0))),"")</f>
        <v>Naphthalene</v>
      </c>
      <c r="D53" s="231">
        <f>IFERROR(IF(OR($B53="",$B53="No CAS"),INDEX('DEQ Pollutant List'!$A$7:$A$611,MATCH($C53,'DEQ Pollutant List'!$C$7:$C$611,0)),INDEX('DEQ Pollutant List'!$A$7:$A$611,MATCH($B53,'DEQ Pollutant List'!$B$7:$B$611,0))),"")</f>
        <v>428</v>
      </c>
      <c r="E53" s="232">
        <v>0</v>
      </c>
      <c r="F53" s="233">
        <f>IF(A53="Type F",IF(INDEX('Emission Factors'!$G$6:$G$54,MATCH('3. Pollutant Emissions - EF'!B53,'Emission Factors'!$D$6:$D$54,0))="",INDEX('Emission Factors'!$F$6:$F$54,MATCH('3. Pollutant Emissions - EF'!B53,'Emission Factors'!$D$6:$D$54,0)),INDEX('Emission Factors'!$G$6:$G$54,MATCH('3. Pollutant Emissions - EF'!B53,'Emission Factors'!$D$6:$D$54,0))),IF(OR(A53="Type X",A53="Type Y"),INDEX('Emission Factors'!$E$6:$E$54,MATCH('3. Pollutant Emissions - EF'!B53,'Emission Factors'!$D$6:$D$54,0)),INDEX('Emission Factors'!$F$6:$F$54,MATCH('3. Pollutant Emissions - EF'!B53,'Emission Factors'!$D$6:$D$54,0))))</f>
        <v>2.6352391113998751E-2</v>
      </c>
      <c r="G53" s="234">
        <f t="shared" si="0"/>
        <v>2.6352391113998751E-2</v>
      </c>
      <c r="H53" s="235" t="s">
        <v>188</v>
      </c>
      <c r="I53" s="556" t="s">
        <v>189</v>
      </c>
      <c r="J53" s="298">
        <f>IFERROR(IF(F53="N/A","N/A",F53*(1-E53)*INDEX('2. Emissions Units &amp; Activities'!$H$15:$H$23,MATCH('3. Pollutant Emissions - EF'!$A53,'2. Emissions Units &amp; Activities'!$A$15:$A$23,0))/1000),"")</f>
        <v>4.2032063826828005E-3</v>
      </c>
      <c r="K53" s="298">
        <f>INDEX('Screening Emission Calculations'!$E$4:$M$54,MATCH($B53,'Screening Emission Calculations'!$C$4:$C$54,0),MATCH($A53,'Screening Emission Calculations'!$E$1:$M$1,0))</f>
        <v>0.4306676411152805</v>
      </c>
      <c r="L53" s="299">
        <f t="shared" si="1"/>
        <v>0.4306676411152805</v>
      </c>
      <c r="M53" s="498">
        <f>IFERROR(IF(F53="N/A","N/A",F53*(1-E53)*INDEX('2. Emissions Units &amp; Activities'!$K$15:$K$23,MATCH('3. Pollutant Emissions - EF'!$A53,'2. Emissions Units &amp; Activities'!$A$15:$A$23,0))/1000),"")</f>
        <v>2.1081912891199E-4</v>
      </c>
      <c r="N53" s="555">
        <f>INDEX('Screening Emission Calculations'!$E$83:$M$133,MATCH($B53,'Screening Emission Calculations'!$C$83:$C$133,0),MATCH($A53,'Screening Emission Calculations'!$E$80:$M$80,0))</f>
        <v>0.10195093610010786</v>
      </c>
      <c r="O53" s="300">
        <f t="shared" si="2"/>
        <v>0.10195093610010786</v>
      </c>
    </row>
    <row r="54" spans="1:15" x14ac:dyDescent="0.3">
      <c r="A54" s="228" t="str">
        <f>'2. Emissions Units &amp; Activities'!$A$15</f>
        <v>Type A</v>
      </c>
      <c r="B54" s="276" t="s">
        <v>227</v>
      </c>
      <c r="C54" s="230" t="str">
        <f>IFERROR(IF(B54="No CAS","",INDEX('DEQ Pollutant List'!$C$7:$C$611,MATCH('3. Pollutant Emissions - EF'!B54,'DEQ Pollutant List'!$B$7:$B$611,0))),"")</f>
        <v>Nickel and compounds</v>
      </c>
      <c r="D54" s="231">
        <f>IFERROR(IF(OR($B54="",$B54="No CAS"),INDEX('DEQ Pollutant List'!$A$7:$A$611,MATCH($C54,'DEQ Pollutant List'!$C$7:$C$611,0)),INDEX('DEQ Pollutant List'!$A$7:$A$611,MATCH($B54,'DEQ Pollutant List'!$B$7:$B$611,0))),"")</f>
        <v>364</v>
      </c>
      <c r="E54" s="232">
        <v>0</v>
      </c>
      <c r="F54" s="233">
        <f>IF(A54="Type F",IF(INDEX('Emission Factors'!$G$6:$G$54,MATCH('3. Pollutant Emissions - EF'!B54,'Emission Factors'!$D$6:$D$54,0))="",INDEX('Emission Factors'!$F$6:$F$54,MATCH('3. Pollutant Emissions - EF'!B54,'Emission Factors'!$D$6:$D$54,0)),INDEX('Emission Factors'!$G$6:$G$54,MATCH('3. Pollutant Emissions - EF'!B54,'Emission Factors'!$D$6:$D$54,0))),IF(OR(A54="Type X",A54="Type Y"),INDEX('Emission Factors'!$E$6:$E$54,MATCH('3. Pollutant Emissions - EF'!B54,'Emission Factors'!$D$6:$D$54,0)),INDEX('Emission Factors'!$F$6:$F$54,MATCH('3. Pollutant Emissions - EF'!B54,'Emission Factors'!$D$6:$D$54,0))))</f>
        <v>1.8222934133210207E-4</v>
      </c>
      <c r="G54" s="234">
        <f t="shared" si="0"/>
        <v>1.8222934133210207E-4</v>
      </c>
      <c r="H54" s="235" t="s">
        <v>188</v>
      </c>
      <c r="I54" s="556" t="s">
        <v>196</v>
      </c>
      <c r="J54" s="298">
        <f>IFERROR(IF(F54="N/A","N/A",F54*(1-E54)*INDEX('2. Emissions Units &amp; Activities'!$H$15:$H$23,MATCH('3. Pollutant Emissions - EF'!$A54,'2. Emissions Units &amp; Activities'!$A$15:$A$23,0))/1000),"")</f>
        <v>2.9065579942470281E-5</v>
      </c>
      <c r="K54" s="298">
        <f>INDEX('Screening Emission Calculations'!$E$4:$M$54,MATCH($B54,'Screening Emission Calculations'!$C$4:$C$54,0),MATCH($A54,'Screening Emission Calculations'!$E$1:$M$1,0))</f>
        <v>2.9302478086202016E-3</v>
      </c>
      <c r="L54" s="299">
        <f t="shared" si="1"/>
        <v>2.9302478086202016E-3</v>
      </c>
      <c r="M54" s="498">
        <f>IFERROR(IF(F54="N/A","N/A",F54*(1-E54)*INDEX('2. Emissions Units &amp; Activities'!$K$15:$K$23,MATCH('3. Pollutant Emissions - EF'!$A54,'2. Emissions Units &amp; Activities'!$A$15:$A$23,0))/1000),"")</f>
        <v>1.4578347306568167E-6</v>
      </c>
      <c r="N54" s="555">
        <f>INDEX('Screening Emission Calculations'!$E$83:$M$133,MATCH($B54,'Screening Emission Calculations'!$C$83:$C$133,0),MATCH($A54,'Screening Emission Calculations'!$E$80:$M$80,0))</f>
        <v>7.0340525754191395E-4</v>
      </c>
      <c r="O54" s="300">
        <f t="shared" si="2"/>
        <v>7.0340525754191395E-4</v>
      </c>
    </row>
    <row r="55" spans="1:15" x14ac:dyDescent="0.3">
      <c r="A55" s="228" t="str">
        <f>'2. Emissions Units &amp; Activities'!$A$15</f>
        <v>Type A</v>
      </c>
      <c r="B55" s="276" t="s">
        <v>228</v>
      </c>
      <c r="C55" s="230" t="str">
        <f>IFERROR(IF(B55="No CAS","",INDEX('DEQ Pollutant List'!$C$7:$C$611,MATCH('3. Pollutant Emissions - EF'!B55,'DEQ Pollutant List'!$B$7:$B$611,0))),"")</f>
        <v>Perylene</v>
      </c>
      <c r="D55" s="231">
        <f>IFERROR(IF(OR($B55="",$B55="No CAS"),INDEX('DEQ Pollutant List'!$A$7:$A$611,MATCH($C55,'DEQ Pollutant List'!$C$7:$C$611,0)),INDEX('DEQ Pollutant List'!$A$7:$A$611,MATCH($B55,'DEQ Pollutant List'!$B$7:$B$611,0))),"")</f>
        <v>429</v>
      </c>
      <c r="E55" s="232">
        <v>0</v>
      </c>
      <c r="F55" s="233">
        <f>IF(A55="Type F",IF(INDEX('Emission Factors'!$G$6:$G$54,MATCH('3. Pollutant Emissions - EF'!B55,'Emission Factors'!$D$6:$D$54,0))="",INDEX('Emission Factors'!$F$6:$F$54,MATCH('3. Pollutant Emissions - EF'!B55,'Emission Factors'!$D$6:$D$54,0)),INDEX('Emission Factors'!$G$6:$G$54,MATCH('3. Pollutant Emissions - EF'!B55,'Emission Factors'!$D$6:$D$54,0))),IF(OR(A55="Type X",A55="Type Y"),INDEX('Emission Factors'!$E$6:$E$54,MATCH('3. Pollutant Emissions - EF'!B55,'Emission Factors'!$D$6:$D$54,0)),INDEX('Emission Factors'!$F$6:$F$54,MATCH('3. Pollutant Emissions - EF'!B55,'Emission Factors'!$D$6:$D$54,0))))</f>
        <v>1.1782465534251089E-6</v>
      </c>
      <c r="G55" s="234">
        <f t="shared" si="0"/>
        <v>1.1782465534251089E-6</v>
      </c>
      <c r="H55" s="235" t="s">
        <v>188</v>
      </c>
      <c r="I55" s="556" t="s">
        <v>189</v>
      </c>
      <c r="J55" s="298">
        <f>IFERROR(IF(F55="N/A","N/A",F55*(1-E55)*INDEX('2. Emissions Units &amp; Activities'!$H$15:$H$23,MATCH('3. Pollutant Emissions - EF'!$A55,'2. Emissions Units &amp; Activities'!$A$15:$A$23,0))/1000),"")</f>
        <v>1.8793032527130487E-7</v>
      </c>
      <c r="K55" s="298">
        <f>INDEX('Screening Emission Calculations'!$E$4:$M$54,MATCH($B55,'Screening Emission Calculations'!$C$4:$C$54,0),MATCH($A55,'Screening Emission Calculations'!$E$1:$M$1,0))</f>
        <v>1.9255659253867322E-5</v>
      </c>
      <c r="L55" s="299">
        <f t="shared" si="1"/>
        <v>1.9255659253867322E-5</v>
      </c>
      <c r="M55" s="498">
        <f>IFERROR(IF(F55="N/A","N/A",F55*(1-E55)*INDEX('2. Emissions Units &amp; Activities'!$K$15:$K$23,MATCH('3. Pollutant Emissions - EF'!$A55,'2. Emissions Units &amp; Activities'!$A$15:$A$23,0))/1000),"")</f>
        <v>9.4259724274008713E-9</v>
      </c>
      <c r="N55" s="555">
        <f>INDEX('Screening Emission Calculations'!$E$83:$M$133,MATCH($B55,'Screening Emission Calculations'!$C$83:$C$133,0),MATCH($A55,'Screening Emission Calculations'!$E$80:$M$80,0))</f>
        <v>4.5583468520473061E-6</v>
      </c>
      <c r="O55" s="300">
        <f t="shared" si="2"/>
        <v>4.5583468520473061E-6</v>
      </c>
    </row>
    <row r="56" spans="1:15" x14ac:dyDescent="0.3">
      <c r="A56" s="228" t="str">
        <f>'2. Emissions Units &amp; Activities'!$A$15</f>
        <v>Type A</v>
      </c>
      <c r="B56" s="276" t="s">
        <v>229</v>
      </c>
      <c r="C56" s="230" t="str">
        <f>IFERROR(IF(B56="No CAS","",INDEX('DEQ Pollutant List'!$C$7:$C$611,MATCH('3. Pollutant Emissions - EF'!B56,'DEQ Pollutant List'!$B$7:$B$611,0))),"")</f>
        <v>Phenanthrene</v>
      </c>
      <c r="D56" s="231">
        <f>IFERROR(IF(OR($B56="",$B56="No CAS"),INDEX('DEQ Pollutant List'!$A$7:$A$611,MATCH($C56,'DEQ Pollutant List'!$C$7:$C$611,0)),INDEX('DEQ Pollutant List'!$A$7:$A$611,MATCH($B56,'DEQ Pollutant List'!$B$7:$B$611,0))),"")</f>
        <v>430</v>
      </c>
      <c r="E56" s="232">
        <v>0</v>
      </c>
      <c r="F56" s="233">
        <f>IF(A56="Type F",IF(INDEX('Emission Factors'!$G$6:$G$54,MATCH('3. Pollutant Emissions - EF'!B56,'Emission Factors'!$D$6:$D$54,0))="",INDEX('Emission Factors'!$F$6:$F$54,MATCH('3. Pollutant Emissions - EF'!B56,'Emission Factors'!$D$6:$D$54,0)),INDEX('Emission Factors'!$G$6:$G$54,MATCH('3. Pollutant Emissions - EF'!B56,'Emission Factors'!$D$6:$D$54,0))),IF(OR(A56="Type X",A56="Type Y"),INDEX('Emission Factors'!$E$6:$E$54,MATCH('3. Pollutant Emissions - EF'!B56,'Emission Factors'!$D$6:$D$54,0)),INDEX('Emission Factors'!$F$6:$F$54,MATCH('3. Pollutant Emissions - EF'!B56,'Emission Factors'!$D$6:$D$54,0))))</f>
        <v>4.5419465326501894E-3</v>
      </c>
      <c r="G56" s="234">
        <f t="shared" si="0"/>
        <v>4.5419465326501894E-3</v>
      </c>
      <c r="H56" s="235" t="s">
        <v>188</v>
      </c>
      <c r="I56" s="556" t="s">
        <v>189</v>
      </c>
      <c r="J56" s="298">
        <f>IFERROR(IF(F56="N/A","N/A",F56*(1-E56)*INDEX('2. Emissions Units &amp; Activities'!$H$15:$H$23,MATCH('3. Pollutant Emissions - EF'!$A56,'2. Emissions Units &amp; Activities'!$A$15:$A$23,0))/1000),"")</f>
        <v>7.2444047195770525E-4</v>
      </c>
      <c r="K56" s="298">
        <f>INDEX('Screening Emission Calculations'!$E$4:$M$54,MATCH($B56,'Screening Emission Calculations'!$C$4:$C$54,0),MATCH($A56,'Screening Emission Calculations'!$E$1:$M$1,0))</f>
        <v>7.422739708235028E-2</v>
      </c>
      <c r="L56" s="299">
        <f t="shared" si="1"/>
        <v>7.422739708235028E-2</v>
      </c>
      <c r="M56" s="498">
        <f>IFERROR(IF(F56="N/A","N/A",F56*(1-E56)*INDEX('2. Emissions Units &amp; Activities'!$K$15:$K$23,MATCH('3. Pollutant Emissions - EF'!$A56,'2. Emissions Units &amp; Activities'!$A$15:$A$23,0))/1000),"")</f>
        <v>3.6335572261201517E-5</v>
      </c>
      <c r="N56" s="555">
        <f>INDEX('Screening Emission Calculations'!$E$83:$M$133,MATCH($B56,'Screening Emission Calculations'!$C$83:$C$133,0),MATCH($A56,'Screening Emission Calculations'!$E$80:$M$80,0))</f>
        <v>1.7571676843940905E-2</v>
      </c>
      <c r="O56" s="300">
        <f t="shared" si="2"/>
        <v>1.7571676843940905E-2</v>
      </c>
    </row>
    <row r="57" spans="1:15" x14ac:dyDescent="0.3">
      <c r="A57" s="228" t="str">
        <f>'2. Emissions Units &amp; Activities'!$A$15</f>
        <v>Type A</v>
      </c>
      <c r="B57" s="276">
        <v>504</v>
      </c>
      <c r="C57" s="230" t="str">
        <f>IFERROR(IF(B57="No CAS","",INDEX('DEQ Pollutant List'!$C$7:$C$611,MATCH('3. Pollutant Emissions - EF'!B57,'DEQ Pollutant List'!$B$7:$B$611,0))),"")</f>
        <v>Phosphorus and compounds</v>
      </c>
      <c r="D57" s="231"/>
      <c r="E57" s="232">
        <v>0</v>
      </c>
      <c r="F57" s="233">
        <f>IF(A57="Type F",IF(INDEX('Emission Factors'!$G$6:$G$54,MATCH('3. Pollutant Emissions - EF'!B57,'Emission Factors'!$D$6:$D$54,0))="",INDEX('Emission Factors'!$F$6:$F$54,MATCH('3. Pollutant Emissions - EF'!B57,'Emission Factors'!$D$6:$D$54,0)),INDEX('Emission Factors'!$G$6:$G$54,MATCH('3. Pollutant Emissions - EF'!B57,'Emission Factors'!$D$6:$D$54,0))),IF(OR(A57="Type X",A57="Type Y"),INDEX('Emission Factors'!$E$6:$E$54,MATCH('3. Pollutant Emissions - EF'!B57,'Emission Factors'!$D$6:$D$54,0)),INDEX('Emission Factors'!$F$6:$F$54,MATCH('3. Pollutant Emissions - EF'!B57,'Emission Factors'!$D$6:$D$54,0))))</f>
        <v>8.4039857312420349E-3</v>
      </c>
      <c r="G57" s="234">
        <f t="shared" si="0"/>
        <v>8.4039857312420349E-3</v>
      </c>
      <c r="H57" s="235" t="s">
        <v>188</v>
      </c>
      <c r="I57" s="556" t="s">
        <v>196</v>
      </c>
      <c r="J57" s="298">
        <f>IFERROR(IF(F57="N/A","N/A",F57*(1-E57)*INDEX('2. Emissions Units &amp; Activities'!$H$15:$H$23,MATCH('3. Pollutant Emissions - EF'!$A57,'2. Emissions Units &amp; Activities'!$A$15:$A$23,0))/1000),"")</f>
        <v>1.3404357241331047E-3</v>
      </c>
      <c r="K57" s="298">
        <f>INDEX('Screening Emission Calculations'!$E$4:$M$54,MATCH($B57,'Screening Emission Calculations'!$C$4:$C$54,0),MATCH($A57,'Screening Emission Calculations'!$E$1:$M$1,0))</f>
        <v>0.13513609055837195</v>
      </c>
      <c r="L57" s="299">
        <f t="shared" si="1"/>
        <v>0.13513609055837195</v>
      </c>
      <c r="M57" s="498">
        <f>IFERROR(IF(F57="N/A","N/A",F57*(1-E57)*INDEX('2. Emissions Units &amp; Activities'!$K$15:$K$23,MATCH('3. Pollutant Emissions - EF'!$A57,'2. Emissions Units &amp; Activities'!$A$15:$A$23,0))/1000),"")</f>
        <v>6.7231885849936273E-5</v>
      </c>
      <c r="N57" s="555">
        <f>INDEX('Screening Emission Calculations'!$E$83:$M$133,MATCH($B57,'Screening Emission Calculations'!$C$83:$C$133,0),MATCH($A57,'Screening Emission Calculations'!$E$80:$M$80,0))</f>
        <v>3.243938492259426E-2</v>
      </c>
      <c r="O57" s="300">
        <f t="shared" si="2"/>
        <v>3.243938492259426E-2</v>
      </c>
    </row>
    <row r="58" spans="1:15" x14ac:dyDescent="0.3">
      <c r="A58" s="228" t="str">
        <f>'2. Emissions Units &amp; Activities'!$A$15</f>
        <v>Type A</v>
      </c>
      <c r="B58" s="276" t="s">
        <v>230</v>
      </c>
      <c r="C58" s="230" t="str">
        <f>IFERROR(IF(B58="No CAS","",INDEX('DEQ Pollutant List'!$C$7:$C$611,MATCH('3. Pollutant Emissions - EF'!B58,'DEQ Pollutant List'!$B$7:$B$611,0))),"")</f>
        <v>Propylene</v>
      </c>
      <c r="D58" s="231"/>
      <c r="E58" s="232">
        <v>0</v>
      </c>
      <c r="F58" s="233">
        <f>IF(A58="Type F",IF(INDEX('Emission Factors'!$G$6:$G$54,MATCH('3. Pollutant Emissions - EF'!B58,'Emission Factors'!$D$6:$D$54,0))="",INDEX('Emission Factors'!$F$6:$F$54,MATCH('3. Pollutant Emissions - EF'!B58,'Emission Factors'!$D$6:$D$54,0)),INDEX('Emission Factors'!$G$6:$G$54,MATCH('3. Pollutant Emissions - EF'!B58,'Emission Factors'!$D$6:$D$54,0))),IF(OR(A58="Type X",A58="Type Y"),INDEX('Emission Factors'!$E$6:$E$54,MATCH('3. Pollutant Emissions - EF'!B58,'Emission Factors'!$D$6:$D$54,0)),INDEX('Emission Factors'!$F$6:$F$54,MATCH('3. Pollutant Emissions - EF'!B58,'Emission Factors'!$D$6:$D$54,0))))</f>
        <v>0.47</v>
      </c>
      <c r="G58" s="234">
        <f t="shared" si="0"/>
        <v>0.47</v>
      </c>
      <c r="H58" s="235" t="s">
        <v>188</v>
      </c>
      <c r="I58" s="556" t="s">
        <v>189</v>
      </c>
      <c r="J58" s="298">
        <f>IFERROR(IF(F58="N/A","N/A",F58*(1-E58)*INDEX('2. Emissions Units &amp; Activities'!$H$15:$H$23,MATCH('3. Pollutant Emissions - EF'!$A58,'2. Emissions Units &amp; Activities'!$A$15:$A$23,0))/1000),"")</f>
        <v>7.496499999999999E-2</v>
      </c>
      <c r="K58" s="298">
        <f>INDEX('Screening Emission Calculations'!$E$4:$M$54,MATCH($B58,'Screening Emission Calculations'!$C$4:$C$54,0),MATCH($A58,'Screening Emission Calculations'!$E$1:$M$1,0))</f>
        <v>7.6810407999999999</v>
      </c>
      <c r="L58" s="299">
        <f t="shared" si="1"/>
        <v>7.6810407999999999</v>
      </c>
      <c r="M58" s="498">
        <f>IFERROR(IF(F58="N/A","N/A",F58*(1-E58)*INDEX('2. Emissions Units &amp; Activities'!$K$15:$K$23,MATCH('3. Pollutant Emissions - EF'!$A58,'2. Emissions Units &amp; Activities'!$A$15:$A$23,0))/1000),"")</f>
        <v>3.7599999999999999E-3</v>
      </c>
      <c r="N58" s="555">
        <f>INDEX('Screening Emission Calculations'!$E$83:$M$133,MATCH($B58,'Screening Emission Calculations'!$C$83:$C$133,0),MATCH($A58,'Screening Emission Calculations'!$E$80:$M$80,0))</f>
        <v>1.8183146933333332</v>
      </c>
      <c r="O58" s="300">
        <f t="shared" si="2"/>
        <v>1.8183146933333332</v>
      </c>
    </row>
    <row r="59" spans="1:15" x14ac:dyDescent="0.3">
      <c r="A59" s="228" t="str">
        <f>'2. Emissions Units &amp; Activities'!$A$15</f>
        <v>Type A</v>
      </c>
      <c r="B59" s="276" t="s">
        <v>231</v>
      </c>
      <c r="C59" s="230" t="str">
        <f>IFERROR(IF(B59="No CAS","",INDEX('DEQ Pollutant List'!$C$7:$C$611,MATCH('3. Pollutant Emissions - EF'!B59,'DEQ Pollutant List'!$B$7:$B$611,0))),"")</f>
        <v>Pyrene</v>
      </c>
      <c r="D59" s="231">
        <f>IFERROR(IF(OR($B59="",$B59="No CAS"),INDEX('DEQ Pollutant List'!$A$7:$A$611,MATCH($C59,'DEQ Pollutant List'!$C$7:$C$611,0)),INDEX('DEQ Pollutant List'!$A$7:$A$611,MATCH($B59,'DEQ Pollutant List'!$B$7:$B$611,0))),"")</f>
        <v>431</v>
      </c>
      <c r="E59" s="232">
        <v>0</v>
      </c>
      <c r="F59" s="233">
        <f>IF(A59="Type F",IF(INDEX('Emission Factors'!$G$6:$G$54,MATCH('3. Pollutant Emissions - EF'!B59,'Emission Factors'!$D$6:$D$54,0))="",INDEX('Emission Factors'!$F$6:$F$54,MATCH('3. Pollutant Emissions - EF'!B59,'Emission Factors'!$D$6:$D$54,0)),INDEX('Emission Factors'!$G$6:$G$54,MATCH('3. Pollutant Emissions - EF'!B59,'Emission Factors'!$D$6:$D$54,0))),IF(OR(A59="Type X",A59="Type Y"),INDEX('Emission Factors'!$E$6:$E$54,MATCH('3. Pollutant Emissions - EF'!B59,'Emission Factors'!$D$6:$D$54,0)),INDEX('Emission Factors'!$F$6:$F$54,MATCH('3. Pollutant Emissions - EF'!B59,'Emission Factors'!$D$6:$D$54,0))))</f>
        <v>1.25E-3</v>
      </c>
      <c r="G59" s="234">
        <f t="shared" si="0"/>
        <v>1.25E-3</v>
      </c>
      <c r="H59" s="235" t="s">
        <v>188</v>
      </c>
      <c r="I59" s="556" t="s">
        <v>189</v>
      </c>
      <c r="J59" s="298">
        <f>IFERROR(IF(F59="N/A","N/A",F59*(1-E59)*INDEX('2. Emissions Units &amp; Activities'!$H$15:$H$23,MATCH('3. Pollutant Emissions - EF'!$A59,'2. Emissions Units &amp; Activities'!$A$15:$A$23,0))/1000),"")</f>
        <v>1.9937500000000001E-4</v>
      </c>
      <c r="K59" s="298">
        <f>INDEX('Screening Emission Calculations'!$E$4:$M$54,MATCH($B59,'Screening Emission Calculations'!$C$4:$C$54,0),MATCH($A59,'Screening Emission Calculations'!$E$1:$M$1,0))</f>
        <v>2.04283E-2</v>
      </c>
      <c r="L59" s="299">
        <f t="shared" si="1"/>
        <v>2.04283E-2</v>
      </c>
      <c r="M59" s="498">
        <f>IFERROR(IF(F59="N/A","N/A",F59*(1-E59)*INDEX('2. Emissions Units &amp; Activities'!$K$15:$K$23,MATCH('3. Pollutant Emissions - EF'!$A59,'2. Emissions Units &amp; Activities'!$A$15:$A$23,0))/1000),"")</f>
        <v>1.0000000000000001E-5</v>
      </c>
      <c r="N59" s="555">
        <f>INDEX('Screening Emission Calculations'!$E$83:$M$133,MATCH($B59,'Screening Emission Calculations'!$C$83:$C$133,0),MATCH($A59,'Screening Emission Calculations'!$E$80:$M$80,0))</f>
        <v>4.8359433333333337E-3</v>
      </c>
      <c r="O59" s="300">
        <f t="shared" si="2"/>
        <v>4.8359433333333337E-3</v>
      </c>
    </row>
    <row r="60" spans="1:15" x14ac:dyDescent="0.3">
      <c r="A60" s="228" t="str">
        <f>'2. Emissions Units &amp; Activities'!$A$15</f>
        <v>Type A</v>
      </c>
      <c r="B60" s="276" t="s">
        <v>232</v>
      </c>
      <c r="C60" s="230" t="str">
        <f>IFERROR(IF(B60="No CAS","",INDEX('DEQ Pollutant List'!$C$7:$C$611,MATCH('3. Pollutant Emissions - EF'!B60,'DEQ Pollutant List'!$B$7:$B$611,0))),"")</f>
        <v>Selenium and compounds</v>
      </c>
      <c r="D60" s="231">
        <f>IFERROR(IF(OR($B60="",$B60="No CAS"),INDEX('DEQ Pollutant List'!$A$7:$A$611,MATCH($C60,'DEQ Pollutant List'!$C$7:$C$611,0)),INDEX('DEQ Pollutant List'!$A$7:$A$611,MATCH($B60,'DEQ Pollutant List'!$B$7:$B$611,0))),"")</f>
        <v>575</v>
      </c>
      <c r="E60" s="232">
        <v>0</v>
      </c>
      <c r="F60" s="233">
        <f>IF(A60="Type F",IF(INDEX('Emission Factors'!$G$6:$G$54,MATCH('3. Pollutant Emissions - EF'!B60,'Emission Factors'!$D$6:$D$54,0))="",INDEX('Emission Factors'!$F$6:$F$54,MATCH('3. Pollutant Emissions - EF'!B60,'Emission Factors'!$D$6:$D$54,0)),INDEX('Emission Factors'!$G$6:$G$54,MATCH('3. Pollutant Emissions - EF'!B60,'Emission Factors'!$D$6:$D$54,0))),IF(OR(A60="Type X",A60="Type Y"),INDEX('Emission Factors'!$E$6:$E$54,MATCH('3. Pollutant Emissions - EF'!B60,'Emission Factors'!$D$6:$D$54,0)),INDEX('Emission Factors'!$F$6:$F$54,MATCH('3. Pollutant Emissions - EF'!B60,'Emission Factors'!$D$6:$D$54,0))))</f>
        <v>3.7638267956703413E-4</v>
      </c>
      <c r="G60" s="234">
        <f t="shared" si="0"/>
        <v>3.7638267956703413E-4</v>
      </c>
      <c r="H60" s="235" t="s">
        <v>188</v>
      </c>
      <c r="I60" s="556" t="s">
        <v>196</v>
      </c>
      <c r="J60" s="298">
        <f>IFERROR(IF(F60="N/A","N/A",F60*(1-E60)*INDEX('2. Emissions Units &amp; Activities'!$H$15:$H$23,MATCH('3. Pollutant Emissions - EF'!$A60,'2. Emissions Units &amp; Activities'!$A$15:$A$23,0))/1000),"")</f>
        <v>6.0033037390941945E-5</v>
      </c>
      <c r="K60" s="298">
        <f>INDEX('Screening Emission Calculations'!$E$4:$M$54,MATCH($B60,'Screening Emission Calculations'!$C$4:$C$54,0),MATCH($A60,'Screening Emission Calculations'!$E$1:$M$1,0))</f>
        <v>6.0522334874379092E-3</v>
      </c>
      <c r="L60" s="299">
        <f t="shared" si="1"/>
        <v>6.0522334874379092E-3</v>
      </c>
      <c r="M60" s="498">
        <f>IFERROR(IF(F60="N/A","N/A",F60*(1-E60)*INDEX('2. Emissions Units &amp; Activities'!$K$15:$K$23,MATCH('3. Pollutant Emissions - EF'!$A60,'2. Emissions Units &amp; Activities'!$A$15:$A$23,0))/1000),"")</f>
        <v>3.0110614365362732E-6</v>
      </c>
      <c r="N60" s="555">
        <f>INDEX('Screening Emission Calculations'!$E$83:$M$133,MATCH($B60,'Screening Emission Calculations'!$C$83:$C$133,0),MATCH($A60,'Screening Emission Calculations'!$E$80:$M$80,0))</f>
        <v>1.4528371431287517E-3</v>
      </c>
      <c r="O60" s="300">
        <f t="shared" si="2"/>
        <v>1.4528371431287517E-3</v>
      </c>
    </row>
    <row r="61" spans="1:15" x14ac:dyDescent="0.3">
      <c r="A61" s="228" t="str">
        <f>'2. Emissions Units &amp; Activities'!$A$15</f>
        <v>Type A</v>
      </c>
      <c r="B61" s="276" t="s">
        <v>233</v>
      </c>
      <c r="C61" s="230" t="str">
        <f>IFERROR(IF(B61="No CAS","",INDEX('DEQ Pollutant List'!$C$7:$C$611,MATCH('3. Pollutant Emissions - EF'!B61,'DEQ Pollutant List'!$B$7:$B$611,0))),"")</f>
        <v>Silver and compounds</v>
      </c>
      <c r="D61" s="231"/>
      <c r="E61" s="232">
        <v>0</v>
      </c>
      <c r="F61" s="233">
        <f>IF(A61="Type F",IF(INDEX('Emission Factors'!$G$6:$G$54,MATCH('3. Pollutant Emissions - EF'!B61,'Emission Factors'!$D$6:$D$54,0))="",INDEX('Emission Factors'!$F$6:$F$54,MATCH('3. Pollutant Emissions - EF'!B61,'Emission Factors'!$D$6:$D$54,0)),INDEX('Emission Factors'!$G$6:$G$54,MATCH('3. Pollutant Emissions - EF'!B61,'Emission Factors'!$D$6:$D$54,0))),IF(OR(A61="Type X",A61="Type Y"),INDEX('Emission Factors'!$E$6:$E$54,MATCH('3. Pollutant Emissions - EF'!B61,'Emission Factors'!$D$6:$D$54,0)),INDEX('Emission Factors'!$F$6:$F$54,MATCH('3. Pollutant Emissions - EF'!B61,'Emission Factors'!$D$6:$D$54,0))))</f>
        <v>4.8013014217323475E-5</v>
      </c>
      <c r="G61" s="234">
        <f t="shared" si="0"/>
        <v>4.8013014217323475E-5</v>
      </c>
      <c r="H61" s="235" t="s">
        <v>188</v>
      </c>
      <c r="I61" s="556" t="s">
        <v>196</v>
      </c>
      <c r="J61" s="298">
        <f>IFERROR(IF(F61="N/A","N/A",F61*(1-E61)*INDEX('2. Emissions Units &amp; Activities'!$H$15:$H$23,MATCH('3. Pollutant Emissions - EF'!$A61,'2. Emissions Units &amp; Activities'!$A$15:$A$23,0))/1000),"")</f>
        <v>7.6580757676630941E-6</v>
      </c>
      <c r="K61" s="298">
        <f>INDEX('Screening Emission Calculations'!$E$4:$M$54,MATCH($B61,'Screening Emission Calculations'!$C$4:$C$54,0),MATCH($A61,'Screening Emission Calculations'!$E$1:$M$1,0))</f>
        <v>7.720492686145615E-4</v>
      </c>
      <c r="L61" s="299">
        <f t="shared" si="1"/>
        <v>7.720492686145615E-4</v>
      </c>
      <c r="M61" s="498">
        <f>IFERROR(IF(F61="N/A","N/A",F61*(1-E61)*INDEX('2. Emissions Units &amp; Activities'!$K$15:$K$23,MATCH('3. Pollutant Emissions - EF'!$A61,'2. Emissions Units &amp; Activities'!$A$15:$A$23,0))/1000),"")</f>
        <v>3.8410411373858779E-7</v>
      </c>
      <c r="N61" s="555">
        <f>INDEX('Screening Emission Calculations'!$E$83:$M$133,MATCH($B61,'Screening Emission Calculations'!$C$83:$C$133,0),MATCH($A61,'Screening Emission Calculations'!$E$80:$M$80,0))</f>
        <v>1.853302348788686E-4</v>
      </c>
      <c r="O61" s="300">
        <f t="shared" si="2"/>
        <v>1.853302348788686E-4</v>
      </c>
    </row>
    <row r="62" spans="1:15" x14ac:dyDescent="0.3">
      <c r="A62" s="228" t="str">
        <f>'2. Emissions Units &amp; Activities'!$A$15</f>
        <v>Type A</v>
      </c>
      <c r="B62" s="276" t="s">
        <v>234</v>
      </c>
      <c r="C62" s="230" t="str">
        <f>IFERROR(IF(B62="No CAS","",INDEX('DEQ Pollutant List'!$C$7:$C$611,MATCH('3. Pollutant Emissions - EF'!B62,'DEQ Pollutant List'!$B$7:$B$611,0))),"")</f>
        <v>Thallium and compounds</v>
      </c>
      <c r="D62" s="231"/>
      <c r="E62" s="232">
        <v>0</v>
      </c>
      <c r="F62" s="233">
        <f>IF(A62="Type F",IF(INDEX('Emission Factors'!$G$6:$G$54,MATCH('3. Pollutant Emissions - EF'!B62,'Emission Factors'!$D$6:$D$54,0))="",INDEX('Emission Factors'!$F$6:$F$54,MATCH('3. Pollutant Emissions - EF'!B62,'Emission Factors'!$D$6:$D$54,0)),INDEX('Emission Factors'!$G$6:$G$54,MATCH('3. Pollutant Emissions - EF'!B62,'Emission Factors'!$D$6:$D$54,0))),IF(OR(A62="Type X",A62="Type Y"),INDEX('Emission Factors'!$E$6:$E$54,MATCH('3. Pollutant Emissions - EF'!B62,'Emission Factors'!$D$6:$D$54,0)),INDEX('Emission Factors'!$F$6:$F$54,MATCH('3. Pollutant Emissions - EF'!B62,'Emission Factors'!$D$6:$D$54,0))))</f>
        <v>2.4009368143584827E-4</v>
      </c>
      <c r="G62" s="234">
        <f t="shared" si="0"/>
        <v>2.4009368143584827E-4</v>
      </c>
      <c r="H62" s="235" t="s">
        <v>188</v>
      </c>
      <c r="I62" s="556" t="s">
        <v>196</v>
      </c>
      <c r="J62" s="298">
        <f>IFERROR(IF(F62="N/A","N/A",F62*(1-E62)*INDEX('2. Emissions Units &amp; Activities'!$H$15:$H$23,MATCH('3. Pollutant Emissions - EF'!$A62,'2. Emissions Units &amp; Activities'!$A$15:$A$23,0))/1000),"")</f>
        <v>3.8294942189017801E-5</v>
      </c>
      <c r="K62" s="298">
        <f>INDEX('Screening Emission Calculations'!$E$4:$M$54,MATCH($B62,'Screening Emission Calculations'!$C$4:$C$54,0),MATCH($A62,'Screening Emission Calculations'!$E$1:$M$1,0))</f>
        <v>3.8607063974884399E-3</v>
      </c>
      <c r="L62" s="299">
        <f t="shared" si="1"/>
        <v>3.8607063974884399E-3</v>
      </c>
      <c r="M62" s="498">
        <f>IFERROR(IF(F62="N/A","N/A",F62*(1-E62)*INDEX('2. Emissions Units &amp; Activities'!$K$15:$K$23,MATCH('3. Pollutant Emissions - EF'!$A62,'2. Emissions Units &amp; Activities'!$A$15:$A$23,0))/1000),"")</f>
        <v>1.920749451486786E-6</v>
      </c>
      <c r="N62" s="555">
        <f>INDEX('Screening Emission Calculations'!$E$83:$M$133,MATCH($B62,'Screening Emission Calculations'!$C$83:$C$133,0),MATCH($A62,'Screening Emission Calculations'!$E$80:$M$80,0))</f>
        <v>9.267616103423742E-4</v>
      </c>
      <c r="O62" s="300">
        <f t="shared" si="2"/>
        <v>9.267616103423742E-4</v>
      </c>
    </row>
    <row r="63" spans="1:15" x14ac:dyDescent="0.3">
      <c r="A63" s="228" t="str">
        <f>'2. Emissions Units &amp; Activities'!$A$15</f>
        <v>Type A</v>
      </c>
      <c r="B63" s="276" t="s">
        <v>235</v>
      </c>
      <c r="C63" s="230" t="str">
        <f>IFERROR(IF(B63="No CAS","",INDEX('DEQ Pollutant List'!$C$7:$C$611,MATCH('3. Pollutant Emissions - EF'!B63,'DEQ Pollutant List'!$B$7:$B$611,0))),"")</f>
        <v>Toluene</v>
      </c>
      <c r="D63" s="231">
        <f>IFERROR(IF(OR($B63="",$B63="No CAS"),INDEX('DEQ Pollutant List'!$A$7:$A$611,MATCH($C63,'DEQ Pollutant List'!$C$7:$C$611,0)),INDEX('DEQ Pollutant List'!$A$7:$A$611,MATCH($B63,'DEQ Pollutant List'!$B$7:$B$611,0))),"")</f>
        <v>600</v>
      </c>
      <c r="E63" s="232">
        <v>0</v>
      </c>
      <c r="F63" s="233">
        <f>IF(A63="Type F",IF(INDEX('Emission Factors'!$G$6:$G$54,MATCH('3. Pollutant Emissions - EF'!B63,'Emission Factors'!$D$6:$D$54,0))="",INDEX('Emission Factors'!$F$6:$F$54,MATCH('3. Pollutant Emissions - EF'!B63,'Emission Factors'!$D$6:$D$54,0)),INDEX('Emission Factors'!$G$6:$G$54,MATCH('3. Pollutant Emissions - EF'!B63,'Emission Factors'!$D$6:$D$54,0))),IF(OR(A63="Type X",A63="Type Y"),INDEX('Emission Factors'!$E$6:$E$54,MATCH('3. Pollutant Emissions - EF'!B63,'Emission Factors'!$D$6:$D$54,0)),INDEX('Emission Factors'!$F$6:$F$54,MATCH('3. Pollutant Emissions - EF'!B63,'Emission Factors'!$D$6:$D$54,0))))</f>
        <v>0.10539999999999999</v>
      </c>
      <c r="G63" s="234">
        <f t="shared" si="0"/>
        <v>0.10539999999999999</v>
      </c>
      <c r="H63" s="235" t="s">
        <v>188</v>
      </c>
      <c r="I63" s="556" t="s">
        <v>189</v>
      </c>
      <c r="J63" s="298">
        <f>IFERROR(IF(F63="N/A","N/A",F63*(1-E63)*INDEX('2. Emissions Units &amp; Activities'!$H$15:$H$23,MATCH('3. Pollutant Emissions - EF'!$A63,'2. Emissions Units &amp; Activities'!$A$15:$A$23,0))/1000),"")</f>
        <v>1.6811299999999998E-2</v>
      </c>
      <c r="K63" s="298">
        <f>INDEX('Screening Emission Calculations'!$E$4:$M$54,MATCH($B63,'Screening Emission Calculations'!$C$4:$C$54,0),MATCH($A63,'Screening Emission Calculations'!$E$1:$M$1,0))</f>
        <v>1.7225142559999997</v>
      </c>
      <c r="L63" s="299">
        <f t="shared" si="1"/>
        <v>1.7225142559999997</v>
      </c>
      <c r="M63" s="498">
        <f>IFERROR(IF(F63="N/A","N/A",F63*(1-E63)*INDEX('2. Emissions Units &amp; Activities'!$K$15:$K$23,MATCH('3. Pollutant Emissions - EF'!$A63,'2. Emissions Units &amp; Activities'!$A$15:$A$23,0))/1000),"")</f>
        <v>8.431999999999999E-4</v>
      </c>
      <c r="N63" s="555">
        <f>INDEX('Screening Emission Calculations'!$E$83:$M$133,MATCH($B63,'Screening Emission Calculations'!$C$83:$C$133,0),MATCH($A63,'Screening Emission Calculations'!$E$80:$M$80,0))</f>
        <v>0.40776674186666667</v>
      </c>
      <c r="O63" s="300">
        <f t="shared" si="2"/>
        <v>0.40776674186666667</v>
      </c>
    </row>
    <row r="64" spans="1:15" x14ac:dyDescent="0.3">
      <c r="A64" s="228" t="str">
        <f>'2. Emissions Units &amp; Activities'!$A$15</f>
        <v>Type A</v>
      </c>
      <c r="B64" s="276" t="s">
        <v>236</v>
      </c>
      <c r="C64" s="230" t="str">
        <f>IFERROR(IF(B64="No CAS","",INDEX('DEQ Pollutant List'!$C$7:$C$611,MATCH('3. Pollutant Emissions - EF'!B64,'DEQ Pollutant List'!$B$7:$B$611,0))),"")</f>
        <v>Xylene (mixture), including m-xylene, o-xylene, p-xylene</v>
      </c>
      <c r="D64" s="231">
        <f>IFERROR(IF(OR($B64="",$B64="No CAS"),INDEX('DEQ Pollutant List'!$A$7:$A$611,MATCH($C64,'DEQ Pollutant List'!$C$7:$C$611,0)),INDEX('DEQ Pollutant List'!$A$7:$A$611,MATCH($B64,'DEQ Pollutant List'!$B$7:$B$611,0))),"")</f>
        <v>628</v>
      </c>
      <c r="E64" s="232">
        <v>0</v>
      </c>
      <c r="F64" s="233">
        <f>IF(A64="Type F",IF(INDEX('Emission Factors'!$G$6:$G$54,MATCH('3. Pollutant Emissions - EF'!B64,'Emission Factors'!$D$6:$D$54,0))="",INDEX('Emission Factors'!$F$6:$F$54,MATCH('3. Pollutant Emissions - EF'!B64,'Emission Factors'!$D$6:$D$54,0)),INDEX('Emission Factors'!$G$6:$G$54,MATCH('3. Pollutant Emissions - EF'!B64,'Emission Factors'!$D$6:$D$54,0))),IF(OR(A64="Type X",A64="Type Y"),INDEX('Emission Factors'!$E$6:$E$54,MATCH('3. Pollutant Emissions - EF'!B64,'Emission Factors'!$D$6:$D$54,0)),INDEX('Emission Factors'!$F$6:$F$54,MATCH('3. Pollutant Emissions - EF'!B64,'Emission Factors'!$D$6:$D$54,0))))</f>
        <v>4.24E-2</v>
      </c>
      <c r="G64" s="234">
        <f t="shared" si="0"/>
        <v>4.24E-2</v>
      </c>
      <c r="H64" s="235" t="s">
        <v>188</v>
      </c>
      <c r="I64" s="556" t="s">
        <v>189</v>
      </c>
      <c r="J64" s="298">
        <f>IFERROR(IF(F64="N/A","N/A",F64*(1-E64)*INDEX('2. Emissions Units &amp; Activities'!$H$15:$H$23,MATCH('3. Pollutant Emissions - EF'!$A64,'2. Emissions Units &amp; Activities'!$A$15:$A$23,0))/1000),"")</f>
        <v>6.7628000000000002E-3</v>
      </c>
      <c r="K64" s="298">
        <f>INDEX('Screening Emission Calculations'!$E$4:$M$54,MATCH($B64,'Screening Emission Calculations'!$C$4:$C$54,0),MATCH($A64,'Screening Emission Calculations'!$E$1:$M$1,0))</f>
        <v>0.69292793600000002</v>
      </c>
      <c r="L64" s="299">
        <f t="shared" si="1"/>
        <v>0.69292793600000002</v>
      </c>
      <c r="M64" s="498">
        <f>IFERROR(IF(F64="N/A","N/A",F64*(1-E64)*INDEX('2. Emissions Units &amp; Activities'!$K$15:$K$23,MATCH('3. Pollutant Emissions - EF'!$A64,'2. Emissions Units &amp; Activities'!$A$15:$A$23,0))/1000),"")</f>
        <v>3.392E-4</v>
      </c>
      <c r="N64" s="555">
        <f>INDEX('Screening Emission Calculations'!$E$83:$M$133,MATCH($B64,'Screening Emission Calculations'!$C$83:$C$133,0),MATCH($A64,'Screening Emission Calculations'!$E$80:$M$80,0))</f>
        <v>0.16403519786666665</v>
      </c>
      <c r="O64" s="300">
        <f t="shared" si="2"/>
        <v>0.16403519786666665</v>
      </c>
    </row>
    <row r="65" spans="1:15" x14ac:dyDescent="0.3">
      <c r="A65" s="240" t="str">
        <f>'2. Emissions Units &amp; Activities'!$A$15</f>
        <v>Type A</v>
      </c>
      <c r="B65" s="294" t="s">
        <v>237</v>
      </c>
      <c r="C65" s="295" t="str">
        <f>IFERROR(IF(B65="No CAS","",INDEX('DEQ Pollutant List'!$C$7:$C$611,MATCH('3. Pollutant Emissions - EF'!B65,'DEQ Pollutant List'!$B$7:$B$611,0))),"")</f>
        <v>Zinc and compounds</v>
      </c>
      <c r="D65" s="241"/>
      <c r="E65" s="242">
        <v>0</v>
      </c>
      <c r="F65" s="243">
        <f>IF(A65="Type F",IF(INDEX('Emission Factors'!$G$6:$G$54,MATCH('3. Pollutant Emissions - EF'!B65,'Emission Factors'!$D$6:$D$54,0))="",INDEX('Emission Factors'!$F$6:$F$54,MATCH('3. Pollutant Emissions - EF'!B65,'Emission Factors'!$D$6:$D$54,0)),INDEX('Emission Factors'!$G$6:$G$54,MATCH('3. Pollutant Emissions - EF'!B65,'Emission Factors'!$D$6:$D$54,0))),IF(OR(A65="Type X",A65="Type Y"),INDEX('Emission Factors'!$E$6:$E$54,MATCH('3. Pollutant Emissions - EF'!B65,'Emission Factors'!$D$6:$D$54,0)),INDEX('Emission Factors'!$F$6:$F$54,MATCH('3. Pollutant Emissions - EF'!B65,'Emission Factors'!$D$6:$D$54,0))))</f>
        <v>5.2261769021193245E-3</v>
      </c>
      <c r="G65" s="244">
        <f t="shared" si="0"/>
        <v>5.2261769021193245E-3</v>
      </c>
      <c r="H65" s="245" t="s">
        <v>188</v>
      </c>
      <c r="I65" s="557" t="s">
        <v>196</v>
      </c>
      <c r="J65" s="243">
        <f>IFERROR(IF(F65="N/A","N/A",F65*(1-E65)*INDEX('2. Emissions Units &amp; Activities'!$H$15:$H$23,MATCH('3. Pollutant Emissions - EF'!$A65,'2. Emissions Units &amp; Activities'!$A$15:$A$23,0))/1000),"")</f>
        <v>8.3357521588803231E-4</v>
      </c>
      <c r="K65" s="301">
        <f>INDEX('Screening Emission Calculations'!$E$4:$M$54,MATCH($B65,'Screening Emission Calculations'!$C$4:$C$54,0),MATCH($A65,'Screening Emission Calculations'!$E$1:$M$1,0))</f>
        <v>8.403692458607874E-2</v>
      </c>
      <c r="L65" s="302">
        <f t="shared" si="1"/>
        <v>8.403692458607874E-2</v>
      </c>
      <c r="M65" s="499">
        <f>IFERROR(IF(F65="N/A","N/A",F65*(1-E65)*INDEX('2. Emissions Units &amp; Activities'!$K$15:$K$23,MATCH('3. Pollutant Emissions - EF'!$A65,'2. Emissions Units &amp; Activities'!$A$15:$A$23,0))/1000),"")</f>
        <v>4.1809415216954595E-5</v>
      </c>
      <c r="N65" s="559">
        <f>INDEX('Screening Emission Calculations'!$E$83:$M$133,MATCH($B65,'Screening Emission Calculations'!$C$83:$C$133,0),MATCH($A65,'Screening Emission Calculations'!$E$80:$M$80,0))</f>
        <v>2.0173042842180591E-2</v>
      </c>
      <c r="O65" s="303">
        <f t="shared" si="2"/>
        <v>2.0173042842180591E-2</v>
      </c>
    </row>
    <row r="66" spans="1:15" x14ac:dyDescent="0.3">
      <c r="A66" s="237" t="str">
        <f>'2. Emissions Units &amp; Activities'!$A$16</f>
        <v>Type B</v>
      </c>
      <c r="B66" s="293" t="s">
        <v>187</v>
      </c>
      <c r="C66" s="230" t="str">
        <f>IFERROR(IF(B66="No CAS","",INDEX('DEQ Pollutant List'!$C$7:$C$611,MATCH('3. Pollutant Emissions - EF'!B66,'DEQ Pollutant List'!$B$7:$B$611,0))),"")</f>
        <v>1,3-Butadiene</v>
      </c>
      <c r="D66" s="231">
        <f>IFERROR(IF(OR($B66="",$B66="No CAS"),INDEX('DEQ Pollutant List'!$A$7:$A$611,MATCH($C66,'DEQ Pollutant List'!$C$7:$C$611,0)),INDEX('DEQ Pollutant List'!$A$7:$A$611,MATCH($B66,'DEQ Pollutant List'!$B$7:$B$611,0))),"")</f>
        <v>75</v>
      </c>
      <c r="E66" s="232">
        <v>0</v>
      </c>
      <c r="F66" s="233">
        <f>IF(A66="Type F",IF(INDEX('Emission Factors'!$G$6:$G$54,MATCH('3. Pollutant Emissions - EF'!B66,'Emission Factors'!$D$6:$D$54,0))="",INDEX('Emission Factors'!$F$6:$F$54,MATCH('3. Pollutant Emissions - EF'!B66,'Emission Factors'!$D$6:$D$54,0)),INDEX('Emission Factors'!$G$6:$G$54,MATCH('3. Pollutant Emissions - EF'!B66,'Emission Factors'!$D$6:$D$54,0))),IF(OR(A66="Type X",A66="Type Y"),INDEX('Emission Factors'!$E$6:$E$54,MATCH('3. Pollutant Emissions - EF'!B66,'Emission Factors'!$D$6:$D$54,0)),INDEX('Emission Factors'!$F$6:$F$54,MATCH('3. Pollutant Emissions - EF'!B66,'Emission Factors'!$D$6:$D$54,0))))</f>
        <v>0.21740000000000001</v>
      </c>
      <c r="G66" s="234">
        <f t="shared" si="0"/>
        <v>0.21740000000000001</v>
      </c>
      <c r="H66" s="235" t="s">
        <v>188</v>
      </c>
      <c r="I66" s="556" t="s">
        <v>189</v>
      </c>
      <c r="J66" s="298">
        <f>IFERROR(IF(F66="N/A","N/A",F66*(1-E66)*INDEX('2. Emissions Units &amp; Activities'!$H$15:$H$23,MATCH('3. Pollutant Emissions - EF'!$A66,'2. Emissions Units &amp; Activities'!$A$15:$A$23,0))/1000),"")</f>
        <v>5.6219640000000008E-2</v>
      </c>
      <c r="K66" s="298">
        <f>INDEX('Screening Emission Calculations'!$E$4:$M$54,MATCH($B66,'Screening Emission Calculations'!$C$4:$C$54,0),MATCH($A66,'Screening Emission Calculations'!$E$1:$M$1,0))</f>
        <v>3.798145398</v>
      </c>
      <c r="L66" s="299">
        <f t="shared" si="1"/>
        <v>3.798145398</v>
      </c>
      <c r="M66" s="498">
        <f>IFERROR(IF(F66="N/A","N/A",F66*(1-E66)*INDEX('2. Emissions Units &amp; Activities'!$K$15:$K$23,MATCH('3. Pollutant Emissions - EF'!$A66,'2. Emissions Units &amp; Activities'!$A$15:$A$23,0))/1000),"")</f>
        <v>3.261E-3</v>
      </c>
      <c r="N66" s="555">
        <f>INDEX('Screening Emission Calculations'!$E$83:$M$133,MATCH($B66,'Screening Emission Calculations'!$C$83:$C$133,0),MATCH($A66,'Screening Emission Calculations'!$E$80:$M$80,0))</f>
        <v>0.8990270466000001</v>
      </c>
      <c r="O66" s="300">
        <f t="shared" si="2"/>
        <v>0.8990270466000001</v>
      </c>
    </row>
    <row r="67" spans="1:15" x14ac:dyDescent="0.3">
      <c r="A67" s="237" t="str">
        <f>'2. Emissions Units &amp; Activities'!$A$16</f>
        <v>Type B</v>
      </c>
      <c r="B67" s="276" t="s">
        <v>190</v>
      </c>
      <c r="C67" s="230" t="str">
        <f>IFERROR(IF(B67="No CAS","",INDEX('DEQ Pollutant List'!$C$7:$C$611,MATCH('3. Pollutant Emissions - EF'!B67,'DEQ Pollutant List'!$B$7:$B$611,0))),"")</f>
        <v>2-Methyl naphthalene</v>
      </c>
      <c r="D67" s="231">
        <f>IFERROR(IF(OR($B67="",$B67="No CAS"),INDEX('DEQ Pollutant List'!$A$7:$A$611,MATCH($C67,'DEQ Pollutant List'!$C$7:$C$611,0)),INDEX('DEQ Pollutant List'!$A$7:$A$611,MATCH($B67,'DEQ Pollutant List'!$B$7:$B$611,0))),"")</f>
        <v>427</v>
      </c>
      <c r="E67" s="232">
        <v>0</v>
      </c>
      <c r="F67" s="233">
        <f>IF(A67="Type F",IF(INDEX('Emission Factors'!$G$6:$G$54,MATCH('3. Pollutant Emissions - EF'!B67,'Emission Factors'!$D$6:$D$54,0))="",INDEX('Emission Factors'!$F$6:$F$54,MATCH('3. Pollutant Emissions - EF'!B67,'Emission Factors'!$D$6:$D$54,0)),INDEX('Emission Factors'!$G$6:$G$54,MATCH('3. Pollutant Emissions - EF'!B67,'Emission Factors'!$D$6:$D$54,0))),IF(OR(A67="Type X",A67="Type Y"),INDEX('Emission Factors'!$E$6:$E$54,MATCH('3. Pollutant Emissions - EF'!B67,'Emission Factors'!$D$6:$D$54,0)),INDEX('Emission Factors'!$F$6:$F$54,MATCH('3. Pollutant Emissions - EF'!B67,'Emission Factors'!$D$6:$D$54,0))))</f>
        <v>1.2297907414592798E-2</v>
      </c>
      <c r="G67" s="234">
        <f t="shared" si="0"/>
        <v>1.2297907414592798E-2</v>
      </c>
      <c r="H67" s="235" t="s">
        <v>188</v>
      </c>
      <c r="I67" s="556" t="s">
        <v>189</v>
      </c>
      <c r="J67" s="298">
        <f>IFERROR(IF(F67="N/A","N/A",F67*(1-E67)*INDEX('2. Emissions Units &amp; Activities'!$H$15:$H$23,MATCH('3. Pollutant Emissions - EF'!$A67,'2. Emissions Units &amp; Activities'!$A$15:$A$23,0))/1000),"")</f>
        <v>3.1802388574136979E-3</v>
      </c>
      <c r="K67" s="298">
        <f>INDEX('Screening Emission Calculations'!$E$4:$M$54,MATCH($B67,'Screening Emission Calculations'!$C$4:$C$54,0),MATCH($A67,'Screening Emission Calculations'!$E$1:$M$1,0))</f>
        <v>0.21485391192164541</v>
      </c>
      <c r="L67" s="299">
        <f t="shared" si="1"/>
        <v>0.21485391192164541</v>
      </c>
      <c r="M67" s="498">
        <f>IFERROR(IF(F67="N/A","N/A",F67*(1-E67)*INDEX('2. Emissions Units &amp; Activities'!$K$15:$K$23,MATCH('3. Pollutant Emissions - EF'!$A67,'2. Emissions Units &amp; Activities'!$A$15:$A$23,0))/1000),"")</f>
        <v>1.8446861121889196E-4</v>
      </c>
      <c r="N67" s="555">
        <f>INDEX('Screening Emission Calculations'!$E$83:$M$133,MATCH($B67,'Screening Emission Calculations'!$C$83:$C$133,0),MATCH($A67,'Screening Emission Calculations'!$E$80:$M$80,0))</f>
        <v>5.0856262108103061E-2</v>
      </c>
      <c r="O67" s="300">
        <f t="shared" si="2"/>
        <v>5.0856262108103061E-2</v>
      </c>
    </row>
    <row r="68" spans="1:15" x14ac:dyDescent="0.3">
      <c r="A68" s="237" t="str">
        <f>'2. Emissions Units &amp; Activities'!$A$16</f>
        <v>Type B</v>
      </c>
      <c r="B68" s="276" t="s">
        <v>191</v>
      </c>
      <c r="C68" s="230" t="str">
        <f>IFERROR(IF(B68="No CAS","",INDEX('DEQ Pollutant List'!$C$7:$C$611,MATCH('3. Pollutant Emissions - EF'!B68,'DEQ Pollutant List'!$B$7:$B$611,0))),"")</f>
        <v>Acenaphthene</v>
      </c>
      <c r="D68" s="231">
        <f>IFERROR(IF(OR($B68="",$B68="No CAS"),INDEX('DEQ Pollutant List'!$A$7:$A$611,MATCH($C68,'DEQ Pollutant List'!$C$7:$C$611,0)),INDEX('DEQ Pollutant List'!$A$7:$A$611,MATCH($B68,'DEQ Pollutant List'!$B$7:$B$611,0))),"")</f>
        <v>402</v>
      </c>
      <c r="E68" s="232">
        <v>0</v>
      </c>
      <c r="F68" s="233">
        <f>IF(A68="Type F",IF(INDEX('Emission Factors'!$G$6:$G$54,MATCH('3. Pollutant Emissions - EF'!B68,'Emission Factors'!$D$6:$D$54,0))="",INDEX('Emission Factors'!$F$6:$F$54,MATCH('3. Pollutant Emissions - EF'!B68,'Emission Factors'!$D$6:$D$54,0)),INDEX('Emission Factors'!$G$6:$G$54,MATCH('3. Pollutant Emissions - EF'!B68,'Emission Factors'!$D$6:$D$54,0))),IF(OR(A68="Type X",A68="Type Y"),INDEX('Emission Factors'!$E$6:$E$54,MATCH('3. Pollutant Emissions - EF'!B68,'Emission Factors'!$D$6:$D$54,0)),INDEX('Emission Factors'!$F$6:$F$54,MATCH('3. Pollutant Emissions - EF'!B68,'Emission Factors'!$D$6:$D$54,0))))</f>
        <v>7.3461430796324472E-4</v>
      </c>
      <c r="G68" s="234">
        <f t="shared" si="0"/>
        <v>7.3461430796324472E-4</v>
      </c>
      <c r="H68" s="235" t="s">
        <v>188</v>
      </c>
      <c r="I68" s="556" t="s">
        <v>189</v>
      </c>
      <c r="J68" s="298">
        <f>IFERROR(IF(F68="N/A","N/A",F68*(1-E68)*INDEX('2. Emissions Units &amp; Activities'!$H$15:$H$23,MATCH('3. Pollutant Emissions - EF'!$A68,'2. Emissions Units &amp; Activities'!$A$15:$A$23,0))/1000),"")</f>
        <v>1.899712600392951E-4</v>
      </c>
      <c r="K68" s="298">
        <f>INDEX('Screening Emission Calculations'!$E$4:$M$54,MATCH($B68,'Screening Emission Calculations'!$C$4:$C$54,0),MATCH($A68,'Screening Emission Calculations'!$E$1:$M$1,0))</f>
        <v>1.2834277613135017E-2</v>
      </c>
      <c r="L68" s="299">
        <f t="shared" si="1"/>
        <v>1.2834277613135017E-2</v>
      </c>
      <c r="M68" s="498">
        <f>IFERROR(IF(F68="N/A","N/A",F68*(1-E68)*INDEX('2. Emissions Units &amp; Activities'!$K$15:$K$23,MATCH('3. Pollutant Emissions - EF'!$A68,'2. Emissions Units &amp; Activities'!$A$15:$A$23,0))/1000),"")</f>
        <v>1.101921461944867E-5</v>
      </c>
      <c r="N68" s="555">
        <f>INDEX('Screening Emission Calculations'!$E$83:$M$133,MATCH($B68,'Screening Emission Calculations'!$C$83:$C$133,0),MATCH($A68,'Screening Emission Calculations'!$E$80:$M$80,0))</f>
        <v>3.0378938899645758E-3</v>
      </c>
      <c r="O68" s="300">
        <f t="shared" si="2"/>
        <v>3.0378938899645758E-3</v>
      </c>
    </row>
    <row r="69" spans="1:15" x14ac:dyDescent="0.3">
      <c r="A69" s="237" t="str">
        <f>'2. Emissions Units &amp; Activities'!$A$16</f>
        <v>Type B</v>
      </c>
      <c r="B69" s="276" t="s">
        <v>192</v>
      </c>
      <c r="C69" s="230" t="str">
        <f>IFERROR(IF(B69="No CAS","",INDEX('DEQ Pollutant List'!$C$7:$C$611,MATCH('3. Pollutant Emissions - EF'!B69,'DEQ Pollutant List'!$B$7:$B$611,0))),"")</f>
        <v>Acenaphthylene</v>
      </c>
      <c r="D69" s="231">
        <f>IFERROR(IF(OR($B69="",$B69="No CAS"),INDEX('DEQ Pollutant List'!$A$7:$A$611,MATCH($C69,'DEQ Pollutant List'!$C$7:$C$611,0)),INDEX('DEQ Pollutant List'!$A$7:$A$611,MATCH($B69,'DEQ Pollutant List'!$B$7:$B$611,0))),"")</f>
        <v>403</v>
      </c>
      <c r="E69" s="232">
        <v>0</v>
      </c>
      <c r="F69" s="233">
        <f>IF(A69="Type F",IF(INDEX('Emission Factors'!$G$6:$G$54,MATCH('3. Pollutant Emissions - EF'!B69,'Emission Factors'!$D$6:$D$54,0))="",INDEX('Emission Factors'!$F$6:$F$54,MATCH('3. Pollutant Emissions - EF'!B69,'Emission Factors'!$D$6:$D$54,0)),INDEX('Emission Factors'!$G$6:$G$54,MATCH('3. Pollutant Emissions - EF'!B69,'Emission Factors'!$D$6:$D$54,0))),IF(OR(A69="Type X",A69="Type Y"),INDEX('Emission Factors'!$E$6:$E$54,MATCH('3. Pollutant Emissions - EF'!B69,'Emission Factors'!$D$6:$D$54,0)),INDEX('Emission Factors'!$F$6:$F$54,MATCH('3. Pollutant Emissions - EF'!B69,'Emission Factors'!$D$6:$D$54,0))))</f>
        <v>8.0981637303101373E-4</v>
      </c>
      <c r="G69" s="234">
        <f t="shared" si="0"/>
        <v>8.0981637303101373E-4</v>
      </c>
      <c r="H69" s="235" t="s">
        <v>188</v>
      </c>
      <c r="I69" s="556" t="s">
        <v>189</v>
      </c>
      <c r="J69" s="298">
        <f>IFERROR(IF(F69="N/A","N/A",F69*(1-E69)*INDEX('2. Emissions Units &amp; Activities'!$H$15:$H$23,MATCH('3. Pollutant Emissions - EF'!$A69,'2. Emissions Units &amp; Activities'!$A$15:$A$23,0))/1000),"")</f>
        <v>2.0941851406582016E-4</v>
      </c>
      <c r="K69" s="298">
        <f>INDEX('Screening Emission Calculations'!$E$4:$M$54,MATCH($B69,'Screening Emission Calculations'!$C$4:$C$54,0),MATCH($A69,'Screening Emission Calculations'!$E$1:$M$1,0))</f>
        <v>1.4148115595459044E-2</v>
      </c>
      <c r="L69" s="299">
        <f t="shared" si="1"/>
        <v>1.4148115595459044E-2</v>
      </c>
      <c r="M69" s="498">
        <f>IFERROR(IF(F69="N/A","N/A",F69*(1-E69)*INDEX('2. Emissions Units &amp; Activities'!$K$15:$K$23,MATCH('3. Pollutant Emissions - EF'!$A69,'2. Emissions Units &amp; Activities'!$A$15:$A$23,0))/1000),"")</f>
        <v>1.2147245595465206E-5</v>
      </c>
      <c r="N69" s="555">
        <f>INDEX('Screening Emission Calculations'!$E$83:$M$133,MATCH($B69,'Screening Emission Calculations'!$C$83:$C$133,0),MATCH($A69,'Screening Emission Calculations'!$E$80:$M$80,0))</f>
        <v>3.3488814265611598E-3</v>
      </c>
      <c r="O69" s="300">
        <f t="shared" si="2"/>
        <v>3.3488814265611598E-3</v>
      </c>
    </row>
    <row r="70" spans="1:15" x14ac:dyDescent="0.3">
      <c r="A70" s="237" t="str">
        <f>'2. Emissions Units &amp; Activities'!$A$16</f>
        <v>Type B</v>
      </c>
      <c r="B70" s="276" t="s">
        <v>193</v>
      </c>
      <c r="C70" s="230" t="str">
        <f>IFERROR(IF(B70="No CAS","",INDEX('DEQ Pollutant List'!$C$7:$C$611,MATCH('3. Pollutant Emissions - EF'!B70,'DEQ Pollutant List'!$B$7:$B$611,0))),"")</f>
        <v>Acetaldehyde</v>
      </c>
      <c r="D70" s="231">
        <f>IFERROR(IF(OR($B70="",$B70="No CAS"),INDEX('DEQ Pollutant List'!$A$7:$A$611,MATCH($C70,'DEQ Pollutant List'!$C$7:$C$611,0)),INDEX('DEQ Pollutant List'!$A$7:$A$611,MATCH($B70,'DEQ Pollutant List'!$B$7:$B$611,0))),"")</f>
        <v>1</v>
      </c>
      <c r="E70" s="232">
        <v>0</v>
      </c>
      <c r="F70" s="233">
        <f>IF(A70="Type F",IF(INDEX('Emission Factors'!$G$6:$G$54,MATCH('3. Pollutant Emissions - EF'!B70,'Emission Factors'!$D$6:$D$54,0))="",INDEX('Emission Factors'!$F$6:$F$54,MATCH('3. Pollutant Emissions - EF'!B70,'Emission Factors'!$D$6:$D$54,0)),INDEX('Emission Factors'!$G$6:$G$54,MATCH('3. Pollutant Emissions - EF'!B70,'Emission Factors'!$D$6:$D$54,0))),IF(OR(A70="Type X",A70="Type Y"),INDEX('Emission Factors'!$E$6:$E$54,MATCH('3. Pollutant Emissions - EF'!B70,'Emission Factors'!$D$6:$D$54,0)),INDEX('Emission Factors'!$F$6:$F$54,MATCH('3. Pollutant Emissions - EF'!B70,'Emission Factors'!$D$6:$D$54,0))))</f>
        <v>0.7833</v>
      </c>
      <c r="G70" s="234">
        <f t="shared" si="0"/>
        <v>0.7833</v>
      </c>
      <c r="H70" s="235" t="s">
        <v>188</v>
      </c>
      <c r="I70" s="556" t="s">
        <v>189</v>
      </c>
      <c r="J70" s="298">
        <f>IFERROR(IF(F70="N/A","N/A",F70*(1-E70)*INDEX('2. Emissions Units &amp; Activities'!$H$15:$H$23,MATCH('3. Pollutant Emissions - EF'!$A70,'2. Emissions Units &amp; Activities'!$A$15:$A$23,0))/1000),"")</f>
        <v>0.20256138000000001</v>
      </c>
      <c r="K70" s="298">
        <f>INDEX('Screening Emission Calculations'!$E$4:$M$54,MATCH($B70,'Screening Emission Calculations'!$C$4:$C$54,0),MATCH($A70,'Screening Emission Calculations'!$E$1:$M$1,0))</f>
        <v>13.684854140999999</v>
      </c>
      <c r="L70" s="299">
        <f t="shared" si="1"/>
        <v>13.684854140999999</v>
      </c>
      <c r="M70" s="498">
        <f>IFERROR(IF(F70="N/A","N/A",F70*(1-E70)*INDEX('2. Emissions Units &amp; Activities'!$K$15:$K$23,MATCH('3. Pollutant Emissions - EF'!$A70,'2. Emissions Units &amp; Activities'!$A$15:$A$23,0))/1000),"")</f>
        <v>1.17495E-2</v>
      </c>
      <c r="N70" s="555">
        <f>INDEX('Screening Emission Calculations'!$E$83:$M$133,MATCH($B70,'Screening Emission Calculations'!$C$83:$C$133,0),MATCH($A70,'Screening Emission Calculations'!$E$80:$M$80,0))</f>
        <v>3.2392267046999996</v>
      </c>
      <c r="O70" s="300">
        <f t="shared" si="2"/>
        <v>3.2392267046999996</v>
      </c>
    </row>
    <row r="71" spans="1:15" x14ac:dyDescent="0.3">
      <c r="A71" s="237" t="str">
        <f>'2. Emissions Units &amp; Activities'!$A$16</f>
        <v>Type B</v>
      </c>
      <c r="B71" s="276" t="s">
        <v>194</v>
      </c>
      <c r="C71" s="230" t="str">
        <f>IFERROR(IF(B71="No CAS","",INDEX('DEQ Pollutant List'!$C$7:$C$611,MATCH('3. Pollutant Emissions - EF'!B71,'DEQ Pollutant List'!$B$7:$B$611,0))),"")</f>
        <v>Acrolein</v>
      </c>
      <c r="D71" s="231">
        <f>IFERROR(IF(OR($B71="",$B71="No CAS"),INDEX('DEQ Pollutant List'!$A$7:$A$611,MATCH($C71,'DEQ Pollutant List'!$C$7:$C$611,0)),INDEX('DEQ Pollutant List'!$A$7:$A$611,MATCH($B71,'DEQ Pollutant List'!$B$7:$B$611,0))),"")</f>
        <v>5</v>
      </c>
      <c r="E71" s="232">
        <v>0</v>
      </c>
      <c r="F71" s="233">
        <f>IF(A71="Type F",IF(INDEX('Emission Factors'!$G$6:$G$54,MATCH('3. Pollutant Emissions - EF'!B71,'Emission Factors'!$D$6:$D$54,0))="",INDEX('Emission Factors'!$F$6:$F$54,MATCH('3. Pollutant Emissions - EF'!B71,'Emission Factors'!$D$6:$D$54,0)),INDEX('Emission Factors'!$G$6:$G$54,MATCH('3. Pollutant Emissions - EF'!B71,'Emission Factors'!$D$6:$D$54,0))),IF(OR(A71="Type X",A71="Type Y"),INDEX('Emission Factors'!$E$6:$E$54,MATCH('3. Pollutant Emissions - EF'!B71,'Emission Factors'!$D$6:$D$54,0)),INDEX('Emission Factors'!$F$6:$F$54,MATCH('3. Pollutant Emissions - EF'!B71,'Emission Factors'!$D$6:$D$54,0))))</f>
        <v>3.39E-2</v>
      </c>
      <c r="G71" s="234">
        <f t="shared" si="0"/>
        <v>3.39E-2</v>
      </c>
      <c r="H71" s="235" t="s">
        <v>188</v>
      </c>
      <c r="I71" s="556" t="s">
        <v>189</v>
      </c>
      <c r="J71" s="298">
        <f>IFERROR(IF(F71="N/A","N/A",F71*(1-E71)*INDEX('2. Emissions Units &amp; Activities'!$H$15:$H$23,MATCH('3. Pollutant Emissions - EF'!$A71,'2. Emissions Units &amp; Activities'!$A$15:$A$23,0))/1000),"")</f>
        <v>8.7665400000000015E-3</v>
      </c>
      <c r="K71" s="298">
        <f>INDEX('Screening Emission Calculations'!$E$4:$M$54,MATCH($B71,'Screening Emission Calculations'!$C$4:$C$54,0),MATCH($A71,'Screening Emission Calculations'!$E$1:$M$1,0))</f>
        <v>0.59225910299999995</v>
      </c>
      <c r="L71" s="299">
        <f t="shared" si="1"/>
        <v>0.59225910299999995</v>
      </c>
      <c r="M71" s="498">
        <f>IFERROR(IF(F71="N/A","N/A",F71*(1-E71)*INDEX('2. Emissions Units &amp; Activities'!$K$15:$K$23,MATCH('3. Pollutant Emissions - EF'!$A71,'2. Emissions Units &amp; Activities'!$A$15:$A$23,0))/1000),"")</f>
        <v>5.0849999999999995E-4</v>
      </c>
      <c r="N71" s="555">
        <f>INDEX('Screening Emission Calculations'!$E$83:$M$133,MATCH($B71,'Screening Emission Calculations'!$C$83:$C$133,0),MATCH($A71,'Screening Emission Calculations'!$E$80:$M$80,0))</f>
        <v>0.1401886701</v>
      </c>
      <c r="O71" s="300">
        <f t="shared" si="2"/>
        <v>0.1401886701</v>
      </c>
    </row>
    <row r="72" spans="1:15" x14ac:dyDescent="0.3">
      <c r="A72" s="228" t="str">
        <f>'2. Emissions Units &amp; Activities'!$A$16</f>
        <v>Type B</v>
      </c>
      <c r="B72" s="276" t="s">
        <v>195</v>
      </c>
      <c r="C72" s="230" t="str">
        <f>IFERROR(IF(B72="No CAS","",INDEX('DEQ Pollutant List'!$C$7:$C$611,MATCH('3. Pollutant Emissions - EF'!B72,'DEQ Pollutant List'!$B$7:$B$611,0))),"")</f>
        <v>Ammonia</v>
      </c>
      <c r="D72" s="231">
        <f>IFERROR(IF(OR($B72="",$B72="No CAS"),INDEX('DEQ Pollutant List'!$A$7:$A$611,MATCH($C72,'DEQ Pollutant List'!$C$7:$C$611,0)),INDEX('DEQ Pollutant List'!$A$7:$A$611,MATCH($B72,'DEQ Pollutant List'!$B$7:$B$611,0))),"")</f>
        <v>26</v>
      </c>
      <c r="E72" s="232">
        <v>0</v>
      </c>
      <c r="F72" s="233">
        <f>IF(A72="Type F",IF(INDEX('Emission Factors'!$G$6:$G$54,MATCH('3. Pollutant Emissions - EF'!B72,'Emission Factors'!$D$6:$D$54,0))="",INDEX('Emission Factors'!$F$6:$F$54,MATCH('3. Pollutant Emissions - EF'!B72,'Emission Factors'!$D$6:$D$54,0)),INDEX('Emission Factors'!$G$6:$G$54,MATCH('3. Pollutant Emissions - EF'!B72,'Emission Factors'!$D$6:$D$54,0))),IF(OR(A72="Type X",A72="Type Y"),INDEX('Emission Factors'!$E$6:$E$54,MATCH('3. Pollutant Emissions - EF'!B72,'Emission Factors'!$D$6:$D$54,0)),INDEX('Emission Factors'!$F$6:$F$54,MATCH('3. Pollutant Emissions - EF'!B72,'Emission Factors'!$D$6:$D$54,0))))</f>
        <v>0.8</v>
      </c>
      <c r="G72" s="234">
        <f t="shared" si="0"/>
        <v>0.8</v>
      </c>
      <c r="H72" s="235" t="s">
        <v>188</v>
      </c>
      <c r="I72" s="556" t="s">
        <v>196</v>
      </c>
      <c r="J72" s="298">
        <f>IFERROR(IF(F72="N/A","N/A",F72*(1-E72)*INDEX('2. Emissions Units &amp; Activities'!$H$15:$H$23,MATCH('3. Pollutant Emissions - EF'!$A72,'2. Emissions Units &amp; Activities'!$A$15:$A$23,0))/1000),"")</f>
        <v>0.20688000000000004</v>
      </c>
      <c r="K72" s="298">
        <f>INDEX('Screening Emission Calculations'!$E$4:$M$54,MATCH($B72,'Screening Emission Calculations'!$C$4:$C$54,0),MATCH($A72,'Screening Emission Calculations'!$E$1:$M$1,0))</f>
        <v>13.752000000000001</v>
      </c>
      <c r="L72" s="299">
        <f t="shared" si="1"/>
        <v>13.752000000000001</v>
      </c>
      <c r="M72" s="498">
        <f>IFERROR(IF(F72="N/A","N/A",F72*(1-E72)*INDEX('2. Emissions Units &amp; Activities'!$K$15:$K$23,MATCH('3. Pollutant Emissions - EF'!$A72,'2. Emissions Units &amp; Activities'!$A$15:$A$23,0))/1000),"")</f>
        <v>1.2E-2</v>
      </c>
      <c r="N72" s="555">
        <f>INDEX('Screening Emission Calculations'!$E$83:$M$133,MATCH($B72,'Screening Emission Calculations'!$C$83:$C$133,0),MATCH($A72,'Screening Emission Calculations'!$E$80:$M$80,0))</f>
        <v>3.3008000000000002</v>
      </c>
      <c r="O72" s="300">
        <f t="shared" si="2"/>
        <v>3.3008000000000002</v>
      </c>
    </row>
    <row r="73" spans="1:15" x14ac:dyDescent="0.3">
      <c r="A73" s="228" t="str">
        <f>'2. Emissions Units &amp; Activities'!$A$16</f>
        <v>Type B</v>
      </c>
      <c r="B73" s="276" t="s">
        <v>197</v>
      </c>
      <c r="C73" s="230" t="str">
        <f>IFERROR(IF(B73="No CAS","",INDEX('DEQ Pollutant List'!$C$7:$C$611,MATCH('3. Pollutant Emissions - EF'!B73,'DEQ Pollutant List'!$B$7:$B$611,0))),"")</f>
        <v>Anthracene</v>
      </c>
      <c r="D73" s="231">
        <f>IFERROR(IF(OR($B73="",$B73="No CAS"),INDEX('DEQ Pollutant List'!$A$7:$A$611,MATCH($C73,'DEQ Pollutant List'!$C$7:$C$611,0)),INDEX('DEQ Pollutant List'!$A$7:$A$611,MATCH($B73,'DEQ Pollutant List'!$B$7:$B$611,0))),"")</f>
        <v>404</v>
      </c>
      <c r="E73" s="232">
        <v>0</v>
      </c>
      <c r="F73" s="233">
        <f>IF(A73="Type F",IF(INDEX('Emission Factors'!$G$6:$G$54,MATCH('3. Pollutant Emissions - EF'!B73,'Emission Factors'!$D$6:$D$54,0))="",INDEX('Emission Factors'!$F$6:$F$54,MATCH('3. Pollutant Emissions - EF'!B73,'Emission Factors'!$D$6:$D$54,0)),INDEX('Emission Factors'!$G$6:$G$54,MATCH('3. Pollutant Emissions - EF'!B73,'Emission Factors'!$D$6:$D$54,0))),IF(OR(A73="Type X",A73="Type Y"),INDEX('Emission Factors'!$E$6:$E$54,MATCH('3. Pollutant Emissions - EF'!B73,'Emission Factors'!$D$6:$D$54,0)),INDEX('Emission Factors'!$F$6:$F$54,MATCH('3. Pollutant Emissions - EF'!B73,'Emission Factors'!$D$6:$D$54,0))))</f>
        <v>4.5209000937094504E-4</v>
      </c>
      <c r="G73" s="234">
        <f t="shared" si="0"/>
        <v>4.5209000937094504E-4</v>
      </c>
      <c r="H73" s="235" t="s">
        <v>188</v>
      </c>
      <c r="I73" s="556" t="s">
        <v>189</v>
      </c>
      <c r="J73" s="298">
        <f>IFERROR(IF(F73="N/A","N/A",F73*(1-E73)*INDEX('2. Emissions Units &amp; Activities'!$H$15:$H$23,MATCH('3. Pollutant Emissions - EF'!$A73,'2. Emissions Units &amp; Activities'!$A$15:$A$23,0))/1000),"")</f>
        <v>1.169104764233264E-4</v>
      </c>
      <c r="K73" s="298">
        <f>INDEX('Screening Emission Calculations'!$E$4:$M$54,MATCH($B73,'Screening Emission Calculations'!$C$4:$C$54,0),MATCH($A73,'Screening Emission Calculations'!$E$1:$M$1,0))</f>
        <v>7.8983605730176248E-3</v>
      </c>
      <c r="L73" s="299">
        <f t="shared" si="1"/>
        <v>7.8983605730176248E-3</v>
      </c>
      <c r="M73" s="498">
        <f>IFERROR(IF(F73="N/A","N/A",F73*(1-E73)*INDEX('2. Emissions Units &amp; Activities'!$K$15:$K$23,MATCH('3. Pollutant Emissions - EF'!$A73,'2. Emissions Units &amp; Activities'!$A$15:$A$23,0))/1000),"")</f>
        <v>6.7813501405641747E-6</v>
      </c>
      <c r="N73" s="555">
        <f>INDEX('Screening Emission Calculations'!$E$83:$M$133,MATCH($B73,'Screening Emission Calculations'!$C$83:$C$133,0),MATCH($A73,'Screening Emission Calculations'!$E$80:$M$80,0))</f>
        <v>1.8695544890622218E-3</v>
      </c>
      <c r="O73" s="300">
        <f t="shared" si="2"/>
        <v>1.8695544890622218E-3</v>
      </c>
    </row>
    <row r="74" spans="1:15" x14ac:dyDescent="0.3">
      <c r="A74" s="228" t="str">
        <f>'2. Emissions Units &amp; Activities'!$A$16</f>
        <v>Type B</v>
      </c>
      <c r="B74" s="276" t="s">
        <v>198</v>
      </c>
      <c r="C74" s="230" t="str">
        <f>IFERROR(IF(B74="No CAS","",INDEX('DEQ Pollutant List'!$C$7:$C$611,MATCH('3. Pollutant Emissions - EF'!B74,'DEQ Pollutant List'!$B$7:$B$611,0))),"")</f>
        <v>Antimony and compounds</v>
      </c>
      <c r="D74" s="231">
        <f>IFERROR(IF(OR($B74="",$B74="No CAS"),INDEX('DEQ Pollutant List'!$A$7:$A$611,MATCH($C74,'DEQ Pollutant List'!$C$7:$C$611,0)),INDEX('DEQ Pollutant List'!$A$7:$A$611,MATCH($B74,'DEQ Pollutant List'!$B$7:$B$611,0))),"")</f>
        <v>33</v>
      </c>
      <c r="E74" s="232">
        <v>0</v>
      </c>
      <c r="F74" s="233">
        <f>IF(A74="Type F",IF(INDEX('Emission Factors'!$G$6:$G$54,MATCH('3. Pollutant Emissions - EF'!B74,'Emission Factors'!$D$6:$D$54,0))="",INDEX('Emission Factors'!$F$6:$F$54,MATCH('3. Pollutant Emissions - EF'!B74,'Emission Factors'!$D$6:$D$54,0)),INDEX('Emission Factors'!$G$6:$G$54,MATCH('3. Pollutant Emissions - EF'!B74,'Emission Factors'!$D$6:$D$54,0))),IF(OR(A74="Type X",A74="Type Y"),INDEX('Emission Factors'!$E$6:$E$54,MATCH('3. Pollutant Emissions - EF'!B74,'Emission Factors'!$D$6:$D$54,0)),INDEX('Emission Factors'!$F$6:$F$54,MATCH('3. Pollutant Emissions - EF'!B74,'Emission Factors'!$D$6:$D$54,0))))</f>
        <v>3.1818727304855452E-4</v>
      </c>
      <c r="G74" s="234">
        <f t="shared" si="0"/>
        <v>3.1818727304855452E-4</v>
      </c>
      <c r="H74" s="235" t="s">
        <v>188</v>
      </c>
      <c r="I74" s="556" t="s">
        <v>196</v>
      </c>
      <c r="J74" s="298">
        <f>IFERROR(IF(F74="N/A","N/A",F74*(1-E74)*INDEX('2. Emissions Units &amp; Activities'!$H$15:$H$23,MATCH('3. Pollutant Emissions - EF'!$A74,'2. Emissions Units &amp; Activities'!$A$15:$A$23,0))/1000),"")</f>
        <v>8.2283228810356212E-5</v>
      </c>
      <c r="K74" s="298">
        <f>INDEX('Screening Emission Calculations'!$E$4:$M$54,MATCH($B74,'Screening Emission Calculations'!$C$4:$C$54,0),MATCH($A74,'Screening Emission Calculations'!$E$1:$M$1,0))</f>
        <v>5.4696392237046521E-3</v>
      </c>
      <c r="L74" s="299">
        <f t="shared" si="1"/>
        <v>5.4696392237046521E-3</v>
      </c>
      <c r="M74" s="498">
        <f>IFERROR(IF(F74="N/A","N/A",F74*(1-E74)*INDEX('2. Emissions Units &amp; Activities'!$K$15:$K$23,MATCH('3. Pollutant Emissions - EF'!$A74,'2. Emissions Units &amp; Activities'!$A$15:$A$23,0))/1000),"")</f>
        <v>4.7728090957283178E-6</v>
      </c>
      <c r="N74" s="555">
        <f>INDEX('Screening Emission Calculations'!$E$83:$M$133,MATCH($B74,'Screening Emission Calculations'!$C$83:$C$133,0),MATCH($A74,'Screening Emission Calculations'!$E$80:$M$80,0))</f>
        <v>1.3128406885983359E-3</v>
      </c>
      <c r="O74" s="300">
        <f t="shared" si="2"/>
        <v>1.3128406885983359E-3</v>
      </c>
    </row>
    <row r="75" spans="1:15" x14ac:dyDescent="0.3">
      <c r="A75" s="228" t="str">
        <f>'2. Emissions Units &amp; Activities'!$A$16</f>
        <v>Type B</v>
      </c>
      <c r="B75" s="276" t="s">
        <v>185</v>
      </c>
      <c r="C75" s="230" t="str">
        <f>IFERROR(IF(B75="No CAS","",INDEX('DEQ Pollutant List'!$C$7:$C$611,MATCH('3. Pollutant Emissions - EF'!B75,'DEQ Pollutant List'!$B$7:$B$611,0))),"")</f>
        <v>Arsenic and compounds</v>
      </c>
      <c r="D75" s="231">
        <f>IFERROR(IF(OR($B75="",$B75="No CAS"),INDEX('DEQ Pollutant List'!$A$7:$A$611,MATCH($C75,'DEQ Pollutant List'!$C$7:$C$611,0)),INDEX('DEQ Pollutant List'!$A$7:$A$611,MATCH($B75,'DEQ Pollutant List'!$B$7:$B$611,0))),"")</f>
        <v>37</v>
      </c>
      <c r="E75" s="232">
        <v>0</v>
      </c>
      <c r="F75" s="233">
        <f>IF(A75="Type F",IF(INDEX('Emission Factors'!$G$6:$G$54,MATCH('3. Pollutant Emissions - EF'!B75,'Emission Factors'!$D$6:$D$54,0))="",INDEX('Emission Factors'!$F$6:$F$54,MATCH('3. Pollutant Emissions - EF'!B75,'Emission Factors'!$D$6:$D$54,0)),INDEX('Emission Factors'!$G$6:$G$54,MATCH('3. Pollutant Emissions - EF'!B75,'Emission Factors'!$D$6:$D$54,0))),IF(OR(A75="Type X",A75="Type Y"),INDEX('Emission Factors'!$E$6:$E$54,MATCH('3. Pollutant Emissions - EF'!B75,'Emission Factors'!$D$6:$D$54,0)),INDEX('Emission Factors'!$F$6:$F$54,MATCH('3. Pollutant Emissions - EF'!B75,'Emission Factors'!$D$6:$D$54,0))))</f>
        <v>2.7685267838269253E-4</v>
      </c>
      <c r="G75" s="234">
        <f t="shared" si="0"/>
        <v>2.7685267838269253E-4</v>
      </c>
      <c r="H75" s="235" t="s">
        <v>188</v>
      </c>
      <c r="I75" s="556" t="s">
        <v>196</v>
      </c>
      <c r="J75" s="298">
        <f>IFERROR(IF(F75="N/A","N/A",F75*(1-E75)*INDEX('2. Emissions Units &amp; Activities'!$H$15:$H$23,MATCH('3. Pollutant Emissions - EF'!$A75,'2. Emissions Units &amp; Activities'!$A$15:$A$23,0))/1000),"")</f>
        <v>7.1594102629764285E-5</v>
      </c>
      <c r="K75" s="298">
        <f>INDEX('Screening Emission Calculations'!$E$4:$M$54,MATCH($B75,'Screening Emission Calculations'!$C$4:$C$54,0),MATCH($A75,'Screening Emission Calculations'!$E$1:$M$1,0))</f>
        <v>4.7590975413984845E-3</v>
      </c>
      <c r="L75" s="299">
        <f t="shared" si="1"/>
        <v>4.7590975413984845E-3</v>
      </c>
      <c r="M75" s="498">
        <f>IFERROR(IF(F75="N/A","N/A",F75*(1-E75)*INDEX('2. Emissions Units &amp; Activities'!$K$15:$K$23,MATCH('3. Pollutant Emissions - EF'!$A75,'2. Emissions Units &amp; Activities'!$A$15:$A$23,0))/1000),"")</f>
        <v>4.152790175740388E-6</v>
      </c>
      <c r="N75" s="555">
        <f>INDEX('Screening Emission Calculations'!$E$83:$M$133,MATCH($B75,'Screening Emission Calculations'!$C$83:$C$133,0),MATCH($A75,'Screening Emission Calculations'!$E$80:$M$80,0))</f>
        <v>1.1422941510069895E-3</v>
      </c>
      <c r="O75" s="300">
        <f t="shared" si="2"/>
        <v>1.1422941510069895E-3</v>
      </c>
    </row>
    <row r="76" spans="1:15" x14ac:dyDescent="0.3">
      <c r="A76" s="228" t="str">
        <f>'2. Emissions Units &amp; Activities'!$A$16</f>
        <v>Type B</v>
      </c>
      <c r="B76" s="276" t="s">
        <v>199</v>
      </c>
      <c r="C76" s="230" t="str">
        <f>IFERROR(IF(B76="No CAS","",INDEX('DEQ Pollutant List'!$C$7:$C$611,MATCH('3. Pollutant Emissions - EF'!B76,'DEQ Pollutant List'!$B$7:$B$611,0))),"")</f>
        <v>Barium and compounds</v>
      </c>
      <c r="D76" s="231">
        <f>IFERROR(IF(OR($B76="",$B76="No CAS"),INDEX('DEQ Pollutant List'!$A$7:$A$611,MATCH($C76,'DEQ Pollutant List'!$C$7:$C$611,0)),INDEX('DEQ Pollutant List'!$A$7:$A$611,MATCH($B76,'DEQ Pollutant List'!$B$7:$B$611,0))),"")</f>
        <v>45</v>
      </c>
      <c r="E76" s="232">
        <v>0</v>
      </c>
      <c r="F76" s="233">
        <f>IF(A76="Type F",IF(INDEX('Emission Factors'!$G$6:$G$54,MATCH('3. Pollutant Emissions - EF'!B76,'Emission Factors'!$D$6:$D$54,0))="",INDEX('Emission Factors'!$F$6:$F$54,MATCH('3. Pollutant Emissions - EF'!B76,'Emission Factors'!$D$6:$D$54,0)),INDEX('Emission Factors'!$G$6:$G$54,MATCH('3. Pollutant Emissions - EF'!B76,'Emission Factors'!$D$6:$D$54,0))),IF(OR(A76="Type X",A76="Type Y"),INDEX('Emission Factors'!$E$6:$E$54,MATCH('3. Pollutant Emissions - EF'!B76,'Emission Factors'!$D$6:$D$54,0)),INDEX('Emission Factors'!$F$6:$F$54,MATCH('3. Pollutant Emissions - EF'!B76,'Emission Factors'!$D$6:$D$54,0))))</f>
        <v>3.7389334939055331E-4</v>
      </c>
      <c r="G76" s="234">
        <f t="shared" si="0"/>
        <v>3.7389334939055331E-4</v>
      </c>
      <c r="H76" s="235" t="s">
        <v>188</v>
      </c>
      <c r="I76" s="556" t="s">
        <v>196</v>
      </c>
      <c r="J76" s="298">
        <f>IFERROR(IF(F76="N/A","N/A",F76*(1-E76)*INDEX('2. Emissions Units &amp; Activities'!$H$15:$H$23,MATCH('3. Pollutant Emissions - EF'!$A76,'2. Emissions Units &amp; Activities'!$A$15:$A$23,0))/1000),"")</f>
        <v>9.6688820152397094E-5</v>
      </c>
      <c r="K76" s="298">
        <f>INDEX('Screening Emission Calculations'!$E$4:$M$54,MATCH($B76,'Screening Emission Calculations'!$C$4:$C$54,0),MATCH($A76,'Screening Emission Calculations'!$E$1:$M$1,0))</f>
        <v>6.4272266760236115E-3</v>
      </c>
      <c r="L76" s="299">
        <f t="shared" si="1"/>
        <v>6.4272266760236115E-3</v>
      </c>
      <c r="M76" s="498">
        <f>IFERROR(IF(F76="N/A","N/A",F76*(1-E76)*INDEX('2. Emissions Units &amp; Activities'!$K$15:$K$23,MATCH('3. Pollutant Emissions - EF'!$A76,'2. Emissions Units &amp; Activities'!$A$15:$A$23,0))/1000),"")</f>
        <v>5.6084002408582997E-6</v>
      </c>
      <c r="N76" s="555">
        <f>INDEX('Screening Emission Calculations'!$E$83:$M$133,MATCH($B76,'Screening Emission Calculations'!$C$83:$C$133,0),MATCH($A76,'Screening Emission Calculations'!$E$80:$M$80,0))</f>
        <v>1.5426839595854228E-3</v>
      </c>
      <c r="O76" s="300">
        <f t="shared" si="2"/>
        <v>1.5426839595854228E-3</v>
      </c>
    </row>
    <row r="77" spans="1:15" x14ac:dyDescent="0.3">
      <c r="A77" s="228" t="str">
        <f>'2. Emissions Units &amp; Activities'!$A$16</f>
        <v>Type B</v>
      </c>
      <c r="B77" s="276" t="s">
        <v>200</v>
      </c>
      <c r="C77" s="230" t="str">
        <f>IFERROR(IF(B77="No CAS","",INDEX('DEQ Pollutant List'!$C$7:$C$611,MATCH('3. Pollutant Emissions - EF'!B77,'DEQ Pollutant List'!$B$7:$B$611,0))),"")</f>
        <v>Benz[a]anthracene</v>
      </c>
      <c r="D77" s="231">
        <f>IFERROR(IF(OR($B77="",$B77="No CAS"),INDEX('DEQ Pollutant List'!$A$7:$A$611,MATCH($C77,'DEQ Pollutant List'!$C$7:$C$611,0)),INDEX('DEQ Pollutant List'!$A$7:$A$611,MATCH($B77,'DEQ Pollutant List'!$B$7:$B$611,0))),"")</f>
        <v>405</v>
      </c>
      <c r="E77" s="232">
        <v>0</v>
      </c>
      <c r="F77" s="233">
        <f>IF(A77="Type F",IF(INDEX('Emission Factors'!$G$6:$G$54,MATCH('3. Pollutant Emissions - EF'!B77,'Emission Factors'!$D$6:$D$54,0))="",INDEX('Emission Factors'!$F$6:$F$54,MATCH('3. Pollutant Emissions - EF'!B77,'Emission Factors'!$D$6:$D$54,0)),INDEX('Emission Factors'!$G$6:$G$54,MATCH('3. Pollutant Emissions - EF'!B77,'Emission Factors'!$D$6:$D$54,0))),IF(OR(A77="Type X",A77="Type Y"),INDEX('Emission Factors'!$E$6:$E$54,MATCH('3. Pollutant Emissions - EF'!B77,'Emission Factors'!$D$6:$D$54,0)),INDEX('Emission Factors'!$F$6:$F$54,MATCH('3. Pollutant Emissions - EF'!B77,'Emission Factors'!$D$6:$D$54,0))))</f>
        <v>4.8541323701614526E-5</v>
      </c>
      <c r="G77" s="234">
        <f t="shared" si="0"/>
        <v>4.8541323701614526E-5</v>
      </c>
      <c r="H77" s="235" t="s">
        <v>188</v>
      </c>
      <c r="I77" s="556" t="s">
        <v>189</v>
      </c>
      <c r="J77" s="298">
        <f>IFERROR(IF(F77="N/A","N/A",F77*(1-E77)*INDEX('2. Emissions Units &amp; Activities'!$H$15:$H$23,MATCH('3. Pollutant Emissions - EF'!$A77,'2. Emissions Units &amp; Activities'!$A$15:$A$23,0))/1000),"")</f>
        <v>1.2552786309237517E-5</v>
      </c>
      <c r="K77" s="298">
        <f>INDEX('Screening Emission Calculations'!$E$4:$M$54,MATCH($B77,'Screening Emission Calculations'!$C$4:$C$54,0),MATCH($A77,'Screening Emission Calculations'!$E$1:$M$1,0))</f>
        <v>8.4805430188645593E-4</v>
      </c>
      <c r="L77" s="299">
        <f t="shared" si="1"/>
        <v>8.4805430188645593E-4</v>
      </c>
      <c r="M77" s="498">
        <f>IFERROR(IF(F77="N/A","N/A",F77*(1-E77)*INDEX('2. Emissions Units &amp; Activities'!$K$15:$K$23,MATCH('3. Pollutant Emissions - EF'!$A77,'2. Emissions Units &amp; Activities'!$A$15:$A$23,0))/1000),"")</f>
        <v>7.2811985552421788E-7</v>
      </c>
      <c r="N77" s="555">
        <f>INDEX('Screening Emission Calculations'!$E$83:$M$133,MATCH($B77,'Screening Emission Calculations'!$C$83:$C$133,0),MATCH($A77,'Screening Emission Calculations'!$E$80:$M$80,0))</f>
        <v>2.0073579984138495E-4</v>
      </c>
      <c r="O77" s="300">
        <f t="shared" si="2"/>
        <v>2.0073579984138495E-4</v>
      </c>
    </row>
    <row r="78" spans="1:15" x14ac:dyDescent="0.3">
      <c r="A78" s="228" t="str">
        <f>'2. Emissions Units &amp; Activities'!$A$16</f>
        <v>Type B</v>
      </c>
      <c r="B78" s="276" t="s">
        <v>201</v>
      </c>
      <c r="C78" s="230" t="str">
        <f>IFERROR(IF(B78="No CAS","",INDEX('DEQ Pollutant List'!$C$7:$C$611,MATCH('3. Pollutant Emissions - EF'!B78,'DEQ Pollutant List'!$B$7:$B$611,0))),"")</f>
        <v>Benzene</v>
      </c>
      <c r="D78" s="231">
        <f>IFERROR(IF(OR($B78="",$B78="No CAS"),INDEX('DEQ Pollutant List'!$A$7:$A$611,MATCH($C78,'DEQ Pollutant List'!$C$7:$C$611,0)),INDEX('DEQ Pollutant List'!$A$7:$A$611,MATCH($B78,'DEQ Pollutant List'!$B$7:$B$611,0))),"")</f>
        <v>46</v>
      </c>
      <c r="E78" s="232">
        <v>0</v>
      </c>
      <c r="F78" s="233">
        <f>IF(A78="Type F",IF(INDEX('Emission Factors'!$G$6:$G$54,MATCH('3. Pollutant Emissions - EF'!B78,'Emission Factors'!$D$6:$D$54,0))="",INDEX('Emission Factors'!$F$6:$F$54,MATCH('3. Pollutant Emissions - EF'!B78,'Emission Factors'!$D$6:$D$54,0)),INDEX('Emission Factors'!$G$6:$G$54,MATCH('3. Pollutant Emissions - EF'!B78,'Emission Factors'!$D$6:$D$54,0))),IF(OR(A78="Type X",A78="Type Y"),INDEX('Emission Factors'!$E$6:$E$54,MATCH('3. Pollutant Emissions - EF'!B78,'Emission Factors'!$D$6:$D$54,0)),INDEX('Emission Factors'!$F$6:$F$54,MATCH('3. Pollutant Emissions - EF'!B78,'Emission Factors'!$D$6:$D$54,0))))</f>
        <v>0.18629999999999999</v>
      </c>
      <c r="G78" s="234">
        <f t="shared" si="0"/>
        <v>0.18629999999999999</v>
      </c>
      <c r="H78" s="235" t="s">
        <v>188</v>
      </c>
      <c r="I78" s="556" t="s">
        <v>189</v>
      </c>
      <c r="J78" s="298">
        <f>IFERROR(IF(F78="N/A","N/A",F78*(1-E78)*INDEX('2. Emissions Units &amp; Activities'!$H$15:$H$23,MATCH('3. Pollutant Emissions - EF'!$A78,'2. Emissions Units &amp; Activities'!$A$15:$A$23,0))/1000),"")</f>
        <v>4.817718E-2</v>
      </c>
      <c r="K78" s="298">
        <f>INDEX('Screening Emission Calculations'!$E$4:$M$54,MATCH($B78,'Screening Emission Calculations'!$C$4:$C$54,0),MATCH($A78,'Screening Emission Calculations'!$E$1:$M$1,0))</f>
        <v>3.2548044509999996</v>
      </c>
      <c r="L78" s="299">
        <f t="shared" si="1"/>
        <v>3.2548044509999996</v>
      </c>
      <c r="M78" s="498">
        <f>IFERROR(IF(F78="N/A","N/A",F78*(1-E78)*INDEX('2. Emissions Units &amp; Activities'!$K$15:$K$23,MATCH('3. Pollutant Emissions - EF'!$A78,'2. Emissions Units &amp; Activities'!$A$15:$A$23,0))/1000),"")</f>
        <v>2.7944999999999997E-3</v>
      </c>
      <c r="N78" s="555">
        <f>INDEX('Screening Emission Calculations'!$E$83:$M$133,MATCH($B78,'Screening Emission Calculations'!$C$83:$C$133,0),MATCH($A78,'Screening Emission Calculations'!$E$80:$M$80,0))</f>
        <v>0.77041738170000007</v>
      </c>
      <c r="O78" s="300">
        <f t="shared" si="2"/>
        <v>0.77041738170000007</v>
      </c>
    </row>
    <row r="79" spans="1:15" x14ac:dyDescent="0.3">
      <c r="A79" s="228" t="str">
        <f>'2. Emissions Units &amp; Activities'!$A$16</f>
        <v>Type B</v>
      </c>
      <c r="B79" s="276" t="s">
        <v>202</v>
      </c>
      <c r="C79" s="230" t="str">
        <f>IFERROR(IF(B79="No CAS","",INDEX('DEQ Pollutant List'!$C$7:$C$611,MATCH('3. Pollutant Emissions - EF'!B79,'DEQ Pollutant List'!$B$7:$B$611,0))),"")</f>
        <v>Benzo[a]pyrene</v>
      </c>
      <c r="D79" s="231">
        <f>IFERROR(IF(OR($B79="",$B79="No CAS"),INDEX('DEQ Pollutant List'!$A$7:$A$611,MATCH($C79,'DEQ Pollutant List'!$C$7:$C$611,0)),INDEX('DEQ Pollutant List'!$A$7:$A$611,MATCH($B79,'DEQ Pollutant List'!$B$7:$B$611,0))),"")</f>
        <v>406</v>
      </c>
      <c r="E79" s="232">
        <v>0</v>
      </c>
      <c r="F79" s="233">
        <f>IF(A79="Type F",IF(INDEX('Emission Factors'!$G$6:$G$54,MATCH('3. Pollutant Emissions - EF'!B79,'Emission Factors'!$D$6:$D$54,0))="",INDEX('Emission Factors'!$F$6:$F$54,MATCH('3. Pollutant Emissions - EF'!B79,'Emission Factors'!$D$6:$D$54,0)),INDEX('Emission Factors'!$G$6:$G$54,MATCH('3. Pollutant Emissions - EF'!B79,'Emission Factors'!$D$6:$D$54,0))),IF(OR(A79="Type X",A79="Type Y"),INDEX('Emission Factors'!$E$6:$E$54,MATCH('3. Pollutant Emissions - EF'!B79,'Emission Factors'!$D$6:$D$54,0)),INDEX('Emission Factors'!$F$6:$F$54,MATCH('3. Pollutant Emissions - EF'!B79,'Emission Factors'!$D$6:$D$54,0))))</f>
        <v>1.4385237354722992E-5</v>
      </c>
      <c r="G79" s="234">
        <f t="shared" si="0"/>
        <v>1.4385237354722992E-5</v>
      </c>
      <c r="H79" s="235" t="s">
        <v>188</v>
      </c>
      <c r="I79" s="556" t="s">
        <v>189</v>
      </c>
      <c r="J79" s="298">
        <f>IFERROR(IF(F79="N/A","N/A",F79*(1-E79)*INDEX('2. Emissions Units &amp; Activities'!$H$15:$H$23,MATCH('3. Pollutant Emissions - EF'!$A79,'2. Emissions Units &amp; Activities'!$A$15:$A$23,0))/1000),"")</f>
        <v>3.720022379931366E-6</v>
      </c>
      <c r="K79" s="298">
        <f>INDEX('Screening Emission Calculations'!$E$4:$M$54,MATCH($B79,'Screening Emission Calculations'!$C$4:$C$54,0),MATCH($A79,'Screening Emission Calculations'!$E$1:$M$1,0))</f>
        <v>2.513211732197738E-4</v>
      </c>
      <c r="L79" s="299">
        <f t="shared" si="1"/>
        <v>2.513211732197738E-4</v>
      </c>
      <c r="M79" s="498">
        <f>IFERROR(IF(F79="N/A","N/A",F79*(1-E79)*INDEX('2. Emissions Units &amp; Activities'!$K$15:$K$23,MATCH('3. Pollutant Emissions - EF'!$A79,'2. Emissions Units &amp; Activities'!$A$15:$A$23,0))/1000),"")</f>
        <v>2.1577856032084489E-7</v>
      </c>
      <c r="N79" s="555">
        <f>INDEX('Screening Emission Calculations'!$E$83:$M$133,MATCH($B79,'Screening Emission Calculations'!$C$83:$C$133,0),MATCH($A79,'Screening Emission Calculations'!$E$80:$M$80,0))</f>
        <v>5.9488120761989923E-5</v>
      </c>
      <c r="O79" s="300">
        <f t="shared" si="2"/>
        <v>5.9488120761989923E-5</v>
      </c>
    </row>
    <row r="80" spans="1:15" x14ac:dyDescent="0.3">
      <c r="A80" s="228" t="str">
        <f>'2. Emissions Units &amp; Activities'!$A$16</f>
        <v>Type B</v>
      </c>
      <c r="B80" s="276" t="s">
        <v>203</v>
      </c>
      <c r="C80" s="230" t="str">
        <f>IFERROR(IF(B80="No CAS","",INDEX('DEQ Pollutant List'!$C$7:$C$611,MATCH('3. Pollutant Emissions - EF'!B80,'DEQ Pollutant List'!$B$7:$B$611,0))),"")</f>
        <v>Benzo[b]fluoranthene</v>
      </c>
      <c r="D80" s="231">
        <f>IFERROR(IF(OR($B80="",$B80="No CAS"),INDEX('DEQ Pollutant List'!$A$7:$A$611,MATCH($C80,'DEQ Pollutant List'!$C$7:$C$611,0)),INDEX('DEQ Pollutant List'!$A$7:$A$611,MATCH($B80,'DEQ Pollutant List'!$B$7:$B$611,0))),"")</f>
        <v>407</v>
      </c>
      <c r="E80" s="232">
        <v>0</v>
      </c>
      <c r="F80" s="233">
        <f>IF(A80="Type F",IF(INDEX('Emission Factors'!$G$6:$G$54,MATCH('3. Pollutant Emissions - EF'!B80,'Emission Factors'!$D$6:$D$54,0))="",INDEX('Emission Factors'!$F$6:$F$54,MATCH('3. Pollutant Emissions - EF'!B80,'Emission Factors'!$D$6:$D$54,0)),INDEX('Emission Factors'!$G$6:$G$54,MATCH('3. Pollutant Emissions - EF'!B80,'Emission Factors'!$D$6:$D$54,0))),IF(OR(A80="Type X",A80="Type Y"),INDEX('Emission Factors'!$E$6:$E$54,MATCH('3. Pollutant Emissions - EF'!B80,'Emission Factors'!$D$6:$D$54,0)),INDEX('Emission Factors'!$F$6:$F$54,MATCH('3. Pollutant Emissions - EF'!B80,'Emission Factors'!$D$6:$D$54,0))))</f>
        <v>4.4353578135943152E-5</v>
      </c>
      <c r="G80" s="234">
        <f t="shared" ref="G80:G142" si="3">F80</f>
        <v>4.4353578135943152E-5</v>
      </c>
      <c r="H80" s="235" t="s">
        <v>188</v>
      </c>
      <c r="I80" s="556" t="s">
        <v>189</v>
      </c>
      <c r="J80" s="298">
        <f>IFERROR(IF(F80="N/A","N/A",F80*(1-E80)*INDEX('2. Emissions Units &amp; Activities'!$H$15:$H$23,MATCH('3. Pollutant Emissions - EF'!$A80,'2. Emissions Units &amp; Activities'!$A$15:$A$23,0))/1000),"")</f>
        <v>1.14698353059549E-5</v>
      </c>
      <c r="K80" s="298">
        <f>INDEX('Screening Emission Calculations'!$E$4:$M$54,MATCH($B80,'Screening Emission Calculations'!$C$4:$C$54,0),MATCH($A80,'Screening Emission Calculations'!$E$1:$M$1,0))</f>
        <v>7.7489116229009151E-4</v>
      </c>
      <c r="L80" s="299">
        <f t="shared" si="1"/>
        <v>7.7489116229009151E-4</v>
      </c>
      <c r="M80" s="498">
        <f>IFERROR(IF(F80="N/A","N/A",F80*(1-E80)*INDEX('2. Emissions Units &amp; Activities'!$K$15:$K$23,MATCH('3. Pollutant Emissions - EF'!$A80,'2. Emissions Units &amp; Activities'!$A$15:$A$23,0))/1000),"")</f>
        <v>6.6530367203914731E-7</v>
      </c>
      <c r="N80" s="555">
        <f>INDEX('Screening Emission Calculations'!$E$83:$M$133,MATCH($B80,'Screening Emission Calculations'!$C$83:$C$133,0),MATCH($A80,'Screening Emission Calculations'!$E$80:$M$80,0))</f>
        <v>1.8341796852667575E-4</v>
      </c>
      <c r="O80" s="300">
        <f t="shared" si="2"/>
        <v>1.8341796852667575E-4</v>
      </c>
    </row>
    <row r="81" spans="1:15" x14ac:dyDescent="0.3">
      <c r="A81" s="228" t="str">
        <f>'2. Emissions Units &amp; Activities'!$A$16</f>
        <v>Type B</v>
      </c>
      <c r="B81" s="276" t="s">
        <v>204</v>
      </c>
      <c r="C81" s="230" t="str">
        <f>IFERROR(IF(B81="No CAS","",INDEX('DEQ Pollutant List'!$C$7:$C$611,MATCH('3. Pollutant Emissions - EF'!B81,'DEQ Pollutant List'!$B$7:$B$611,0))),"")</f>
        <v>Benzo[e]pyrene</v>
      </c>
      <c r="D81" s="231">
        <f>IFERROR(IF(OR($B81="",$B81="No CAS"),INDEX('DEQ Pollutant List'!$A$7:$A$611,MATCH($C81,'DEQ Pollutant List'!$C$7:$C$611,0)),INDEX('DEQ Pollutant List'!$A$7:$A$611,MATCH($B81,'DEQ Pollutant List'!$B$7:$B$611,0))),"")</f>
        <v>409</v>
      </c>
      <c r="E81" s="232">
        <v>0</v>
      </c>
      <c r="F81" s="233">
        <f>IF(A81="Type F",IF(INDEX('Emission Factors'!$G$6:$G$54,MATCH('3. Pollutant Emissions - EF'!B81,'Emission Factors'!$D$6:$D$54,0))="",INDEX('Emission Factors'!$F$6:$F$54,MATCH('3. Pollutant Emissions - EF'!B81,'Emission Factors'!$D$6:$D$54,0)),INDEX('Emission Factors'!$G$6:$G$54,MATCH('3. Pollutant Emissions - EF'!B81,'Emission Factors'!$D$6:$D$54,0))),IF(OR(A81="Type X",A81="Type Y"),INDEX('Emission Factors'!$E$6:$E$54,MATCH('3. Pollutant Emissions - EF'!B81,'Emission Factors'!$D$6:$D$54,0)),INDEX('Emission Factors'!$F$6:$F$54,MATCH('3. Pollutant Emissions - EF'!B81,'Emission Factors'!$D$6:$D$54,0))))</f>
        <v>3.2868294417433586E-5</v>
      </c>
      <c r="G81" s="234">
        <f t="shared" si="3"/>
        <v>3.2868294417433586E-5</v>
      </c>
      <c r="H81" s="235" t="s">
        <v>188</v>
      </c>
      <c r="I81" s="556" t="s">
        <v>189</v>
      </c>
      <c r="J81" s="298">
        <f>IFERROR(IF(F81="N/A","N/A",F81*(1-E81)*INDEX('2. Emissions Units &amp; Activities'!$H$15:$H$23,MATCH('3. Pollutant Emissions - EF'!$A81,'2. Emissions Units &amp; Activities'!$A$15:$A$23,0))/1000),"")</f>
        <v>8.4997409363483249E-6</v>
      </c>
      <c r="K81" s="298">
        <f>INDEX('Screening Emission Calculations'!$E$4:$M$54,MATCH($B81,'Screening Emission Calculations'!$C$4:$C$54,0),MATCH($A81,'Screening Emission Calculations'!$E$1:$M$1,0))</f>
        <v>5.7423441205926612E-4</v>
      </c>
      <c r="L81" s="299">
        <f t="shared" ref="L81:L144" si="4">K81</f>
        <v>5.7423441205926612E-4</v>
      </c>
      <c r="M81" s="498">
        <f>IFERROR(IF(F81="N/A","N/A",F81*(1-E81)*INDEX('2. Emissions Units &amp; Activities'!$K$15:$K$23,MATCH('3. Pollutant Emissions - EF'!$A81,'2. Emissions Units &amp; Activities'!$A$15:$A$23,0))/1000),"")</f>
        <v>4.9302441626150378E-7</v>
      </c>
      <c r="N81" s="555">
        <f>INDEX('Screening Emission Calculations'!$E$83:$M$133,MATCH($B81,'Screening Emission Calculations'!$C$83:$C$133,0),MATCH($A81,'Screening Emission Calculations'!$E$80:$M$80,0))</f>
        <v>1.3592219713378373E-4</v>
      </c>
      <c r="O81" s="300">
        <f t="shared" ref="O81:O144" si="5">N81</f>
        <v>1.3592219713378373E-4</v>
      </c>
    </row>
    <row r="82" spans="1:15" x14ac:dyDescent="0.3">
      <c r="A82" s="228" t="str">
        <f>'2. Emissions Units &amp; Activities'!$A$16</f>
        <v>Type B</v>
      </c>
      <c r="B82" s="276" t="s">
        <v>205</v>
      </c>
      <c r="C82" s="230" t="str">
        <f>IFERROR(IF(B82="No CAS","",INDEX('DEQ Pollutant List'!$C$7:$C$611,MATCH('3. Pollutant Emissions - EF'!B82,'DEQ Pollutant List'!$B$7:$B$611,0))),"")</f>
        <v>Benzo[g,h,i]perylene</v>
      </c>
      <c r="D82" s="231">
        <f>IFERROR(IF(OR($B82="",$B82="No CAS"),INDEX('DEQ Pollutant List'!$A$7:$A$611,MATCH($C82,'DEQ Pollutant List'!$C$7:$C$611,0)),INDEX('DEQ Pollutant List'!$A$7:$A$611,MATCH($B82,'DEQ Pollutant List'!$B$7:$B$611,0))),"")</f>
        <v>410</v>
      </c>
      <c r="E82" s="232">
        <v>0</v>
      </c>
      <c r="F82" s="233">
        <f>IF(A82="Type F",IF(INDEX('Emission Factors'!$G$6:$G$54,MATCH('3. Pollutant Emissions - EF'!B82,'Emission Factors'!$D$6:$D$54,0))="",INDEX('Emission Factors'!$F$6:$F$54,MATCH('3. Pollutant Emissions - EF'!B82,'Emission Factors'!$D$6:$D$54,0)),INDEX('Emission Factors'!$G$6:$G$54,MATCH('3. Pollutant Emissions - EF'!B82,'Emission Factors'!$D$6:$D$54,0))),IF(OR(A82="Type X",A82="Type Y"),INDEX('Emission Factors'!$E$6:$E$54,MATCH('3. Pollutant Emissions - EF'!B82,'Emission Factors'!$D$6:$D$54,0)),INDEX('Emission Factors'!$F$6:$F$54,MATCH('3. Pollutant Emissions - EF'!B82,'Emission Factors'!$D$6:$D$54,0))))</f>
        <v>2.187429870630113E-5</v>
      </c>
      <c r="G82" s="234">
        <f t="shared" si="3"/>
        <v>2.187429870630113E-5</v>
      </c>
      <c r="H82" s="235" t="s">
        <v>188</v>
      </c>
      <c r="I82" s="556" t="s">
        <v>189</v>
      </c>
      <c r="J82" s="298">
        <f>IFERROR(IF(F82="N/A","N/A",F82*(1-E82)*INDEX('2. Emissions Units &amp; Activities'!$H$15:$H$23,MATCH('3. Pollutant Emissions - EF'!$A82,'2. Emissions Units &amp; Activities'!$A$15:$A$23,0))/1000),"")</f>
        <v>5.6566936454494722E-6</v>
      </c>
      <c r="K82" s="298">
        <f>INDEX('Screening Emission Calculations'!$E$4:$M$54,MATCH($B82,'Screening Emission Calculations'!$C$4:$C$54,0),MATCH($A82,'Screening Emission Calculations'!$E$1:$M$1,0))</f>
        <v>3.8216084160908455E-4</v>
      </c>
      <c r="L82" s="299">
        <f t="shared" si="4"/>
        <v>3.8216084160908455E-4</v>
      </c>
      <c r="M82" s="498">
        <f>IFERROR(IF(F82="N/A","N/A",F82*(1-E82)*INDEX('2. Emissions Units &amp; Activities'!$K$15:$K$23,MATCH('3. Pollutant Emissions - EF'!$A82,'2. Emissions Units &amp; Activities'!$A$15:$A$23,0))/1000),"")</f>
        <v>3.2811448059451696E-7</v>
      </c>
      <c r="N82" s="555">
        <f>INDEX('Screening Emission Calculations'!$E$83:$M$133,MATCH($B82,'Screening Emission Calculations'!$C$83:$C$133,0),MATCH($A82,'Screening Emission Calculations'!$E$80:$M$80,0))</f>
        <v>9.0458078023790737E-5</v>
      </c>
      <c r="O82" s="300">
        <f t="shared" si="5"/>
        <v>9.0458078023790737E-5</v>
      </c>
    </row>
    <row r="83" spans="1:15" x14ac:dyDescent="0.3">
      <c r="A83" s="228" t="str">
        <f>'2. Emissions Units &amp; Activities'!$A$16</f>
        <v>Type B</v>
      </c>
      <c r="B83" s="276" t="s">
        <v>206</v>
      </c>
      <c r="C83" s="230" t="str">
        <f>IFERROR(IF(B83="No CAS","",INDEX('DEQ Pollutant List'!$C$7:$C$611,MATCH('3. Pollutant Emissions - EF'!B83,'DEQ Pollutant List'!$B$7:$B$611,0))),"")</f>
        <v>Benzo[k]fluoranthene</v>
      </c>
      <c r="D83" s="231">
        <f>IFERROR(IF(OR($B83="",$B83="No CAS"),INDEX('DEQ Pollutant List'!$A$7:$A$611,MATCH($C83,'DEQ Pollutant List'!$C$7:$C$611,0)),INDEX('DEQ Pollutant List'!$A$7:$A$611,MATCH($B83,'DEQ Pollutant List'!$B$7:$B$611,0))),"")</f>
        <v>412</v>
      </c>
      <c r="E83" s="232">
        <v>0</v>
      </c>
      <c r="F83" s="233">
        <f>IF(A83="Type F",IF(INDEX('Emission Factors'!$G$6:$G$54,MATCH('3. Pollutant Emissions - EF'!B83,'Emission Factors'!$D$6:$D$54,0))="",INDEX('Emission Factors'!$F$6:$F$54,MATCH('3. Pollutant Emissions - EF'!B83,'Emission Factors'!$D$6:$D$54,0)),INDEX('Emission Factors'!$G$6:$G$54,MATCH('3. Pollutant Emissions - EF'!B83,'Emission Factors'!$D$6:$D$54,0))),IF(OR(A83="Type X",A83="Type Y"),INDEX('Emission Factors'!$E$6:$E$54,MATCH('3. Pollutant Emissions - EF'!B83,'Emission Factors'!$D$6:$D$54,0)),INDEX('Emission Factors'!$F$6:$F$54,MATCH('3. Pollutant Emissions - EF'!B83,'Emission Factors'!$D$6:$D$54,0))))</f>
        <v>1.3054358967800315E-5</v>
      </c>
      <c r="G83" s="234">
        <f t="shared" si="3"/>
        <v>1.3054358967800315E-5</v>
      </c>
      <c r="H83" s="235" t="s">
        <v>188</v>
      </c>
      <c r="I83" s="556" t="s">
        <v>189</v>
      </c>
      <c r="J83" s="298">
        <f>IFERROR(IF(F83="N/A","N/A",F83*(1-E83)*INDEX('2. Emissions Units &amp; Activities'!$H$15:$H$23,MATCH('3. Pollutant Emissions - EF'!$A83,'2. Emissions Units &amp; Activities'!$A$15:$A$23,0))/1000),"")</f>
        <v>3.375857229073162E-6</v>
      </c>
      <c r="K83" s="298">
        <f>INDEX('Screening Emission Calculations'!$E$4:$M$54,MATCH($B83,'Screening Emission Calculations'!$C$4:$C$54,0),MATCH($A83,'Screening Emission Calculations'!$E$1:$M$1,0))</f>
        <v>2.2806970302387668E-4</v>
      </c>
      <c r="L83" s="299">
        <f t="shared" si="4"/>
        <v>2.2806970302387668E-4</v>
      </c>
      <c r="M83" s="498">
        <f>IFERROR(IF(F83="N/A","N/A",F83*(1-E83)*INDEX('2. Emissions Units &amp; Activities'!$K$15:$K$23,MATCH('3. Pollutant Emissions - EF'!$A83,'2. Emissions Units &amp; Activities'!$A$15:$A$23,0))/1000),"")</f>
        <v>1.9581538451700472E-7</v>
      </c>
      <c r="N83" s="555">
        <f>INDEX('Screening Emission Calculations'!$E$83:$M$133,MATCH($B83,'Screening Emission Calculations'!$C$83:$C$133,0),MATCH($A83,'Screening Emission Calculations'!$E$80:$M$80,0))</f>
        <v>5.3984460846723741E-5</v>
      </c>
      <c r="O83" s="300">
        <f t="shared" si="5"/>
        <v>5.3984460846723741E-5</v>
      </c>
    </row>
    <row r="84" spans="1:15" x14ac:dyDescent="0.3">
      <c r="A84" s="228" t="str">
        <f>'2. Emissions Units &amp; Activities'!$A$16</f>
        <v>Type B</v>
      </c>
      <c r="B84" s="276" t="s">
        <v>207</v>
      </c>
      <c r="C84" s="230" t="str">
        <f>IFERROR(IF(B84="No CAS","",INDEX('DEQ Pollutant List'!$C$7:$C$611,MATCH('3. Pollutant Emissions - EF'!B84,'DEQ Pollutant List'!$B$7:$B$611,0))),"")</f>
        <v>Beryllium and compounds</v>
      </c>
      <c r="D84" s="231">
        <f>IFERROR(IF(OR($B84="",$B84="No CAS"),INDEX('DEQ Pollutant List'!$A$7:$A$611,MATCH($C84,'DEQ Pollutant List'!$C$7:$C$611,0)),INDEX('DEQ Pollutant List'!$A$7:$A$611,MATCH($B84,'DEQ Pollutant List'!$B$7:$B$611,0))),"")</f>
        <v>58</v>
      </c>
      <c r="E84" s="232">
        <v>0</v>
      </c>
      <c r="F84" s="233">
        <f>IF(A84="Type F",IF(INDEX('Emission Factors'!$G$6:$G$54,MATCH('3. Pollutant Emissions - EF'!B84,'Emission Factors'!$D$6:$D$54,0))="",INDEX('Emission Factors'!$F$6:$F$54,MATCH('3. Pollutant Emissions - EF'!B84,'Emission Factors'!$D$6:$D$54,0)),INDEX('Emission Factors'!$G$6:$G$54,MATCH('3. Pollutant Emissions - EF'!B84,'Emission Factors'!$D$6:$D$54,0))),IF(OR(A84="Type X",A84="Type Y"),INDEX('Emission Factors'!$E$6:$E$54,MATCH('3. Pollutant Emissions - EF'!B84,'Emission Factors'!$D$6:$D$54,0)),INDEX('Emission Factors'!$F$6:$F$54,MATCH('3. Pollutant Emissions - EF'!B84,'Emission Factors'!$D$6:$D$54,0))))</f>
        <v>4.7708462766464961E-6</v>
      </c>
      <c r="G84" s="234">
        <f t="shared" si="3"/>
        <v>4.7708462766464961E-6</v>
      </c>
      <c r="H84" s="235" t="s">
        <v>188</v>
      </c>
      <c r="I84" s="556" t="s">
        <v>196</v>
      </c>
      <c r="J84" s="298">
        <f>IFERROR(IF(F84="N/A","N/A",F84*(1-E84)*INDEX('2. Emissions Units &amp; Activities'!$H$15:$H$23,MATCH('3. Pollutant Emissions - EF'!$A84,'2. Emissions Units &amp; Activities'!$A$15:$A$23,0))/1000),"")</f>
        <v>1.2337408471407841E-6</v>
      </c>
      <c r="K84" s="298">
        <f>INDEX('Screening Emission Calculations'!$E$4:$M$54,MATCH($B84,'Screening Emission Calculations'!$C$4:$C$54,0),MATCH($A84,'Screening Emission Calculations'!$E$1:$M$1,0))</f>
        <v>8.2010847495553264E-5</v>
      </c>
      <c r="L84" s="299">
        <f t="shared" si="4"/>
        <v>8.2010847495553264E-5</v>
      </c>
      <c r="M84" s="498">
        <f>IFERROR(IF(F84="N/A","N/A",F84*(1-E84)*INDEX('2. Emissions Units &amp; Activities'!$K$15:$K$23,MATCH('3. Pollutant Emissions - EF'!$A84,'2. Emissions Units &amp; Activities'!$A$15:$A$23,0))/1000),"")</f>
        <v>7.1562694149697448E-8</v>
      </c>
      <c r="N84" s="555">
        <f>INDEX('Screening Emission Calculations'!$E$83:$M$133,MATCH($B84,'Screening Emission Calculations'!$C$83:$C$133,0),MATCH($A84,'Screening Emission Calculations'!$E$80:$M$80,0))</f>
        <v>1.9684511737443443E-5</v>
      </c>
      <c r="O84" s="300">
        <f t="shared" si="5"/>
        <v>1.9684511737443443E-5</v>
      </c>
    </row>
    <row r="85" spans="1:15" x14ac:dyDescent="0.3">
      <c r="A85" s="228" t="str">
        <f>'2. Emissions Units &amp; Activities'!$A$16</f>
        <v>Type B</v>
      </c>
      <c r="B85" s="276" t="s">
        <v>208</v>
      </c>
      <c r="C85" s="230" t="str">
        <f>IFERROR(IF(B85="No CAS","",INDEX('DEQ Pollutant List'!$C$7:$C$611,MATCH('3. Pollutant Emissions - EF'!B85,'DEQ Pollutant List'!$B$7:$B$611,0))),"")</f>
        <v>Cadmium and compounds</v>
      </c>
      <c r="D85" s="231">
        <f>IFERROR(IF(OR($B85="",$B85="No CAS"),INDEX('DEQ Pollutant List'!$A$7:$A$611,MATCH($C85,'DEQ Pollutant List'!$C$7:$C$611,0)),INDEX('DEQ Pollutant List'!$A$7:$A$611,MATCH($B85,'DEQ Pollutant List'!$B$7:$B$611,0))),"")</f>
        <v>83</v>
      </c>
      <c r="E85" s="232">
        <v>0</v>
      </c>
      <c r="F85" s="233">
        <f>IF(A85="Type F",IF(INDEX('Emission Factors'!$G$6:$G$54,MATCH('3. Pollutant Emissions - EF'!B85,'Emission Factors'!$D$6:$D$54,0))="",INDEX('Emission Factors'!$F$6:$F$54,MATCH('3. Pollutant Emissions - EF'!B85,'Emission Factors'!$D$6:$D$54,0)),INDEX('Emission Factors'!$G$6:$G$54,MATCH('3. Pollutant Emissions - EF'!B85,'Emission Factors'!$D$6:$D$54,0))),IF(OR(A85="Type X",A85="Type Y"),INDEX('Emission Factors'!$E$6:$E$54,MATCH('3. Pollutant Emissions - EF'!B85,'Emission Factors'!$D$6:$D$54,0)),INDEX('Emission Factors'!$F$6:$F$54,MATCH('3. Pollutant Emissions - EF'!B85,'Emission Factors'!$D$6:$D$54,0))))</f>
        <v>8.0778295781549296E-5</v>
      </c>
      <c r="G85" s="234">
        <f t="shared" si="3"/>
        <v>8.0778295781549296E-5</v>
      </c>
      <c r="H85" s="235" t="s">
        <v>188</v>
      </c>
      <c r="I85" s="556" t="s">
        <v>196</v>
      </c>
      <c r="J85" s="298">
        <f>IFERROR(IF(F85="N/A","N/A",F85*(1-E85)*INDEX('2. Emissions Units &amp; Activities'!$H$15:$H$23,MATCH('3. Pollutant Emissions - EF'!$A85,'2. Emissions Units &amp; Activities'!$A$15:$A$23,0))/1000),"")</f>
        <v>2.0889267289108648E-5</v>
      </c>
      <c r="K85" s="298">
        <f>INDEX('Screening Emission Calculations'!$E$4:$M$54,MATCH($B85,'Screening Emission Calculations'!$C$4:$C$54,0),MATCH($A85,'Screening Emission Calculations'!$E$1:$M$1,0))</f>
        <v>1.3885789044848324E-3</v>
      </c>
      <c r="L85" s="299">
        <f t="shared" si="4"/>
        <v>1.3885789044848324E-3</v>
      </c>
      <c r="M85" s="498">
        <f>IFERROR(IF(F85="N/A","N/A",F85*(1-E85)*INDEX('2. Emissions Units &amp; Activities'!$K$15:$K$23,MATCH('3. Pollutant Emissions - EF'!$A85,'2. Emissions Units &amp; Activities'!$A$15:$A$23,0))/1000),"")</f>
        <v>1.2116744367232395E-6</v>
      </c>
      <c r="N85" s="555">
        <f>INDEX('Screening Emission Calculations'!$E$83:$M$133,MATCH($B85,'Screening Emission Calculations'!$C$83:$C$133,0),MATCH($A85,'Screening Emission Calculations'!$E$80:$M$80,0))</f>
        <v>3.3329124839467239E-4</v>
      </c>
      <c r="O85" s="300">
        <f t="shared" si="5"/>
        <v>3.3329124839467239E-4</v>
      </c>
    </row>
    <row r="86" spans="1:15" x14ac:dyDescent="0.3">
      <c r="A86" s="228" t="str">
        <f>'2. Emissions Units &amp; Activities'!$A$16</f>
        <v>Type B</v>
      </c>
      <c r="B86" s="276" t="s">
        <v>209</v>
      </c>
      <c r="C86" s="230" t="str">
        <f>IFERROR(IF(B86="No CAS","",INDEX('DEQ Pollutant List'!$C$7:$C$611,MATCH('3. Pollutant Emissions - EF'!B86,'DEQ Pollutant List'!$B$7:$B$611,0))),"")</f>
        <v>Chlorobenzene</v>
      </c>
      <c r="D86" s="231">
        <f>IFERROR(IF(OR($B86="",$B86="No CAS"),INDEX('DEQ Pollutant List'!$A$7:$A$611,MATCH($C86,'DEQ Pollutant List'!$C$7:$C$611,0)),INDEX('DEQ Pollutant List'!$A$7:$A$611,MATCH($B86,'DEQ Pollutant List'!$B$7:$B$611,0))),"")</f>
        <v>108</v>
      </c>
      <c r="E86" s="232">
        <v>0</v>
      </c>
      <c r="F86" s="233">
        <f>IF(A86="Type F",IF(INDEX('Emission Factors'!$G$6:$G$54,MATCH('3. Pollutant Emissions - EF'!B86,'Emission Factors'!$D$6:$D$54,0))="",INDEX('Emission Factors'!$F$6:$F$54,MATCH('3. Pollutant Emissions - EF'!B86,'Emission Factors'!$D$6:$D$54,0)),INDEX('Emission Factors'!$G$6:$G$54,MATCH('3. Pollutant Emissions - EF'!B86,'Emission Factors'!$D$6:$D$54,0))),IF(OR(A86="Type X",A86="Type Y"),INDEX('Emission Factors'!$E$6:$E$54,MATCH('3. Pollutant Emissions - EF'!B86,'Emission Factors'!$D$6:$D$54,0)),INDEX('Emission Factors'!$F$6:$F$54,MATCH('3. Pollutant Emissions - EF'!B86,'Emission Factors'!$D$6:$D$54,0))))</f>
        <v>2.0000000000000001E-4</v>
      </c>
      <c r="G86" s="234">
        <f t="shared" si="3"/>
        <v>2.0000000000000001E-4</v>
      </c>
      <c r="H86" s="235" t="s">
        <v>188</v>
      </c>
      <c r="I86" s="556" t="s">
        <v>189</v>
      </c>
      <c r="J86" s="298">
        <f>IFERROR(IF(F86="N/A","N/A",F86*(1-E86)*INDEX('2. Emissions Units &amp; Activities'!$H$15:$H$23,MATCH('3. Pollutant Emissions - EF'!$A86,'2. Emissions Units &amp; Activities'!$A$15:$A$23,0))/1000),"")</f>
        <v>5.1720000000000006E-5</v>
      </c>
      <c r="K86" s="298">
        <f>INDEX('Screening Emission Calculations'!$E$4:$M$54,MATCH($B86,'Screening Emission Calculations'!$C$4:$C$54,0),MATCH($A86,'Screening Emission Calculations'!$E$1:$M$1,0))</f>
        <v>3.4941539999999997E-3</v>
      </c>
      <c r="L86" s="299">
        <f t="shared" si="4"/>
        <v>3.4941539999999997E-3</v>
      </c>
      <c r="M86" s="498">
        <f>IFERROR(IF(F86="N/A","N/A",F86*(1-E86)*INDEX('2. Emissions Units &amp; Activities'!$K$15:$K$23,MATCH('3. Pollutant Emissions - EF'!$A86,'2. Emissions Units &amp; Activities'!$A$15:$A$23,0))/1000),"")</f>
        <v>3.0000000000000001E-6</v>
      </c>
      <c r="N86" s="555">
        <f>INDEX('Screening Emission Calculations'!$E$83:$M$133,MATCH($B86,'Screening Emission Calculations'!$C$83:$C$133,0),MATCH($A86,'Screening Emission Calculations'!$E$80:$M$80,0))</f>
        <v>8.2707180000000003E-4</v>
      </c>
      <c r="O86" s="300">
        <f t="shared" si="5"/>
        <v>8.2707180000000003E-4</v>
      </c>
    </row>
    <row r="87" spans="1:15" x14ac:dyDescent="0.3">
      <c r="A87" s="228" t="str">
        <f>'2. Emissions Units &amp; Activities'!$A$16</f>
        <v>Type B</v>
      </c>
      <c r="B87" s="276" t="s">
        <v>210</v>
      </c>
      <c r="C87" s="230" t="str">
        <f>IFERROR(IF(B87="No CAS","",INDEX('DEQ Pollutant List'!$C$7:$C$611,MATCH('3. Pollutant Emissions - EF'!B87,'DEQ Pollutant List'!$B$7:$B$611,0))),"")</f>
        <v>Chromium VI, chromate and dichromate particulate</v>
      </c>
      <c r="D87" s="231">
        <f>IFERROR(IF(OR($B87="",$B87="No CAS"),INDEX('DEQ Pollutant List'!$A$7:$A$611,MATCH($C87,'DEQ Pollutant List'!$C$7:$C$611,0)),INDEX('DEQ Pollutant List'!$A$7:$A$611,MATCH($B87,'DEQ Pollutant List'!$B$7:$B$611,0))),"")</f>
        <v>136</v>
      </c>
      <c r="E87" s="232">
        <v>0</v>
      </c>
      <c r="F87" s="233">
        <f>IF(A87="Type F",IF(INDEX('Emission Factors'!$G$6:$G$54,MATCH('3. Pollutant Emissions - EF'!B87,'Emission Factors'!$D$6:$D$54,0))="",INDEX('Emission Factors'!$F$6:$F$54,MATCH('3. Pollutant Emissions - EF'!B87,'Emission Factors'!$D$6:$D$54,0)),INDEX('Emission Factors'!$G$6:$G$54,MATCH('3. Pollutant Emissions - EF'!B87,'Emission Factors'!$D$6:$D$54,0))),IF(OR(A87="Type X",A87="Type Y"),INDEX('Emission Factors'!$E$6:$E$54,MATCH('3. Pollutant Emissions - EF'!B87,'Emission Factors'!$D$6:$D$54,0)),INDEX('Emission Factors'!$F$6:$F$54,MATCH('3. Pollutant Emissions - EF'!B87,'Emission Factors'!$D$6:$D$54,0))))</f>
        <v>6.3144459628541096E-5</v>
      </c>
      <c r="G87" s="234">
        <f t="shared" si="3"/>
        <v>6.3144459628541096E-5</v>
      </c>
      <c r="H87" s="235" t="s">
        <v>188</v>
      </c>
      <c r="I87" s="556" t="s">
        <v>196</v>
      </c>
      <c r="J87" s="298">
        <f>IFERROR(IF(F87="N/A","N/A",F87*(1-E87)*INDEX('2. Emissions Units &amp; Activities'!$H$15:$H$23,MATCH('3. Pollutant Emissions - EF'!$A87,'2. Emissions Units &amp; Activities'!$A$15:$A$23,0))/1000),"")</f>
        <v>1.6329157259940729E-5</v>
      </c>
      <c r="K87" s="298">
        <f>INDEX('Screening Emission Calculations'!$E$4:$M$54,MATCH($B87,'Screening Emission Calculations'!$C$4:$C$54,0),MATCH($A87,'Screening Emission Calculations'!$E$1:$M$1,0))</f>
        <v>1.0854532610146215E-3</v>
      </c>
      <c r="L87" s="299">
        <f t="shared" si="4"/>
        <v>1.0854532610146215E-3</v>
      </c>
      <c r="M87" s="498">
        <f>IFERROR(IF(F87="N/A","N/A",F87*(1-E87)*INDEX('2. Emissions Units &amp; Activities'!$K$15:$K$23,MATCH('3. Pollutant Emissions - EF'!$A87,'2. Emissions Units &amp; Activities'!$A$15:$A$23,0))/1000),"")</f>
        <v>9.4716689442811648E-7</v>
      </c>
      <c r="N87" s="555">
        <f>INDEX('Screening Emission Calculations'!$E$83:$M$133,MATCH($B87,'Screening Emission Calculations'!$C$83:$C$133,0),MATCH($A87,'Screening Emission Calculations'!$E$80:$M$80,0))</f>
        <v>2.6053404042736055E-4</v>
      </c>
      <c r="O87" s="300">
        <f t="shared" si="5"/>
        <v>2.6053404042736055E-4</v>
      </c>
    </row>
    <row r="88" spans="1:15" x14ac:dyDescent="0.3">
      <c r="A88" s="228" t="str">
        <f>'2. Emissions Units &amp; Activities'!$A$16</f>
        <v>Type B</v>
      </c>
      <c r="B88" s="276" t="s">
        <v>211</v>
      </c>
      <c r="C88" s="230" t="str">
        <f>IFERROR(IF(B88="No CAS","",INDEX('DEQ Pollutant List'!$C$7:$C$611,MATCH('3. Pollutant Emissions - EF'!B88,'DEQ Pollutant List'!$B$7:$B$611,0))),"")</f>
        <v>Chrysene</v>
      </c>
      <c r="D88" s="231">
        <f>IFERROR(IF(OR($B88="",$B88="No CAS"),INDEX('DEQ Pollutant List'!$A$7:$A$611,MATCH($C88,'DEQ Pollutant List'!$C$7:$C$611,0)),INDEX('DEQ Pollutant List'!$A$7:$A$611,MATCH($B88,'DEQ Pollutant List'!$B$7:$B$611,0))),"")</f>
        <v>414</v>
      </c>
      <c r="E88" s="232">
        <v>0</v>
      </c>
      <c r="F88" s="233">
        <f>IF(A88="Type F",IF(INDEX('Emission Factors'!$G$6:$G$54,MATCH('3. Pollutant Emissions - EF'!B88,'Emission Factors'!$D$6:$D$54,0))="",INDEX('Emission Factors'!$F$6:$F$54,MATCH('3. Pollutant Emissions - EF'!B88,'Emission Factors'!$D$6:$D$54,0)),INDEX('Emission Factors'!$G$6:$G$54,MATCH('3. Pollutant Emissions - EF'!B88,'Emission Factors'!$D$6:$D$54,0))),IF(OR(A88="Type X",A88="Type Y"),INDEX('Emission Factors'!$E$6:$E$54,MATCH('3. Pollutant Emissions - EF'!B88,'Emission Factors'!$D$6:$D$54,0)),INDEX('Emission Factors'!$F$6:$F$54,MATCH('3. Pollutant Emissions - EF'!B88,'Emission Factors'!$D$6:$D$54,0))))</f>
        <v>6.6999913157770699E-5</v>
      </c>
      <c r="G88" s="234">
        <f t="shared" si="3"/>
        <v>6.6999913157770699E-5</v>
      </c>
      <c r="H88" s="235" t="s">
        <v>188</v>
      </c>
      <c r="I88" s="556" t="s">
        <v>189</v>
      </c>
      <c r="J88" s="298">
        <f>IFERROR(IF(F88="N/A","N/A",F88*(1-E88)*INDEX('2. Emissions Units &amp; Activities'!$H$15:$H$23,MATCH('3. Pollutant Emissions - EF'!$A88,'2. Emissions Units &amp; Activities'!$A$15:$A$23,0))/1000),"")</f>
        <v>1.7326177542599505E-5</v>
      </c>
      <c r="K88" s="298">
        <f>INDEX('Screening Emission Calculations'!$E$4:$M$54,MATCH($B88,'Screening Emission Calculations'!$C$4:$C$54,0),MATCH($A88,'Screening Emission Calculations'!$E$1:$M$1,0))</f>
        <v>1.1705400727993855E-3</v>
      </c>
      <c r="L88" s="299">
        <f t="shared" si="4"/>
        <v>1.1705400727993855E-3</v>
      </c>
      <c r="M88" s="498">
        <f>IFERROR(IF(F88="N/A","N/A",F88*(1-E88)*INDEX('2. Emissions Units &amp; Activities'!$K$15:$K$23,MATCH('3. Pollutant Emissions - EF'!$A88,'2. Emissions Units &amp; Activities'!$A$15:$A$23,0))/1000),"")</f>
        <v>1.0049986973665607E-6</v>
      </c>
      <c r="N88" s="555">
        <f>INDEX('Screening Emission Calculations'!$E$83:$M$133,MATCH($B88,'Screening Emission Calculations'!$C$83:$C$133,0),MATCH($A88,'Screening Emission Calculations'!$E$80:$M$80,0))</f>
        <v>2.7706869387620546E-4</v>
      </c>
      <c r="O88" s="300">
        <f t="shared" si="5"/>
        <v>2.7706869387620546E-4</v>
      </c>
    </row>
    <row r="89" spans="1:15" x14ac:dyDescent="0.3">
      <c r="A89" s="228" t="str">
        <f>'2. Emissions Units &amp; Activities'!$A$16</f>
        <v>Type B</v>
      </c>
      <c r="B89" s="276" t="s">
        <v>212</v>
      </c>
      <c r="C89" s="230" t="str">
        <f>IFERROR(IF(B89="No CAS","",INDEX('DEQ Pollutant List'!$C$7:$C$611,MATCH('3. Pollutant Emissions - EF'!B89,'DEQ Pollutant List'!$B$7:$B$611,0))),"")</f>
        <v>Cobalt and compounds</v>
      </c>
      <c r="D89" s="231">
        <f>IFERROR(IF(OR($B89="",$B89="No CAS"),INDEX('DEQ Pollutant List'!$A$7:$A$611,MATCH($C89,'DEQ Pollutant List'!$C$7:$C$611,0)),INDEX('DEQ Pollutant List'!$A$7:$A$611,MATCH($B89,'DEQ Pollutant List'!$B$7:$B$611,0))),"")</f>
        <v>146</v>
      </c>
      <c r="E89" s="232">
        <v>0</v>
      </c>
      <c r="F89" s="233">
        <f>IF(A89="Type F",IF(INDEX('Emission Factors'!$G$6:$G$54,MATCH('3. Pollutant Emissions - EF'!B89,'Emission Factors'!$D$6:$D$54,0))="",INDEX('Emission Factors'!$F$6:$F$54,MATCH('3. Pollutant Emissions - EF'!B89,'Emission Factors'!$D$6:$D$54,0)),INDEX('Emission Factors'!$G$6:$G$54,MATCH('3. Pollutant Emissions - EF'!B89,'Emission Factors'!$D$6:$D$54,0))),IF(OR(A89="Type X",A89="Type Y"),INDEX('Emission Factors'!$E$6:$E$54,MATCH('3. Pollutant Emissions - EF'!B89,'Emission Factors'!$D$6:$D$54,0)),INDEX('Emission Factors'!$F$6:$F$54,MATCH('3. Pollutant Emissions - EF'!B89,'Emission Factors'!$D$6:$D$54,0))))</f>
        <v>1.5751137782235815E-5</v>
      </c>
      <c r="G89" s="234">
        <f t="shared" si="3"/>
        <v>1.5751137782235815E-5</v>
      </c>
      <c r="H89" s="235" t="s">
        <v>188</v>
      </c>
      <c r="I89" s="556" t="s">
        <v>196</v>
      </c>
      <c r="J89" s="298">
        <f>IFERROR(IF(F89="N/A","N/A",F89*(1-E89)*INDEX('2. Emissions Units &amp; Activities'!$H$15:$H$23,MATCH('3. Pollutant Emissions - EF'!$A89,'2. Emissions Units &amp; Activities'!$A$15:$A$23,0))/1000),"")</f>
        <v>4.0732442304861825E-6</v>
      </c>
      <c r="K89" s="298">
        <f>INDEX('Screening Emission Calculations'!$E$4:$M$54,MATCH($B89,'Screening Emission Calculations'!$C$4:$C$54,0),MATCH($A89,'Screening Emission Calculations'!$E$1:$M$1,0))</f>
        <v>2.7076205847663366E-4</v>
      </c>
      <c r="L89" s="299">
        <f t="shared" si="4"/>
        <v>2.7076205847663366E-4</v>
      </c>
      <c r="M89" s="498">
        <f>IFERROR(IF(F89="N/A","N/A",F89*(1-E89)*INDEX('2. Emissions Units &amp; Activities'!$K$15:$K$23,MATCH('3. Pollutant Emissions - EF'!$A89,'2. Emissions Units &amp; Activities'!$A$15:$A$23,0))/1000),"")</f>
        <v>2.3626706673353724E-7</v>
      </c>
      <c r="N89" s="555">
        <f>INDEX('Screening Emission Calculations'!$E$83:$M$133,MATCH($B89,'Screening Emission Calculations'!$C$83:$C$133,0),MATCH($A89,'Screening Emission Calculations'!$E$80:$M$80,0))</f>
        <v>6.4989194489504983E-5</v>
      </c>
      <c r="O89" s="300">
        <f t="shared" si="5"/>
        <v>6.4989194489504983E-5</v>
      </c>
    </row>
    <row r="90" spans="1:15" x14ac:dyDescent="0.3">
      <c r="A90" s="228" t="str">
        <f>'2. Emissions Units &amp; Activities'!$A$16</f>
        <v>Type B</v>
      </c>
      <c r="B90" s="276" t="s">
        <v>213</v>
      </c>
      <c r="C90" s="230" t="str">
        <f>IFERROR(IF(B90="No CAS","",INDEX('DEQ Pollutant List'!$C$7:$C$611,MATCH('3. Pollutant Emissions - EF'!B90,'DEQ Pollutant List'!$B$7:$B$611,0))),"")</f>
        <v>Copper and compounds</v>
      </c>
      <c r="D90" s="231">
        <f>IFERROR(IF(OR($B90="",$B90="No CAS"),INDEX('DEQ Pollutant List'!$A$7:$A$611,MATCH($C90,'DEQ Pollutant List'!$C$7:$C$611,0)),INDEX('DEQ Pollutant List'!$A$7:$A$611,MATCH($B90,'DEQ Pollutant List'!$B$7:$B$611,0))),"")</f>
        <v>149</v>
      </c>
      <c r="E90" s="232">
        <v>0</v>
      </c>
      <c r="F90" s="233">
        <f>IF(A90="Type F",IF(INDEX('Emission Factors'!$G$6:$G$54,MATCH('3. Pollutant Emissions - EF'!B90,'Emission Factors'!$D$6:$D$54,0))="",INDEX('Emission Factors'!$F$6:$F$54,MATCH('3. Pollutant Emissions - EF'!B90,'Emission Factors'!$D$6:$D$54,0)),INDEX('Emission Factors'!$G$6:$G$54,MATCH('3. Pollutant Emissions - EF'!B90,'Emission Factors'!$D$6:$D$54,0))),IF(OR(A90="Type X",A90="Type Y"),INDEX('Emission Factors'!$E$6:$E$54,MATCH('3. Pollutant Emissions - EF'!B90,'Emission Factors'!$D$6:$D$54,0)),INDEX('Emission Factors'!$F$6:$F$54,MATCH('3. Pollutant Emissions - EF'!B90,'Emission Factors'!$D$6:$D$54,0))))</f>
        <v>5.0213520825554141E-4</v>
      </c>
      <c r="G90" s="234">
        <f t="shared" si="3"/>
        <v>5.0213520825554141E-4</v>
      </c>
      <c r="H90" s="235" t="s">
        <v>188</v>
      </c>
      <c r="I90" s="556" t="s">
        <v>196</v>
      </c>
      <c r="J90" s="298">
        <f>IFERROR(IF(F90="N/A","N/A",F90*(1-E90)*INDEX('2. Emissions Units &amp; Activities'!$H$15:$H$23,MATCH('3. Pollutant Emissions - EF'!$A90,'2. Emissions Units &amp; Activities'!$A$15:$A$23,0))/1000),"")</f>
        <v>1.2985216485488302E-4</v>
      </c>
      <c r="K90" s="298">
        <f>INDEX('Screening Emission Calculations'!$E$4:$M$54,MATCH($B90,'Screening Emission Calculations'!$C$4:$C$54,0),MATCH($A90,'Screening Emission Calculations'!$E$1:$M$1,0))</f>
        <v>8.631704229912756E-3</v>
      </c>
      <c r="L90" s="299">
        <f t="shared" si="4"/>
        <v>8.631704229912756E-3</v>
      </c>
      <c r="M90" s="498">
        <f>IFERROR(IF(F90="N/A","N/A",F90*(1-E90)*INDEX('2. Emissions Units &amp; Activities'!$K$15:$K$23,MATCH('3. Pollutant Emissions - EF'!$A90,'2. Emissions Units &amp; Activities'!$A$15:$A$23,0))/1000),"")</f>
        <v>7.532028123833121E-6</v>
      </c>
      <c r="N90" s="555">
        <f>INDEX('Screening Emission Calculations'!$E$83:$M$133,MATCH($B90,'Screening Emission Calculations'!$C$83:$C$133,0),MATCH($A90,'Screening Emission Calculations'!$E$80:$M$80,0))</f>
        <v>2.0718098692623639E-3</v>
      </c>
      <c r="O90" s="300">
        <f t="shared" si="5"/>
        <v>2.0718098692623639E-3</v>
      </c>
    </row>
    <row r="91" spans="1:15" x14ac:dyDescent="0.3">
      <c r="A91" s="228" t="str">
        <f>'2. Emissions Units &amp; Activities'!$A$16</f>
        <v>Type B</v>
      </c>
      <c r="B91" s="276" t="s">
        <v>214</v>
      </c>
      <c r="C91" s="230" t="str">
        <f>IFERROR(IF(B91="No CAS","",INDEX('DEQ Pollutant List'!$C$7:$C$611,MATCH('3. Pollutant Emissions - EF'!B91,'DEQ Pollutant List'!$B$7:$B$611,0))),"")</f>
        <v>Dibenz[a,h]anthracene</v>
      </c>
      <c r="D91" s="231">
        <f>IFERROR(IF(OR($B91="",$B91="No CAS"),INDEX('DEQ Pollutant List'!$A$7:$A$611,MATCH($C91,'DEQ Pollutant List'!$C$7:$C$611,0)),INDEX('DEQ Pollutant List'!$A$7:$A$611,MATCH($B91,'DEQ Pollutant List'!$B$7:$B$611,0))),"")</f>
        <v>419</v>
      </c>
      <c r="E91" s="232">
        <v>0</v>
      </c>
      <c r="F91" s="233">
        <f>IF(A91="Type F",IF(INDEX('Emission Factors'!$G$6:$G$54,MATCH('3. Pollutant Emissions - EF'!B91,'Emission Factors'!$D$6:$D$54,0))="",INDEX('Emission Factors'!$F$6:$F$54,MATCH('3. Pollutant Emissions - EF'!B91,'Emission Factors'!$D$6:$D$54,0)),INDEX('Emission Factors'!$G$6:$G$54,MATCH('3. Pollutant Emissions - EF'!B91,'Emission Factors'!$D$6:$D$54,0))),IF(OR(A91="Type X",A91="Type Y"),INDEX('Emission Factors'!$E$6:$E$54,MATCH('3. Pollutant Emissions - EF'!B91,'Emission Factors'!$D$6:$D$54,0)),INDEX('Emission Factors'!$F$6:$F$54,MATCH('3. Pollutant Emissions - EF'!B91,'Emission Factors'!$D$6:$D$54,0))))</f>
        <v>1.0369866679621714E-6</v>
      </c>
      <c r="G91" s="234">
        <f t="shared" si="3"/>
        <v>1.0369866679621714E-6</v>
      </c>
      <c r="H91" s="235" t="s">
        <v>188</v>
      </c>
      <c r="I91" s="556" t="s">
        <v>189</v>
      </c>
      <c r="J91" s="298">
        <f>IFERROR(IF(F91="N/A","N/A",F91*(1-E91)*INDEX('2. Emissions Units &amp; Activities'!$H$15:$H$23,MATCH('3. Pollutant Emissions - EF'!$A91,'2. Emissions Units &amp; Activities'!$A$15:$A$23,0))/1000),"")</f>
        <v>2.6816475233501759E-7</v>
      </c>
      <c r="K91" s="298">
        <f>INDEX('Screening Emission Calculations'!$E$4:$M$54,MATCH($B91,'Screening Emission Calculations'!$C$4:$C$54,0),MATCH($A91,'Screening Emission Calculations'!$E$1:$M$1,0))</f>
        <v>1.8116955569033464E-5</v>
      </c>
      <c r="L91" s="299">
        <f t="shared" si="4"/>
        <v>1.8116955569033464E-5</v>
      </c>
      <c r="M91" s="498">
        <f>IFERROR(IF(F91="N/A","N/A",F91*(1-E91)*INDEX('2. Emissions Units &amp; Activities'!$K$15:$K$23,MATCH('3. Pollutant Emissions - EF'!$A91,'2. Emissions Units &amp; Activities'!$A$15:$A$23,0))/1000),"")</f>
        <v>1.5554800019432572E-8</v>
      </c>
      <c r="N91" s="555">
        <f>INDEX('Screening Emission Calculations'!$E$83:$M$133,MATCH($B91,'Screening Emission Calculations'!$C$83:$C$133,0),MATCH($A91,'Screening Emission Calculations'!$E$80:$M$80,0))</f>
        <v>4.2883121502373771E-6</v>
      </c>
      <c r="O91" s="300">
        <f t="shared" si="5"/>
        <v>4.2883121502373771E-6</v>
      </c>
    </row>
    <row r="92" spans="1:15" x14ac:dyDescent="0.3">
      <c r="A92" s="228" t="str">
        <f>'2. Emissions Units &amp; Activities'!$A$16</f>
        <v>Type B</v>
      </c>
      <c r="B92" s="276">
        <v>200</v>
      </c>
      <c r="C92" s="230" t="str">
        <f>IFERROR(IF(B92="No CAS","",INDEX('DEQ Pollutant List'!$C$7:$C$611,MATCH('3. Pollutant Emissions - EF'!B92,'DEQ Pollutant List'!$B$7:$B$611,0))),"")</f>
        <v>Diesel particulate matter</v>
      </c>
      <c r="D92" s="231">
        <f>IFERROR(IF(OR($B92="",$B92="No CAS"),INDEX('DEQ Pollutant List'!$A$7:$A$611,MATCH($C92,'DEQ Pollutant List'!$C$7:$C$611,0)),INDEX('DEQ Pollutant List'!$A$7:$A$611,MATCH($B92,'DEQ Pollutant List'!$B$7:$B$611,0))),"")</f>
        <v>200</v>
      </c>
      <c r="E92" s="232">
        <v>0</v>
      </c>
      <c r="F92" s="233">
        <f>'Emission Factors'!I55</f>
        <v>23.38</v>
      </c>
      <c r="G92" s="234">
        <f t="shared" si="3"/>
        <v>23.38</v>
      </c>
      <c r="H92" s="235" t="s">
        <v>188</v>
      </c>
      <c r="I92" s="556" t="s">
        <v>215</v>
      </c>
      <c r="J92" s="298">
        <f>IFERROR(IF(F92="N/A","N/A",F92*(1-E92)*INDEX('2. Emissions Units &amp; Activities'!$H$15:$H$23,MATCH('3. Pollutant Emissions - EF'!$A92,'2. Emissions Units &amp; Activities'!$A$15:$A$23,0))/1000),"")</f>
        <v>6.046068</v>
      </c>
      <c r="K92" s="298">
        <f>INDEX('Screening Emission Calculations'!$E$4:$M$54,MATCH($B92,'Screening Emission Calculations'!$C$4:$C$54,0),MATCH($A92,'Screening Emission Calculations'!$E$1:$M$1,0))</f>
        <v>408.46660259999999</v>
      </c>
      <c r="L92" s="299">
        <f t="shared" si="4"/>
        <v>408.46660259999999</v>
      </c>
      <c r="M92" s="498">
        <f>IFERROR(IF(F92="N/A","N/A",F92*(1-E92)*INDEX('2. Emissions Units &amp; Activities'!$K$15:$K$23,MATCH('3. Pollutant Emissions - EF'!$A92,'2. Emissions Units &amp; Activities'!$A$15:$A$23,0))/1000),"")</f>
        <v>0.35070000000000001</v>
      </c>
      <c r="N92" s="555">
        <f>INDEX('Screening Emission Calculations'!$E$83:$M$133,MATCH($B92,'Screening Emission Calculations'!$C$83:$C$133,0),MATCH($A92,'Screening Emission Calculations'!$E$80:$M$80,0))</f>
        <v>96.684693419999988</v>
      </c>
      <c r="O92" s="300">
        <f t="shared" si="5"/>
        <v>96.684693419999988</v>
      </c>
    </row>
    <row r="93" spans="1:15" x14ac:dyDescent="0.3">
      <c r="A93" s="228" t="str">
        <f>'2. Emissions Units &amp; Activities'!$A$16</f>
        <v>Type B</v>
      </c>
      <c r="B93" s="276" t="s">
        <v>216</v>
      </c>
      <c r="C93" s="230" t="str">
        <f>IFERROR(IF(B93="No CAS","",INDEX('DEQ Pollutant List'!$C$7:$C$611,MATCH('3. Pollutant Emissions - EF'!B93,'DEQ Pollutant List'!$B$7:$B$611,0))),"")</f>
        <v>Ethyl benzene</v>
      </c>
      <c r="D93" s="231">
        <f>IFERROR(IF(OR($B93="",$B93="No CAS"),INDEX('DEQ Pollutant List'!$A$7:$A$611,MATCH($C93,'DEQ Pollutant List'!$C$7:$C$611,0)),INDEX('DEQ Pollutant List'!$A$7:$A$611,MATCH($B93,'DEQ Pollutant List'!$B$7:$B$611,0))),"")</f>
        <v>229</v>
      </c>
      <c r="E93" s="232">
        <v>0</v>
      </c>
      <c r="F93" s="233">
        <f>IF(A93="Type F",IF(INDEX('Emission Factors'!$G$6:$G$54,MATCH('3. Pollutant Emissions - EF'!B93,'Emission Factors'!$D$6:$D$54,0))="",INDEX('Emission Factors'!$F$6:$F$54,MATCH('3. Pollutant Emissions - EF'!B93,'Emission Factors'!$D$6:$D$54,0)),INDEX('Emission Factors'!$G$6:$G$54,MATCH('3. Pollutant Emissions - EF'!B93,'Emission Factors'!$D$6:$D$54,0))),IF(OR(A93="Type X",A93="Type Y"),INDEX('Emission Factors'!$E$6:$E$54,MATCH('3. Pollutant Emissions - EF'!B93,'Emission Factors'!$D$6:$D$54,0)),INDEX('Emission Factors'!$F$6:$F$54,MATCH('3. Pollutant Emissions - EF'!B93,'Emission Factors'!$D$6:$D$54,0))))</f>
        <v>1.09E-2</v>
      </c>
      <c r="G93" s="234">
        <f t="shared" si="3"/>
        <v>1.09E-2</v>
      </c>
      <c r="H93" s="235" t="s">
        <v>188</v>
      </c>
      <c r="I93" s="556" t="s">
        <v>189</v>
      </c>
      <c r="J93" s="298">
        <f>IFERROR(IF(F93="N/A","N/A",F93*(1-E93)*INDEX('2. Emissions Units &amp; Activities'!$H$15:$H$23,MATCH('3. Pollutant Emissions - EF'!$A93,'2. Emissions Units &amp; Activities'!$A$15:$A$23,0))/1000),"")</f>
        <v>2.8187400000000001E-3</v>
      </c>
      <c r="K93" s="298">
        <f>INDEX('Screening Emission Calculations'!$E$4:$M$54,MATCH($B93,'Screening Emission Calculations'!$C$4:$C$54,0),MATCH($A93,'Screening Emission Calculations'!$E$1:$M$1,0))</f>
        <v>0.190431393</v>
      </c>
      <c r="L93" s="299">
        <f t="shared" si="4"/>
        <v>0.190431393</v>
      </c>
      <c r="M93" s="498">
        <f>IFERROR(IF(F93="N/A","N/A",F93*(1-E93)*INDEX('2. Emissions Units &amp; Activities'!$K$15:$K$23,MATCH('3. Pollutant Emissions - EF'!$A93,'2. Emissions Units &amp; Activities'!$A$15:$A$23,0))/1000),"")</f>
        <v>1.6350000000000002E-4</v>
      </c>
      <c r="N93" s="555">
        <f>INDEX('Screening Emission Calculations'!$E$83:$M$133,MATCH($B93,'Screening Emission Calculations'!$C$83:$C$133,0),MATCH($A93,'Screening Emission Calculations'!$E$80:$M$80,0))</f>
        <v>4.5075413099999996E-2</v>
      </c>
      <c r="O93" s="300">
        <f t="shared" si="5"/>
        <v>4.5075413099999996E-2</v>
      </c>
    </row>
    <row r="94" spans="1:15" x14ac:dyDescent="0.3">
      <c r="A94" s="228" t="str">
        <f>'2. Emissions Units &amp; Activities'!$A$16</f>
        <v>Type B</v>
      </c>
      <c r="B94" s="276" t="s">
        <v>217</v>
      </c>
      <c r="C94" s="230" t="str">
        <f>IFERROR(IF(B94="No CAS","",INDEX('DEQ Pollutant List'!$C$7:$C$611,MATCH('3. Pollutant Emissions - EF'!B94,'DEQ Pollutant List'!$B$7:$B$611,0))),"")</f>
        <v>Fluoranthene</v>
      </c>
      <c r="D94" s="231">
        <f>IFERROR(IF(OR($B94="",$B94="No CAS"),INDEX('DEQ Pollutant List'!$A$7:$A$611,MATCH($C94,'DEQ Pollutant List'!$C$7:$C$611,0)),INDEX('DEQ Pollutant List'!$A$7:$A$611,MATCH($B94,'DEQ Pollutant List'!$B$7:$B$611,0))),"")</f>
        <v>424</v>
      </c>
      <c r="E94" s="232">
        <v>0</v>
      </c>
      <c r="F94" s="233">
        <f>IF(A94="Type F",IF(INDEX('Emission Factors'!$G$6:$G$54,MATCH('3. Pollutant Emissions - EF'!B94,'Emission Factors'!$D$6:$D$54,0))="",INDEX('Emission Factors'!$F$6:$F$54,MATCH('3. Pollutant Emissions - EF'!B94,'Emission Factors'!$D$6:$D$54,0)),INDEX('Emission Factors'!$G$6:$G$54,MATCH('3. Pollutant Emissions - EF'!B94,'Emission Factors'!$D$6:$D$54,0))),IF(OR(A94="Type X",A94="Type Y"),INDEX('Emission Factors'!$E$6:$E$54,MATCH('3. Pollutant Emissions - EF'!B94,'Emission Factors'!$D$6:$D$54,0)),INDEX('Emission Factors'!$F$6:$F$54,MATCH('3. Pollutant Emissions - EF'!B94,'Emission Factors'!$D$6:$D$54,0))))</f>
        <v>3.6995325890908364E-4</v>
      </c>
      <c r="G94" s="234">
        <f t="shared" si="3"/>
        <v>3.6995325890908364E-4</v>
      </c>
      <c r="H94" s="235" t="s">
        <v>188</v>
      </c>
      <c r="I94" s="556" t="s">
        <v>189</v>
      </c>
      <c r="J94" s="298">
        <f>IFERROR(IF(F94="N/A","N/A",F94*(1-E94)*INDEX('2. Emissions Units &amp; Activities'!$H$15:$H$23,MATCH('3. Pollutant Emissions - EF'!$A94,'2. Emissions Units &amp; Activities'!$A$15:$A$23,0))/1000),"")</f>
        <v>9.566991275388904E-5</v>
      </c>
      <c r="K94" s="298">
        <f>INDEX('Screening Emission Calculations'!$E$4:$M$54,MATCH($B94,'Screening Emission Calculations'!$C$4:$C$54,0),MATCH($A94,'Screening Emission Calculations'!$E$1:$M$1,0))</f>
        <v>6.4633682971510509E-3</v>
      </c>
      <c r="L94" s="299">
        <f t="shared" si="4"/>
        <v>6.4633682971510509E-3</v>
      </c>
      <c r="M94" s="498">
        <f>IFERROR(IF(F94="N/A","N/A",F94*(1-E94)*INDEX('2. Emissions Units &amp; Activities'!$K$15:$K$23,MATCH('3. Pollutant Emissions - EF'!$A94,'2. Emissions Units &amp; Activities'!$A$15:$A$23,0))/1000),"")</f>
        <v>5.5492988836362546E-6</v>
      </c>
      <c r="N94" s="555">
        <f>INDEX('Screening Emission Calculations'!$E$83:$M$133,MATCH($B94,'Screening Emission Calculations'!$C$83:$C$133,0),MATCH($A94,'Screening Emission Calculations'!$E$80:$M$80,0))</f>
        <v>1.5298895388090091E-3</v>
      </c>
      <c r="O94" s="300">
        <f t="shared" si="5"/>
        <v>1.5298895388090091E-3</v>
      </c>
    </row>
    <row r="95" spans="1:15" x14ac:dyDescent="0.3">
      <c r="A95" s="228" t="str">
        <f>'2. Emissions Units &amp; Activities'!$A$16</f>
        <v>Type B</v>
      </c>
      <c r="B95" s="276" t="s">
        <v>218</v>
      </c>
      <c r="C95" s="230" t="str">
        <f>IFERROR(IF(B95="No CAS","",INDEX('DEQ Pollutant List'!$C$7:$C$611,MATCH('3. Pollutant Emissions - EF'!B95,'DEQ Pollutant List'!$B$7:$B$611,0))),"")</f>
        <v>Fluorene</v>
      </c>
      <c r="D95" s="231">
        <f>IFERROR(IF(OR($B95="",$B95="No CAS"),INDEX('DEQ Pollutant List'!$A$7:$A$611,MATCH($C95,'DEQ Pollutant List'!$C$7:$C$611,0)),INDEX('DEQ Pollutant List'!$A$7:$A$611,MATCH($B95,'DEQ Pollutant List'!$B$7:$B$611,0))),"")</f>
        <v>425</v>
      </c>
      <c r="E95" s="232">
        <v>0</v>
      </c>
      <c r="F95" s="233">
        <f>IF(A95="Type F",IF(INDEX('Emission Factors'!$G$6:$G$54,MATCH('3. Pollutant Emissions - EF'!B95,'Emission Factors'!$D$6:$D$54,0))="",INDEX('Emission Factors'!$F$6:$F$54,MATCH('3. Pollutant Emissions - EF'!B95,'Emission Factors'!$D$6:$D$54,0)),INDEX('Emission Factors'!$G$6:$G$54,MATCH('3. Pollutant Emissions - EF'!B95,'Emission Factors'!$D$6:$D$54,0))),IF(OR(A95="Type X",A95="Type Y"),INDEX('Emission Factors'!$E$6:$E$54,MATCH('3. Pollutant Emissions - EF'!B95,'Emission Factors'!$D$6:$D$54,0)),INDEX('Emission Factors'!$F$6:$F$54,MATCH('3. Pollutant Emissions - EF'!B95,'Emission Factors'!$D$6:$D$54,0))))</f>
        <v>2.1843972782305239E-3</v>
      </c>
      <c r="G95" s="234">
        <f t="shared" si="3"/>
        <v>2.1843972782305239E-3</v>
      </c>
      <c r="H95" s="235" t="s">
        <v>188</v>
      </c>
      <c r="I95" s="556" t="s">
        <v>189</v>
      </c>
      <c r="J95" s="298">
        <f>IFERROR(IF(F95="N/A","N/A",F95*(1-E95)*INDEX('2. Emissions Units &amp; Activities'!$H$15:$H$23,MATCH('3. Pollutant Emissions - EF'!$A95,'2. Emissions Units &amp; Activities'!$A$15:$A$23,0))/1000),"")</f>
        <v>5.6488513615041353E-4</v>
      </c>
      <c r="K95" s="298">
        <f>INDEX('Screening Emission Calculations'!$E$4:$M$54,MATCH($B95,'Screening Emission Calculations'!$C$4:$C$54,0),MATCH($A95,'Screening Emission Calculations'!$E$1:$M$1,0))</f>
        <v>3.8163102436591489E-2</v>
      </c>
      <c r="L95" s="299">
        <f t="shared" si="4"/>
        <v>3.8163102436591489E-2</v>
      </c>
      <c r="M95" s="498">
        <f>IFERROR(IF(F95="N/A","N/A",F95*(1-E95)*INDEX('2. Emissions Units &amp; Activities'!$K$15:$K$23,MATCH('3. Pollutant Emissions - EF'!$A95,'2. Emissions Units &amp; Activities'!$A$15:$A$23,0))/1000),"")</f>
        <v>3.2765959173457859E-5</v>
      </c>
      <c r="N95" s="555">
        <f>INDEX('Screening Emission Calculations'!$E$83:$M$133,MATCH($B95,'Screening Emission Calculations'!$C$83:$C$133,0),MATCH($A95,'Screening Emission Calculations'!$E$80:$M$80,0))</f>
        <v>9.0332669441061005E-3</v>
      </c>
      <c r="O95" s="300">
        <f t="shared" si="5"/>
        <v>9.0332669441061005E-3</v>
      </c>
    </row>
    <row r="96" spans="1:15" x14ac:dyDescent="0.3">
      <c r="A96" s="228" t="str">
        <f>'2. Emissions Units &amp; Activities'!$A$16</f>
        <v>Type B</v>
      </c>
      <c r="B96" s="276" t="s">
        <v>219</v>
      </c>
      <c r="C96" s="230" t="str">
        <f>IFERROR(IF(B96="No CAS","",INDEX('DEQ Pollutant List'!$C$7:$C$611,MATCH('3. Pollutant Emissions - EF'!B96,'DEQ Pollutant List'!$B$7:$B$611,0))),"")</f>
        <v>Formaldehyde</v>
      </c>
      <c r="D96" s="231">
        <f>IFERROR(IF(OR($B96="",$B96="No CAS"),INDEX('DEQ Pollutant List'!$A$7:$A$611,MATCH($C96,'DEQ Pollutant List'!$C$7:$C$611,0)),INDEX('DEQ Pollutant List'!$A$7:$A$611,MATCH($B96,'DEQ Pollutant List'!$B$7:$B$611,0))),"")</f>
        <v>250</v>
      </c>
      <c r="E96" s="232">
        <v>0</v>
      </c>
      <c r="F96" s="233">
        <f>IF(A96="Type F",IF(INDEX('Emission Factors'!$G$6:$G$54,MATCH('3. Pollutant Emissions - EF'!B96,'Emission Factors'!$D$6:$D$54,0))="",INDEX('Emission Factors'!$F$6:$F$54,MATCH('3. Pollutant Emissions - EF'!B96,'Emission Factors'!$D$6:$D$54,0)),INDEX('Emission Factors'!$G$6:$G$54,MATCH('3. Pollutant Emissions - EF'!B96,'Emission Factors'!$D$6:$D$54,0))),IF(OR(A96="Type X",A96="Type Y"),INDEX('Emission Factors'!$E$6:$E$54,MATCH('3. Pollutant Emissions - EF'!B96,'Emission Factors'!$D$6:$D$54,0)),INDEX('Emission Factors'!$F$6:$F$54,MATCH('3. Pollutant Emissions - EF'!B96,'Emission Factors'!$D$6:$D$54,0))))</f>
        <v>2.7130627655139485</v>
      </c>
      <c r="G96" s="234">
        <f t="shared" si="3"/>
        <v>2.7130627655139485</v>
      </c>
      <c r="H96" s="235" t="s">
        <v>188</v>
      </c>
      <c r="I96" s="556" t="s">
        <v>189</v>
      </c>
      <c r="J96" s="298">
        <f>IFERROR(IF(F96="N/A","N/A",F96*(1-E96)*INDEX('2. Emissions Units &amp; Activities'!$H$15:$H$23,MATCH('3. Pollutant Emissions - EF'!$A96,'2. Emissions Units &amp; Activities'!$A$15:$A$23,0))/1000),"")</f>
        <v>0.70159803116190711</v>
      </c>
      <c r="K96" s="298">
        <f>INDEX('Screening Emission Calculations'!$E$4:$M$54,MATCH($B96,'Screening Emission Calculations'!$C$4:$C$54,0),MATCH($A96,'Screening Emission Calculations'!$E$1:$M$1,0))</f>
        <v>47.531435293852482</v>
      </c>
      <c r="L96" s="299">
        <f t="shared" si="4"/>
        <v>47.531435293852482</v>
      </c>
      <c r="M96" s="498">
        <f>IFERROR(IF(F96="N/A","N/A",F96*(1-E96)*INDEX('2. Emissions Units &amp; Activities'!$K$15:$K$23,MATCH('3. Pollutant Emissions - EF'!$A96,'2. Emissions Units &amp; Activities'!$A$15:$A$23,0))/1000),"")</f>
        <v>4.0695941482709233E-2</v>
      </c>
      <c r="N96" s="555">
        <f>INDEX('Screening Emission Calculations'!$E$83:$M$133,MATCH($B96,'Screening Emission Calculations'!$C$83:$C$133,0),MATCH($A96,'Screening Emission Calculations'!$E$80:$M$80,0))</f>
        <v>11.223893182332807</v>
      </c>
      <c r="O96" s="300">
        <f t="shared" si="5"/>
        <v>11.223893182332807</v>
      </c>
    </row>
    <row r="97" spans="1:15" x14ac:dyDescent="0.3">
      <c r="A97" s="228" t="str">
        <f>'2. Emissions Units &amp; Activities'!$A$16</f>
        <v>Type B</v>
      </c>
      <c r="B97" s="276" t="s">
        <v>220</v>
      </c>
      <c r="C97" s="230" t="str">
        <f>IFERROR(IF(B97="No CAS","",INDEX('DEQ Pollutant List'!$C$7:$C$611,MATCH('3. Pollutant Emissions - EF'!B97,'DEQ Pollutant List'!$B$7:$B$611,0))),"")</f>
        <v>Hexane</v>
      </c>
      <c r="D97" s="231">
        <f>IFERROR(IF(OR($B97="",$B97="No CAS"),INDEX('DEQ Pollutant List'!$A$7:$A$611,MATCH($C97,'DEQ Pollutant List'!$C$7:$C$611,0)),INDEX('DEQ Pollutant List'!$A$7:$A$611,MATCH($B97,'DEQ Pollutant List'!$B$7:$B$611,0))),"")</f>
        <v>289</v>
      </c>
      <c r="E97" s="232">
        <v>0</v>
      </c>
      <c r="F97" s="233">
        <f>IF(A97="Type F",IF(INDEX('Emission Factors'!$G$6:$G$54,MATCH('3. Pollutant Emissions - EF'!B97,'Emission Factors'!$D$6:$D$54,0))="",INDEX('Emission Factors'!$F$6:$F$54,MATCH('3. Pollutant Emissions - EF'!B97,'Emission Factors'!$D$6:$D$54,0)),INDEX('Emission Factors'!$G$6:$G$54,MATCH('3. Pollutant Emissions - EF'!B97,'Emission Factors'!$D$6:$D$54,0))),IF(OR(A97="Type X",A97="Type Y"),INDEX('Emission Factors'!$E$6:$E$54,MATCH('3. Pollutant Emissions - EF'!B97,'Emission Factors'!$D$6:$D$54,0)),INDEX('Emission Factors'!$F$6:$F$54,MATCH('3. Pollutant Emissions - EF'!B97,'Emission Factors'!$D$6:$D$54,0))))</f>
        <v>2.69E-2</v>
      </c>
      <c r="G97" s="234">
        <f t="shared" si="3"/>
        <v>2.69E-2</v>
      </c>
      <c r="H97" s="235" t="s">
        <v>188</v>
      </c>
      <c r="I97" s="556" t="s">
        <v>189</v>
      </c>
      <c r="J97" s="298">
        <f>IFERROR(IF(F97="N/A","N/A",F97*(1-E97)*INDEX('2. Emissions Units &amp; Activities'!$H$15:$H$23,MATCH('3. Pollutant Emissions - EF'!$A97,'2. Emissions Units &amp; Activities'!$A$15:$A$23,0))/1000),"")</f>
        <v>6.956340000000001E-3</v>
      </c>
      <c r="K97" s="298">
        <f>INDEX('Screening Emission Calculations'!$E$4:$M$54,MATCH($B97,'Screening Emission Calculations'!$C$4:$C$54,0),MATCH($A97,'Screening Emission Calculations'!$E$1:$M$1,0))</f>
        <v>0.46996371300000001</v>
      </c>
      <c r="L97" s="299">
        <f t="shared" si="4"/>
        <v>0.46996371300000001</v>
      </c>
      <c r="M97" s="498">
        <f>IFERROR(IF(F97="N/A","N/A",F97*(1-E97)*INDEX('2. Emissions Units &amp; Activities'!$K$15:$K$23,MATCH('3. Pollutant Emissions - EF'!$A97,'2. Emissions Units &amp; Activities'!$A$15:$A$23,0))/1000),"")</f>
        <v>4.0350000000000005E-4</v>
      </c>
      <c r="N97" s="555">
        <f>INDEX('Screening Emission Calculations'!$E$83:$M$133,MATCH($B97,'Screening Emission Calculations'!$C$83:$C$133,0),MATCH($A97,'Screening Emission Calculations'!$E$80:$M$80,0))</f>
        <v>0.1112411571</v>
      </c>
      <c r="O97" s="300">
        <f t="shared" si="5"/>
        <v>0.1112411571</v>
      </c>
    </row>
    <row r="98" spans="1:15" x14ac:dyDescent="0.3">
      <c r="A98" s="228" t="str">
        <f>'2. Emissions Units &amp; Activities'!$A$16</f>
        <v>Type B</v>
      </c>
      <c r="B98" s="276" t="s">
        <v>221</v>
      </c>
      <c r="C98" s="230" t="str">
        <f>IFERROR(IF(B98="No CAS","",INDEX('DEQ Pollutant List'!$C$7:$C$611,MATCH('3. Pollutant Emissions - EF'!B98,'DEQ Pollutant List'!$B$7:$B$611,0))),"")</f>
        <v>Hydrochloric acid</v>
      </c>
      <c r="D98" s="231">
        <f>IFERROR(IF(OR($B98="",$B98="No CAS"),INDEX('DEQ Pollutant List'!$A$7:$A$611,MATCH($C98,'DEQ Pollutant List'!$C$7:$C$611,0)),INDEX('DEQ Pollutant List'!$A$7:$A$611,MATCH($B98,'DEQ Pollutant List'!$B$7:$B$611,0))),"")</f>
        <v>292</v>
      </c>
      <c r="E98" s="232">
        <v>0</v>
      </c>
      <c r="F98" s="233">
        <f>IF(A98="Type F",IF(INDEX('Emission Factors'!$G$6:$G$54,MATCH('3. Pollutant Emissions - EF'!B98,'Emission Factors'!$D$6:$D$54,0))="",INDEX('Emission Factors'!$F$6:$F$54,MATCH('3. Pollutant Emissions - EF'!B98,'Emission Factors'!$D$6:$D$54,0)),INDEX('Emission Factors'!$G$6:$G$54,MATCH('3. Pollutant Emissions - EF'!B98,'Emission Factors'!$D$6:$D$54,0))),IF(OR(A98="Type X",A98="Type Y"),INDEX('Emission Factors'!$E$6:$E$54,MATCH('3. Pollutant Emissions - EF'!B98,'Emission Factors'!$D$6:$D$54,0)),INDEX('Emission Factors'!$F$6:$F$54,MATCH('3. Pollutant Emissions - EF'!B98,'Emission Factors'!$D$6:$D$54,0))))</f>
        <v>0.18629999999999999</v>
      </c>
      <c r="G98" s="234">
        <f t="shared" si="3"/>
        <v>0.18629999999999999</v>
      </c>
      <c r="H98" s="235" t="s">
        <v>188</v>
      </c>
      <c r="I98" s="556" t="s">
        <v>189</v>
      </c>
      <c r="J98" s="298">
        <f>IFERROR(IF(F98="N/A","N/A",F98*(1-E98)*INDEX('2. Emissions Units &amp; Activities'!$H$15:$H$23,MATCH('3. Pollutant Emissions - EF'!$A98,'2. Emissions Units &amp; Activities'!$A$15:$A$23,0))/1000),"")</f>
        <v>4.817718E-2</v>
      </c>
      <c r="K98" s="298">
        <f>INDEX('Screening Emission Calculations'!$E$4:$M$54,MATCH($B98,'Screening Emission Calculations'!$C$4:$C$54,0),MATCH($A98,'Screening Emission Calculations'!$E$1:$M$1,0))</f>
        <v>3.2548044509999996</v>
      </c>
      <c r="L98" s="299">
        <f t="shared" si="4"/>
        <v>3.2548044509999996</v>
      </c>
      <c r="M98" s="498">
        <f>IFERROR(IF(F98="N/A","N/A",F98*(1-E98)*INDEX('2. Emissions Units &amp; Activities'!$K$15:$K$23,MATCH('3. Pollutant Emissions - EF'!$A98,'2. Emissions Units &amp; Activities'!$A$15:$A$23,0))/1000),"")</f>
        <v>2.7944999999999997E-3</v>
      </c>
      <c r="N98" s="555">
        <f>INDEX('Screening Emission Calculations'!$E$83:$M$133,MATCH($B98,'Screening Emission Calculations'!$C$83:$C$133,0),MATCH($A98,'Screening Emission Calculations'!$E$80:$M$80,0))</f>
        <v>0.77041738170000007</v>
      </c>
      <c r="O98" s="300">
        <f t="shared" si="5"/>
        <v>0.77041738170000007</v>
      </c>
    </row>
    <row r="99" spans="1:15" x14ac:dyDescent="0.3">
      <c r="A99" s="228" t="str">
        <f>'2. Emissions Units &amp; Activities'!$A$16</f>
        <v>Type B</v>
      </c>
      <c r="B99" s="276" t="s">
        <v>222</v>
      </c>
      <c r="C99" s="230" t="str">
        <f>IFERROR(IF(B99="No CAS","",INDEX('DEQ Pollutant List'!$C$7:$C$611,MATCH('3. Pollutant Emissions - EF'!B99,'DEQ Pollutant List'!$B$7:$B$611,0))),"")</f>
        <v>Indeno[1,2,3-cd]pyrene</v>
      </c>
      <c r="D99" s="231">
        <f>IFERROR(IF(OR($B99="",$B99="No CAS"),INDEX('DEQ Pollutant List'!$A$7:$A$611,MATCH($C99,'DEQ Pollutant List'!$C$7:$C$611,0)),INDEX('DEQ Pollutant List'!$A$7:$A$611,MATCH($B99,'DEQ Pollutant List'!$B$7:$B$611,0))),"")</f>
        <v>426</v>
      </c>
      <c r="E99" s="232">
        <v>0</v>
      </c>
      <c r="F99" s="233">
        <f>IF(A99="Type F",IF(INDEX('Emission Factors'!$G$6:$G$54,MATCH('3. Pollutant Emissions - EF'!B99,'Emission Factors'!$D$6:$D$54,0))="",INDEX('Emission Factors'!$F$6:$F$54,MATCH('3. Pollutant Emissions - EF'!B99,'Emission Factors'!$D$6:$D$54,0)),INDEX('Emission Factors'!$G$6:$G$54,MATCH('3. Pollutant Emissions - EF'!B99,'Emission Factors'!$D$6:$D$54,0))),IF(OR(A99="Type X",A99="Type Y"),INDEX('Emission Factors'!$E$6:$E$54,MATCH('3. Pollutant Emissions - EF'!B99,'Emission Factors'!$D$6:$D$54,0)),INDEX('Emission Factors'!$F$6:$F$54,MATCH('3. Pollutant Emissions - EF'!B99,'Emission Factors'!$D$6:$D$54,0))))</f>
        <v>1.0710973550430282E-5</v>
      </c>
      <c r="G99" s="234">
        <f t="shared" si="3"/>
        <v>1.0710973550430282E-5</v>
      </c>
      <c r="H99" s="235" t="s">
        <v>188</v>
      </c>
      <c r="I99" s="556" t="s">
        <v>189</v>
      </c>
      <c r="J99" s="298">
        <f>IFERROR(IF(F99="N/A","N/A",F99*(1-E99)*INDEX('2. Emissions Units &amp; Activities'!$H$15:$H$23,MATCH('3. Pollutant Emissions - EF'!$A99,'2. Emissions Units &amp; Activities'!$A$15:$A$23,0))/1000),"")</f>
        <v>2.7698577601412711E-6</v>
      </c>
      <c r="K99" s="298">
        <f>INDEX('Screening Emission Calculations'!$E$4:$M$54,MATCH($B99,'Screening Emission Calculations'!$C$4:$C$54,0),MATCH($A99,'Screening Emission Calculations'!$E$1:$M$1,0))</f>
        <v>1.8712895537565085E-4</v>
      </c>
      <c r="L99" s="299">
        <f t="shared" si="4"/>
        <v>1.8712895537565085E-4</v>
      </c>
      <c r="M99" s="498">
        <f>IFERROR(IF(F99="N/A","N/A",F99*(1-E99)*INDEX('2. Emissions Units &amp; Activities'!$K$15:$K$23,MATCH('3. Pollutant Emissions - EF'!$A99,'2. Emissions Units &amp; Activities'!$A$15:$A$23,0))/1000),"")</f>
        <v>1.6066460325645424E-7</v>
      </c>
      <c r="N99" s="555">
        <f>INDEX('Screening Emission Calculations'!$E$83:$M$133,MATCH($B99,'Screening Emission Calculations'!$C$83:$C$133,0),MATCH($A99,'Screening Emission Calculations'!$E$80:$M$80,0))</f>
        <v>4.4293720870533823E-5</v>
      </c>
      <c r="O99" s="300">
        <f t="shared" si="5"/>
        <v>4.4293720870533823E-5</v>
      </c>
    </row>
    <row r="100" spans="1:15" x14ac:dyDescent="0.3">
      <c r="A100" s="228" t="str">
        <f>'2. Emissions Units &amp; Activities'!$A$16</f>
        <v>Type B</v>
      </c>
      <c r="B100" s="276" t="s">
        <v>223</v>
      </c>
      <c r="C100" s="230" t="str">
        <f>IFERROR(IF(B100="No CAS","",INDEX('DEQ Pollutant List'!$C$7:$C$611,MATCH('3. Pollutant Emissions - EF'!B100,'DEQ Pollutant List'!$B$7:$B$611,0))),"")</f>
        <v>Lead and compounds</v>
      </c>
      <c r="D100" s="231">
        <f>IFERROR(IF(OR($B100="",$B100="No CAS"),INDEX('DEQ Pollutant List'!$A$7:$A$611,MATCH($C100,'DEQ Pollutant List'!$C$7:$C$611,0)),INDEX('DEQ Pollutant List'!$A$7:$A$611,MATCH($B100,'DEQ Pollutant List'!$B$7:$B$611,0))),"")</f>
        <v>305</v>
      </c>
      <c r="E100" s="232">
        <v>0</v>
      </c>
      <c r="F100" s="233">
        <f>IF(A100="Type F",IF(INDEX('Emission Factors'!$G$6:$G$54,MATCH('3. Pollutant Emissions - EF'!B100,'Emission Factors'!$D$6:$D$54,0))="",INDEX('Emission Factors'!$F$6:$F$54,MATCH('3. Pollutant Emissions - EF'!B100,'Emission Factors'!$D$6:$D$54,0)),INDEX('Emission Factors'!$G$6:$G$54,MATCH('3. Pollutant Emissions - EF'!B100,'Emission Factors'!$D$6:$D$54,0))),IF(OR(A100="Type X",A100="Type Y"),INDEX('Emission Factors'!$E$6:$E$54,MATCH('3. Pollutant Emissions - EF'!B100,'Emission Factors'!$D$6:$D$54,0)),INDEX('Emission Factors'!$F$6:$F$54,MATCH('3. Pollutant Emissions - EF'!B100,'Emission Factors'!$D$6:$D$54,0))))</f>
        <v>3.636715317945822E-4</v>
      </c>
      <c r="G100" s="234">
        <f t="shared" si="3"/>
        <v>3.636715317945822E-4</v>
      </c>
      <c r="H100" s="235" t="s">
        <v>188</v>
      </c>
      <c r="I100" s="556" t="s">
        <v>196</v>
      </c>
      <c r="J100" s="298">
        <f>IFERROR(IF(F100="N/A","N/A",F100*(1-E100)*INDEX('2. Emissions Units &amp; Activities'!$H$15:$H$23,MATCH('3. Pollutant Emissions - EF'!$A100,'2. Emissions Units &amp; Activities'!$A$15:$A$23,0))/1000),"")</f>
        <v>9.4045458122078967E-5</v>
      </c>
      <c r="K100" s="298">
        <f>INDEX('Screening Emission Calculations'!$E$4:$M$54,MATCH($B100,'Screening Emission Calculations'!$C$4:$C$54,0),MATCH($A100,'Screening Emission Calculations'!$E$1:$M$1,0))</f>
        <v>6.2515136315488681E-3</v>
      </c>
      <c r="L100" s="299">
        <f t="shared" si="4"/>
        <v>6.2515136315488681E-3</v>
      </c>
      <c r="M100" s="498">
        <f>IFERROR(IF(F100="N/A","N/A",F100*(1-E100)*INDEX('2. Emissions Units &amp; Activities'!$K$15:$K$23,MATCH('3. Pollutant Emissions - EF'!$A100,'2. Emissions Units &amp; Activities'!$A$15:$A$23,0))/1000),"")</f>
        <v>5.4550729769187333E-6</v>
      </c>
      <c r="N100" s="555">
        <f>INDEX('Screening Emission Calculations'!$E$83:$M$133,MATCH($B100,'Screening Emission Calculations'!$C$83:$C$133,0),MATCH($A100,'Screening Emission Calculations'!$E$80:$M$80,0))</f>
        <v>1.5005087401844461E-3</v>
      </c>
      <c r="O100" s="300">
        <f t="shared" si="5"/>
        <v>1.5005087401844461E-3</v>
      </c>
    </row>
    <row r="101" spans="1:15" x14ac:dyDescent="0.3">
      <c r="A101" s="228" t="str">
        <f>'2. Emissions Units &amp; Activities'!$A$16</f>
        <v>Type B</v>
      </c>
      <c r="B101" s="276" t="s">
        <v>224</v>
      </c>
      <c r="C101" s="230" t="str">
        <f>IFERROR(IF(B101="No CAS","",INDEX('DEQ Pollutant List'!$C$7:$C$611,MATCH('3. Pollutant Emissions - EF'!B101,'DEQ Pollutant List'!$B$7:$B$611,0))),"")</f>
        <v>Manganese and compounds</v>
      </c>
      <c r="D101" s="231">
        <f>IFERROR(IF(OR($B101="",$B101="No CAS"),INDEX('DEQ Pollutant List'!$A$7:$A$611,MATCH($C101,'DEQ Pollutant List'!$C$7:$C$611,0)),INDEX('DEQ Pollutant List'!$A$7:$A$611,MATCH($B101,'DEQ Pollutant List'!$B$7:$B$611,0))),"")</f>
        <v>312</v>
      </c>
      <c r="E101" s="232">
        <v>0</v>
      </c>
      <c r="F101" s="233">
        <f>IF(A101="Type F",IF(INDEX('Emission Factors'!$G$6:$G$54,MATCH('3. Pollutant Emissions - EF'!B101,'Emission Factors'!$D$6:$D$54,0))="",INDEX('Emission Factors'!$F$6:$F$54,MATCH('3. Pollutant Emissions - EF'!B101,'Emission Factors'!$D$6:$D$54,0)),INDEX('Emission Factors'!$G$6:$G$54,MATCH('3. Pollutant Emissions - EF'!B101,'Emission Factors'!$D$6:$D$54,0))),IF(OR(A101="Type X",A101="Type Y"),INDEX('Emission Factors'!$E$6:$E$54,MATCH('3. Pollutant Emissions - EF'!B101,'Emission Factors'!$D$6:$D$54,0)),INDEX('Emission Factors'!$F$6:$F$54,MATCH('3. Pollutant Emissions - EF'!B101,'Emission Factors'!$D$6:$D$54,0))))</f>
        <v>4.1991264918956304E-4</v>
      </c>
      <c r="G101" s="234">
        <f t="shared" si="3"/>
        <v>4.1991264918956304E-4</v>
      </c>
      <c r="H101" s="235" t="s">
        <v>188</v>
      </c>
      <c r="I101" s="556" t="s">
        <v>196</v>
      </c>
      <c r="J101" s="298">
        <f>IFERROR(IF(F101="N/A","N/A",F101*(1-E101)*INDEX('2. Emissions Units &amp; Activities'!$H$15:$H$23,MATCH('3. Pollutant Emissions - EF'!$A101,'2. Emissions Units &amp; Activities'!$A$15:$A$23,0))/1000),"")</f>
        <v>1.0858941108042102E-4</v>
      </c>
      <c r="K101" s="298">
        <f>INDEX('Screening Emission Calculations'!$E$4:$M$54,MATCH($B101,'Screening Emission Calculations'!$C$4:$C$54,0),MATCH($A101,'Screening Emission Calculations'!$E$1:$M$1,0))</f>
        <v>7.2182984395685887E-3</v>
      </c>
      <c r="L101" s="299">
        <f t="shared" si="4"/>
        <v>7.2182984395685887E-3</v>
      </c>
      <c r="M101" s="498">
        <f>IFERROR(IF(F101="N/A","N/A",F101*(1-E101)*INDEX('2. Emissions Units &amp; Activities'!$K$15:$K$23,MATCH('3. Pollutant Emissions - EF'!$A101,'2. Emissions Units &amp; Activities'!$A$15:$A$23,0))/1000),"")</f>
        <v>6.2986897378434456E-6</v>
      </c>
      <c r="N101" s="555">
        <f>INDEX('Screening Emission Calculations'!$E$83:$M$133,MATCH($B101,'Screening Emission Calculations'!$C$83:$C$133,0),MATCH($A101,'Screening Emission Calculations'!$E$80:$M$80,0))</f>
        <v>1.732559590556137E-3</v>
      </c>
      <c r="O101" s="300">
        <f t="shared" si="5"/>
        <v>1.732559590556137E-3</v>
      </c>
    </row>
    <row r="102" spans="1:15" x14ac:dyDescent="0.3">
      <c r="A102" s="228" t="str">
        <f>'2. Emissions Units &amp; Activities'!$A$16</f>
        <v>Type B</v>
      </c>
      <c r="B102" s="276" t="s">
        <v>225</v>
      </c>
      <c r="C102" s="230" t="str">
        <f>IFERROR(IF(B102="No CAS","",INDEX('DEQ Pollutant List'!$C$7:$C$611,MATCH('3. Pollutant Emissions - EF'!B102,'DEQ Pollutant List'!$B$7:$B$611,0))),"")</f>
        <v>Mercury and compounds</v>
      </c>
      <c r="D102" s="231">
        <f>IFERROR(IF(OR($B102="",$B102="No CAS"),INDEX('DEQ Pollutant List'!$A$7:$A$611,MATCH($C102,'DEQ Pollutant List'!$C$7:$C$611,0)),INDEX('DEQ Pollutant List'!$A$7:$A$611,MATCH($B102,'DEQ Pollutant List'!$B$7:$B$611,0))),"")</f>
        <v>316</v>
      </c>
      <c r="E102" s="232">
        <v>0</v>
      </c>
      <c r="F102" s="233">
        <f>IF(A102="Type F",IF(INDEX('Emission Factors'!$G$6:$G$54,MATCH('3. Pollutant Emissions - EF'!B102,'Emission Factors'!$D$6:$D$54,0))="",INDEX('Emission Factors'!$F$6:$F$54,MATCH('3. Pollutant Emissions - EF'!B102,'Emission Factors'!$D$6:$D$54,0)),INDEX('Emission Factors'!$G$6:$G$54,MATCH('3. Pollutant Emissions - EF'!B102,'Emission Factors'!$D$6:$D$54,0))),IF(OR(A102="Type X",A102="Type Y"),INDEX('Emission Factors'!$E$6:$E$54,MATCH('3. Pollutant Emissions - EF'!B102,'Emission Factors'!$D$6:$D$54,0)),INDEX('Emission Factors'!$F$6:$F$54,MATCH('3. Pollutant Emissions - EF'!B102,'Emission Factors'!$D$6:$D$54,0))))</f>
        <v>1.5107336534301277E-5</v>
      </c>
      <c r="G102" s="234">
        <f t="shared" si="3"/>
        <v>1.5107336534301277E-5</v>
      </c>
      <c r="H102" s="235" t="s">
        <v>188</v>
      </c>
      <c r="I102" s="556" t="s">
        <v>196</v>
      </c>
      <c r="J102" s="298">
        <f>IFERROR(IF(F102="N/A","N/A",F102*(1-E102)*INDEX('2. Emissions Units &amp; Activities'!$H$15:$H$23,MATCH('3. Pollutant Emissions - EF'!$A102,'2. Emissions Units &amp; Activities'!$A$15:$A$23,0))/1000),"")</f>
        <v>3.9067572277703108E-6</v>
      </c>
      <c r="K102" s="298">
        <f>INDEX('Screening Emission Calculations'!$E$4:$M$54,MATCH($B102,'Screening Emission Calculations'!$C$4:$C$54,0),MATCH($A102,'Screening Emission Calculations'!$E$1:$M$1,0))</f>
        <v>2.5969511502463896E-4</v>
      </c>
      <c r="L102" s="299">
        <f t="shared" si="4"/>
        <v>2.5969511502463896E-4</v>
      </c>
      <c r="M102" s="498">
        <f>IFERROR(IF(F102="N/A","N/A",F102*(1-E102)*INDEX('2. Emissions Units &amp; Activities'!$K$15:$K$23,MATCH('3. Pollutant Emissions - EF'!$A102,'2. Emissions Units &amp; Activities'!$A$15:$A$23,0))/1000),"")</f>
        <v>2.2661004801451915E-7</v>
      </c>
      <c r="N102" s="555">
        <f>INDEX('Screening Emission Calculations'!$E$83:$M$133,MATCH($B102,'Screening Emission Calculations'!$C$83:$C$133,0),MATCH($A102,'Screening Emission Calculations'!$E$80:$M$80,0))</f>
        <v>6.2332870540527061E-5</v>
      </c>
      <c r="O102" s="300">
        <f t="shared" si="5"/>
        <v>6.2332870540527061E-5</v>
      </c>
    </row>
    <row r="103" spans="1:15" x14ac:dyDescent="0.3">
      <c r="A103" s="228" t="str">
        <f>'2. Emissions Units &amp; Activities'!$A$16</f>
        <v>Type B</v>
      </c>
      <c r="B103" s="276" t="s">
        <v>226</v>
      </c>
      <c r="C103" s="230" t="str">
        <f>IFERROR(IF(B103="No CAS","",INDEX('DEQ Pollutant List'!$C$7:$C$611,MATCH('3. Pollutant Emissions - EF'!B103,'DEQ Pollutant List'!$B$7:$B$611,0))),"")</f>
        <v>Naphthalene</v>
      </c>
      <c r="D103" s="231">
        <f>IFERROR(IF(OR($B103="",$B103="No CAS"),INDEX('DEQ Pollutant List'!$A$7:$A$611,MATCH($C103,'DEQ Pollutant List'!$C$7:$C$611,0)),INDEX('DEQ Pollutant List'!$A$7:$A$611,MATCH($B103,'DEQ Pollutant List'!$B$7:$B$611,0))),"")</f>
        <v>428</v>
      </c>
      <c r="E103" s="232">
        <v>0</v>
      </c>
      <c r="F103" s="233">
        <f>IF(A103="Type F",IF(INDEX('Emission Factors'!$G$6:$G$54,MATCH('3. Pollutant Emissions - EF'!B103,'Emission Factors'!$D$6:$D$54,0))="",INDEX('Emission Factors'!$F$6:$F$54,MATCH('3. Pollutant Emissions - EF'!B103,'Emission Factors'!$D$6:$D$54,0)),INDEX('Emission Factors'!$G$6:$G$54,MATCH('3. Pollutant Emissions - EF'!B103,'Emission Factors'!$D$6:$D$54,0))),IF(OR(A103="Type X",A103="Type Y"),INDEX('Emission Factors'!$E$6:$E$54,MATCH('3. Pollutant Emissions - EF'!B103,'Emission Factors'!$D$6:$D$54,0)),INDEX('Emission Factors'!$F$6:$F$54,MATCH('3. Pollutant Emissions - EF'!B103,'Emission Factors'!$D$6:$D$54,0))))</f>
        <v>2.6352391113998751E-2</v>
      </c>
      <c r="G103" s="234">
        <f t="shared" si="3"/>
        <v>2.6352391113998751E-2</v>
      </c>
      <c r="H103" s="235" t="s">
        <v>188</v>
      </c>
      <c r="I103" s="556" t="s">
        <v>189</v>
      </c>
      <c r="J103" s="298">
        <f>IFERROR(IF(F103="N/A","N/A",F103*(1-E103)*INDEX('2. Emissions Units &amp; Activities'!$H$15:$H$23,MATCH('3. Pollutant Emissions - EF'!$A103,'2. Emissions Units &amp; Activities'!$A$15:$A$23,0))/1000),"")</f>
        <v>6.8147283420800777E-3</v>
      </c>
      <c r="K103" s="298">
        <f>INDEX('Screening Emission Calculations'!$E$4:$M$54,MATCH($B103,'Screening Emission Calculations'!$C$4:$C$54,0),MATCH($A103,'Screening Emission Calculations'!$E$1:$M$1,0))</f>
        <v>0.4603965641027159</v>
      </c>
      <c r="L103" s="299">
        <f t="shared" si="4"/>
        <v>0.4603965641027159</v>
      </c>
      <c r="M103" s="498">
        <f>IFERROR(IF(F103="N/A","N/A",F103*(1-E103)*INDEX('2. Emissions Units &amp; Activities'!$K$15:$K$23,MATCH('3. Pollutant Emissions - EF'!$A103,'2. Emissions Units &amp; Activities'!$A$15:$A$23,0))/1000),"")</f>
        <v>3.9528586670998128E-4</v>
      </c>
      <c r="N103" s="555">
        <f>INDEX('Screening Emission Calculations'!$E$83:$M$133,MATCH($B103,'Screening Emission Calculations'!$C$83:$C$133,0),MATCH($A103,'Screening Emission Calculations'!$E$80:$M$80,0))</f>
        <v>0.10897659776479476</v>
      </c>
      <c r="O103" s="300">
        <f t="shared" si="5"/>
        <v>0.10897659776479476</v>
      </c>
    </row>
    <row r="104" spans="1:15" x14ac:dyDescent="0.3">
      <c r="A104" s="228" t="str">
        <f>'2. Emissions Units &amp; Activities'!$A$16</f>
        <v>Type B</v>
      </c>
      <c r="B104" s="276" t="s">
        <v>227</v>
      </c>
      <c r="C104" s="230" t="str">
        <f>IFERROR(IF(B104="No CAS","",INDEX('DEQ Pollutant List'!$C$7:$C$611,MATCH('3. Pollutant Emissions - EF'!B104,'DEQ Pollutant List'!$B$7:$B$611,0))),"")</f>
        <v>Nickel and compounds</v>
      </c>
      <c r="D104" s="231">
        <f>IFERROR(IF(OR($B104="",$B104="No CAS"),INDEX('DEQ Pollutant List'!$A$7:$A$611,MATCH($C104,'DEQ Pollutant List'!$C$7:$C$611,0)),INDEX('DEQ Pollutant List'!$A$7:$A$611,MATCH($B104,'DEQ Pollutant List'!$B$7:$B$611,0))),"")</f>
        <v>364</v>
      </c>
      <c r="E104" s="232">
        <v>0</v>
      </c>
      <c r="F104" s="233">
        <f>IF(A104="Type F",IF(INDEX('Emission Factors'!$G$6:$G$54,MATCH('3. Pollutant Emissions - EF'!B104,'Emission Factors'!$D$6:$D$54,0))="",INDEX('Emission Factors'!$F$6:$F$54,MATCH('3. Pollutant Emissions - EF'!B104,'Emission Factors'!$D$6:$D$54,0)),INDEX('Emission Factors'!$G$6:$G$54,MATCH('3. Pollutant Emissions - EF'!B104,'Emission Factors'!$D$6:$D$54,0))),IF(OR(A104="Type X",A104="Type Y"),INDEX('Emission Factors'!$E$6:$E$54,MATCH('3. Pollutant Emissions - EF'!B104,'Emission Factors'!$D$6:$D$54,0)),INDEX('Emission Factors'!$F$6:$F$54,MATCH('3. Pollutant Emissions - EF'!B104,'Emission Factors'!$D$6:$D$54,0))))</f>
        <v>1.8222934133210207E-4</v>
      </c>
      <c r="G104" s="234">
        <f t="shared" si="3"/>
        <v>1.8222934133210207E-4</v>
      </c>
      <c r="H104" s="235" t="s">
        <v>188</v>
      </c>
      <c r="I104" s="556" t="s">
        <v>196</v>
      </c>
      <c r="J104" s="298">
        <f>IFERROR(IF(F104="N/A","N/A",F104*(1-E104)*INDEX('2. Emissions Units &amp; Activities'!$H$15:$H$23,MATCH('3. Pollutant Emissions - EF'!$A104,'2. Emissions Units &amp; Activities'!$A$15:$A$23,0))/1000),"")</f>
        <v>4.7124507668481599E-5</v>
      </c>
      <c r="K104" s="298">
        <f>INDEX('Screening Emission Calculations'!$E$4:$M$54,MATCH($B104,'Screening Emission Calculations'!$C$4:$C$54,0),MATCH($A104,'Screening Emission Calculations'!$E$1:$M$1,0))</f>
        <v>3.1325223774988347E-3</v>
      </c>
      <c r="L104" s="299">
        <f t="shared" si="4"/>
        <v>3.1325223774988347E-3</v>
      </c>
      <c r="M104" s="498">
        <f>IFERROR(IF(F104="N/A","N/A",F104*(1-E104)*INDEX('2. Emissions Units &amp; Activities'!$K$15:$K$23,MATCH('3. Pollutant Emissions - EF'!$A104,'2. Emissions Units &amp; Activities'!$A$15:$A$23,0))/1000),"")</f>
        <v>2.7334401199815311E-6</v>
      </c>
      <c r="N104" s="555">
        <f>INDEX('Screening Emission Calculations'!$E$83:$M$133,MATCH($B104,'Screening Emission Calculations'!$C$83:$C$133,0),MATCH($A104,'Screening Emission Calculations'!$E$80:$M$80,0))</f>
        <v>7.5187826233625318E-4</v>
      </c>
      <c r="O104" s="300">
        <f t="shared" si="5"/>
        <v>7.5187826233625318E-4</v>
      </c>
    </row>
    <row r="105" spans="1:15" x14ac:dyDescent="0.3">
      <c r="A105" s="228" t="str">
        <f>'2. Emissions Units &amp; Activities'!$A$16</f>
        <v>Type B</v>
      </c>
      <c r="B105" s="276" t="s">
        <v>228</v>
      </c>
      <c r="C105" s="230" t="str">
        <f>IFERROR(IF(B105="No CAS","",INDEX('DEQ Pollutant List'!$C$7:$C$611,MATCH('3. Pollutant Emissions - EF'!B105,'DEQ Pollutant List'!$B$7:$B$611,0))),"")</f>
        <v>Perylene</v>
      </c>
      <c r="D105" s="231">
        <f>IFERROR(IF(OR($B105="",$B105="No CAS"),INDEX('DEQ Pollutant List'!$A$7:$A$611,MATCH($C105,'DEQ Pollutant List'!$C$7:$C$611,0)),INDEX('DEQ Pollutant List'!$A$7:$A$611,MATCH($B105,'DEQ Pollutant List'!$B$7:$B$611,0))),"")</f>
        <v>429</v>
      </c>
      <c r="E105" s="232">
        <v>0</v>
      </c>
      <c r="F105" s="233">
        <f>IF(A105="Type F",IF(INDEX('Emission Factors'!$G$6:$G$54,MATCH('3. Pollutant Emissions - EF'!B105,'Emission Factors'!$D$6:$D$54,0))="",INDEX('Emission Factors'!$F$6:$F$54,MATCH('3. Pollutant Emissions - EF'!B105,'Emission Factors'!$D$6:$D$54,0)),INDEX('Emission Factors'!$G$6:$G$54,MATCH('3. Pollutant Emissions - EF'!B105,'Emission Factors'!$D$6:$D$54,0))),IF(OR(A105="Type X",A105="Type Y"),INDEX('Emission Factors'!$E$6:$E$54,MATCH('3. Pollutant Emissions - EF'!B105,'Emission Factors'!$D$6:$D$54,0)),INDEX('Emission Factors'!$F$6:$F$54,MATCH('3. Pollutant Emissions - EF'!B105,'Emission Factors'!$D$6:$D$54,0))))</f>
        <v>1.1782465534251089E-6</v>
      </c>
      <c r="G105" s="234">
        <f t="shared" si="3"/>
        <v>1.1782465534251089E-6</v>
      </c>
      <c r="H105" s="235" t="s">
        <v>188</v>
      </c>
      <c r="I105" s="556" t="s">
        <v>189</v>
      </c>
      <c r="J105" s="298">
        <f>IFERROR(IF(F105="N/A","N/A",F105*(1-E105)*INDEX('2. Emissions Units &amp; Activities'!$H$15:$H$23,MATCH('3. Pollutant Emissions - EF'!$A105,'2. Emissions Units &amp; Activities'!$A$15:$A$23,0))/1000),"")</f>
        <v>3.0469455871573318E-7</v>
      </c>
      <c r="K105" s="298">
        <f>INDEX('Screening Emission Calculations'!$E$4:$M$54,MATCH($B105,'Screening Emission Calculations'!$C$4:$C$54,0),MATCH($A105,'Screening Emission Calculations'!$E$1:$M$1,0))</f>
        <v>2.0584874538182789E-5</v>
      </c>
      <c r="L105" s="299">
        <f t="shared" si="4"/>
        <v>2.0584874538182789E-5</v>
      </c>
      <c r="M105" s="498">
        <f>IFERROR(IF(F105="N/A","N/A",F105*(1-E105)*INDEX('2. Emissions Units &amp; Activities'!$K$15:$K$23,MATCH('3. Pollutant Emissions - EF'!$A105,'2. Emissions Units &amp; Activities'!$A$15:$A$23,0))/1000),"")</f>
        <v>1.7673698301376635E-8</v>
      </c>
      <c r="N105" s="555">
        <f>INDEX('Screening Emission Calculations'!$E$83:$M$133,MATCH($B105,'Screening Emission Calculations'!$C$83:$C$133,0),MATCH($A105,'Screening Emission Calculations'!$E$80:$M$80,0))</f>
        <v>4.8724724889255043E-6</v>
      </c>
      <c r="O105" s="300">
        <f t="shared" si="5"/>
        <v>4.8724724889255043E-6</v>
      </c>
    </row>
    <row r="106" spans="1:15" x14ac:dyDescent="0.3">
      <c r="A106" s="228" t="str">
        <f>'2. Emissions Units &amp; Activities'!$A$16</f>
        <v>Type B</v>
      </c>
      <c r="B106" s="276" t="s">
        <v>229</v>
      </c>
      <c r="C106" s="230" t="str">
        <f>IFERROR(IF(B106="No CAS","",INDEX('DEQ Pollutant List'!$C$7:$C$611,MATCH('3. Pollutant Emissions - EF'!B106,'DEQ Pollutant List'!$B$7:$B$611,0))),"")</f>
        <v>Phenanthrene</v>
      </c>
      <c r="D106" s="231">
        <f>IFERROR(IF(OR($B106="",$B106="No CAS"),INDEX('DEQ Pollutant List'!$A$7:$A$611,MATCH($C106,'DEQ Pollutant List'!$C$7:$C$611,0)),INDEX('DEQ Pollutant List'!$A$7:$A$611,MATCH($B106,'DEQ Pollutant List'!$B$7:$B$611,0))),"")</f>
        <v>430</v>
      </c>
      <c r="E106" s="232">
        <v>0</v>
      </c>
      <c r="F106" s="233">
        <f>IF(A106="Type F",IF(INDEX('Emission Factors'!$G$6:$G$54,MATCH('3. Pollutant Emissions - EF'!B106,'Emission Factors'!$D$6:$D$54,0))="",INDEX('Emission Factors'!$F$6:$F$54,MATCH('3. Pollutant Emissions - EF'!B106,'Emission Factors'!$D$6:$D$54,0)),INDEX('Emission Factors'!$G$6:$G$54,MATCH('3. Pollutant Emissions - EF'!B106,'Emission Factors'!$D$6:$D$54,0))),IF(OR(A106="Type X",A106="Type Y"),INDEX('Emission Factors'!$E$6:$E$54,MATCH('3. Pollutant Emissions - EF'!B106,'Emission Factors'!$D$6:$D$54,0)),INDEX('Emission Factors'!$F$6:$F$54,MATCH('3. Pollutant Emissions - EF'!B106,'Emission Factors'!$D$6:$D$54,0))))</f>
        <v>4.5419465326501894E-3</v>
      </c>
      <c r="G106" s="234">
        <f t="shared" si="3"/>
        <v>4.5419465326501894E-3</v>
      </c>
      <c r="H106" s="235" t="s">
        <v>188</v>
      </c>
      <c r="I106" s="556" t="s">
        <v>189</v>
      </c>
      <c r="J106" s="298">
        <f>IFERROR(IF(F106="N/A","N/A",F106*(1-E106)*INDEX('2. Emissions Units &amp; Activities'!$H$15:$H$23,MATCH('3. Pollutant Emissions - EF'!$A106,'2. Emissions Units &amp; Activities'!$A$15:$A$23,0))/1000),"")</f>
        <v>1.1745473733433391E-3</v>
      </c>
      <c r="K106" s="298">
        <f>INDEX('Screening Emission Calculations'!$E$4:$M$54,MATCH($B106,'Screening Emission Calculations'!$C$4:$C$54,0),MATCH($A106,'Screening Emission Calculations'!$E$1:$M$1,0))</f>
        <v>7.9351303224228953E-2</v>
      </c>
      <c r="L106" s="299">
        <f t="shared" si="4"/>
        <v>7.9351303224228953E-2</v>
      </c>
      <c r="M106" s="498">
        <f>IFERROR(IF(F106="N/A","N/A",F106*(1-E106)*INDEX('2. Emissions Units &amp; Activities'!$K$15:$K$23,MATCH('3. Pollutant Emissions - EF'!$A106,'2. Emissions Units &amp; Activities'!$A$15:$A$23,0))/1000),"")</f>
        <v>6.8129197989752832E-5</v>
      </c>
      <c r="N106" s="555">
        <f>INDEX('Screening Emission Calculations'!$E$83:$M$133,MATCH($B106,'Screening Emission Calculations'!$C$83:$C$133,0),MATCH($A106,'Screening Emission Calculations'!$E$80:$M$80,0))</f>
        <v>1.8782579471313756E-2</v>
      </c>
      <c r="O106" s="300">
        <f t="shared" si="5"/>
        <v>1.8782579471313756E-2</v>
      </c>
    </row>
    <row r="107" spans="1:15" x14ac:dyDescent="0.3">
      <c r="A107" s="228" t="str">
        <f>'2. Emissions Units &amp; Activities'!$A$16</f>
        <v>Type B</v>
      </c>
      <c r="B107" s="276">
        <v>504</v>
      </c>
      <c r="C107" s="230" t="str">
        <f>IFERROR(IF(B107="No CAS","",INDEX('DEQ Pollutant List'!$C$7:$C$611,MATCH('3. Pollutant Emissions - EF'!B107,'DEQ Pollutant List'!$B$7:$B$611,0))),"")</f>
        <v>Phosphorus and compounds</v>
      </c>
      <c r="D107" s="231">
        <f>IFERROR(IF(OR($B107="",$B107="No CAS"),INDEX('DEQ Pollutant List'!$A$7:$A$611,MATCH($C107,'DEQ Pollutant List'!$C$7:$C$611,0)),INDEX('DEQ Pollutant List'!$A$7:$A$611,MATCH($B107,'DEQ Pollutant List'!$B$7:$B$611,0))),"")</f>
        <v>504</v>
      </c>
      <c r="E107" s="232">
        <v>0</v>
      </c>
      <c r="F107" s="233">
        <f>IF(A107="Type F",IF(INDEX('Emission Factors'!$G$6:$G$54,MATCH('3. Pollutant Emissions - EF'!B107,'Emission Factors'!$D$6:$D$54,0))="",INDEX('Emission Factors'!$F$6:$F$54,MATCH('3. Pollutant Emissions - EF'!B107,'Emission Factors'!$D$6:$D$54,0)),INDEX('Emission Factors'!$G$6:$G$54,MATCH('3. Pollutant Emissions - EF'!B107,'Emission Factors'!$D$6:$D$54,0))),IF(OR(A107="Type X",A107="Type Y"),INDEX('Emission Factors'!$E$6:$E$54,MATCH('3. Pollutant Emissions - EF'!B107,'Emission Factors'!$D$6:$D$54,0)),INDEX('Emission Factors'!$F$6:$F$54,MATCH('3. Pollutant Emissions - EF'!B107,'Emission Factors'!$D$6:$D$54,0))))</f>
        <v>8.4039857312420349E-3</v>
      </c>
      <c r="G107" s="234">
        <f t="shared" si="3"/>
        <v>8.4039857312420349E-3</v>
      </c>
      <c r="H107" s="235" t="s">
        <v>188</v>
      </c>
      <c r="I107" s="556" t="s">
        <v>196</v>
      </c>
      <c r="J107" s="298">
        <f>IFERROR(IF(F107="N/A","N/A",F107*(1-E107)*INDEX('2. Emissions Units &amp; Activities'!$H$15:$H$23,MATCH('3. Pollutant Emissions - EF'!$A107,'2. Emissions Units &amp; Activities'!$A$15:$A$23,0))/1000),"")</f>
        <v>2.1732707100991905E-3</v>
      </c>
      <c r="K107" s="298">
        <f>INDEX('Screening Emission Calculations'!$E$4:$M$54,MATCH($B107,'Screening Emission Calculations'!$C$4:$C$54,0),MATCH($A107,'Screening Emission Calculations'!$E$1:$M$1,0))</f>
        <v>0.14446451472005056</v>
      </c>
      <c r="L107" s="299">
        <f t="shared" si="4"/>
        <v>0.14446451472005056</v>
      </c>
      <c r="M107" s="498">
        <f>IFERROR(IF(F107="N/A","N/A",F107*(1-E107)*INDEX('2. Emissions Units &amp; Activities'!$K$15:$K$23,MATCH('3. Pollutant Emissions - EF'!$A107,'2. Emissions Units &amp; Activities'!$A$15:$A$23,0))/1000),"")</f>
        <v>1.2605978596863052E-4</v>
      </c>
      <c r="N107" s="555">
        <f>INDEX('Screening Emission Calculations'!$E$83:$M$133,MATCH($B107,'Screening Emission Calculations'!$C$83:$C$133,0),MATCH($A107,'Screening Emission Calculations'!$E$80:$M$80,0))</f>
        <v>3.4674845127104642E-2</v>
      </c>
      <c r="O107" s="300">
        <f t="shared" si="5"/>
        <v>3.4674845127104642E-2</v>
      </c>
    </row>
    <row r="108" spans="1:15" x14ac:dyDescent="0.3">
      <c r="A108" s="237" t="str">
        <f>'2. Emissions Units &amp; Activities'!$A$16</f>
        <v>Type B</v>
      </c>
      <c r="B108" s="276" t="s">
        <v>230</v>
      </c>
      <c r="C108" s="230" t="str">
        <f>IFERROR(IF(B108="No CAS","",INDEX('DEQ Pollutant List'!$C$7:$C$611,MATCH('3. Pollutant Emissions - EF'!B108,'DEQ Pollutant List'!$B$7:$B$611,0))),"")</f>
        <v>Propylene</v>
      </c>
      <c r="D108" s="231"/>
      <c r="E108" s="232">
        <v>0</v>
      </c>
      <c r="F108" s="233">
        <f>IF(A108="Type F",IF(INDEX('Emission Factors'!$G$6:$G$54,MATCH('3. Pollutant Emissions - EF'!B108,'Emission Factors'!$D$6:$D$54,0))="",INDEX('Emission Factors'!$F$6:$F$54,MATCH('3. Pollutant Emissions - EF'!B108,'Emission Factors'!$D$6:$D$54,0)),INDEX('Emission Factors'!$G$6:$G$54,MATCH('3. Pollutant Emissions - EF'!B108,'Emission Factors'!$D$6:$D$54,0))),IF(OR(A108="Type X",A108="Type Y"),INDEX('Emission Factors'!$E$6:$E$54,MATCH('3. Pollutant Emissions - EF'!B108,'Emission Factors'!$D$6:$D$54,0)),INDEX('Emission Factors'!$F$6:$F$54,MATCH('3. Pollutant Emissions - EF'!B108,'Emission Factors'!$D$6:$D$54,0))))</f>
        <v>0.47</v>
      </c>
      <c r="G108" s="234">
        <f t="shared" si="3"/>
        <v>0.47</v>
      </c>
      <c r="H108" s="235" t="s">
        <v>188</v>
      </c>
      <c r="I108" s="556" t="s">
        <v>189</v>
      </c>
      <c r="J108" s="298">
        <f>IFERROR(IF(F108="N/A","N/A",F108*(1-E108)*INDEX('2. Emissions Units &amp; Activities'!$H$15:$H$23,MATCH('3. Pollutant Emissions - EF'!$A108,'2. Emissions Units &amp; Activities'!$A$15:$A$23,0))/1000),"")</f>
        <v>0.121542</v>
      </c>
      <c r="K108" s="298">
        <f>INDEX('Screening Emission Calculations'!$E$4:$M$54,MATCH($B108,'Screening Emission Calculations'!$C$4:$C$54,0),MATCH($A108,'Screening Emission Calculations'!$E$1:$M$1,0))</f>
        <v>8.2112619000000002</v>
      </c>
      <c r="L108" s="299">
        <f t="shared" si="4"/>
        <v>8.2112619000000002</v>
      </c>
      <c r="M108" s="498">
        <f>IFERROR(IF(F108="N/A","N/A",F108*(1-E108)*INDEX('2. Emissions Units &amp; Activities'!$K$15:$K$23,MATCH('3. Pollutant Emissions - EF'!$A108,'2. Emissions Units &amp; Activities'!$A$15:$A$23,0))/1000),"")</f>
        <v>7.0499999999999998E-3</v>
      </c>
      <c r="N108" s="555">
        <f>INDEX('Screening Emission Calculations'!$E$83:$M$133,MATCH($B108,'Screening Emission Calculations'!$C$83:$C$133,0),MATCH($A108,'Screening Emission Calculations'!$E$80:$M$80,0))</f>
        <v>1.9436187299999996</v>
      </c>
      <c r="O108" s="300">
        <f t="shared" si="5"/>
        <v>1.9436187299999996</v>
      </c>
    </row>
    <row r="109" spans="1:15" x14ac:dyDescent="0.3">
      <c r="A109" s="237" t="str">
        <f>'2. Emissions Units &amp; Activities'!$A$16</f>
        <v>Type B</v>
      </c>
      <c r="B109" s="276" t="s">
        <v>231</v>
      </c>
      <c r="C109" s="230" t="str">
        <f>IFERROR(IF(B109="No CAS","",INDEX('DEQ Pollutant List'!$C$7:$C$611,MATCH('3. Pollutant Emissions - EF'!B109,'DEQ Pollutant List'!$B$7:$B$611,0))),"")</f>
        <v>Pyrene</v>
      </c>
      <c r="D109" s="231"/>
      <c r="E109" s="232">
        <v>0</v>
      </c>
      <c r="F109" s="233">
        <f>IF(A109="Type F",IF(INDEX('Emission Factors'!$G$6:$G$54,MATCH('3. Pollutant Emissions - EF'!B109,'Emission Factors'!$D$6:$D$54,0))="",INDEX('Emission Factors'!$F$6:$F$54,MATCH('3. Pollutant Emissions - EF'!B109,'Emission Factors'!$D$6:$D$54,0)),INDEX('Emission Factors'!$G$6:$G$54,MATCH('3. Pollutant Emissions - EF'!B109,'Emission Factors'!$D$6:$D$54,0))),IF(OR(A109="Type X",A109="Type Y"),INDEX('Emission Factors'!$E$6:$E$54,MATCH('3. Pollutant Emissions - EF'!B109,'Emission Factors'!$D$6:$D$54,0)),INDEX('Emission Factors'!$F$6:$F$54,MATCH('3. Pollutant Emissions - EF'!B109,'Emission Factors'!$D$6:$D$54,0))))</f>
        <v>1.25E-3</v>
      </c>
      <c r="G109" s="234">
        <f t="shared" si="3"/>
        <v>1.25E-3</v>
      </c>
      <c r="H109" s="235" t="s">
        <v>188</v>
      </c>
      <c r="I109" s="556" t="s">
        <v>189</v>
      </c>
      <c r="J109" s="298">
        <f>IFERROR(IF(F109="N/A","N/A",F109*(1-E109)*INDEX('2. Emissions Units &amp; Activities'!$H$15:$H$23,MATCH('3. Pollutant Emissions - EF'!$A109,'2. Emissions Units &amp; Activities'!$A$15:$A$23,0))/1000),"")</f>
        <v>3.2325000000000002E-4</v>
      </c>
      <c r="K109" s="298">
        <f>INDEX('Screening Emission Calculations'!$E$4:$M$54,MATCH($B109,'Screening Emission Calculations'!$C$4:$C$54,0),MATCH($A109,'Screening Emission Calculations'!$E$1:$M$1,0))</f>
        <v>2.1838462499999999E-2</v>
      </c>
      <c r="L109" s="299">
        <f t="shared" si="4"/>
        <v>2.1838462499999999E-2</v>
      </c>
      <c r="M109" s="498">
        <f>IFERROR(IF(F109="N/A","N/A",F109*(1-E109)*INDEX('2. Emissions Units &amp; Activities'!$K$15:$K$23,MATCH('3. Pollutant Emissions - EF'!$A109,'2. Emissions Units &amp; Activities'!$A$15:$A$23,0))/1000),"")</f>
        <v>1.8749999999999998E-5</v>
      </c>
      <c r="N109" s="555">
        <f>INDEX('Screening Emission Calculations'!$E$83:$M$133,MATCH($B109,'Screening Emission Calculations'!$C$83:$C$133,0),MATCH($A109,'Screening Emission Calculations'!$E$80:$M$80,0))</f>
        <v>5.1691987499999995E-3</v>
      </c>
      <c r="O109" s="300">
        <f t="shared" si="5"/>
        <v>5.1691987499999995E-3</v>
      </c>
    </row>
    <row r="110" spans="1:15" x14ac:dyDescent="0.3">
      <c r="A110" s="237" t="str">
        <f>'2. Emissions Units &amp; Activities'!$A$16</f>
        <v>Type B</v>
      </c>
      <c r="B110" s="276" t="s">
        <v>232</v>
      </c>
      <c r="C110" s="230" t="str">
        <f>IFERROR(IF(B110="No CAS","",INDEX('DEQ Pollutant List'!$C$7:$C$611,MATCH('3. Pollutant Emissions - EF'!B110,'DEQ Pollutant List'!$B$7:$B$611,0))),"")</f>
        <v>Selenium and compounds</v>
      </c>
      <c r="D110" s="231"/>
      <c r="E110" s="232">
        <v>0</v>
      </c>
      <c r="F110" s="233">
        <f>IF(A110="Type F",IF(INDEX('Emission Factors'!$G$6:$G$54,MATCH('3. Pollutant Emissions - EF'!B110,'Emission Factors'!$D$6:$D$54,0))="",INDEX('Emission Factors'!$F$6:$F$54,MATCH('3. Pollutant Emissions - EF'!B110,'Emission Factors'!$D$6:$D$54,0)),INDEX('Emission Factors'!$G$6:$G$54,MATCH('3. Pollutant Emissions - EF'!B110,'Emission Factors'!$D$6:$D$54,0))),IF(OR(A110="Type X",A110="Type Y"),INDEX('Emission Factors'!$E$6:$E$54,MATCH('3. Pollutant Emissions - EF'!B110,'Emission Factors'!$D$6:$D$54,0)),INDEX('Emission Factors'!$F$6:$F$54,MATCH('3. Pollutant Emissions - EF'!B110,'Emission Factors'!$D$6:$D$54,0))))</f>
        <v>3.7638267956703413E-4</v>
      </c>
      <c r="G110" s="234">
        <f t="shared" si="3"/>
        <v>3.7638267956703413E-4</v>
      </c>
      <c r="H110" s="235" t="s">
        <v>188</v>
      </c>
      <c r="I110" s="556" t="s">
        <v>196</v>
      </c>
      <c r="J110" s="298">
        <f>IFERROR(IF(F110="N/A","N/A",F110*(1-E110)*INDEX('2. Emissions Units &amp; Activities'!$H$15:$H$23,MATCH('3. Pollutant Emissions - EF'!$A110,'2. Emissions Units &amp; Activities'!$A$15:$A$23,0))/1000),"")</f>
        <v>9.7332560936035044E-5</v>
      </c>
      <c r="K110" s="298">
        <f>INDEX('Screening Emission Calculations'!$E$4:$M$54,MATCH($B110,'Screening Emission Calculations'!$C$4:$C$54,0),MATCH($A110,'Screening Emission Calculations'!$E$1:$M$1,0))</f>
        <v>6.4700182617573165E-3</v>
      </c>
      <c r="L110" s="299">
        <f t="shared" si="4"/>
        <v>6.4700182617573165E-3</v>
      </c>
      <c r="M110" s="498">
        <f>IFERROR(IF(F110="N/A","N/A",F110*(1-E110)*INDEX('2. Emissions Units &amp; Activities'!$K$15:$K$23,MATCH('3. Pollutant Emissions - EF'!$A110,'2. Emissions Units &amp; Activities'!$A$15:$A$23,0))/1000),"")</f>
        <v>5.6457401935055114E-6</v>
      </c>
      <c r="N110" s="555">
        <f>INDEX('Screening Emission Calculations'!$E$83:$M$133,MATCH($B110,'Screening Emission Calculations'!$C$83:$C$133,0),MATCH($A110,'Screening Emission Calculations'!$E$80:$M$80,0))</f>
        <v>1.5529549358935827E-3</v>
      </c>
      <c r="O110" s="300">
        <f t="shared" si="5"/>
        <v>1.5529549358935827E-3</v>
      </c>
    </row>
    <row r="111" spans="1:15" x14ac:dyDescent="0.3">
      <c r="A111" s="237" t="str">
        <f>'2. Emissions Units &amp; Activities'!$A$16</f>
        <v>Type B</v>
      </c>
      <c r="B111" s="276" t="s">
        <v>233</v>
      </c>
      <c r="C111" s="230" t="str">
        <f>IFERROR(IF(B111="No CAS","",INDEX('DEQ Pollutant List'!$C$7:$C$611,MATCH('3. Pollutant Emissions - EF'!B111,'DEQ Pollutant List'!$B$7:$B$611,0))),"")</f>
        <v>Silver and compounds</v>
      </c>
      <c r="D111" s="231"/>
      <c r="E111" s="232">
        <v>0</v>
      </c>
      <c r="F111" s="233">
        <f>IF(A111="Type F",IF(INDEX('Emission Factors'!$G$6:$G$54,MATCH('3. Pollutant Emissions - EF'!B111,'Emission Factors'!$D$6:$D$54,0))="",INDEX('Emission Factors'!$F$6:$F$54,MATCH('3. Pollutant Emissions - EF'!B111,'Emission Factors'!$D$6:$D$54,0)),INDEX('Emission Factors'!$G$6:$G$54,MATCH('3. Pollutant Emissions - EF'!B111,'Emission Factors'!$D$6:$D$54,0))),IF(OR(A111="Type X",A111="Type Y"),INDEX('Emission Factors'!$E$6:$E$54,MATCH('3. Pollutant Emissions - EF'!B111,'Emission Factors'!$D$6:$D$54,0)),INDEX('Emission Factors'!$F$6:$F$54,MATCH('3. Pollutant Emissions - EF'!B111,'Emission Factors'!$D$6:$D$54,0))))</f>
        <v>4.8013014217323475E-5</v>
      </c>
      <c r="G111" s="234">
        <f t="shared" si="3"/>
        <v>4.8013014217323475E-5</v>
      </c>
      <c r="H111" s="235" t="s">
        <v>188</v>
      </c>
      <c r="I111" s="556" t="s">
        <v>196</v>
      </c>
      <c r="J111" s="298">
        <f>IFERROR(IF(F111="N/A","N/A",F111*(1-E111)*INDEX('2. Emissions Units &amp; Activities'!$H$15:$H$23,MATCH('3. Pollutant Emissions - EF'!$A111,'2. Emissions Units &amp; Activities'!$A$15:$A$23,0))/1000),"")</f>
        <v>1.2416165476599851E-5</v>
      </c>
      <c r="K111" s="298">
        <f>INDEX('Screening Emission Calculations'!$E$4:$M$54,MATCH($B111,'Screening Emission Calculations'!$C$4:$C$54,0),MATCH($A111,'Screening Emission Calculations'!$E$1:$M$1,0))</f>
        <v>8.2534371439579055E-4</v>
      </c>
      <c r="L111" s="299">
        <f t="shared" si="4"/>
        <v>8.2534371439579055E-4</v>
      </c>
      <c r="M111" s="498">
        <f>IFERROR(IF(F111="N/A","N/A",F111*(1-E111)*INDEX('2. Emissions Units &amp; Activities'!$K$15:$K$23,MATCH('3. Pollutant Emissions - EF'!$A111,'2. Emissions Units &amp; Activities'!$A$15:$A$23,0))/1000),"")</f>
        <v>7.2019521325985214E-7</v>
      </c>
      <c r="N111" s="555">
        <f>INDEX('Screening Emission Calculations'!$E$83:$M$133,MATCH($B111,'Screening Emission Calculations'!$C$83:$C$133,0),MATCH($A111,'Screening Emission Calculations'!$E$80:$M$80,0))</f>
        <v>1.9810169666067664E-4</v>
      </c>
      <c r="O111" s="300">
        <f t="shared" si="5"/>
        <v>1.9810169666067664E-4</v>
      </c>
    </row>
    <row r="112" spans="1:15" x14ac:dyDescent="0.3">
      <c r="A112" s="237" t="str">
        <f>'2. Emissions Units &amp; Activities'!$A$16</f>
        <v>Type B</v>
      </c>
      <c r="B112" s="276" t="s">
        <v>234</v>
      </c>
      <c r="C112" s="230" t="str">
        <f>IFERROR(IF(B112="No CAS","",INDEX('DEQ Pollutant List'!$C$7:$C$611,MATCH('3. Pollutant Emissions - EF'!B112,'DEQ Pollutant List'!$B$7:$B$611,0))),"")</f>
        <v>Thallium and compounds</v>
      </c>
      <c r="D112" s="231"/>
      <c r="E112" s="232">
        <v>0</v>
      </c>
      <c r="F112" s="233">
        <f>IF(A112="Type F",IF(INDEX('Emission Factors'!$G$6:$G$54,MATCH('3. Pollutant Emissions - EF'!B112,'Emission Factors'!$D$6:$D$54,0))="",INDEX('Emission Factors'!$F$6:$F$54,MATCH('3. Pollutant Emissions - EF'!B112,'Emission Factors'!$D$6:$D$54,0)),INDEX('Emission Factors'!$G$6:$G$54,MATCH('3. Pollutant Emissions - EF'!B112,'Emission Factors'!$D$6:$D$54,0))),IF(OR(A112="Type X",A112="Type Y"),INDEX('Emission Factors'!$E$6:$E$54,MATCH('3. Pollutant Emissions - EF'!B112,'Emission Factors'!$D$6:$D$54,0)),INDEX('Emission Factors'!$F$6:$F$54,MATCH('3. Pollutant Emissions - EF'!B112,'Emission Factors'!$D$6:$D$54,0))))</f>
        <v>2.4009368143584827E-4</v>
      </c>
      <c r="G112" s="234">
        <f t="shared" si="3"/>
        <v>2.4009368143584827E-4</v>
      </c>
      <c r="H112" s="235" t="s">
        <v>188</v>
      </c>
      <c r="I112" s="556" t="s">
        <v>196</v>
      </c>
      <c r="J112" s="298">
        <f>IFERROR(IF(F112="N/A","N/A",F112*(1-E112)*INDEX('2. Emissions Units &amp; Activities'!$H$15:$H$23,MATCH('3. Pollutant Emissions - EF'!$A112,'2. Emissions Units &amp; Activities'!$A$15:$A$23,0))/1000),"")</f>
        <v>6.208822601931037E-5</v>
      </c>
      <c r="K112" s="298">
        <f>INDEX('Screening Emission Calculations'!$E$4:$M$54,MATCH($B112,'Screening Emission Calculations'!$C$4:$C$54,0),MATCH($A112,'Screening Emission Calculations'!$E$1:$M$1,0))</f>
        <v>4.1272103838822316E-3</v>
      </c>
      <c r="L112" s="299">
        <f t="shared" si="4"/>
        <v>4.1272103838822316E-3</v>
      </c>
      <c r="M112" s="498">
        <f>IFERROR(IF(F112="N/A","N/A",F112*(1-E112)*INDEX('2. Emissions Units &amp; Activities'!$K$15:$K$23,MATCH('3. Pollutant Emissions - EF'!$A112,'2. Emissions Units &amp; Activities'!$A$15:$A$23,0))/1000),"")</f>
        <v>3.6014052215377242E-6</v>
      </c>
      <c r="N112" s="555">
        <f>INDEX('Screening Emission Calculations'!$E$83:$M$133,MATCH($B112,'Screening Emission Calculations'!$C$83:$C$133,0),MATCH($A112,'Screening Emission Calculations'!$E$80:$M$80,0))</f>
        <v>9.9062652960430994E-4</v>
      </c>
      <c r="O112" s="300">
        <f t="shared" si="5"/>
        <v>9.9062652960430994E-4</v>
      </c>
    </row>
    <row r="113" spans="1:15" x14ac:dyDescent="0.3">
      <c r="A113" s="237" t="str">
        <f>'2. Emissions Units &amp; Activities'!$A$16</f>
        <v>Type B</v>
      </c>
      <c r="B113" s="276" t="s">
        <v>235</v>
      </c>
      <c r="C113" s="230" t="str">
        <f>IFERROR(IF(B113="No CAS","",INDEX('DEQ Pollutant List'!$C$7:$C$611,MATCH('3. Pollutant Emissions - EF'!B113,'DEQ Pollutant List'!$B$7:$B$611,0))),"")</f>
        <v>Toluene</v>
      </c>
      <c r="D113" s="231"/>
      <c r="E113" s="232">
        <v>0</v>
      </c>
      <c r="F113" s="233">
        <f>IF(A113="Type F",IF(INDEX('Emission Factors'!$G$6:$G$54,MATCH('3. Pollutant Emissions - EF'!B113,'Emission Factors'!$D$6:$D$54,0))="",INDEX('Emission Factors'!$F$6:$F$54,MATCH('3. Pollutant Emissions - EF'!B113,'Emission Factors'!$D$6:$D$54,0)),INDEX('Emission Factors'!$G$6:$G$54,MATCH('3. Pollutant Emissions - EF'!B113,'Emission Factors'!$D$6:$D$54,0))),IF(OR(A113="Type X",A113="Type Y"),INDEX('Emission Factors'!$E$6:$E$54,MATCH('3. Pollutant Emissions - EF'!B113,'Emission Factors'!$D$6:$D$54,0)),INDEX('Emission Factors'!$F$6:$F$54,MATCH('3. Pollutant Emissions - EF'!B113,'Emission Factors'!$D$6:$D$54,0))))</f>
        <v>0.10539999999999999</v>
      </c>
      <c r="G113" s="234">
        <f t="shared" si="3"/>
        <v>0.10539999999999999</v>
      </c>
      <c r="H113" s="235" t="s">
        <v>188</v>
      </c>
      <c r="I113" s="556" t="s">
        <v>189</v>
      </c>
      <c r="J113" s="298">
        <f>IFERROR(IF(F113="N/A","N/A",F113*(1-E113)*INDEX('2. Emissions Units &amp; Activities'!$H$15:$H$23,MATCH('3. Pollutant Emissions - EF'!$A113,'2. Emissions Units &amp; Activities'!$A$15:$A$23,0))/1000),"")</f>
        <v>2.725644E-2</v>
      </c>
      <c r="K113" s="298">
        <f>INDEX('Screening Emission Calculations'!$E$4:$M$54,MATCH($B113,'Screening Emission Calculations'!$C$4:$C$54,0),MATCH($A113,'Screening Emission Calculations'!$E$1:$M$1,0))</f>
        <v>1.8414191579999997</v>
      </c>
      <c r="L113" s="299">
        <f t="shared" si="4"/>
        <v>1.8414191579999997</v>
      </c>
      <c r="M113" s="498">
        <f>IFERROR(IF(F113="N/A","N/A",F113*(1-E113)*INDEX('2. Emissions Units &amp; Activities'!$K$15:$K$23,MATCH('3. Pollutant Emissions - EF'!$A113,'2. Emissions Units &amp; Activities'!$A$15:$A$23,0))/1000),"")</f>
        <v>1.5809999999999999E-3</v>
      </c>
      <c r="N113" s="555">
        <f>INDEX('Screening Emission Calculations'!$E$83:$M$133,MATCH($B113,'Screening Emission Calculations'!$C$83:$C$133,0),MATCH($A113,'Screening Emission Calculations'!$E$80:$M$80,0))</f>
        <v>0.43586683859999992</v>
      </c>
      <c r="O113" s="300">
        <f t="shared" si="5"/>
        <v>0.43586683859999992</v>
      </c>
    </row>
    <row r="114" spans="1:15" x14ac:dyDescent="0.3">
      <c r="A114" s="237" t="str">
        <f>'2. Emissions Units &amp; Activities'!$A$16</f>
        <v>Type B</v>
      </c>
      <c r="B114" s="276" t="s">
        <v>236</v>
      </c>
      <c r="C114" s="230" t="str">
        <f>IFERROR(IF(B114="No CAS","",INDEX('DEQ Pollutant List'!$C$7:$C$611,MATCH('3. Pollutant Emissions - EF'!B114,'DEQ Pollutant List'!$B$7:$B$611,0))),"")</f>
        <v>Xylene (mixture), including m-xylene, o-xylene, p-xylene</v>
      </c>
      <c r="D114" s="231"/>
      <c r="E114" s="232">
        <v>0</v>
      </c>
      <c r="F114" s="233">
        <f>IF(A114="Type F",IF(INDEX('Emission Factors'!$G$6:$G$54,MATCH('3. Pollutant Emissions - EF'!B114,'Emission Factors'!$D$6:$D$54,0))="",INDEX('Emission Factors'!$F$6:$F$54,MATCH('3. Pollutant Emissions - EF'!B114,'Emission Factors'!$D$6:$D$54,0)),INDEX('Emission Factors'!$G$6:$G$54,MATCH('3. Pollutant Emissions - EF'!B114,'Emission Factors'!$D$6:$D$54,0))),IF(OR(A114="Type X",A114="Type Y"),INDEX('Emission Factors'!$E$6:$E$54,MATCH('3. Pollutant Emissions - EF'!B114,'Emission Factors'!$D$6:$D$54,0)),INDEX('Emission Factors'!$F$6:$F$54,MATCH('3. Pollutant Emissions - EF'!B114,'Emission Factors'!$D$6:$D$54,0))))</f>
        <v>4.24E-2</v>
      </c>
      <c r="G114" s="234">
        <f t="shared" si="3"/>
        <v>4.24E-2</v>
      </c>
      <c r="H114" s="235" t="s">
        <v>188</v>
      </c>
      <c r="I114" s="556" t="s">
        <v>189</v>
      </c>
      <c r="J114" s="233">
        <f>IFERROR(IF(F114="N/A","N/A",F114*(1-E114)*INDEX('2. Emissions Units &amp; Activities'!$H$15:$H$23,MATCH('3. Pollutant Emissions - EF'!$A114,'2. Emissions Units &amp; Activities'!$A$15:$A$23,0))/1000),"")</f>
        <v>1.0964640000000001E-2</v>
      </c>
      <c r="K114" s="298">
        <f>INDEX('Screening Emission Calculations'!$E$4:$M$54,MATCH($B114,'Screening Emission Calculations'!$C$4:$C$54,0),MATCH($A114,'Screening Emission Calculations'!$E$1:$M$1,0))</f>
        <v>0.74076064799999997</v>
      </c>
      <c r="L114" s="299">
        <f t="shared" si="4"/>
        <v>0.74076064799999997</v>
      </c>
      <c r="M114" s="498">
        <f>IFERROR(IF(F114="N/A","N/A",F114*(1-E114)*INDEX('2. Emissions Units &amp; Activities'!$K$15:$K$23,MATCH('3. Pollutant Emissions - EF'!$A114,'2. Emissions Units &amp; Activities'!$A$15:$A$23,0))/1000),"")</f>
        <v>6.3600000000000006E-4</v>
      </c>
      <c r="N114" s="555">
        <f>INDEX('Screening Emission Calculations'!$E$83:$M$133,MATCH($B114,'Screening Emission Calculations'!$C$83:$C$133,0),MATCH($A114,'Screening Emission Calculations'!$E$80:$M$80,0))</f>
        <v>0.17533922159999998</v>
      </c>
      <c r="O114" s="300">
        <f t="shared" si="5"/>
        <v>0.17533922159999998</v>
      </c>
    </row>
    <row r="115" spans="1:15" x14ac:dyDescent="0.3">
      <c r="A115" s="240" t="str">
        <f>'2. Emissions Units &amp; Activities'!$A$16</f>
        <v>Type B</v>
      </c>
      <c r="B115" s="294" t="s">
        <v>237</v>
      </c>
      <c r="C115" s="295" t="str">
        <f>IFERROR(IF(B115="No CAS","",INDEX('DEQ Pollutant List'!$C$7:$C$611,MATCH('3. Pollutant Emissions - EF'!B115,'DEQ Pollutant List'!$B$7:$B$611,0))),"")</f>
        <v>Zinc and compounds</v>
      </c>
      <c r="D115" s="241"/>
      <c r="E115" s="242">
        <v>0</v>
      </c>
      <c r="F115" s="243">
        <f>IF(A115="Type F",IF(INDEX('Emission Factors'!$G$6:$G$54,MATCH('3. Pollutant Emissions - EF'!B115,'Emission Factors'!$D$6:$D$54,0))="",INDEX('Emission Factors'!$F$6:$F$54,MATCH('3. Pollutant Emissions - EF'!B115,'Emission Factors'!$D$6:$D$54,0)),INDEX('Emission Factors'!$G$6:$G$54,MATCH('3. Pollutant Emissions - EF'!B115,'Emission Factors'!$D$6:$D$54,0))),IF(OR(A115="Type X",A115="Type Y"),INDEX('Emission Factors'!$E$6:$E$54,MATCH('3. Pollutant Emissions - EF'!B115,'Emission Factors'!$D$6:$D$54,0)),INDEX('Emission Factors'!$F$6:$F$54,MATCH('3. Pollutant Emissions - EF'!B115,'Emission Factors'!$D$6:$D$54,0))))</f>
        <v>5.2261769021193245E-3</v>
      </c>
      <c r="G115" s="244">
        <f t="shared" si="3"/>
        <v>5.2261769021193245E-3</v>
      </c>
      <c r="H115" s="245" t="s">
        <v>188</v>
      </c>
      <c r="I115" s="557" t="s">
        <v>196</v>
      </c>
      <c r="J115" s="243">
        <f>IFERROR(IF(F115="N/A","N/A",F115*(1-E115)*INDEX('2. Emissions Units &amp; Activities'!$H$15:$H$23,MATCH('3. Pollutant Emissions - EF'!$A115,'2. Emissions Units &amp; Activities'!$A$15:$A$23,0))/1000),"")</f>
        <v>1.3514893468880573E-3</v>
      </c>
      <c r="K115" s="301">
        <f>INDEX('Screening Emission Calculations'!$E$4:$M$54,MATCH($B115,'Screening Emission Calculations'!$C$4:$C$54,0),MATCH($A115,'Screening Emission Calculations'!$E$1:$M$1,0))</f>
        <v>8.9837980947431187E-2</v>
      </c>
      <c r="L115" s="302">
        <f t="shared" si="4"/>
        <v>8.9837980947431187E-2</v>
      </c>
      <c r="M115" s="499">
        <f>IFERROR(IF(F115="N/A","N/A",F115*(1-E115)*INDEX('2. Emissions Units &amp; Activities'!$K$15:$K$23,MATCH('3. Pollutant Emissions - EF'!$A115,'2. Emissions Units &amp; Activities'!$A$15:$A$23,0))/1000),"")</f>
        <v>7.8392653531789873E-5</v>
      </c>
      <c r="N115" s="559">
        <f>INDEX('Screening Emission Calculations'!$E$83:$M$133,MATCH($B115,'Screening Emission Calculations'!$C$83:$C$133,0),MATCH($A115,'Screening Emission Calculations'!$E$80:$M$80,0))</f>
        <v>2.1563205898144332E-2</v>
      </c>
      <c r="O115" s="303">
        <f t="shared" si="5"/>
        <v>2.1563205898144332E-2</v>
      </c>
    </row>
    <row r="116" spans="1:15" x14ac:dyDescent="0.3">
      <c r="A116" s="237" t="str">
        <f>'2. Emissions Units &amp; Activities'!$A$17</f>
        <v>Type C</v>
      </c>
      <c r="B116" s="293" t="s">
        <v>187</v>
      </c>
      <c r="C116" s="230" t="str">
        <f>IFERROR(IF(B116="No CAS","",INDEX('DEQ Pollutant List'!$C$7:$C$611,MATCH('3. Pollutant Emissions - EF'!B116,'DEQ Pollutant List'!$B$7:$B$611,0))),"")</f>
        <v>1,3-Butadiene</v>
      </c>
      <c r="D116" s="231">
        <f>IFERROR(IF(OR($B116="",$B116="No CAS"),INDEX('DEQ Pollutant List'!$A$7:$A$611,MATCH($C116,'DEQ Pollutant List'!$C$7:$C$611,0)),INDEX('DEQ Pollutant List'!$A$7:$A$611,MATCH($B116,'DEQ Pollutant List'!$B$7:$B$611,0))),"")</f>
        <v>75</v>
      </c>
      <c r="E116" s="232">
        <v>0</v>
      </c>
      <c r="F116" s="233">
        <f>IF(A116="Type F",IF(INDEX('Emission Factors'!$G$6:$G$54,MATCH('3. Pollutant Emissions - EF'!B116,'Emission Factors'!$D$6:$D$54,0))="",INDEX('Emission Factors'!$F$6:$F$54,MATCH('3. Pollutant Emissions - EF'!B116,'Emission Factors'!$D$6:$D$54,0)),INDEX('Emission Factors'!$G$6:$G$54,MATCH('3. Pollutant Emissions - EF'!B116,'Emission Factors'!$D$6:$D$54,0))),IF(OR(A116="Type X",A116="Type Y"),INDEX('Emission Factors'!$E$6:$E$54,MATCH('3. Pollutant Emissions - EF'!B116,'Emission Factors'!$D$6:$D$54,0)),INDEX('Emission Factors'!$F$6:$F$54,MATCH('3. Pollutant Emissions - EF'!B116,'Emission Factors'!$D$6:$D$54,0))))</f>
        <v>0.21740000000000001</v>
      </c>
      <c r="G116" s="234">
        <f t="shared" si="3"/>
        <v>0.21740000000000001</v>
      </c>
      <c r="H116" s="235" t="s">
        <v>188</v>
      </c>
      <c r="I116" s="556" t="s">
        <v>189</v>
      </c>
      <c r="J116" s="298">
        <f>IFERROR(IF(F116="N/A","N/A",F116*(1-E116)*INDEX('2. Emissions Units &amp; Activities'!$H$15:$H$23,MATCH('3. Pollutant Emissions - EF'!$A116,'2. Emissions Units &amp; Activities'!$A$15:$A$23,0))/1000),"")</f>
        <v>2.3153100000000003E-2</v>
      </c>
      <c r="K116" s="298">
        <f>INDEX('Screening Emission Calculations'!$E$4:$M$54,MATCH($B116,'Screening Emission Calculations'!$C$4:$C$54,0),MATCH($A116,'Screening Emission Calculations'!$E$1:$M$1,0))</f>
        <v>1.5886367313333332</v>
      </c>
      <c r="L116" s="299">
        <f t="shared" si="4"/>
        <v>1.5886367313333332</v>
      </c>
      <c r="M116" s="498">
        <f>IFERROR(IF(F116="N/A","N/A",F116*(1-E116)*INDEX('2. Emissions Units &amp; Activities'!$K$15:$K$23,MATCH('3. Pollutant Emissions - EF'!$A116,'2. Emissions Units &amp; Activities'!$A$15:$A$23,0))/1000),"")</f>
        <v>1.7392E-3</v>
      </c>
      <c r="N116" s="555">
        <f>INDEX('Screening Emission Calculations'!$E$83:$M$133,MATCH($B116,'Screening Emission Calculations'!$C$83:$C$133,0),MATCH($A116,'Screening Emission Calculations'!$E$80:$M$80,0))</f>
        <v>0.37608342437777781</v>
      </c>
      <c r="O116" s="300">
        <f t="shared" si="5"/>
        <v>0.37608342437777781</v>
      </c>
    </row>
    <row r="117" spans="1:15" x14ac:dyDescent="0.3">
      <c r="A117" s="237" t="str">
        <f>'2. Emissions Units &amp; Activities'!$A$17</f>
        <v>Type C</v>
      </c>
      <c r="B117" s="276" t="s">
        <v>190</v>
      </c>
      <c r="C117" s="230" t="str">
        <f>IFERROR(IF(B117="No CAS","",INDEX('DEQ Pollutant List'!$C$7:$C$611,MATCH('3. Pollutant Emissions - EF'!B117,'DEQ Pollutant List'!$B$7:$B$611,0))),"")</f>
        <v>2-Methyl naphthalene</v>
      </c>
      <c r="D117" s="231">
        <f>IFERROR(IF(OR($B117="",$B117="No CAS"),INDEX('DEQ Pollutant List'!$A$7:$A$611,MATCH($C117,'DEQ Pollutant List'!$C$7:$C$611,0)),INDEX('DEQ Pollutant List'!$A$7:$A$611,MATCH($B117,'DEQ Pollutant List'!$B$7:$B$611,0))),"")</f>
        <v>427</v>
      </c>
      <c r="E117" s="232">
        <v>0</v>
      </c>
      <c r="F117" s="233">
        <f>IF(A117="Type F",IF(INDEX('Emission Factors'!$G$6:$G$54,MATCH('3. Pollutant Emissions - EF'!B117,'Emission Factors'!$D$6:$D$54,0))="",INDEX('Emission Factors'!$F$6:$F$54,MATCH('3. Pollutant Emissions - EF'!B117,'Emission Factors'!$D$6:$D$54,0)),INDEX('Emission Factors'!$G$6:$G$54,MATCH('3. Pollutant Emissions - EF'!B117,'Emission Factors'!$D$6:$D$54,0))),IF(OR(A117="Type X",A117="Type Y"),INDEX('Emission Factors'!$E$6:$E$54,MATCH('3. Pollutant Emissions - EF'!B117,'Emission Factors'!$D$6:$D$54,0)),INDEX('Emission Factors'!$F$6:$F$54,MATCH('3. Pollutant Emissions - EF'!B117,'Emission Factors'!$D$6:$D$54,0))))</f>
        <v>1.2297907414592798E-2</v>
      </c>
      <c r="G117" s="234">
        <f t="shared" si="3"/>
        <v>1.2297907414592798E-2</v>
      </c>
      <c r="H117" s="235" t="s">
        <v>188</v>
      </c>
      <c r="I117" s="556" t="s">
        <v>189</v>
      </c>
      <c r="J117" s="298">
        <f>IFERROR(IF(F117="N/A","N/A",F117*(1-E117)*INDEX('2. Emissions Units &amp; Activities'!$H$15:$H$23,MATCH('3. Pollutant Emissions - EF'!$A117,'2. Emissions Units &amp; Activities'!$A$15:$A$23,0))/1000),"")</f>
        <v>1.309727139654133E-3</v>
      </c>
      <c r="K117" s="298">
        <f>INDEX('Screening Emission Calculations'!$E$4:$M$54,MATCH($B117,'Screening Emission Calculations'!$C$4:$C$54,0),MATCH($A117,'Screening Emission Calculations'!$E$1:$M$1,0))</f>
        <v>8.9866179564667276E-2</v>
      </c>
      <c r="L117" s="299">
        <f t="shared" si="4"/>
        <v>8.9866179564667276E-2</v>
      </c>
      <c r="M117" s="498">
        <f>IFERROR(IF(F117="N/A","N/A",F117*(1-E117)*INDEX('2. Emissions Units &amp; Activities'!$K$15:$K$23,MATCH('3. Pollutant Emissions - EF'!$A117,'2. Emissions Units &amp; Activities'!$A$15:$A$23,0))/1000),"")</f>
        <v>9.8383259316742378E-5</v>
      </c>
      <c r="N117" s="555">
        <f>INDEX('Screening Emission Calculations'!$E$83:$M$133,MATCH($B117,'Screening Emission Calculations'!$C$83:$C$133,0),MATCH($A117,'Screening Emission Calculations'!$E$80:$M$80,0))</f>
        <v>2.1274329039378672E-2</v>
      </c>
      <c r="O117" s="300">
        <f t="shared" si="5"/>
        <v>2.1274329039378672E-2</v>
      </c>
    </row>
    <row r="118" spans="1:15" x14ac:dyDescent="0.3">
      <c r="A118" s="237" t="str">
        <f>'2. Emissions Units &amp; Activities'!$A$17</f>
        <v>Type C</v>
      </c>
      <c r="B118" s="276" t="s">
        <v>191</v>
      </c>
      <c r="C118" s="230" t="str">
        <f>IFERROR(IF(B118="No CAS","",INDEX('DEQ Pollutant List'!$C$7:$C$611,MATCH('3. Pollutant Emissions - EF'!B118,'DEQ Pollutant List'!$B$7:$B$611,0))),"")</f>
        <v>Acenaphthene</v>
      </c>
      <c r="D118" s="231">
        <f>IFERROR(IF(OR($B118="",$B118="No CAS"),INDEX('DEQ Pollutant List'!$A$7:$A$611,MATCH($C118,'DEQ Pollutant List'!$C$7:$C$611,0)),INDEX('DEQ Pollutant List'!$A$7:$A$611,MATCH($B118,'DEQ Pollutant List'!$B$7:$B$611,0))),"")</f>
        <v>402</v>
      </c>
      <c r="E118" s="232">
        <v>0</v>
      </c>
      <c r="F118" s="233">
        <f>IF(A118="Type F",IF(INDEX('Emission Factors'!$G$6:$G$54,MATCH('3. Pollutant Emissions - EF'!B118,'Emission Factors'!$D$6:$D$54,0))="",INDEX('Emission Factors'!$F$6:$F$54,MATCH('3. Pollutant Emissions - EF'!B118,'Emission Factors'!$D$6:$D$54,0)),INDEX('Emission Factors'!$G$6:$G$54,MATCH('3. Pollutant Emissions - EF'!B118,'Emission Factors'!$D$6:$D$54,0))),IF(OR(A118="Type X",A118="Type Y"),INDEX('Emission Factors'!$E$6:$E$54,MATCH('3. Pollutant Emissions - EF'!B118,'Emission Factors'!$D$6:$D$54,0)),INDEX('Emission Factors'!$F$6:$F$54,MATCH('3. Pollutant Emissions - EF'!B118,'Emission Factors'!$D$6:$D$54,0))))</f>
        <v>7.3461430796324472E-4</v>
      </c>
      <c r="G118" s="234">
        <f t="shared" si="3"/>
        <v>7.3461430796324472E-4</v>
      </c>
      <c r="H118" s="235" t="s">
        <v>188</v>
      </c>
      <c r="I118" s="556" t="s">
        <v>189</v>
      </c>
      <c r="J118" s="298">
        <f>IFERROR(IF(F118="N/A","N/A",F118*(1-E118)*INDEX('2. Emissions Units &amp; Activities'!$H$15:$H$23,MATCH('3. Pollutant Emissions - EF'!$A118,'2. Emissions Units &amp; Activities'!$A$15:$A$23,0))/1000),"")</f>
        <v>7.8236423798085574E-5</v>
      </c>
      <c r="K118" s="298">
        <f>INDEX('Screening Emission Calculations'!$E$4:$M$54,MATCH($B118,'Screening Emission Calculations'!$C$4:$C$54,0),MATCH($A118,'Screening Emission Calculations'!$E$1:$M$1,0))</f>
        <v>5.3681475298685728E-3</v>
      </c>
      <c r="L118" s="299">
        <f t="shared" si="4"/>
        <v>5.3681475298685728E-3</v>
      </c>
      <c r="M118" s="498">
        <f>IFERROR(IF(F118="N/A","N/A",F118*(1-E118)*INDEX('2. Emissions Units &amp; Activities'!$K$15:$K$23,MATCH('3. Pollutant Emissions - EF'!$A118,'2. Emissions Units &amp; Activities'!$A$15:$A$23,0))/1000),"")</f>
        <v>5.876914463705958E-6</v>
      </c>
      <c r="N118" s="555">
        <f>INDEX('Screening Emission Calculations'!$E$83:$M$133,MATCH($B118,'Screening Emission Calculations'!$C$83:$C$133,0),MATCH($A118,'Screening Emission Calculations'!$E$80:$M$80,0))</f>
        <v>1.2708199840649884E-3</v>
      </c>
      <c r="O118" s="300">
        <f t="shared" si="5"/>
        <v>1.2708199840649884E-3</v>
      </c>
    </row>
    <row r="119" spans="1:15" x14ac:dyDescent="0.3">
      <c r="A119" s="237" t="str">
        <f>'2. Emissions Units &amp; Activities'!$A$17</f>
        <v>Type C</v>
      </c>
      <c r="B119" s="276" t="s">
        <v>192</v>
      </c>
      <c r="C119" s="230" t="str">
        <f>IFERROR(IF(B119="No CAS","",INDEX('DEQ Pollutant List'!$C$7:$C$611,MATCH('3. Pollutant Emissions - EF'!B119,'DEQ Pollutant List'!$B$7:$B$611,0))),"")</f>
        <v>Acenaphthylene</v>
      </c>
      <c r="D119" s="231">
        <f>IFERROR(IF(OR($B119="",$B119="No CAS"),INDEX('DEQ Pollutant List'!$A$7:$A$611,MATCH($C119,'DEQ Pollutant List'!$C$7:$C$611,0)),INDEX('DEQ Pollutant List'!$A$7:$A$611,MATCH($B119,'DEQ Pollutant List'!$B$7:$B$611,0))),"")</f>
        <v>403</v>
      </c>
      <c r="E119" s="232">
        <v>0</v>
      </c>
      <c r="F119" s="233">
        <f>IF(A119="Type F",IF(INDEX('Emission Factors'!$G$6:$G$54,MATCH('3. Pollutant Emissions - EF'!B119,'Emission Factors'!$D$6:$D$54,0))="",INDEX('Emission Factors'!$F$6:$F$54,MATCH('3. Pollutant Emissions - EF'!B119,'Emission Factors'!$D$6:$D$54,0)),INDEX('Emission Factors'!$G$6:$G$54,MATCH('3. Pollutant Emissions - EF'!B119,'Emission Factors'!$D$6:$D$54,0))),IF(OR(A119="Type X",A119="Type Y"),INDEX('Emission Factors'!$E$6:$E$54,MATCH('3. Pollutant Emissions - EF'!B119,'Emission Factors'!$D$6:$D$54,0)),INDEX('Emission Factors'!$F$6:$F$54,MATCH('3. Pollutant Emissions - EF'!B119,'Emission Factors'!$D$6:$D$54,0))))</f>
        <v>8.0981637303101373E-4</v>
      </c>
      <c r="G119" s="234">
        <f t="shared" si="3"/>
        <v>8.0981637303101373E-4</v>
      </c>
      <c r="H119" s="235" t="s">
        <v>188</v>
      </c>
      <c r="I119" s="556" t="s">
        <v>189</v>
      </c>
      <c r="J119" s="298">
        <f>IFERROR(IF(F119="N/A","N/A",F119*(1-E119)*INDEX('2. Emissions Units &amp; Activities'!$H$15:$H$23,MATCH('3. Pollutant Emissions - EF'!$A119,'2. Emissions Units &amp; Activities'!$A$15:$A$23,0))/1000),"")</f>
        <v>8.6245443727802967E-5</v>
      </c>
      <c r="K119" s="298">
        <f>INDEX('Screening Emission Calculations'!$E$4:$M$54,MATCH($B119,'Screening Emission Calculations'!$C$4:$C$54,0),MATCH($A119,'Screening Emission Calculations'!$E$1:$M$1,0))</f>
        <v>5.9176818575538415E-3</v>
      </c>
      <c r="L119" s="299">
        <f t="shared" si="4"/>
        <v>5.9176818575538415E-3</v>
      </c>
      <c r="M119" s="498">
        <f>IFERROR(IF(F119="N/A","N/A",F119*(1-E119)*INDEX('2. Emissions Units &amp; Activities'!$K$15:$K$23,MATCH('3. Pollutant Emissions - EF'!$A119,'2. Emissions Units &amp; Activities'!$A$15:$A$23,0))/1000),"")</f>
        <v>6.47853098424811E-6</v>
      </c>
      <c r="N119" s="555">
        <f>INDEX('Screening Emission Calculations'!$E$83:$M$133,MATCH($B119,'Screening Emission Calculations'!$C$83:$C$133,0),MATCH($A119,'Screening Emission Calculations'!$E$80:$M$80,0))</f>
        <v>1.4009131310335581E-3</v>
      </c>
      <c r="O119" s="300">
        <f t="shared" si="5"/>
        <v>1.4009131310335581E-3</v>
      </c>
    </row>
    <row r="120" spans="1:15" x14ac:dyDescent="0.3">
      <c r="A120" s="237" t="str">
        <f>'2. Emissions Units &amp; Activities'!$A$17</f>
        <v>Type C</v>
      </c>
      <c r="B120" s="276" t="s">
        <v>193</v>
      </c>
      <c r="C120" s="230" t="str">
        <f>IFERROR(IF(B120="No CAS","",INDEX('DEQ Pollutant List'!$C$7:$C$611,MATCH('3. Pollutant Emissions - EF'!B120,'DEQ Pollutant List'!$B$7:$B$611,0))),"")</f>
        <v>Acetaldehyde</v>
      </c>
      <c r="D120" s="231">
        <f>IFERROR(IF(OR($B120="",$B120="No CAS"),INDEX('DEQ Pollutant List'!$A$7:$A$611,MATCH($C120,'DEQ Pollutant List'!$C$7:$C$611,0)),INDEX('DEQ Pollutant List'!$A$7:$A$611,MATCH($B120,'DEQ Pollutant List'!$B$7:$B$611,0))),"")</f>
        <v>1</v>
      </c>
      <c r="E120" s="232">
        <v>0</v>
      </c>
      <c r="F120" s="233">
        <f>IF(A120="Type F",IF(INDEX('Emission Factors'!$G$6:$G$54,MATCH('3. Pollutant Emissions - EF'!B120,'Emission Factors'!$D$6:$D$54,0))="",INDEX('Emission Factors'!$F$6:$F$54,MATCH('3. Pollutant Emissions - EF'!B120,'Emission Factors'!$D$6:$D$54,0)),INDEX('Emission Factors'!$G$6:$G$54,MATCH('3. Pollutant Emissions - EF'!B120,'Emission Factors'!$D$6:$D$54,0))),IF(OR(A120="Type X",A120="Type Y"),INDEX('Emission Factors'!$E$6:$E$54,MATCH('3. Pollutant Emissions - EF'!B120,'Emission Factors'!$D$6:$D$54,0)),INDEX('Emission Factors'!$F$6:$F$54,MATCH('3. Pollutant Emissions - EF'!B120,'Emission Factors'!$D$6:$D$54,0))))</f>
        <v>0.7833</v>
      </c>
      <c r="G120" s="234">
        <f t="shared" si="3"/>
        <v>0.7833</v>
      </c>
      <c r="H120" s="235" t="s">
        <v>188</v>
      </c>
      <c r="I120" s="556" t="s">
        <v>189</v>
      </c>
      <c r="J120" s="298">
        <f>IFERROR(IF(F120="N/A","N/A",F120*(1-E120)*INDEX('2. Emissions Units &amp; Activities'!$H$15:$H$23,MATCH('3. Pollutant Emissions - EF'!$A120,'2. Emissions Units &amp; Activities'!$A$15:$A$23,0))/1000),"")</f>
        <v>8.3421449999999994E-2</v>
      </c>
      <c r="K120" s="298">
        <f>INDEX('Screening Emission Calculations'!$E$4:$M$54,MATCH($B120,'Screening Emission Calculations'!$C$4:$C$54,0),MATCH($A120,'Screening Emission Calculations'!$E$1:$M$1,0))</f>
        <v>5.7239151409999991</v>
      </c>
      <c r="L120" s="299">
        <f t="shared" si="4"/>
        <v>5.7239151409999991</v>
      </c>
      <c r="M120" s="498">
        <f>IFERROR(IF(F120="N/A","N/A",F120*(1-E120)*INDEX('2. Emissions Units &amp; Activities'!$K$15:$K$23,MATCH('3. Pollutant Emissions - EF'!$A120,'2. Emissions Units &amp; Activities'!$A$15:$A$23,0))/1000),"")</f>
        <v>6.2664000000000001E-3</v>
      </c>
      <c r="N120" s="555">
        <f>INDEX('Screening Emission Calculations'!$E$83:$M$133,MATCH($B120,'Screening Emission Calculations'!$C$83:$C$133,0),MATCH($A120,'Screening Emission Calculations'!$E$80:$M$80,0))</f>
        <v>1.3550420713666667</v>
      </c>
      <c r="O120" s="300">
        <f t="shared" si="5"/>
        <v>1.3550420713666667</v>
      </c>
    </row>
    <row r="121" spans="1:15" x14ac:dyDescent="0.3">
      <c r="A121" s="228" t="str">
        <f>'2. Emissions Units &amp; Activities'!$A$17</f>
        <v>Type C</v>
      </c>
      <c r="B121" s="276" t="s">
        <v>194</v>
      </c>
      <c r="C121" s="230" t="str">
        <f>IFERROR(IF(B121="No CAS","",INDEX('DEQ Pollutant List'!$C$7:$C$611,MATCH('3. Pollutant Emissions - EF'!B121,'DEQ Pollutant List'!$B$7:$B$611,0))),"")</f>
        <v>Acrolein</v>
      </c>
      <c r="D121" s="231">
        <f>IFERROR(IF(OR($B121="",$B121="No CAS"),INDEX('DEQ Pollutant List'!$A$7:$A$611,MATCH($C121,'DEQ Pollutant List'!$C$7:$C$611,0)),INDEX('DEQ Pollutant List'!$A$7:$A$611,MATCH($B121,'DEQ Pollutant List'!$B$7:$B$611,0))),"")</f>
        <v>5</v>
      </c>
      <c r="E121" s="232">
        <v>0</v>
      </c>
      <c r="F121" s="233">
        <f>IF(A121="Type F",IF(INDEX('Emission Factors'!$G$6:$G$54,MATCH('3. Pollutant Emissions - EF'!B121,'Emission Factors'!$D$6:$D$54,0))="",INDEX('Emission Factors'!$F$6:$F$54,MATCH('3. Pollutant Emissions - EF'!B121,'Emission Factors'!$D$6:$D$54,0)),INDEX('Emission Factors'!$G$6:$G$54,MATCH('3. Pollutant Emissions - EF'!B121,'Emission Factors'!$D$6:$D$54,0))),IF(OR(A121="Type X",A121="Type Y"),INDEX('Emission Factors'!$E$6:$E$54,MATCH('3. Pollutant Emissions - EF'!B121,'Emission Factors'!$D$6:$D$54,0)),INDEX('Emission Factors'!$F$6:$F$54,MATCH('3. Pollutant Emissions - EF'!B121,'Emission Factors'!$D$6:$D$54,0))))</f>
        <v>3.39E-2</v>
      </c>
      <c r="G121" s="234">
        <f t="shared" si="3"/>
        <v>3.39E-2</v>
      </c>
      <c r="H121" s="235" t="s">
        <v>188</v>
      </c>
      <c r="I121" s="556" t="s">
        <v>189</v>
      </c>
      <c r="J121" s="298">
        <f>IFERROR(IF(F121="N/A","N/A",F121*(1-E121)*INDEX('2. Emissions Units &amp; Activities'!$H$15:$H$23,MATCH('3. Pollutant Emissions - EF'!$A121,'2. Emissions Units &amp; Activities'!$A$15:$A$23,0))/1000),"")</f>
        <v>3.61035E-3</v>
      </c>
      <c r="K121" s="298">
        <f>INDEX('Screening Emission Calculations'!$E$4:$M$54,MATCH($B121,'Screening Emission Calculations'!$C$4:$C$54,0),MATCH($A121,'Screening Emission Calculations'!$E$1:$M$1,0))</f>
        <v>0.24772210299999997</v>
      </c>
      <c r="L121" s="299">
        <f t="shared" si="4"/>
        <v>0.24772210299999997</v>
      </c>
      <c r="M121" s="498">
        <f>IFERROR(IF(F121="N/A","N/A",F121*(1-E121)*INDEX('2. Emissions Units &amp; Activities'!$K$15:$K$23,MATCH('3. Pollutant Emissions - EF'!$A121,'2. Emissions Units &amp; Activities'!$A$15:$A$23,0))/1000),"")</f>
        <v>2.7119999999999998E-4</v>
      </c>
      <c r="N121" s="555">
        <f>INDEX('Screening Emission Calculations'!$E$83:$M$133,MATCH($B121,'Screening Emission Calculations'!$C$83:$C$133,0),MATCH($A121,'Screening Emission Calculations'!$E$80:$M$80,0))</f>
        <v>5.8644103433333337E-2</v>
      </c>
      <c r="O121" s="300">
        <f t="shared" si="5"/>
        <v>5.8644103433333337E-2</v>
      </c>
    </row>
    <row r="122" spans="1:15" x14ac:dyDescent="0.3">
      <c r="A122" s="228" t="str">
        <f>'2. Emissions Units &amp; Activities'!$A$17</f>
        <v>Type C</v>
      </c>
      <c r="B122" s="276" t="s">
        <v>195</v>
      </c>
      <c r="C122" s="230" t="str">
        <f>IFERROR(IF(B122="No CAS","",INDEX('DEQ Pollutant List'!$C$7:$C$611,MATCH('3. Pollutant Emissions - EF'!B122,'DEQ Pollutant List'!$B$7:$B$611,0))),"")</f>
        <v>Ammonia</v>
      </c>
      <c r="D122" s="231">
        <f>IFERROR(IF(OR($B122="",$B122="No CAS"),INDEX('DEQ Pollutant List'!$A$7:$A$611,MATCH($C122,'DEQ Pollutant List'!$C$7:$C$611,0)),INDEX('DEQ Pollutant List'!$A$7:$A$611,MATCH($B122,'DEQ Pollutant List'!$B$7:$B$611,0))),"")</f>
        <v>26</v>
      </c>
      <c r="E122" s="232">
        <v>0</v>
      </c>
      <c r="F122" s="233">
        <f>IF(A122="Type F",IF(INDEX('Emission Factors'!$G$6:$G$54,MATCH('3. Pollutant Emissions - EF'!B122,'Emission Factors'!$D$6:$D$54,0))="",INDEX('Emission Factors'!$F$6:$F$54,MATCH('3. Pollutant Emissions - EF'!B122,'Emission Factors'!$D$6:$D$54,0)),INDEX('Emission Factors'!$G$6:$G$54,MATCH('3. Pollutant Emissions - EF'!B122,'Emission Factors'!$D$6:$D$54,0))),IF(OR(A122="Type X",A122="Type Y"),INDEX('Emission Factors'!$E$6:$E$54,MATCH('3. Pollutant Emissions - EF'!B122,'Emission Factors'!$D$6:$D$54,0)),INDEX('Emission Factors'!$F$6:$F$54,MATCH('3. Pollutant Emissions - EF'!B122,'Emission Factors'!$D$6:$D$54,0))))</f>
        <v>0.8</v>
      </c>
      <c r="G122" s="234">
        <f t="shared" si="3"/>
        <v>0.8</v>
      </c>
      <c r="H122" s="235" t="s">
        <v>188</v>
      </c>
      <c r="I122" s="556" t="s">
        <v>196</v>
      </c>
      <c r="J122" s="298">
        <f>IFERROR(IF(F122="N/A","N/A",F122*(1-E122)*INDEX('2. Emissions Units &amp; Activities'!$H$15:$H$23,MATCH('3. Pollutant Emissions - EF'!$A122,'2. Emissions Units &amp; Activities'!$A$15:$A$23,0))/1000),"")</f>
        <v>8.5199999999999998E-2</v>
      </c>
      <c r="K122" s="298">
        <f>INDEX('Screening Emission Calculations'!$E$4:$M$54,MATCH($B122,'Screening Emission Calculations'!$C$4:$C$54,0),MATCH($A122,'Screening Emission Calculations'!$E$1:$M$1,0))</f>
        <v>5.7519999999999998</v>
      </c>
      <c r="L122" s="299">
        <f t="shared" si="4"/>
        <v>5.7519999999999998</v>
      </c>
      <c r="M122" s="498">
        <f>IFERROR(IF(F122="N/A","N/A",F122*(1-E122)*INDEX('2. Emissions Units &amp; Activities'!$K$15:$K$23,MATCH('3. Pollutant Emissions - EF'!$A122,'2. Emissions Units &amp; Activities'!$A$15:$A$23,0))/1000),"")</f>
        <v>6.4000000000000003E-3</v>
      </c>
      <c r="N122" s="555">
        <f>INDEX('Screening Emission Calculations'!$E$83:$M$133,MATCH($B122,'Screening Emission Calculations'!$C$83:$C$133,0),MATCH($A122,'Screening Emission Calculations'!$E$80:$M$80,0))</f>
        <v>1.3808000000000002</v>
      </c>
      <c r="O122" s="300">
        <f t="shared" si="5"/>
        <v>1.3808000000000002</v>
      </c>
    </row>
    <row r="123" spans="1:15" x14ac:dyDescent="0.3">
      <c r="A123" s="228" t="str">
        <f>'2. Emissions Units &amp; Activities'!$A$17</f>
        <v>Type C</v>
      </c>
      <c r="B123" s="276" t="s">
        <v>197</v>
      </c>
      <c r="C123" s="230" t="str">
        <f>IFERROR(IF(B123="No CAS","",INDEX('DEQ Pollutant List'!$C$7:$C$611,MATCH('3. Pollutant Emissions - EF'!B123,'DEQ Pollutant List'!$B$7:$B$611,0))),"")</f>
        <v>Anthracene</v>
      </c>
      <c r="D123" s="231">
        <f>IFERROR(IF(OR($B123="",$B123="No CAS"),INDEX('DEQ Pollutant List'!$A$7:$A$611,MATCH($C123,'DEQ Pollutant List'!$C$7:$C$611,0)),INDEX('DEQ Pollutant List'!$A$7:$A$611,MATCH($B123,'DEQ Pollutant List'!$B$7:$B$611,0))),"")</f>
        <v>404</v>
      </c>
      <c r="E123" s="232">
        <v>0</v>
      </c>
      <c r="F123" s="233">
        <f>IF(A123="Type F",IF(INDEX('Emission Factors'!$G$6:$G$54,MATCH('3. Pollutant Emissions - EF'!B123,'Emission Factors'!$D$6:$D$54,0))="",INDEX('Emission Factors'!$F$6:$F$54,MATCH('3. Pollutant Emissions - EF'!B123,'Emission Factors'!$D$6:$D$54,0)),INDEX('Emission Factors'!$G$6:$G$54,MATCH('3. Pollutant Emissions - EF'!B123,'Emission Factors'!$D$6:$D$54,0))),IF(OR(A123="Type X",A123="Type Y"),INDEX('Emission Factors'!$E$6:$E$54,MATCH('3. Pollutant Emissions - EF'!B123,'Emission Factors'!$D$6:$D$54,0)),INDEX('Emission Factors'!$F$6:$F$54,MATCH('3. Pollutant Emissions - EF'!B123,'Emission Factors'!$D$6:$D$54,0))))</f>
        <v>4.5209000937094504E-4</v>
      </c>
      <c r="G123" s="234">
        <f t="shared" si="3"/>
        <v>4.5209000937094504E-4</v>
      </c>
      <c r="H123" s="235" t="s">
        <v>188</v>
      </c>
      <c r="I123" s="556" t="s">
        <v>189</v>
      </c>
      <c r="J123" s="298">
        <f>IFERROR(IF(F123="N/A","N/A",F123*(1-E123)*INDEX('2. Emissions Units &amp; Activities'!$H$15:$H$23,MATCH('3. Pollutant Emissions - EF'!$A123,'2. Emissions Units &amp; Activities'!$A$15:$A$23,0))/1000),"")</f>
        <v>4.8147585998005645E-5</v>
      </c>
      <c r="K123" s="298">
        <f>INDEX('Screening Emission Calculations'!$E$4:$M$54,MATCH($B123,'Screening Emission Calculations'!$C$4:$C$54,0),MATCH($A123,'Screening Emission Calculations'!$E$1:$M$1,0))</f>
        <v>3.3036191111109206E-3</v>
      </c>
      <c r="L123" s="299">
        <f t="shared" si="4"/>
        <v>3.3036191111109206E-3</v>
      </c>
      <c r="M123" s="498">
        <f>IFERROR(IF(F123="N/A","N/A",F123*(1-E123)*INDEX('2. Emissions Units &amp; Activities'!$K$15:$K$23,MATCH('3. Pollutant Emissions - EF'!$A123,'2. Emissions Units &amp; Activities'!$A$15:$A$23,0))/1000),"")</f>
        <v>3.6167200749675604E-6</v>
      </c>
      <c r="N123" s="555">
        <f>INDEX('Screening Emission Calculations'!$E$83:$M$133,MATCH($B123,'Screening Emission Calculations'!$C$83:$C$133,0),MATCH($A123,'Screening Emission Calculations'!$E$80:$M$80,0))</f>
        <v>7.8207708763204534E-4</v>
      </c>
      <c r="O123" s="300">
        <f t="shared" si="5"/>
        <v>7.8207708763204534E-4</v>
      </c>
    </row>
    <row r="124" spans="1:15" x14ac:dyDescent="0.3">
      <c r="A124" s="228" t="str">
        <f>'2. Emissions Units &amp; Activities'!$A$17</f>
        <v>Type C</v>
      </c>
      <c r="B124" s="276" t="s">
        <v>198</v>
      </c>
      <c r="C124" s="230" t="str">
        <f>IFERROR(IF(B124="No CAS","",INDEX('DEQ Pollutant List'!$C$7:$C$611,MATCH('3. Pollutant Emissions - EF'!B124,'DEQ Pollutant List'!$B$7:$B$611,0))),"")</f>
        <v>Antimony and compounds</v>
      </c>
      <c r="D124" s="231">
        <f>IFERROR(IF(OR($B124="",$B124="No CAS"),INDEX('DEQ Pollutant List'!$A$7:$A$611,MATCH($C124,'DEQ Pollutant List'!$C$7:$C$611,0)),INDEX('DEQ Pollutant List'!$A$7:$A$611,MATCH($B124,'DEQ Pollutant List'!$B$7:$B$611,0))),"")</f>
        <v>33</v>
      </c>
      <c r="E124" s="232">
        <v>0</v>
      </c>
      <c r="F124" s="233">
        <f>IF(A124="Type F",IF(INDEX('Emission Factors'!$G$6:$G$54,MATCH('3. Pollutant Emissions - EF'!B124,'Emission Factors'!$D$6:$D$54,0))="",INDEX('Emission Factors'!$F$6:$F$54,MATCH('3. Pollutant Emissions - EF'!B124,'Emission Factors'!$D$6:$D$54,0)),INDEX('Emission Factors'!$G$6:$G$54,MATCH('3. Pollutant Emissions - EF'!B124,'Emission Factors'!$D$6:$D$54,0))),IF(OR(A124="Type X",A124="Type Y"),INDEX('Emission Factors'!$E$6:$E$54,MATCH('3. Pollutant Emissions - EF'!B124,'Emission Factors'!$D$6:$D$54,0)),INDEX('Emission Factors'!$F$6:$F$54,MATCH('3. Pollutant Emissions - EF'!B124,'Emission Factors'!$D$6:$D$54,0))))</f>
        <v>3.1818727304855452E-4</v>
      </c>
      <c r="G124" s="234">
        <f t="shared" si="3"/>
        <v>3.1818727304855452E-4</v>
      </c>
      <c r="H124" s="235" t="s">
        <v>188</v>
      </c>
      <c r="I124" s="556" t="s">
        <v>196</v>
      </c>
      <c r="J124" s="298">
        <f>IFERROR(IF(F124="N/A","N/A",F124*(1-E124)*INDEX('2. Emissions Units &amp; Activities'!$H$15:$H$23,MATCH('3. Pollutant Emissions - EF'!$A124,'2. Emissions Units &amp; Activities'!$A$15:$A$23,0))/1000),"")</f>
        <v>3.3886944579671059E-5</v>
      </c>
      <c r="K124" s="298">
        <f>INDEX('Screening Emission Calculations'!$E$4:$M$54,MATCH($B124,'Screening Emission Calculations'!$C$4:$C$54,0),MATCH($A124,'Screening Emission Calculations'!$E$1:$M$1,0))</f>
        <v>2.2877664932191067E-3</v>
      </c>
      <c r="L124" s="299">
        <f t="shared" si="4"/>
        <v>2.2877664932191067E-3</v>
      </c>
      <c r="M124" s="498">
        <f>IFERROR(IF(F124="N/A","N/A",F124*(1-E124)*INDEX('2. Emissions Units &amp; Activities'!$K$15:$K$23,MATCH('3. Pollutant Emissions - EF'!$A124,'2. Emissions Units &amp; Activities'!$A$15:$A$23,0))/1000),"")</f>
        <v>2.545498184388436E-6</v>
      </c>
      <c r="N124" s="555">
        <f>INDEX('Screening Emission Calculations'!$E$83:$M$133,MATCH($B124,'Screening Emission Calculations'!$C$83:$C$133,0),MATCH($A124,'Screening Emission Calculations'!$E$80:$M$80,0))</f>
        <v>5.4919123328180509E-4</v>
      </c>
      <c r="O124" s="300">
        <f t="shared" si="5"/>
        <v>5.4919123328180509E-4</v>
      </c>
    </row>
    <row r="125" spans="1:15" x14ac:dyDescent="0.3">
      <c r="A125" s="228" t="str">
        <f>'2. Emissions Units &amp; Activities'!$A$17</f>
        <v>Type C</v>
      </c>
      <c r="B125" s="276" t="s">
        <v>185</v>
      </c>
      <c r="C125" s="230" t="str">
        <f>IFERROR(IF(B125="No CAS","",INDEX('DEQ Pollutant List'!$C$7:$C$611,MATCH('3. Pollutant Emissions - EF'!B125,'DEQ Pollutant List'!$B$7:$B$611,0))),"")</f>
        <v>Arsenic and compounds</v>
      </c>
      <c r="D125" s="231">
        <f>IFERROR(IF(OR($B125="",$B125="No CAS"),INDEX('DEQ Pollutant List'!$A$7:$A$611,MATCH($C125,'DEQ Pollutant List'!$C$7:$C$611,0)),INDEX('DEQ Pollutant List'!$A$7:$A$611,MATCH($B125,'DEQ Pollutant List'!$B$7:$B$611,0))),"")</f>
        <v>37</v>
      </c>
      <c r="E125" s="232">
        <v>0</v>
      </c>
      <c r="F125" s="233">
        <f>IF(A125="Type F",IF(INDEX('Emission Factors'!$G$6:$G$54,MATCH('3. Pollutant Emissions - EF'!B125,'Emission Factors'!$D$6:$D$54,0))="",INDEX('Emission Factors'!$F$6:$F$54,MATCH('3. Pollutant Emissions - EF'!B125,'Emission Factors'!$D$6:$D$54,0)),INDEX('Emission Factors'!$G$6:$G$54,MATCH('3. Pollutant Emissions - EF'!B125,'Emission Factors'!$D$6:$D$54,0))),IF(OR(A125="Type X",A125="Type Y"),INDEX('Emission Factors'!$E$6:$E$54,MATCH('3. Pollutant Emissions - EF'!B125,'Emission Factors'!$D$6:$D$54,0)),INDEX('Emission Factors'!$F$6:$F$54,MATCH('3. Pollutant Emissions - EF'!B125,'Emission Factors'!$D$6:$D$54,0))))</f>
        <v>2.7685267838269253E-4</v>
      </c>
      <c r="G125" s="234">
        <f t="shared" si="3"/>
        <v>2.7685267838269253E-4</v>
      </c>
      <c r="H125" s="235" t="s">
        <v>188</v>
      </c>
      <c r="I125" s="556" t="s">
        <v>196</v>
      </c>
      <c r="J125" s="298">
        <f>IFERROR(IF(F125="N/A","N/A",F125*(1-E125)*INDEX('2. Emissions Units &amp; Activities'!$H$15:$H$23,MATCH('3. Pollutant Emissions - EF'!$A125,'2. Emissions Units &amp; Activities'!$A$15:$A$23,0))/1000),"")</f>
        <v>2.9484810247756758E-5</v>
      </c>
      <c r="K125" s="298">
        <f>INDEX('Screening Emission Calculations'!$E$4:$M$54,MATCH($B125,'Screening Emission Calculations'!$C$4:$C$54,0),MATCH($A125,'Screening Emission Calculations'!$E$1:$M$1,0))</f>
        <v>1.9905707575715594E-3</v>
      </c>
      <c r="L125" s="299">
        <f t="shared" si="4"/>
        <v>1.9905707575715594E-3</v>
      </c>
      <c r="M125" s="498">
        <f>IFERROR(IF(F125="N/A","N/A",F125*(1-E125)*INDEX('2. Emissions Units &amp; Activities'!$K$15:$K$23,MATCH('3. Pollutant Emissions - EF'!$A125,'2. Emissions Units &amp; Activities'!$A$15:$A$23,0))/1000),"")</f>
        <v>2.2148214270615402E-6</v>
      </c>
      <c r="N125" s="555">
        <f>INDEX('Screening Emission Calculations'!$E$83:$M$133,MATCH($B125,'Screening Emission Calculations'!$C$83:$C$133,0),MATCH($A125,'Screening Emission Calculations'!$E$80:$M$80,0))</f>
        <v>4.7784772288852735E-4</v>
      </c>
      <c r="O125" s="300">
        <f t="shared" si="5"/>
        <v>4.7784772288852735E-4</v>
      </c>
    </row>
    <row r="126" spans="1:15" x14ac:dyDescent="0.3">
      <c r="A126" s="228" t="str">
        <f>'2. Emissions Units &amp; Activities'!$A$17</f>
        <v>Type C</v>
      </c>
      <c r="B126" s="276" t="s">
        <v>199</v>
      </c>
      <c r="C126" s="230" t="str">
        <f>IFERROR(IF(B126="No CAS","",INDEX('DEQ Pollutant List'!$C$7:$C$611,MATCH('3. Pollutant Emissions - EF'!B126,'DEQ Pollutant List'!$B$7:$B$611,0))),"")</f>
        <v>Barium and compounds</v>
      </c>
      <c r="D126" s="231">
        <f>IFERROR(IF(OR($B126="",$B126="No CAS"),INDEX('DEQ Pollutant List'!$A$7:$A$611,MATCH($C126,'DEQ Pollutant List'!$C$7:$C$611,0)),INDEX('DEQ Pollutant List'!$A$7:$A$611,MATCH($B126,'DEQ Pollutant List'!$B$7:$B$611,0))),"")</f>
        <v>45</v>
      </c>
      <c r="E126" s="232">
        <v>0</v>
      </c>
      <c r="F126" s="233">
        <f>IF(A126="Type F",IF(INDEX('Emission Factors'!$G$6:$G$54,MATCH('3. Pollutant Emissions - EF'!B126,'Emission Factors'!$D$6:$D$54,0))="",INDEX('Emission Factors'!$F$6:$F$54,MATCH('3. Pollutant Emissions - EF'!B126,'Emission Factors'!$D$6:$D$54,0)),INDEX('Emission Factors'!$G$6:$G$54,MATCH('3. Pollutant Emissions - EF'!B126,'Emission Factors'!$D$6:$D$54,0))),IF(OR(A126="Type X",A126="Type Y"),INDEX('Emission Factors'!$E$6:$E$54,MATCH('3. Pollutant Emissions - EF'!B126,'Emission Factors'!$D$6:$D$54,0)),INDEX('Emission Factors'!$F$6:$F$54,MATCH('3. Pollutant Emissions - EF'!B126,'Emission Factors'!$D$6:$D$54,0))))</f>
        <v>3.7389334939055331E-4</v>
      </c>
      <c r="G126" s="234">
        <f t="shared" si="3"/>
        <v>3.7389334939055331E-4</v>
      </c>
      <c r="H126" s="235" t="s">
        <v>188</v>
      </c>
      <c r="I126" s="556" t="s">
        <v>196</v>
      </c>
      <c r="J126" s="298">
        <f>IFERROR(IF(F126="N/A","N/A",F126*(1-E126)*INDEX('2. Emissions Units &amp; Activities'!$H$15:$H$23,MATCH('3. Pollutant Emissions - EF'!$A126,'2. Emissions Units &amp; Activities'!$A$15:$A$23,0))/1000),"")</f>
        <v>3.9819641710093923E-5</v>
      </c>
      <c r="K126" s="298">
        <f>INDEX('Screening Emission Calculations'!$E$4:$M$54,MATCH($B126,'Screening Emission Calculations'!$C$4:$C$54,0),MATCH($A126,'Screening Emission Calculations'!$E$1:$M$1,0))</f>
        <v>2.688293182118078E-3</v>
      </c>
      <c r="L126" s="299">
        <f t="shared" si="4"/>
        <v>2.688293182118078E-3</v>
      </c>
      <c r="M126" s="498">
        <f>IFERROR(IF(F126="N/A","N/A",F126*(1-E126)*INDEX('2. Emissions Units &amp; Activities'!$K$15:$K$23,MATCH('3. Pollutant Emissions - EF'!$A126,'2. Emissions Units &amp; Activities'!$A$15:$A$23,0))/1000),"")</f>
        <v>2.9911467951244262E-6</v>
      </c>
      <c r="N126" s="555">
        <f>INDEX('Screening Emission Calculations'!$E$83:$M$133,MATCH($B126,'Screening Emission Calculations'!$C$83:$C$133,0),MATCH($A126,'Screening Emission Calculations'!$E$80:$M$80,0))</f>
        <v>6.4533992104809498E-4</v>
      </c>
      <c r="O126" s="300">
        <f t="shared" si="5"/>
        <v>6.4533992104809498E-4</v>
      </c>
    </row>
    <row r="127" spans="1:15" x14ac:dyDescent="0.3">
      <c r="A127" s="228" t="str">
        <f>'2. Emissions Units &amp; Activities'!$A$17</f>
        <v>Type C</v>
      </c>
      <c r="B127" s="276" t="s">
        <v>200</v>
      </c>
      <c r="C127" s="230" t="str">
        <f>IFERROR(IF(B127="No CAS","",INDEX('DEQ Pollutant List'!$C$7:$C$611,MATCH('3. Pollutant Emissions - EF'!B127,'DEQ Pollutant List'!$B$7:$B$611,0))),"")</f>
        <v>Benz[a]anthracene</v>
      </c>
      <c r="D127" s="231">
        <f>IFERROR(IF(OR($B127="",$B127="No CAS"),INDEX('DEQ Pollutant List'!$A$7:$A$611,MATCH($C127,'DEQ Pollutant List'!$C$7:$C$611,0)),INDEX('DEQ Pollutant List'!$A$7:$A$611,MATCH($B127,'DEQ Pollutant List'!$B$7:$B$611,0))),"")</f>
        <v>405</v>
      </c>
      <c r="E127" s="232">
        <v>0</v>
      </c>
      <c r="F127" s="233">
        <f>IF(A127="Type F",IF(INDEX('Emission Factors'!$G$6:$G$54,MATCH('3. Pollutant Emissions - EF'!B127,'Emission Factors'!$D$6:$D$54,0))="",INDEX('Emission Factors'!$F$6:$F$54,MATCH('3. Pollutant Emissions - EF'!B127,'Emission Factors'!$D$6:$D$54,0)),INDEX('Emission Factors'!$G$6:$G$54,MATCH('3. Pollutant Emissions - EF'!B127,'Emission Factors'!$D$6:$D$54,0))),IF(OR(A127="Type X",A127="Type Y"),INDEX('Emission Factors'!$E$6:$E$54,MATCH('3. Pollutant Emissions - EF'!B127,'Emission Factors'!$D$6:$D$54,0)),INDEX('Emission Factors'!$F$6:$F$54,MATCH('3. Pollutant Emissions - EF'!B127,'Emission Factors'!$D$6:$D$54,0))))</f>
        <v>4.8541323701614526E-5</v>
      </c>
      <c r="G127" s="234">
        <f t="shared" si="3"/>
        <v>4.8541323701614526E-5</v>
      </c>
      <c r="H127" s="235" t="s">
        <v>188</v>
      </c>
      <c r="I127" s="556" t="s">
        <v>189</v>
      </c>
      <c r="J127" s="298">
        <f>IFERROR(IF(F127="N/A","N/A",F127*(1-E127)*INDEX('2. Emissions Units &amp; Activities'!$H$15:$H$23,MATCH('3. Pollutant Emissions - EF'!$A127,'2. Emissions Units &amp; Activities'!$A$15:$A$23,0))/1000),"")</f>
        <v>5.1696509742219464E-6</v>
      </c>
      <c r="K127" s="298">
        <f>INDEX('Screening Emission Calculations'!$E$4:$M$54,MATCH($B127,'Screening Emission Calculations'!$C$4:$C$54,0),MATCH($A127,'Screening Emission Calculations'!$E$1:$M$1,0))</f>
        <v>3.5471264866571367E-4</v>
      </c>
      <c r="L127" s="299">
        <f t="shared" si="4"/>
        <v>3.5471264866571367E-4</v>
      </c>
      <c r="M127" s="498">
        <f>IFERROR(IF(F127="N/A","N/A",F127*(1-E127)*INDEX('2. Emissions Units &amp; Activities'!$K$15:$K$23,MATCH('3. Pollutant Emissions - EF'!$A127,'2. Emissions Units &amp; Activities'!$A$15:$A$23,0))/1000),"")</f>
        <v>3.8833058961291622E-7</v>
      </c>
      <c r="N127" s="555">
        <f>INDEX('Screening Emission Calculations'!$E$83:$M$133,MATCH($B127,'Screening Emission Calculations'!$C$83:$C$133,0),MATCH($A127,'Screening Emission Calculations'!$E$80:$M$80,0))</f>
        <v>8.397234241735684E-5</v>
      </c>
      <c r="O127" s="300">
        <f t="shared" si="5"/>
        <v>8.397234241735684E-5</v>
      </c>
    </row>
    <row r="128" spans="1:15" x14ac:dyDescent="0.3">
      <c r="A128" s="228" t="str">
        <f>'2. Emissions Units &amp; Activities'!$A$17</f>
        <v>Type C</v>
      </c>
      <c r="B128" s="276" t="s">
        <v>201</v>
      </c>
      <c r="C128" s="230" t="str">
        <f>IFERROR(IF(B128="No CAS","",INDEX('DEQ Pollutant List'!$C$7:$C$611,MATCH('3. Pollutant Emissions - EF'!B128,'DEQ Pollutant List'!$B$7:$B$611,0))),"")</f>
        <v>Benzene</v>
      </c>
      <c r="D128" s="231">
        <f>IFERROR(IF(OR($B128="",$B128="No CAS"),INDEX('DEQ Pollutant List'!$A$7:$A$611,MATCH($C128,'DEQ Pollutant List'!$C$7:$C$611,0)),INDEX('DEQ Pollutant List'!$A$7:$A$611,MATCH($B128,'DEQ Pollutant List'!$B$7:$B$611,0))),"")</f>
        <v>46</v>
      </c>
      <c r="E128" s="232">
        <v>0</v>
      </c>
      <c r="F128" s="233">
        <f>IF(A128="Type F",IF(INDEX('Emission Factors'!$G$6:$G$54,MATCH('3. Pollutant Emissions - EF'!B128,'Emission Factors'!$D$6:$D$54,0))="",INDEX('Emission Factors'!$F$6:$F$54,MATCH('3. Pollutant Emissions - EF'!B128,'Emission Factors'!$D$6:$D$54,0)),INDEX('Emission Factors'!$G$6:$G$54,MATCH('3. Pollutant Emissions - EF'!B128,'Emission Factors'!$D$6:$D$54,0))),IF(OR(A128="Type X",A128="Type Y"),INDEX('Emission Factors'!$E$6:$E$54,MATCH('3. Pollutant Emissions - EF'!B128,'Emission Factors'!$D$6:$D$54,0)),INDEX('Emission Factors'!$F$6:$F$54,MATCH('3. Pollutant Emissions - EF'!B128,'Emission Factors'!$D$6:$D$54,0))))</f>
        <v>0.18629999999999999</v>
      </c>
      <c r="G128" s="234">
        <f t="shared" si="3"/>
        <v>0.18629999999999999</v>
      </c>
      <c r="H128" s="235" t="s">
        <v>188</v>
      </c>
      <c r="I128" s="556" t="s">
        <v>189</v>
      </c>
      <c r="J128" s="298">
        <f>IFERROR(IF(F128="N/A","N/A",F128*(1-E128)*INDEX('2. Emissions Units &amp; Activities'!$H$15:$H$23,MATCH('3. Pollutant Emissions - EF'!$A128,'2. Emissions Units &amp; Activities'!$A$15:$A$23,0))/1000),"")</f>
        <v>1.984095E-2</v>
      </c>
      <c r="K128" s="298">
        <f>INDEX('Screening Emission Calculations'!$E$4:$M$54,MATCH($B128,'Screening Emission Calculations'!$C$4:$C$54,0),MATCH($A128,'Screening Emission Calculations'!$E$1:$M$1,0))</f>
        <v>1.3613754509999998</v>
      </c>
      <c r="L128" s="299">
        <f t="shared" si="4"/>
        <v>1.3613754509999998</v>
      </c>
      <c r="M128" s="498">
        <f>IFERROR(IF(F128="N/A","N/A",F128*(1-E128)*INDEX('2. Emissions Units &amp; Activities'!$K$15:$K$23,MATCH('3. Pollutant Emissions - EF'!$A128,'2. Emissions Units &amp; Activities'!$A$15:$A$23,0))/1000),"")</f>
        <v>1.4904E-3</v>
      </c>
      <c r="N128" s="555">
        <f>INDEX('Screening Emission Calculations'!$E$83:$M$133,MATCH($B128,'Screening Emission Calculations'!$C$83:$C$133,0),MATCH($A128,'Screening Emission Calculations'!$E$80:$M$80,0))</f>
        <v>0.32228308169999992</v>
      </c>
      <c r="O128" s="300">
        <f t="shared" si="5"/>
        <v>0.32228308169999992</v>
      </c>
    </row>
    <row r="129" spans="1:15" x14ac:dyDescent="0.3">
      <c r="A129" s="228" t="str">
        <f>'2. Emissions Units &amp; Activities'!$A$17</f>
        <v>Type C</v>
      </c>
      <c r="B129" s="276" t="s">
        <v>202</v>
      </c>
      <c r="C129" s="230" t="str">
        <f>IFERROR(IF(B129="No CAS","",INDEX('DEQ Pollutant List'!$C$7:$C$611,MATCH('3. Pollutant Emissions - EF'!B129,'DEQ Pollutant List'!$B$7:$B$611,0))),"")</f>
        <v>Benzo[a]pyrene</v>
      </c>
      <c r="D129" s="231">
        <f>IFERROR(IF(OR($B129="",$B129="No CAS"),INDEX('DEQ Pollutant List'!$A$7:$A$611,MATCH($C129,'DEQ Pollutant List'!$C$7:$C$611,0)),INDEX('DEQ Pollutant List'!$A$7:$A$611,MATCH($B129,'DEQ Pollutant List'!$B$7:$B$611,0))),"")</f>
        <v>406</v>
      </c>
      <c r="E129" s="232">
        <v>0</v>
      </c>
      <c r="F129" s="233">
        <f>IF(A129="Type F",IF(INDEX('Emission Factors'!$G$6:$G$54,MATCH('3. Pollutant Emissions - EF'!B129,'Emission Factors'!$D$6:$D$54,0))="",INDEX('Emission Factors'!$F$6:$F$54,MATCH('3. Pollutant Emissions - EF'!B129,'Emission Factors'!$D$6:$D$54,0)),INDEX('Emission Factors'!$G$6:$G$54,MATCH('3. Pollutant Emissions - EF'!B129,'Emission Factors'!$D$6:$D$54,0))),IF(OR(A129="Type X",A129="Type Y"),INDEX('Emission Factors'!$E$6:$E$54,MATCH('3. Pollutant Emissions - EF'!B129,'Emission Factors'!$D$6:$D$54,0)),INDEX('Emission Factors'!$F$6:$F$54,MATCH('3. Pollutant Emissions - EF'!B129,'Emission Factors'!$D$6:$D$54,0))))</f>
        <v>1.4385237354722992E-5</v>
      </c>
      <c r="G129" s="234">
        <f t="shared" si="3"/>
        <v>1.4385237354722992E-5</v>
      </c>
      <c r="H129" s="235" t="s">
        <v>188</v>
      </c>
      <c r="I129" s="556" t="s">
        <v>189</v>
      </c>
      <c r="J129" s="298">
        <f>IFERROR(IF(F129="N/A","N/A",F129*(1-E129)*INDEX('2. Emissions Units &amp; Activities'!$H$15:$H$23,MATCH('3. Pollutant Emissions - EF'!$A129,'2. Emissions Units &amp; Activities'!$A$15:$A$23,0))/1000),"")</f>
        <v>1.5320277782779988E-6</v>
      </c>
      <c r="K129" s="298">
        <f>INDEX('Screening Emission Calculations'!$E$4:$M$54,MATCH($B129,'Screening Emission Calculations'!$C$4:$C$54,0),MATCH($A129,'Screening Emission Calculations'!$E$1:$M$1,0))</f>
        <v>1.0511921090460581E-4</v>
      </c>
      <c r="L129" s="299">
        <f t="shared" si="4"/>
        <v>1.0511921090460581E-4</v>
      </c>
      <c r="M129" s="498">
        <f>IFERROR(IF(F129="N/A","N/A",F129*(1-E129)*INDEX('2. Emissions Units &amp; Activities'!$K$15:$K$23,MATCH('3. Pollutant Emissions - EF'!$A129,'2. Emissions Units &amp; Activities'!$A$15:$A$23,0))/1000),"")</f>
        <v>1.1508189883778394E-7</v>
      </c>
      <c r="N129" s="555">
        <f>INDEX('Screening Emission Calculations'!$E$83:$M$133,MATCH($B129,'Screening Emission Calculations'!$C$83:$C$133,0),MATCH($A129,'Screening Emission Calculations'!$E$80:$M$80,0))</f>
        <v>2.48852314850568E-5</v>
      </c>
      <c r="O129" s="300">
        <f t="shared" si="5"/>
        <v>2.48852314850568E-5</v>
      </c>
    </row>
    <row r="130" spans="1:15" x14ac:dyDescent="0.3">
      <c r="A130" s="228" t="str">
        <f>'2. Emissions Units &amp; Activities'!$A$17</f>
        <v>Type C</v>
      </c>
      <c r="B130" s="276" t="s">
        <v>203</v>
      </c>
      <c r="C130" s="230" t="str">
        <f>IFERROR(IF(B130="No CAS","",INDEX('DEQ Pollutant List'!$C$7:$C$611,MATCH('3. Pollutant Emissions - EF'!B130,'DEQ Pollutant List'!$B$7:$B$611,0))),"")</f>
        <v>Benzo[b]fluoranthene</v>
      </c>
      <c r="D130" s="231">
        <f>IFERROR(IF(OR($B130="",$B130="No CAS"),INDEX('DEQ Pollutant List'!$A$7:$A$611,MATCH($C130,'DEQ Pollutant List'!$C$7:$C$611,0)),INDEX('DEQ Pollutant List'!$A$7:$A$611,MATCH($B130,'DEQ Pollutant List'!$B$7:$B$611,0))),"")</f>
        <v>407</v>
      </c>
      <c r="E130" s="232">
        <v>0</v>
      </c>
      <c r="F130" s="233">
        <f>IF(A130="Type F",IF(INDEX('Emission Factors'!$G$6:$G$54,MATCH('3. Pollutant Emissions - EF'!B130,'Emission Factors'!$D$6:$D$54,0))="",INDEX('Emission Factors'!$F$6:$F$54,MATCH('3. Pollutant Emissions - EF'!B130,'Emission Factors'!$D$6:$D$54,0)),INDEX('Emission Factors'!$G$6:$G$54,MATCH('3. Pollutant Emissions - EF'!B130,'Emission Factors'!$D$6:$D$54,0))),IF(OR(A130="Type X",A130="Type Y"),INDEX('Emission Factors'!$E$6:$E$54,MATCH('3. Pollutant Emissions - EF'!B130,'Emission Factors'!$D$6:$D$54,0)),INDEX('Emission Factors'!$F$6:$F$54,MATCH('3. Pollutant Emissions - EF'!B130,'Emission Factors'!$D$6:$D$54,0))))</f>
        <v>4.4353578135943152E-5</v>
      </c>
      <c r="G130" s="234">
        <f t="shared" si="3"/>
        <v>4.4353578135943152E-5</v>
      </c>
      <c r="H130" s="235" t="s">
        <v>188</v>
      </c>
      <c r="I130" s="556" t="s">
        <v>189</v>
      </c>
      <c r="J130" s="298">
        <f>IFERROR(IF(F130="N/A","N/A",F130*(1-E130)*INDEX('2. Emissions Units &amp; Activities'!$H$15:$H$23,MATCH('3. Pollutant Emissions - EF'!$A130,'2. Emissions Units &amp; Activities'!$A$15:$A$23,0))/1000),"")</f>
        <v>4.7236560714779457E-6</v>
      </c>
      <c r="K130" s="298">
        <f>INDEX('Screening Emission Calculations'!$E$4:$M$54,MATCH($B130,'Screening Emission Calculations'!$C$4:$C$54,0),MATCH($A130,'Screening Emission Calculations'!$E$1:$M$1,0))</f>
        <v>3.2411096316845592E-4</v>
      </c>
      <c r="L130" s="299">
        <f t="shared" si="4"/>
        <v>3.2411096316845592E-4</v>
      </c>
      <c r="M130" s="498">
        <f>IFERROR(IF(F130="N/A","N/A",F130*(1-E130)*INDEX('2. Emissions Units &amp; Activities'!$K$15:$K$23,MATCH('3. Pollutant Emissions - EF'!$A130,'2. Emissions Units &amp; Activities'!$A$15:$A$23,0))/1000),"")</f>
        <v>3.5482862508754519E-7</v>
      </c>
      <c r="N130" s="555">
        <f>INDEX('Screening Emission Calculations'!$E$83:$M$133,MATCH($B130,'Screening Emission Calculations'!$C$83:$C$133,0),MATCH($A130,'Screening Emission Calculations'!$E$80:$M$80,0))</f>
        <v>7.6727900408338708E-5</v>
      </c>
      <c r="O130" s="300">
        <f>N130</f>
        <v>7.6727900408338708E-5</v>
      </c>
    </row>
    <row r="131" spans="1:15" x14ac:dyDescent="0.3">
      <c r="A131" s="228" t="str">
        <f>'2. Emissions Units &amp; Activities'!$A$17</f>
        <v>Type C</v>
      </c>
      <c r="B131" s="276" t="s">
        <v>204</v>
      </c>
      <c r="C131" s="230" t="str">
        <f>IFERROR(IF(B131="No CAS","",INDEX('DEQ Pollutant List'!$C$7:$C$611,MATCH('3. Pollutant Emissions - EF'!B131,'DEQ Pollutant List'!$B$7:$B$611,0))),"")</f>
        <v>Benzo[e]pyrene</v>
      </c>
      <c r="D131" s="231">
        <f>IFERROR(IF(OR($B131="",$B131="No CAS"),INDEX('DEQ Pollutant List'!$A$7:$A$611,MATCH($C131,'DEQ Pollutant List'!$C$7:$C$611,0)),INDEX('DEQ Pollutant List'!$A$7:$A$611,MATCH($B131,'DEQ Pollutant List'!$B$7:$B$611,0))),"")</f>
        <v>409</v>
      </c>
      <c r="E131" s="232">
        <v>0</v>
      </c>
      <c r="F131" s="233">
        <f>IF(A131="Type F",IF(INDEX('Emission Factors'!$G$6:$G$54,MATCH('3. Pollutant Emissions - EF'!B131,'Emission Factors'!$D$6:$D$54,0))="",INDEX('Emission Factors'!$F$6:$F$54,MATCH('3. Pollutant Emissions - EF'!B131,'Emission Factors'!$D$6:$D$54,0)),INDEX('Emission Factors'!$G$6:$G$54,MATCH('3. Pollutant Emissions - EF'!B131,'Emission Factors'!$D$6:$D$54,0))),IF(OR(A131="Type X",A131="Type Y"),INDEX('Emission Factors'!$E$6:$E$54,MATCH('3. Pollutant Emissions - EF'!B131,'Emission Factors'!$D$6:$D$54,0)),INDEX('Emission Factors'!$F$6:$F$54,MATCH('3. Pollutant Emissions - EF'!B131,'Emission Factors'!$D$6:$D$54,0))))</f>
        <v>3.2868294417433586E-5</v>
      </c>
      <c r="G131" s="234">
        <f t="shared" si="3"/>
        <v>3.2868294417433586E-5</v>
      </c>
      <c r="H131" s="235" t="s">
        <v>188</v>
      </c>
      <c r="I131" s="556" t="s">
        <v>189</v>
      </c>
      <c r="J131" s="298">
        <f>IFERROR(IF(F131="N/A","N/A",F131*(1-E131)*INDEX('2. Emissions Units &amp; Activities'!$H$15:$H$23,MATCH('3. Pollutant Emissions - EF'!$A131,'2. Emissions Units &amp; Activities'!$A$15:$A$23,0))/1000),"")</f>
        <v>3.5004733554566772E-6</v>
      </c>
      <c r="K131" s="298">
        <f>INDEX('Screening Emission Calculations'!$E$4:$M$54,MATCH($B131,'Screening Emission Calculations'!$C$4:$C$54,0),MATCH($A131,'Screening Emission Calculations'!$E$1:$M$1,0))</f>
        <v>2.4018297979674948E-4</v>
      </c>
      <c r="L131" s="299">
        <f t="shared" si="4"/>
        <v>2.4018297979674948E-4</v>
      </c>
      <c r="M131" s="498">
        <f>IFERROR(IF(F131="N/A","N/A",F131*(1-E131)*INDEX('2. Emissions Units &amp; Activities'!$K$15:$K$23,MATCH('3. Pollutant Emissions - EF'!$A131,'2. Emissions Units &amp; Activities'!$A$15:$A$23,0))/1000),"")</f>
        <v>2.629463553394687E-7</v>
      </c>
      <c r="N131" s="555">
        <f>INDEX('Screening Emission Calculations'!$E$83:$M$133,MATCH($B131,'Screening Emission Calculations'!$C$83:$C$133,0),MATCH($A131,'Screening Emission Calculations'!$E$80:$M$80,0))</f>
        <v>5.685934092900377E-5</v>
      </c>
      <c r="O131" s="300">
        <f t="shared" si="5"/>
        <v>5.685934092900377E-5</v>
      </c>
    </row>
    <row r="132" spans="1:15" x14ac:dyDescent="0.3">
      <c r="A132" s="228" t="str">
        <f>'2. Emissions Units &amp; Activities'!$A$17</f>
        <v>Type C</v>
      </c>
      <c r="B132" s="276" t="s">
        <v>205</v>
      </c>
      <c r="C132" s="230" t="str">
        <f>IFERROR(IF(B132="No CAS","",INDEX('DEQ Pollutant List'!$C$7:$C$611,MATCH('3. Pollutant Emissions - EF'!B132,'DEQ Pollutant List'!$B$7:$B$611,0))),"")</f>
        <v>Benzo[g,h,i]perylene</v>
      </c>
      <c r="D132" s="231">
        <f>IFERROR(IF(OR($B132="",$B132="No CAS"),INDEX('DEQ Pollutant List'!$A$7:$A$611,MATCH($C132,'DEQ Pollutant List'!$C$7:$C$611,0)),INDEX('DEQ Pollutant List'!$A$7:$A$611,MATCH($B132,'DEQ Pollutant List'!$B$7:$B$611,0))),"")</f>
        <v>410</v>
      </c>
      <c r="E132" s="232">
        <v>0</v>
      </c>
      <c r="F132" s="233">
        <f>IF(A132="Type F",IF(INDEX('Emission Factors'!$G$6:$G$54,MATCH('3. Pollutant Emissions - EF'!B132,'Emission Factors'!$D$6:$D$54,0))="",INDEX('Emission Factors'!$F$6:$F$54,MATCH('3. Pollutant Emissions - EF'!B132,'Emission Factors'!$D$6:$D$54,0)),INDEX('Emission Factors'!$G$6:$G$54,MATCH('3. Pollutant Emissions - EF'!B132,'Emission Factors'!$D$6:$D$54,0))),IF(OR(A132="Type X",A132="Type Y"),INDEX('Emission Factors'!$E$6:$E$54,MATCH('3. Pollutant Emissions - EF'!B132,'Emission Factors'!$D$6:$D$54,0)),INDEX('Emission Factors'!$F$6:$F$54,MATCH('3. Pollutant Emissions - EF'!B132,'Emission Factors'!$D$6:$D$54,0))))</f>
        <v>2.187429870630113E-5</v>
      </c>
      <c r="G132" s="234">
        <f t="shared" si="3"/>
        <v>2.187429870630113E-5</v>
      </c>
      <c r="H132" s="235" t="s">
        <v>188</v>
      </c>
      <c r="I132" s="556" t="s">
        <v>189</v>
      </c>
      <c r="J132" s="298">
        <f>IFERROR(IF(F132="N/A","N/A",F132*(1-E132)*INDEX('2. Emissions Units &amp; Activities'!$H$15:$H$23,MATCH('3. Pollutant Emissions - EF'!$A132,'2. Emissions Units &amp; Activities'!$A$15:$A$23,0))/1000),"")</f>
        <v>2.3296128122210705E-6</v>
      </c>
      <c r="K132" s="298">
        <f>INDEX('Screening Emission Calculations'!$E$4:$M$54,MATCH($B132,'Screening Emission Calculations'!$C$4:$C$54,0),MATCH($A132,'Screening Emission Calculations'!$E$1:$M$1,0))</f>
        <v>1.5984505242404409E-4</v>
      </c>
      <c r="L132" s="299">
        <f t="shared" si="4"/>
        <v>1.5984505242404409E-4</v>
      </c>
      <c r="M132" s="498">
        <f>IFERROR(IF(F132="N/A","N/A",F132*(1-E132)*INDEX('2. Emissions Units &amp; Activities'!$K$15:$K$23,MATCH('3. Pollutant Emissions - EF'!$A132,'2. Emissions Units &amp; Activities'!$A$15:$A$23,0))/1000),"")</f>
        <v>1.7499438965040904E-7</v>
      </c>
      <c r="N132" s="555">
        <f>INDEX('Screening Emission Calculations'!$E$83:$M$133,MATCH($B132,'Screening Emission Calculations'!$C$83:$C$133,0),MATCH($A132,'Screening Emission Calculations'!$E$80:$M$80,0))</f>
        <v>3.7840667724600381E-5</v>
      </c>
      <c r="O132" s="300">
        <f t="shared" si="5"/>
        <v>3.7840667724600381E-5</v>
      </c>
    </row>
    <row r="133" spans="1:15" x14ac:dyDescent="0.3">
      <c r="A133" s="228" t="str">
        <f>'2. Emissions Units &amp; Activities'!$A$17</f>
        <v>Type C</v>
      </c>
      <c r="B133" s="276" t="s">
        <v>206</v>
      </c>
      <c r="C133" s="230" t="str">
        <f>IFERROR(IF(B133="No CAS","",INDEX('DEQ Pollutant List'!$C$7:$C$611,MATCH('3. Pollutant Emissions - EF'!B133,'DEQ Pollutant List'!$B$7:$B$611,0))),"")</f>
        <v>Benzo[k]fluoranthene</v>
      </c>
      <c r="D133" s="231">
        <f>IFERROR(IF(OR($B133="",$B133="No CAS"),INDEX('DEQ Pollutant List'!$A$7:$A$611,MATCH($C133,'DEQ Pollutant List'!$C$7:$C$611,0)),INDEX('DEQ Pollutant List'!$A$7:$A$611,MATCH($B133,'DEQ Pollutant List'!$B$7:$B$611,0))),"")</f>
        <v>412</v>
      </c>
      <c r="E133" s="232">
        <v>0</v>
      </c>
      <c r="F133" s="233">
        <f>IF(A133="Type F",IF(INDEX('Emission Factors'!$G$6:$G$54,MATCH('3. Pollutant Emissions - EF'!B133,'Emission Factors'!$D$6:$D$54,0))="",INDEX('Emission Factors'!$F$6:$F$54,MATCH('3. Pollutant Emissions - EF'!B133,'Emission Factors'!$D$6:$D$54,0)),INDEX('Emission Factors'!$G$6:$G$54,MATCH('3. Pollutant Emissions - EF'!B133,'Emission Factors'!$D$6:$D$54,0))),IF(OR(A133="Type X",A133="Type Y"),INDEX('Emission Factors'!$E$6:$E$54,MATCH('3. Pollutant Emissions - EF'!B133,'Emission Factors'!$D$6:$D$54,0)),INDEX('Emission Factors'!$F$6:$F$54,MATCH('3. Pollutant Emissions - EF'!B133,'Emission Factors'!$D$6:$D$54,0))))</f>
        <v>1.3054358967800315E-5</v>
      </c>
      <c r="G133" s="234">
        <f t="shared" si="3"/>
        <v>1.3054358967800315E-5</v>
      </c>
      <c r="H133" s="235" t="s">
        <v>188</v>
      </c>
      <c r="I133" s="556" t="s">
        <v>189</v>
      </c>
      <c r="J133" s="298">
        <f>IFERROR(IF(F133="N/A","N/A",F133*(1-E133)*INDEX('2. Emissions Units &amp; Activities'!$H$15:$H$23,MATCH('3. Pollutant Emissions - EF'!$A133,'2. Emissions Units &amp; Activities'!$A$15:$A$23,0))/1000),"")</f>
        <v>1.3902892300707336E-6</v>
      </c>
      <c r="K133" s="298">
        <f>INDEX('Screening Emission Calculations'!$E$4:$M$54,MATCH($B133,'Screening Emission Calculations'!$C$4:$C$54,0),MATCH($A133,'Screening Emission Calculations'!$E$1:$M$1,0))</f>
        <v>9.5393901381132833E-5</v>
      </c>
      <c r="L133" s="299">
        <f t="shared" si="4"/>
        <v>9.5393901381132833E-5</v>
      </c>
      <c r="M133" s="498">
        <f>IFERROR(IF(F133="N/A","N/A",F133*(1-E133)*INDEX('2. Emissions Units &amp; Activities'!$K$15:$K$23,MATCH('3. Pollutant Emissions - EF'!$A133,'2. Emissions Units &amp; Activities'!$A$15:$A$23,0))/1000),"")</f>
        <v>1.0443487174240252E-7</v>
      </c>
      <c r="N133" s="555">
        <f>INDEX('Screening Emission Calculations'!$E$83:$M$133,MATCH($B133,'Screening Emission Calculations'!$C$83:$C$133,0),MATCH($A133,'Screening Emission Calculations'!$E$80:$M$80,0))</f>
        <v>2.2582925591844962E-5</v>
      </c>
      <c r="O133" s="300">
        <f t="shared" si="5"/>
        <v>2.2582925591844962E-5</v>
      </c>
    </row>
    <row r="134" spans="1:15" x14ac:dyDescent="0.3">
      <c r="A134" s="228" t="str">
        <f>'2. Emissions Units &amp; Activities'!$A$17</f>
        <v>Type C</v>
      </c>
      <c r="B134" s="276" t="s">
        <v>207</v>
      </c>
      <c r="C134" s="230" t="str">
        <f>IFERROR(IF(B134="No CAS","",INDEX('DEQ Pollutant List'!$C$7:$C$611,MATCH('3. Pollutant Emissions - EF'!B134,'DEQ Pollutant List'!$B$7:$B$611,0))),"")</f>
        <v>Beryllium and compounds</v>
      </c>
      <c r="D134" s="231">
        <f>IFERROR(IF(OR($B134="",$B134="No CAS"),INDEX('DEQ Pollutant List'!$A$7:$A$611,MATCH($C134,'DEQ Pollutant List'!$C$7:$C$611,0)),INDEX('DEQ Pollutant List'!$A$7:$A$611,MATCH($B134,'DEQ Pollutant List'!$B$7:$B$611,0))),"")</f>
        <v>58</v>
      </c>
      <c r="E134" s="232">
        <v>0</v>
      </c>
      <c r="F134" s="233">
        <f>IF(A134="Type F",IF(INDEX('Emission Factors'!$G$6:$G$54,MATCH('3. Pollutant Emissions - EF'!B134,'Emission Factors'!$D$6:$D$54,0))="",INDEX('Emission Factors'!$F$6:$F$54,MATCH('3. Pollutant Emissions - EF'!B134,'Emission Factors'!$D$6:$D$54,0)),INDEX('Emission Factors'!$G$6:$G$54,MATCH('3. Pollutant Emissions - EF'!B134,'Emission Factors'!$D$6:$D$54,0))),IF(OR(A134="Type X",A134="Type Y"),INDEX('Emission Factors'!$E$6:$E$54,MATCH('3. Pollutant Emissions - EF'!B134,'Emission Factors'!$D$6:$D$54,0)),INDEX('Emission Factors'!$F$6:$F$54,MATCH('3. Pollutant Emissions - EF'!B134,'Emission Factors'!$D$6:$D$54,0))))</f>
        <v>4.7708462766464961E-6</v>
      </c>
      <c r="G134" s="234">
        <f t="shared" si="3"/>
        <v>4.7708462766464961E-6</v>
      </c>
      <c r="H134" s="235" t="s">
        <v>188</v>
      </c>
      <c r="I134" s="556" t="s">
        <v>196</v>
      </c>
      <c r="J134" s="298">
        <f>IFERROR(IF(F134="N/A","N/A",F134*(1-E134)*INDEX('2. Emissions Units &amp; Activities'!$H$15:$H$23,MATCH('3. Pollutant Emissions - EF'!$A134,'2. Emissions Units &amp; Activities'!$A$15:$A$23,0))/1000),"")</f>
        <v>5.080951284628519E-7</v>
      </c>
      <c r="K134" s="298">
        <f>INDEX('Screening Emission Calculations'!$E$4:$M$54,MATCH($B134,'Screening Emission Calculations'!$C$4:$C$54,0),MATCH($A134,'Screening Emission Calculations'!$E$1:$M$1,0))</f>
        <v>3.4302384729088307E-5</v>
      </c>
      <c r="L134" s="299">
        <f t="shared" si="4"/>
        <v>3.4302384729088307E-5</v>
      </c>
      <c r="M134" s="498">
        <f>IFERROR(IF(F134="N/A","N/A",F134*(1-E134)*INDEX('2. Emissions Units &amp; Activities'!$K$15:$K$23,MATCH('3. Pollutant Emissions - EF'!$A134,'2. Emissions Units &amp; Activities'!$A$15:$A$23,0))/1000),"")</f>
        <v>3.8166770213171968E-8</v>
      </c>
      <c r="N134" s="555">
        <f>INDEX('Screening Emission Calculations'!$E$83:$M$133,MATCH($B134,'Screening Emission Calculations'!$C$83:$C$133,0),MATCH($A134,'Screening Emission Calculations'!$E$80:$M$80,0))</f>
        <v>8.2344806734918519E-6</v>
      </c>
      <c r="O134" s="300">
        <f t="shared" si="5"/>
        <v>8.2344806734918519E-6</v>
      </c>
    </row>
    <row r="135" spans="1:15" x14ac:dyDescent="0.3">
      <c r="A135" s="228" t="str">
        <f>'2. Emissions Units &amp; Activities'!$A$17</f>
        <v>Type C</v>
      </c>
      <c r="B135" s="276" t="s">
        <v>208</v>
      </c>
      <c r="C135" s="230" t="str">
        <f>IFERROR(IF(B135="No CAS","",INDEX('DEQ Pollutant List'!$C$7:$C$611,MATCH('3. Pollutant Emissions - EF'!B135,'DEQ Pollutant List'!$B$7:$B$611,0))),"")</f>
        <v>Cadmium and compounds</v>
      </c>
      <c r="D135" s="231">
        <f>IFERROR(IF(OR($B135="",$B135="No CAS"),INDEX('DEQ Pollutant List'!$A$7:$A$611,MATCH($C135,'DEQ Pollutant List'!$C$7:$C$611,0)),INDEX('DEQ Pollutant List'!$A$7:$A$611,MATCH($B135,'DEQ Pollutant List'!$B$7:$B$611,0))),"")</f>
        <v>83</v>
      </c>
      <c r="E135" s="232">
        <v>0</v>
      </c>
      <c r="F135" s="233">
        <f>IF(A135="Type F",IF(INDEX('Emission Factors'!$G$6:$G$54,MATCH('3. Pollutant Emissions - EF'!B135,'Emission Factors'!$D$6:$D$54,0))="",INDEX('Emission Factors'!$F$6:$F$54,MATCH('3. Pollutant Emissions - EF'!B135,'Emission Factors'!$D$6:$D$54,0)),INDEX('Emission Factors'!$G$6:$G$54,MATCH('3. Pollutant Emissions - EF'!B135,'Emission Factors'!$D$6:$D$54,0))),IF(OR(A135="Type X",A135="Type Y"),INDEX('Emission Factors'!$E$6:$E$54,MATCH('3. Pollutant Emissions - EF'!B135,'Emission Factors'!$D$6:$D$54,0)),INDEX('Emission Factors'!$F$6:$F$54,MATCH('3. Pollutant Emissions - EF'!B135,'Emission Factors'!$D$6:$D$54,0))))</f>
        <v>8.0778295781549296E-5</v>
      </c>
      <c r="G135" s="234">
        <f t="shared" si="3"/>
        <v>8.0778295781549296E-5</v>
      </c>
      <c r="H135" s="235" t="s">
        <v>188</v>
      </c>
      <c r="I135" s="556" t="s">
        <v>196</v>
      </c>
      <c r="J135" s="298">
        <f>IFERROR(IF(F135="N/A","N/A",F135*(1-E135)*INDEX('2. Emissions Units &amp; Activities'!$H$15:$H$23,MATCH('3. Pollutant Emissions - EF'!$A135,'2. Emissions Units &amp; Activities'!$A$15:$A$23,0))/1000),"")</f>
        <v>8.6028885007349998E-6</v>
      </c>
      <c r="K135" s="298">
        <f>INDEX('Screening Emission Calculations'!$E$4:$M$54,MATCH($B135,'Screening Emission Calculations'!$C$4:$C$54,0),MATCH($A135,'Screening Emission Calculations'!$E$1:$M$1,0))</f>
        <v>5.8079594666933943E-4</v>
      </c>
      <c r="L135" s="299">
        <f t="shared" si="4"/>
        <v>5.8079594666933943E-4</v>
      </c>
      <c r="M135" s="498">
        <f>IFERROR(IF(F135="N/A","N/A",F135*(1-E135)*INDEX('2. Emissions Units &amp; Activities'!$K$15:$K$23,MATCH('3. Pollutant Emissions - EF'!$A135,'2. Emissions Units &amp; Activities'!$A$15:$A$23,0))/1000),"")</f>
        <v>6.4622636625239441E-7</v>
      </c>
      <c r="N135" s="555">
        <f>INDEX('Screening Emission Calculations'!$E$83:$M$133,MATCH($B135,'Screening Emission Calculations'!$C$83:$C$133,0),MATCH($A135,'Screening Emission Calculations'!$E$80:$M$80,0))</f>
        <v>1.3942333851895409E-4</v>
      </c>
      <c r="O135" s="300">
        <f t="shared" si="5"/>
        <v>1.3942333851895409E-4</v>
      </c>
    </row>
    <row r="136" spans="1:15" x14ac:dyDescent="0.3">
      <c r="A136" s="228" t="str">
        <f>'2. Emissions Units &amp; Activities'!$A$17</f>
        <v>Type C</v>
      </c>
      <c r="B136" s="276" t="s">
        <v>209</v>
      </c>
      <c r="C136" s="230" t="str">
        <f>IFERROR(IF(B136="No CAS","",INDEX('DEQ Pollutant List'!$C$7:$C$611,MATCH('3. Pollutant Emissions - EF'!B136,'DEQ Pollutant List'!$B$7:$B$611,0))),"")</f>
        <v>Chlorobenzene</v>
      </c>
      <c r="D136" s="231">
        <f>IFERROR(IF(OR($B136="",$B136="No CAS"),INDEX('DEQ Pollutant List'!$A$7:$A$611,MATCH($C136,'DEQ Pollutant List'!$C$7:$C$611,0)),INDEX('DEQ Pollutant List'!$A$7:$A$611,MATCH($B136,'DEQ Pollutant List'!$B$7:$B$611,0))),"")</f>
        <v>108</v>
      </c>
      <c r="E136" s="232">
        <v>0</v>
      </c>
      <c r="F136" s="233">
        <f>IF(A136="Type F",IF(INDEX('Emission Factors'!$G$6:$G$54,MATCH('3. Pollutant Emissions - EF'!B136,'Emission Factors'!$D$6:$D$54,0))="",INDEX('Emission Factors'!$F$6:$F$54,MATCH('3. Pollutant Emissions - EF'!B136,'Emission Factors'!$D$6:$D$54,0)),INDEX('Emission Factors'!$G$6:$G$54,MATCH('3. Pollutant Emissions - EF'!B136,'Emission Factors'!$D$6:$D$54,0))),IF(OR(A136="Type X",A136="Type Y"),INDEX('Emission Factors'!$E$6:$E$54,MATCH('3. Pollutant Emissions - EF'!B136,'Emission Factors'!$D$6:$D$54,0)),INDEX('Emission Factors'!$F$6:$F$54,MATCH('3. Pollutant Emissions - EF'!B136,'Emission Factors'!$D$6:$D$54,0))))</f>
        <v>2.0000000000000001E-4</v>
      </c>
      <c r="G136" s="234">
        <f t="shared" si="3"/>
        <v>2.0000000000000001E-4</v>
      </c>
      <c r="H136" s="235" t="s">
        <v>188</v>
      </c>
      <c r="I136" s="556" t="s">
        <v>189</v>
      </c>
      <c r="J136" s="298">
        <f>IFERROR(IF(F136="N/A","N/A",F136*(1-E136)*INDEX('2. Emissions Units &amp; Activities'!$H$15:$H$23,MATCH('3. Pollutant Emissions - EF'!$A136,'2. Emissions Units &amp; Activities'!$A$15:$A$23,0))/1000),"")</f>
        <v>2.1299999999999999E-5</v>
      </c>
      <c r="K136" s="298">
        <f>INDEX('Screening Emission Calculations'!$E$4:$M$54,MATCH($B136,'Screening Emission Calculations'!$C$4:$C$54,0),MATCH($A136,'Screening Emission Calculations'!$E$1:$M$1,0))</f>
        <v>1.4614873333333336E-3</v>
      </c>
      <c r="L136" s="299">
        <f t="shared" si="4"/>
        <v>1.4614873333333336E-3</v>
      </c>
      <c r="M136" s="498">
        <f>IFERROR(IF(F136="N/A","N/A",F136*(1-E136)*INDEX('2. Emissions Units &amp; Activities'!$K$15:$K$23,MATCH('3. Pollutant Emissions - EF'!$A136,'2. Emissions Units &amp; Activities'!$A$15:$A$23,0))/1000),"")</f>
        <v>1.6000000000000001E-6</v>
      </c>
      <c r="N136" s="555">
        <f>INDEX('Screening Emission Calculations'!$E$83:$M$133,MATCH($B136,'Screening Emission Calculations'!$C$83:$C$133,0),MATCH($A136,'Screening Emission Calculations'!$E$80:$M$80,0))</f>
        <v>3.4598291111111109E-4</v>
      </c>
      <c r="O136" s="300">
        <f t="shared" si="5"/>
        <v>3.4598291111111109E-4</v>
      </c>
    </row>
    <row r="137" spans="1:15" x14ac:dyDescent="0.3">
      <c r="A137" s="228" t="str">
        <f>'2. Emissions Units &amp; Activities'!$A$17</f>
        <v>Type C</v>
      </c>
      <c r="B137" s="276" t="s">
        <v>210</v>
      </c>
      <c r="C137" s="230" t="str">
        <f>IFERROR(IF(B137="No CAS","",INDEX('DEQ Pollutant List'!$C$7:$C$611,MATCH('3. Pollutant Emissions - EF'!B137,'DEQ Pollutant List'!$B$7:$B$611,0))),"")</f>
        <v>Chromium VI, chromate and dichromate particulate</v>
      </c>
      <c r="D137" s="231">
        <f>IFERROR(IF(OR($B137="",$B137="No CAS"),INDEX('DEQ Pollutant List'!$A$7:$A$611,MATCH($C137,'DEQ Pollutant List'!$C$7:$C$611,0)),INDEX('DEQ Pollutant List'!$A$7:$A$611,MATCH($B137,'DEQ Pollutant List'!$B$7:$B$611,0))),"")</f>
        <v>136</v>
      </c>
      <c r="E137" s="232">
        <v>0</v>
      </c>
      <c r="F137" s="233">
        <f>IF(A137="Type F",IF(INDEX('Emission Factors'!$G$6:$G$54,MATCH('3. Pollutant Emissions - EF'!B137,'Emission Factors'!$D$6:$D$54,0))="",INDEX('Emission Factors'!$F$6:$F$54,MATCH('3. Pollutant Emissions - EF'!B137,'Emission Factors'!$D$6:$D$54,0)),INDEX('Emission Factors'!$G$6:$G$54,MATCH('3. Pollutant Emissions - EF'!B137,'Emission Factors'!$D$6:$D$54,0))),IF(OR(A137="Type X",A137="Type Y"),INDEX('Emission Factors'!$E$6:$E$54,MATCH('3. Pollutant Emissions - EF'!B137,'Emission Factors'!$D$6:$D$54,0)),INDEX('Emission Factors'!$F$6:$F$54,MATCH('3. Pollutant Emissions - EF'!B137,'Emission Factors'!$D$6:$D$54,0))))</f>
        <v>6.3144459628541096E-5</v>
      </c>
      <c r="G137" s="234">
        <f t="shared" si="3"/>
        <v>6.3144459628541096E-5</v>
      </c>
      <c r="H137" s="235" t="s">
        <v>188</v>
      </c>
      <c r="I137" s="556" t="s">
        <v>196</v>
      </c>
      <c r="J137" s="298">
        <f>IFERROR(IF(F137="N/A","N/A",F137*(1-E137)*INDEX('2. Emissions Units &amp; Activities'!$H$15:$H$23,MATCH('3. Pollutant Emissions - EF'!$A137,'2. Emissions Units &amp; Activities'!$A$15:$A$23,0))/1000),"")</f>
        <v>6.7248849504396266E-6</v>
      </c>
      <c r="K137" s="298">
        <f>INDEX('Screening Emission Calculations'!$E$4:$M$54,MATCH($B137,'Screening Emission Calculations'!$C$4:$C$54,0),MATCH($A137,'Screening Emission Calculations'!$E$1:$M$1,0))</f>
        <v>4.5400866472921047E-4</v>
      </c>
      <c r="L137" s="299">
        <f t="shared" si="4"/>
        <v>4.5400866472921047E-4</v>
      </c>
      <c r="M137" s="498">
        <f>IFERROR(IF(F137="N/A","N/A",F137*(1-E137)*INDEX('2. Emissions Units &amp; Activities'!$K$15:$K$23,MATCH('3. Pollutant Emissions - EF'!$A137,'2. Emissions Units &amp; Activities'!$A$15:$A$23,0))/1000),"")</f>
        <v>5.051556770283288E-7</v>
      </c>
      <c r="N137" s="555">
        <f>INDEX('Screening Emission Calculations'!$E$83:$M$133,MATCH($B137,'Screening Emission Calculations'!$C$83:$C$133,0),MATCH($A137,'Screening Emission Calculations'!$E$80:$M$80,0))</f>
        <v>1.0898733731886192E-4</v>
      </c>
      <c r="O137" s="300">
        <f t="shared" si="5"/>
        <v>1.0898733731886192E-4</v>
      </c>
    </row>
    <row r="138" spans="1:15" x14ac:dyDescent="0.3">
      <c r="A138" s="228" t="str">
        <f>'2. Emissions Units &amp; Activities'!$A$17</f>
        <v>Type C</v>
      </c>
      <c r="B138" s="276" t="s">
        <v>211</v>
      </c>
      <c r="C138" s="230" t="str">
        <f>IFERROR(IF(B138="No CAS","",INDEX('DEQ Pollutant List'!$C$7:$C$611,MATCH('3. Pollutant Emissions - EF'!B138,'DEQ Pollutant List'!$B$7:$B$611,0))),"")</f>
        <v>Chrysene</v>
      </c>
      <c r="D138" s="231">
        <f>IFERROR(IF(OR($B138="",$B138="No CAS"),INDEX('DEQ Pollutant List'!$A$7:$A$611,MATCH($C138,'DEQ Pollutant List'!$C$7:$C$611,0)),INDEX('DEQ Pollutant List'!$A$7:$A$611,MATCH($B138,'DEQ Pollutant List'!$B$7:$B$611,0))),"")</f>
        <v>414</v>
      </c>
      <c r="E138" s="232">
        <v>0</v>
      </c>
      <c r="F138" s="233">
        <f>IF(A138="Type F",IF(INDEX('Emission Factors'!$G$6:$G$54,MATCH('3. Pollutant Emissions - EF'!B138,'Emission Factors'!$D$6:$D$54,0))="",INDEX('Emission Factors'!$F$6:$F$54,MATCH('3. Pollutant Emissions - EF'!B138,'Emission Factors'!$D$6:$D$54,0)),INDEX('Emission Factors'!$G$6:$G$54,MATCH('3. Pollutant Emissions - EF'!B138,'Emission Factors'!$D$6:$D$54,0))),IF(OR(A138="Type X",A138="Type Y"),INDEX('Emission Factors'!$E$6:$E$54,MATCH('3. Pollutant Emissions - EF'!B138,'Emission Factors'!$D$6:$D$54,0)),INDEX('Emission Factors'!$F$6:$F$54,MATCH('3. Pollutant Emissions - EF'!B138,'Emission Factors'!$D$6:$D$54,0))))</f>
        <v>6.6999913157770699E-5</v>
      </c>
      <c r="G138" s="234">
        <f t="shared" si="3"/>
        <v>6.6999913157770699E-5</v>
      </c>
      <c r="H138" s="235" t="s">
        <v>188</v>
      </c>
      <c r="I138" s="556" t="s">
        <v>189</v>
      </c>
      <c r="J138" s="298">
        <f>IFERROR(IF(F138="N/A","N/A",F138*(1-E138)*INDEX('2. Emissions Units &amp; Activities'!$H$15:$H$23,MATCH('3. Pollutant Emissions - EF'!$A138,'2. Emissions Units &amp; Activities'!$A$15:$A$23,0))/1000),"")</f>
        <v>7.1354907513025794E-6</v>
      </c>
      <c r="K138" s="298">
        <f>INDEX('Screening Emission Calculations'!$E$4:$M$54,MATCH($B138,'Screening Emission Calculations'!$C$4:$C$54,0),MATCH($A138,'Screening Emission Calculations'!$E$1:$M$1,0))</f>
        <v>4.895976220725761E-4</v>
      </c>
      <c r="L138" s="299">
        <f t="shared" si="4"/>
        <v>4.895976220725761E-4</v>
      </c>
      <c r="M138" s="498">
        <f>IFERROR(IF(F138="N/A","N/A",F138*(1-E138)*INDEX('2. Emissions Units &amp; Activities'!$K$15:$K$23,MATCH('3. Pollutant Emissions - EF'!$A138,'2. Emissions Units &amp; Activities'!$A$15:$A$23,0))/1000),"")</f>
        <v>5.3599930526216554E-7</v>
      </c>
      <c r="N138" s="555">
        <f>INDEX('Screening Emission Calculations'!$E$83:$M$133,MATCH($B138,'Screening Emission Calculations'!$C$83:$C$133,0),MATCH($A138,'Screening Emission Calculations'!$E$80:$M$80,0))</f>
        <v>1.1590412499258572E-4</v>
      </c>
      <c r="O138" s="300">
        <f t="shared" si="5"/>
        <v>1.1590412499258572E-4</v>
      </c>
    </row>
    <row r="139" spans="1:15" x14ac:dyDescent="0.3">
      <c r="A139" s="228" t="str">
        <f>'2. Emissions Units &amp; Activities'!$A$17</f>
        <v>Type C</v>
      </c>
      <c r="B139" s="276" t="s">
        <v>212</v>
      </c>
      <c r="C139" s="230" t="str">
        <f>IFERROR(IF(B139="No CAS","",INDEX('DEQ Pollutant List'!$C$7:$C$611,MATCH('3. Pollutant Emissions - EF'!B139,'DEQ Pollutant List'!$B$7:$B$611,0))),"")</f>
        <v>Cobalt and compounds</v>
      </c>
      <c r="D139" s="231">
        <f>IFERROR(IF(OR($B139="",$B139="No CAS"),INDEX('DEQ Pollutant List'!$A$7:$A$611,MATCH($C139,'DEQ Pollutant List'!$C$7:$C$611,0)),INDEX('DEQ Pollutant List'!$A$7:$A$611,MATCH($B139,'DEQ Pollutant List'!$B$7:$B$611,0))),"")</f>
        <v>146</v>
      </c>
      <c r="E139" s="232">
        <v>0</v>
      </c>
      <c r="F139" s="233">
        <f>IF(A139="Type F",IF(INDEX('Emission Factors'!$G$6:$G$54,MATCH('3. Pollutant Emissions - EF'!B139,'Emission Factors'!$D$6:$D$54,0))="",INDEX('Emission Factors'!$F$6:$F$54,MATCH('3. Pollutant Emissions - EF'!B139,'Emission Factors'!$D$6:$D$54,0)),INDEX('Emission Factors'!$G$6:$G$54,MATCH('3. Pollutant Emissions - EF'!B139,'Emission Factors'!$D$6:$D$54,0))),IF(OR(A139="Type X",A139="Type Y"),INDEX('Emission Factors'!$E$6:$E$54,MATCH('3. Pollutant Emissions - EF'!B139,'Emission Factors'!$D$6:$D$54,0)),INDEX('Emission Factors'!$F$6:$F$54,MATCH('3. Pollutant Emissions - EF'!B139,'Emission Factors'!$D$6:$D$54,0))))</f>
        <v>1.5751137782235815E-5</v>
      </c>
      <c r="G139" s="234">
        <f t="shared" si="3"/>
        <v>1.5751137782235815E-5</v>
      </c>
      <c r="H139" s="235" t="s">
        <v>188</v>
      </c>
      <c r="I139" s="556" t="s">
        <v>196</v>
      </c>
      <c r="J139" s="298">
        <f>IFERROR(IF(F139="N/A","N/A",F139*(1-E139)*INDEX('2. Emissions Units &amp; Activities'!$H$15:$H$23,MATCH('3. Pollutant Emissions - EF'!$A139,'2. Emissions Units &amp; Activities'!$A$15:$A$23,0))/1000),"")</f>
        <v>1.6774961738081143E-6</v>
      </c>
      <c r="K139" s="298">
        <f>INDEX('Screening Emission Calculations'!$E$4:$M$54,MATCH($B139,'Screening Emission Calculations'!$C$4:$C$54,0),MATCH($A139,'Screening Emission Calculations'!$E$1:$M$1,0))</f>
        <v>1.132506806542755E-4</v>
      </c>
      <c r="L139" s="299">
        <f t="shared" si="4"/>
        <v>1.132506806542755E-4</v>
      </c>
      <c r="M139" s="498">
        <f>IFERROR(IF(F139="N/A","N/A",F139*(1-E139)*INDEX('2. Emissions Units &amp; Activities'!$K$15:$K$23,MATCH('3. Pollutant Emissions - EF'!$A139,'2. Emissions Units &amp; Activities'!$A$15:$A$23,0))/1000),"")</f>
        <v>1.2600910225788651E-7</v>
      </c>
      <c r="N139" s="555">
        <f>INDEX('Screening Emission Calculations'!$E$83:$M$133,MATCH($B139,'Screening Emission Calculations'!$C$83:$C$133,0),MATCH($A139,'Screening Emission Calculations'!$E$80:$M$80,0))</f>
        <v>2.7186463812139015E-5</v>
      </c>
      <c r="O139" s="300">
        <f t="shared" si="5"/>
        <v>2.7186463812139015E-5</v>
      </c>
    </row>
    <row r="140" spans="1:15" x14ac:dyDescent="0.3">
      <c r="A140" s="228" t="str">
        <f>'2. Emissions Units &amp; Activities'!$A$17</f>
        <v>Type C</v>
      </c>
      <c r="B140" s="276" t="s">
        <v>213</v>
      </c>
      <c r="C140" s="230" t="str">
        <f>IFERROR(IF(B140="No CAS","",INDEX('DEQ Pollutant List'!$C$7:$C$611,MATCH('3. Pollutant Emissions - EF'!B140,'DEQ Pollutant List'!$B$7:$B$611,0))),"")</f>
        <v>Copper and compounds</v>
      </c>
      <c r="D140" s="231">
        <f>IFERROR(IF(OR($B140="",$B140="No CAS"),INDEX('DEQ Pollutant List'!$A$7:$A$611,MATCH($C140,'DEQ Pollutant List'!$C$7:$C$611,0)),INDEX('DEQ Pollutant List'!$A$7:$A$611,MATCH($B140,'DEQ Pollutant List'!$B$7:$B$611,0))),"")</f>
        <v>149</v>
      </c>
      <c r="E140" s="232">
        <v>0</v>
      </c>
      <c r="F140" s="233">
        <f>IF(A140="Type F",IF(INDEX('Emission Factors'!$G$6:$G$54,MATCH('3. Pollutant Emissions - EF'!B140,'Emission Factors'!$D$6:$D$54,0))="",INDEX('Emission Factors'!$F$6:$F$54,MATCH('3. Pollutant Emissions - EF'!B140,'Emission Factors'!$D$6:$D$54,0)),INDEX('Emission Factors'!$G$6:$G$54,MATCH('3. Pollutant Emissions - EF'!B140,'Emission Factors'!$D$6:$D$54,0))),IF(OR(A140="Type X",A140="Type Y"),INDEX('Emission Factors'!$E$6:$E$54,MATCH('3. Pollutant Emissions - EF'!B140,'Emission Factors'!$D$6:$D$54,0)),INDEX('Emission Factors'!$F$6:$F$54,MATCH('3. Pollutant Emissions - EF'!B140,'Emission Factors'!$D$6:$D$54,0))))</f>
        <v>5.0213520825554141E-4</v>
      </c>
      <c r="G140" s="234">
        <f t="shared" si="3"/>
        <v>5.0213520825554141E-4</v>
      </c>
      <c r="H140" s="235" t="s">
        <v>188</v>
      </c>
      <c r="I140" s="556" t="s">
        <v>196</v>
      </c>
      <c r="J140" s="298">
        <f>IFERROR(IF(F140="N/A","N/A",F140*(1-E140)*INDEX('2. Emissions Units &amp; Activities'!$H$15:$H$23,MATCH('3. Pollutant Emissions - EF'!$A140,'2. Emissions Units &amp; Activities'!$A$15:$A$23,0))/1000),"")</f>
        <v>5.3477399679215156E-5</v>
      </c>
      <c r="K140" s="298">
        <f>INDEX('Screening Emission Calculations'!$E$4:$M$54,MATCH($B140,'Screening Emission Calculations'!$C$4:$C$54,0),MATCH($A140,'Screening Emission Calculations'!$E$1:$M$1,0))</f>
        <v>3.6103521473573427E-3</v>
      </c>
      <c r="L140" s="299">
        <f t="shared" si="4"/>
        <v>3.6103521473573427E-3</v>
      </c>
      <c r="M140" s="498">
        <f>IFERROR(IF(F140="N/A","N/A",F140*(1-E140)*INDEX('2. Emissions Units &amp; Activities'!$K$15:$K$23,MATCH('3. Pollutant Emissions - EF'!$A140,'2. Emissions Units &amp; Activities'!$A$15:$A$23,0))/1000),"")</f>
        <v>4.0170816660443314E-6</v>
      </c>
      <c r="N140" s="555">
        <f>INDEX('Screening Emission Calculations'!$E$83:$M$133,MATCH($B140,'Screening Emission Calculations'!$C$83:$C$133,0),MATCH($A140,'Screening Emission Calculations'!$E$80:$M$80,0))</f>
        <v>8.6668536944906451E-4</v>
      </c>
      <c r="O140" s="300">
        <f t="shared" si="5"/>
        <v>8.6668536944906451E-4</v>
      </c>
    </row>
    <row r="141" spans="1:15" x14ac:dyDescent="0.3">
      <c r="A141" s="228" t="str">
        <f>'2. Emissions Units &amp; Activities'!$A$17</f>
        <v>Type C</v>
      </c>
      <c r="B141" s="276" t="s">
        <v>214</v>
      </c>
      <c r="C141" s="230" t="str">
        <f>IFERROR(IF(B141="No CAS","",INDEX('DEQ Pollutant List'!$C$7:$C$611,MATCH('3. Pollutant Emissions - EF'!B141,'DEQ Pollutant List'!$B$7:$B$611,0))),"")</f>
        <v>Dibenz[a,h]anthracene</v>
      </c>
      <c r="D141" s="231">
        <f>IFERROR(IF(OR($B141="",$B141="No CAS"),INDEX('DEQ Pollutant List'!$A$7:$A$611,MATCH($C141,'DEQ Pollutant List'!$C$7:$C$611,0)),INDEX('DEQ Pollutant List'!$A$7:$A$611,MATCH($B141,'DEQ Pollutant List'!$B$7:$B$611,0))),"")</f>
        <v>419</v>
      </c>
      <c r="E141" s="232">
        <v>0</v>
      </c>
      <c r="F141" s="233">
        <f>IF(A141="Type F",IF(INDEX('Emission Factors'!$G$6:$G$54,MATCH('3. Pollutant Emissions - EF'!B141,'Emission Factors'!$D$6:$D$54,0))="",INDEX('Emission Factors'!$F$6:$F$54,MATCH('3. Pollutant Emissions - EF'!B141,'Emission Factors'!$D$6:$D$54,0)),INDEX('Emission Factors'!$G$6:$G$54,MATCH('3. Pollutant Emissions - EF'!B141,'Emission Factors'!$D$6:$D$54,0))),IF(OR(A141="Type X",A141="Type Y"),INDEX('Emission Factors'!$E$6:$E$54,MATCH('3. Pollutant Emissions - EF'!B141,'Emission Factors'!$D$6:$D$54,0)),INDEX('Emission Factors'!$F$6:$F$54,MATCH('3. Pollutant Emissions - EF'!B141,'Emission Factors'!$D$6:$D$54,0))))</f>
        <v>1.0369866679621714E-6</v>
      </c>
      <c r="G141" s="234">
        <f t="shared" si="3"/>
        <v>1.0369866679621714E-6</v>
      </c>
      <c r="H141" s="235" t="s">
        <v>188</v>
      </c>
      <c r="I141" s="556" t="s">
        <v>189</v>
      </c>
      <c r="J141" s="298">
        <f>IFERROR(IF(F141="N/A","N/A",F141*(1-E141)*INDEX('2. Emissions Units &amp; Activities'!$H$15:$H$23,MATCH('3. Pollutant Emissions - EF'!$A141,'2. Emissions Units &amp; Activities'!$A$15:$A$23,0))/1000),"")</f>
        <v>1.1043908013797125E-7</v>
      </c>
      <c r="K141" s="298">
        <f>INDEX('Screening Emission Calculations'!$E$4:$M$54,MATCH($B141,'Screening Emission Calculations'!$C$4:$C$54,0),MATCH($A141,'Screening Emission Calculations'!$E$1:$M$1,0))</f>
        <v>7.5777144003112626E-6</v>
      </c>
      <c r="L141" s="299">
        <f t="shared" si="4"/>
        <v>7.5777144003112626E-6</v>
      </c>
      <c r="M141" s="498">
        <f>IFERROR(IF(F141="N/A","N/A",F141*(1-E141)*INDEX('2. Emissions Units &amp; Activities'!$K$15:$K$23,MATCH('3. Pollutant Emissions - EF'!$A141,'2. Emissions Units &amp; Activities'!$A$15:$A$23,0))/1000),"")</f>
        <v>8.295893343697372E-9</v>
      </c>
      <c r="N141" s="555">
        <f>INDEX('Screening Emission Calculations'!$E$83:$M$133,MATCH($B141,'Screening Emission Calculations'!$C$83:$C$133,0),MATCH($A141,'Screening Emission Calculations'!$E$80:$M$80,0))</f>
        <v>1.7938983308248161E-6</v>
      </c>
      <c r="O141" s="300">
        <f t="shared" si="5"/>
        <v>1.7938983308248161E-6</v>
      </c>
    </row>
    <row r="142" spans="1:15" x14ac:dyDescent="0.3">
      <c r="A142" s="228" t="str">
        <f>'2. Emissions Units &amp; Activities'!$A$17</f>
        <v>Type C</v>
      </c>
      <c r="B142" s="276">
        <v>200</v>
      </c>
      <c r="C142" s="230" t="str">
        <f>IFERROR(IF(B142="No CAS","",INDEX('DEQ Pollutant List'!$C$7:$C$611,MATCH('3. Pollutant Emissions - EF'!B142,'DEQ Pollutant List'!$B$7:$B$611,0))),"")</f>
        <v>Diesel particulate matter</v>
      </c>
      <c r="D142" s="231">
        <f>IFERROR(IF(OR($B142="",$B142="No CAS"),INDEX('DEQ Pollutant List'!$A$7:$A$611,MATCH($C142,'DEQ Pollutant List'!$C$7:$C$611,0)),INDEX('DEQ Pollutant List'!$A$7:$A$611,MATCH($B142,'DEQ Pollutant List'!$B$7:$B$611,0))),"")</f>
        <v>200</v>
      </c>
      <c r="E142" s="232">
        <v>0</v>
      </c>
      <c r="F142" s="233">
        <f>'Emission Factors'!J55</f>
        <v>23.380000000000003</v>
      </c>
      <c r="G142" s="234">
        <f t="shared" si="3"/>
        <v>23.380000000000003</v>
      </c>
      <c r="H142" s="235" t="s">
        <v>188</v>
      </c>
      <c r="I142" s="556" t="s">
        <v>215</v>
      </c>
      <c r="J142" s="298">
        <f>IFERROR(IF(F142="N/A","N/A",F142*(1-E142)*INDEX('2. Emissions Units &amp; Activities'!$H$15:$H$23,MATCH('3. Pollutant Emissions - EF'!$A142,'2. Emissions Units &amp; Activities'!$A$15:$A$23,0))/1000),"")</f>
        <v>2.4899700000000005</v>
      </c>
      <c r="K142" s="298">
        <f>INDEX('Screening Emission Calculations'!$E$4:$M$54,MATCH($B142,'Screening Emission Calculations'!$C$4:$C$54,0),MATCH($A142,'Screening Emission Calculations'!$E$1:$M$1,0))</f>
        <v>170.84786926666666</v>
      </c>
      <c r="L142" s="299">
        <f t="shared" si="4"/>
        <v>170.84786926666666</v>
      </c>
      <c r="M142" s="498">
        <f>IFERROR(IF(F142="N/A","N/A",F142*(1-E142)*INDEX('2. Emissions Units &amp; Activities'!$K$15:$K$23,MATCH('3. Pollutant Emissions - EF'!$A142,'2. Emissions Units &amp; Activities'!$A$15:$A$23,0))/1000),"")</f>
        <v>0.18704000000000001</v>
      </c>
      <c r="N142" s="555">
        <f>INDEX('Screening Emission Calculations'!$E$83:$M$133,MATCH($B142,'Screening Emission Calculations'!$C$83:$C$133,0),MATCH($A142,'Screening Emission Calculations'!$E$80:$M$80,0))</f>
        <v>40.445402308888895</v>
      </c>
      <c r="O142" s="300">
        <f t="shared" si="5"/>
        <v>40.445402308888895</v>
      </c>
    </row>
    <row r="143" spans="1:15" x14ac:dyDescent="0.3">
      <c r="A143" s="228" t="str">
        <f>'2. Emissions Units &amp; Activities'!$A$17</f>
        <v>Type C</v>
      </c>
      <c r="B143" s="276" t="s">
        <v>216</v>
      </c>
      <c r="C143" s="230" t="str">
        <f>IFERROR(IF(B143="No CAS","",INDEX('DEQ Pollutant List'!$C$7:$C$611,MATCH('3. Pollutant Emissions - EF'!B143,'DEQ Pollutant List'!$B$7:$B$611,0))),"")</f>
        <v>Ethyl benzene</v>
      </c>
      <c r="D143" s="231">
        <f>IFERROR(IF(OR($B143="",$B143="No CAS"),INDEX('DEQ Pollutant List'!$A$7:$A$611,MATCH($C143,'DEQ Pollutant List'!$C$7:$C$611,0)),INDEX('DEQ Pollutant List'!$A$7:$A$611,MATCH($B143,'DEQ Pollutant List'!$B$7:$B$611,0))),"")</f>
        <v>229</v>
      </c>
      <c r="E143" s="232">
        <v>0</v>
      </c>
      <c r="F143" s="233">
        <f>IF(A143="Type F",IF(INDEX('Emission Factors'!$G$6:$G$54,MATCH('3. Pollutant Emissions - EF'!B143,'Emission Factors'!$D$6:$D$54,0))="",INDEX('Emission Factors'!$F$6:$F$54,MATCH('3. Pollutant Emissions - EF'!B143,'Emission Factors'!$D$6:$D$54,0)),INDEX('Emission Factors'!$G$6:$G$54,MATCH('3. Pollutant Emissions - EF'!B143,'Emission Factors'!$D$6:$D$54,0))),IF(OR(A143="Type X",A143="Type Y"),INDEX('Emission Factors'!$E$6:$E$54,MATCH('3. Pollutant Emissions - EF'!B143,'Emission Factors'!$D$6:$D$54,0)),INDEX('Emission Factors'!$F$6:$F$54,MATCH('3. Pollutant Emissions - EF'!B143,'Emission Factors'!$D$6:$D$54,0))))</f>
        <v>1.09E-2</v>
      </c>
      <c r="G143" s="234">
        <f t="shared" ref="G143:G205" si="6">F143</f>
        <v>1.09E-2</v>
      </c>
      <c r="H143" s="235" t="s">
        <v>188</v>
      </c>
      <c r="I143" s="556" t="s">
        <v>189</v>
      </c>
      <c r="J143" s="298">
        <f>IFERROR(IF(F143="N/A","N/A",F143*(1-E143)*INDEX('2. Emissions Units &amp; Activities'!$H$15:$H$23,MATCH('3. Pollutant Emissions - EF'!$A143,'2. Emissions Units &amp; Activities'!$A$15:$A$23,0))/1000),"")</f>
        <v>1.1608499999999999E-3</v>
      </c>
      <c r="K143" s="298">
        <f>INDEX('Screening Emission Calculations'!$E$4:$M$54,MATCH($B143,'Screening Emission Calculations'!$C$4:$C$54,0),MATCH($A143,'Screening Emission Calculations'!$E$1:$M$1,0))</f>
        <v>7.9651059666666663E-2</v>
      </c>
      <c r="L143" s="299">
        <f t="shared" si="4"/>
        <v>7.9651059666666663E-2</v>
      </c>
      <c r="M143" s="498">
        <f>IFERROR(IF(F143="N/A","N/A",F143*(1-E143)*INDEX('2. Emissions Units &amp; Activities'!$K$15:$K$23,MATCH('3. Pollutant Emissions - EF'!$A143,'2. Emissions Units &amp; Activities'!$A$15:$A$23,0))/1000),"")</f>
        <v>8.7200000000000005E-5</v>
      </c>
      <c r="N143" s="555">
        <f>INDEX('Screening Emission Calculations'!$E$83:$M$133,MATCH($B143,'Screening Emission Calculations'!$C$83:$C$133,0),MATCH($A143,'Screening Emission Calculations'!$E$80:$M$80,0))</f>
        <v>1.8856068655555558E-2</v>
      </c>
      <c r="O143" s="300">
        <f t="shared" si="5"/>
        <v>1.8856068655555558E-2</v>
      </c>
    </row>
    <row r="144" spans="1:15" x14ac:dyDescent="0.3">
      <c r="A144" s="228" t="str">
        <f>'2. Emissions Units &amp; Activities'!$A$17</f>
        <v>Type C</v>
      </c>
      <c r="B144" s="276" t="s">
        <v>217</v>
      </c>
      <c r="C144" s="230" t="str">
        <f>IFERROR(IF(B144="No CAS","",INDEX('DEQ Pollutant List'!$C$7:$C$611,MATCH('3. Pollutant Emissions - EF'!B144,'DEQ Pollutant List'!$B$7:$B$611,0))),"")</f>
        <v>Fluoranthene</v>
      </c>
      <c r="D144" s="231">
        <f>IFERROR(IF(OR($B144="",$B144="No CAS"),INDEX('DEQ Pollutant List'!$A$7:$A$611,MATCH($C144,'DEQ Pollutant List'!$C$7:$C$611,0)),INDEX('DEQ Pollutant List'!$A$7:$A$611,MATCH($B144,'DEQ Pollutant List'!$B$7:$B$611,0))),"")</f>
        <v>424</v>
      </c>
      <c r="E144" s="232">
        <v>0</v>
      </c>
      <c r="F144" s="233">
        <f>IF(A144="Type F",IF(INDEX('Emission Factors'!$G$6:$G$54,MATCH('3. Pollutant Emissions - EF'!B144,'Emission Factors'!$D$6:$D$54,0))="",INDEX('Emission Factors'!$F$6:$F$54,MATCH('3. Pollutant Emissions - EF'!B144,'Emission Factors'!$D$6:$D$54,0)),INDEX('Emission Factors'!$G$6:$G$54,MATCH('3. Pollutant Emissions - EF'!B144,'Emission Factors'!$D$6:$D$54,0))),IF(OR(A144="Type X",A144="Type Y"),INDEX('Emission Factors'!$E$6:$E$54,MATCH('3. Pollutant Emissions - EF'!B144,'Emission Factors'!$D$6:$D$54,0)),INDEX('Emission Factors'!$F$6:$F$54,MATCH('3. Pollutant Emissions - EF'!B144,'Emission Factors'!$D$6:$D$54,0))))</f>
        <v>3.6995325890908364E-4</v>
      </c>
      <c r="G144" s="234">
        <f t="shared" si="6"/>
        <v>3.6995325890908364E-4</v>
      </c>
      <c r="H144" s="235" t="s">
        <v>188</v>
      </c>
      <c r="I144" s="556" t="s">
        <v>189</v>
      </c>
      <c r="J144" s="298">
        <f>IFERROR(IF(F144="N/A","N/A",F144*(1-E144)*INDEX('2. Emissions Units &amp; Activities'!$H$15:$H$23,MATCH('3. Pollutant Emissions - EF'!$A144,'2. Emissions Units &amp; Activities'!$A$15:$A$23,0))/1000),"")</f>
        <v>3.9400022073817413E-5</v>
      </c>
      <c r="K144" s="298">
        <f>INDEX('Screening Emission Calculations'!$E$4:$M$54,MATCH($B144,'Screening Emission Calculations'!$C$4:$C$54,0),MATCH($A144,'Screening Emission Calculations'!$E$1:$M$1,0))</f>
        <v>2.7034100091050646E-3</v>
      </c>
      <c r="L144" s="299">
        <f t="shared" si="4"/>
        <v>2.7034100091050646E-3</v>
      </c>
      <c r="M144" s="498">
        <f>IFERROR(IF(F144="N/A","N/A",F144*(1-E144)*INDEX('2. Emissions Units &amp; Activities'!$K$15:$K$23,MATCH('3. Pollutant Emissions - EF'!$A144,'2. Emissions Units &amp; Activities'!$A$15:$A$23,0))/1000),"")</f>
        <v>2.959626071272669E-6</v>
      </c>
      <c r="N144" s="555">
        <f>INDEX('Screening Emission Calculations'!$E$83:$M$133,MATCH($B144,'Screening Emission Calculations'!$C$83:$C$133,0),MATCH($A144,'Screening Emission Calculations'!$E$80:$M$80,0))</f>
        <v>6.3998752746203668E-4</v>
      </c>
      <c r="O144" s="300">
        <f t="shared" si="5"/>
        <v>6.3998752746203668E-4</v>
      </c>
    </row>
    <row r="145" spans="1:15" x14ac:dyDescent="0.3">
      <c r="A145" s="228" t="str">
        <f>'2. Emissions Units &amp; Activities'!$A$17</f>
        <v>Type C</v>
      </c>
      <c r="B145" s="276" t="s">
        <v>218</v>
      </c>
      <c r="C145" s="230" t="str">
        <f>IFERROR(IF(B145="No CAS","",INDEX('DEQ Pollutant List'!$C$7:$C$611,MATCH('3. Pollutant Emissions - EF'!B145,'DEQ Pollutant List'!$B$7:$B$611,0))),"")</f>
        <v>Fluorene</v>
      </c>
      <c r="D145" s="231">
        <f>IFERROR(IF(OR($B145="",$B145="No CAS"),INDEX('DEQ Pollutant List'!$A$7:$A$611,MATCH($C145,'DEQ Pollutant List'!$C$7:$C$611,0)),INDEX('DEQ Pollutant List'!$A$7:$A$611,MATCH($B145,'DEQ Pollutant List'!$B$7:$B$611,0))),"")</f>
        <v>425</v>
      </c>
      <c r="E145" s="232">
        <v>0</v>
      </c>
      <c r="F145" s="233">
        <f>IF(A145="Type F",IF(INDEX('Emission Factors'!$G$6:$G$54,MATCH('3. Pollutant Emissions - EF'!B145,'Emission Factors'!$D$6:$D$54,0))="",INDEX('Emission Factors'!$F$6:$F$54,MATCH('3. Pollutant Emissions - EF'!B145,'Emission Factors'!$D$6:$D$54,0)),INDEX('Emission Factors'!$G$6:$G$54,MATCH('3. Pollutant Emissions - EF'!B145,'Emission Factors'!$D$6:$D$54,0))),IF(OR(A145="Type X",A145="Type Y"),INDEX('Emission Factors'!$E$6:$E$54,MATCH('3. Pollutant Emissions - EF'!B145,'Emission Factors'!$D$6:$D$54,0)),INDEX('Emission Factors'!$F$6:$F$54,MATCH('3. Pollutant Emissions - EF'!B145,'Emission Factors'!$D$6:$D$54,0))))</f>
        <v>2.1843972782305239E-3</v>
      </c>
      <c r="G145" s="234">
        <f t="shared" si="6"/>
        <v>2.1843972782305239E-3</v>
      </c>
      <c r="H145" s="235" t="s">
        <v>188</v>
      </c>
      <c r="I145" s="556" t="s">
        <v>189</v>
      </c>
      <c r="J145" s="298">
        <f>IFERROR(IF(F145="N/A","N/A",F145*(1-E145)*INDEX('2. Emissions Units &amp; Activities'!$H$15:$H$23,MATCH('3. Pollutant Emissions - EF'!$A145,'2. Emissions Units &amp; Activities'!$A$15:$A$23,0))/1000),"")</f>
        <v>2.326383101315508E-4</v>
      </c>
      <c r="K145" s="298">
        <f>INDEX('Screening Emission Calculations'!$E$4:$M$54,MATCH($B145,'Screening Emission Calculations'!$C$4:$C$54,0),MATCH($A145,'Screening Emission Calculations'!$E$1:$M$1,0))</f>
        <v>1.5962344765508597E-2</v>
      </c>
      <c r="L145" s="299">
        <f t="shared" ref="L145:L208" si="7">K145</f>
        <v>1.5962344765508597E-2</v>
      </c>
      <c r="M145" s="498">
        <f>IFERROR(IF(F145="N/A","N/A",F145*(1-E145)*INDEX('2. Emissions Units &amp; Activities'!$K$15:$K$23,MATCH('3. Pollutant Emissions - EF'!$A145,'2. Emissions Units &amp; Activities'!$A$15:$A$23,0))/1000),"")</f>
        <v>1.7475178225844193E-5</v>
      </c>
      <c r="N145" s="555">
        <f>INDEX('Screening Emission Calculations'!$E$83:$M$133,MATCH($B145,'Screening Emission Calculations'!$C$83:$C$133,0),MATCH($A145,'Screening Emission Calculations'!$E$80:$M$80,0))</f>
        <v>3.778820646726922E-3</v>
      </c>
      <c r="O145" s="300">
        <f t="shared" ref="O145:O208" si="8">N145</f>
        <v>3.778820646726922E-3</v>
      </c>
    </row>
    <row r="146" spans="1:15" x14ac:dyDescent="0.3">
      <c r="A146" s="228" t="str">
        <f>'2. Emissions Units &amp; Activities'!$A$17</f>
        <v>Type C</v>
      </c>
      <c r="B146" s="276" t="s">
        <v>219</v>
      </c>
      <c r="C146" s="230" t="str">
        <f>IFERROR(IF(B146="No CAS","",INDEX('DEQ Pollutant List'!$C$7:$C$611,MATCH('3. Pollutant Emissions - EF'!B146,'DEQ Pollutant List'!$B$7:$B$611,0))),"")</f>
        <v>Formaldehyde</v>
      </c>
      <c r="D146" s="231">
        <f>IFERROR(IF(OR($B146="",$B146="No CAS"),INDEX('DEQ Pollutant List'!$A$7:$A$611,MATCH($C146,'DEQ Pollutant List'!$C$7:$C$611,0)),INDEX('DEQ Pollutant List'!$A$7:$A$611,MATCH($B146,'DEQ Pollutant List'!$B$7:$B$611,0))),"")</f>
        <v>250</v>
      </c>
      <c r="E146" s="232">
        <v>0</v>
      </c>
      <c r="F146" s="233">
        <f>IF(A146="Type F",IF(INDEX('Emission Factors'!$G$6:$G$54,MATCH('3. Pollutant Emissions - EF'!B146,'Emission Factors'!$D$6:$D$54,0))="",INDEX('Emission Factors'!$F$6:$F$54,MATCH('3. Pollutant Emissions - EF'!B146,'Emission Factors'!$D$6:$D$54,0)),INDEX('Emission Factors'!$G$6:$G$54,MATCH('3. Pollutant Emissions - EF'!B146,'Emission Factors'!$D$6:$D$54,0))),IF(OR(A146="Type X",A146="Type Y"),INDEX('Emission Factors'!$E$6:$E$54,MATCH('3. Pollutant Emissions - EF'!B146,'Emission Factors'!$D$6:$D$54,0)),INDEX('Emission Factors'!$F$6:$F$54,MATCH('3. Pollutant Emissions - EF'!B146,'Emission Factors'!$D$6:$D$54,0))))</f>
        <v>2.7130627655139485</v>
      </c>
      <c r="G146" s="234">
        <f t="shared" si="6"/>
        <v>2.7130627655139485</v>
      </c>
      <c r="H146" s="235" t="s">
        <v>188</v>
      </c>
      <c r="I146" s="556" t="s">
        <v>189</v>
      </c>
      <c r="J146" s="298">
        <f>IFERROR(IF(F146="N/A","N/A",F146*(1-E146)*INDEX('2. Emissions Units &amp; Activities'!$H$15:$H$23,MATCH('3. Pollutant Emissions - EF'!$A146,'2. Emissions Units &amp; Activities'!$A$15:$A$23,0))/1000),"")</f>
        <v>0.2889411845272355</v>
      </c>
      <c r="K146" s="298">
        <f>INDEX('Screening Emission Calculations'!$E$4:$M$54,MATCH($B146,'Screening Emission Calculations'!$C$4:$C$54,0),MATCH($A146,'Screening Emission Calculations'!$E$1:$M$1,0))</f>
        <v>19.880803941989491</v>
      </c>
      <c r="L146" s="299">
        <f t="shared" si="7"/>
        <v>19.880803941989491</v>
      </c>
      <c r="M146" s="498">
        <f>IFERROR(IF(F146="N/A","N/A",F146*(1-E146)*INDEX('2. Emissions Units &amp; Activities'!$K$15:$K$23,MATCH('3. Pollutant Emissions - EF'!$A146,'2. Emissions Units &amp; Activities'!$A$15:$A$23,0))/1000),"")</f>
        <v>2.170450212411159E-2</v>
      </c>
      <c r="N146" s="555">
        <f>INDEX('Screening Emission Calculations'!$E$83:$M$133,MATCH($B146,'Screening Emission Calculations'!$C$83:$C$133,0),MATCH($A146,'Screening Emission Calculations'!$E$80:$M$80,0))</f>
        <v>4.6952090885418816</v>
      </c>
      <c r="O146" s="300">
        <f t="shared" si="8"/>
        <v>4.6952090885418816</v>
      </c>
    </row>
    <row r="147" spans="1:15" x14ac:dyDescent="0.3">
      <c r="A147" s="228" t="str">
        <f>'2. Emissions Units &amp; Activities'!$A$17</f>
        <v>Type C</v>
      </c>
      <c r="B147" s="276" t="s">
        <v>220</v>
      </c>
      <c r="C147" s="230" t="str">
        <f>IFERROR(IF(B147="No CAS","",INDEX('DEQ Pollutant List'!$C$7:$C$611,MATCH('3. Pollutant Emissions - EF'!B147,'DEQ Pollutant List'!$B$7:$B$611,0))),"")</f>
        <v>Hexane</v>
      </c>
      <c r="D147" s="231">
        <f>IFERROR(IF(OR($B147="",$B147="No CAS"),INDEX('DEQ Pollutant List'!$A$7:$A$611,MATCH($C147,'DEQ Pollutant List'!$C$7:$C$611,0)),INDEX('DEQ Pollutant List'!$A$7:$A$611,MATCH($B147,'DEQ Pollutant List'!$B$7:$B$611,0))),"")</f>
        <v>289</v>
      </c>
      <c r="E147" s="232">
        <v>0</v>
      </c>
      <c r="F147" s="233">
        <f>IF(A147="Type F",IF(INDEX('Emission Factors'!$G$6:$G$54,MATCH('3. Pollutant Emissions - EF'!B147,'Emission Factors'!$D$6:$D$54,0))="",INDEX('Emission Factors'!$F$6:$F$54,MATCH('3. Pollutant Emissions - EF'!B147,'Emission Factors'!$D$6:$D$54,0)),INDEX('Emission Factors'!$G$6:$G$54,MATCH('3. Pollutant Emissions - EF'!B147,'Emission Factors'!$D$6:$D$54,0))),IF(OR(A147="Type X",A147="Type Y"),INDEX('Emission Factors'!$E$6:$E$54,MATCH('3. Pollutant Emissions - EF'!B147,'Emission Factors'!$D$6:$D$54,0)),INDEX('Emission Factors'!$F$6:$F$54,MATCH('3. Pollutant Emissions - EF'!B147,'Emission Factors'!$D$6:$D$54,0))))</f>
        <v>2.69E-2</v>
      </c>
      <c r="G147" s="234">
        <f t="shared" si="6"/>
        <v>2.69E-2</v>
      </c>
      <c r="H147" s="235" t="s">
        <v>188</v>
      </c>
      <c r="I147" s="556" t="s">
        <v>189</v>
      </c>
      <c r="J147" s="298">
        <f>IFERROR(IF(F147="N/A","N/A",F147*(1-E147)*INDEX('2. Emissions Units &amp; Activities'!$H$15:$H$23,MATCH('3. Pollutant Emissions - EF'!$A147,'2. Emissions Units &amp; Activities'!$A$15:$A$23,0))/1000),"")</f>
        <v>2.8648499999999999E-3</v>
      </c>
      <c r="K147" s="298">
        <f>INDEX('Screening Emission Calculations'!$E$4:$M$54,MATCH($B147,'Screening Emission Calculations'!$C$4:$C$54,0),MATCH($A147,'Screening Emission Calculations'!$E$1:$M$1,0))</f>
        <v>0.19657004633333333</v>
      </c>
      <c r="L147" s="299">
        <f t="shared" si="7"/>
        <v>0.19657004633333333</v>
      </c>
      <c r="M147" s="498">
        <f>IFERROR(IF(F147="N/A","N/A",F147*(1-E147)*INDEX('2. Emissions Units &amp; Activities'!$K$15:$K$23,MATCH('3. Pollutant Emissions - EF'!$A147,'2. Emissions Units &amp; Activities'!$A$15:$A$23,0))/1000),"")</f>
        <v>2.152E-4</v>
      </c>
      <c r="N147" s="555">
        <f>INDEX('Screening Emission Calculations'!$E$83:$M$133,MATCH($B147,'Screening Emission Calculations'!$C$83:$C$133,0),MATCH($A147,'Screening Emission Calculations'!$E$80:$M$80,0))</f>
        <v>4.6534701544444446E-2</v>
      </c>
      <c r="O147" s="300">
        <f t="shared" si="8"/>
        <v>4.6534701544444446E-2</v>
      </c>
    </row>
    <row r="148" spans="1:15" x14ac:dyDescent="0.3">
      <c r="A148" s="228" t="str">
        <f>'2. Emissions Units &amp; Activities'!$A$17</f>
        <v>Type C</v>
      </c>
      <c r="B148" s="276" t="s">
        <v>221</v>
      </c>
      <c r="C148" s="230" t="str">
        <f>IFERROR(IF(B148="No CAS","",INDEX('DEQ Pollutant List'!$C$7:$C$611,MATCH('3. Pollutant Emissions - EF'!B148,'DEQ Pollutant List'!$B$7:$B$611,0))),"")</f>
        <v>Hydrochloric acid</v>
      </c>
      <c r="D148" s="231">
        <f>IFERROR(IF(OR($B148="",$B148="No CAS"),INDEX('DEQ Pollutant List'!$A$7:$A$611,MATCH($C148,'DEQ Pollutant List'!$C$7:$C$611,0)),INDEX('DEQ Pollutant List'!$A$7:$A$611,MATCH($B148,'DEQ Pollutant List'!$B$7:$B$611,0))),"")</f>
        <v>292</v>
      </c>
      <c r="E148" s="232">
        <v>0</v>
      </c>
      <c r="F148" s="233">
        <f>IF(A148="Type F",IF(INDEX('Emission Factors'!$G$6:$G$54,MATCH('3. Pollutant Emissions - EF'!B148,'Emission Factors'!$D$6:$D$54,0))="",INDEX('Emission Factors'!$F$6:$F$54,MATCH('3. Pollutant Emissions - EF'!B148,'Emission Factors'!$D$6:$D$54,0)),INDEX('Emission Factors'!$G$6:$G$54,MATCH('3. Pollutant Emissions - EF'!B148,'Emission Factors'!$D$6:$D$54,0))),IF(OR(A148="Type X",A148="Type Y"),INDEX('Emission Factors'!$E$6:$E$54,MATCH('3. Pollutant Emissions - EF'!B148,'Emission Factors'!$D$6:$D$54,0)),INDEX('Emission Factors'!$F$6:$F$54,MATCH('3. Pollutant Emissions - EF'!B148,'Emission Factors'!$D$6:$D$54,0))))</f>
        <v>0.18629999999999999</v>
      </c>
      <c r="G148" s="234">
        <f t="shared" si="6"/>
        <v>0.18629999999999999</v>
      </c>
      <c r="H148" s="235" t="s">
        <v>188</v>
      </c>
      <c r="I148" s="556" t="s">
        <v>189</v>
      </c>
      <c r="J148" s="298">
        <f>IFERROR(IF(F148="N/A","N/A",F148*(1-E148)*INDEX('2. Emissions Units &amp; Activities'!$H$15:$H$23,MATCH('3. Pollutant Emissions - EF'!$A148,'2. Emissions Units &amp; Activities'!$A$15:$A$23,0))/1000),"")</f>
        <v>1.984095E-2</v>
      </c>
      <c r="K148" s="298">
        <f>INDEX('Screening Emission Calculations'!$E$4:$M$54,MATCH($B148,'Screening Emission Calculations'!$C$4:$C$54,0),MATCH($A148,'Screening Emission Calculations'!$E$1:$M$1,0))</f>
        <v>1.3613754509999998</v>
      </c>
      <c r="L148" s="299">
        <f t="shared" si="7"/>
        <v>1.3613754509999998</v>
      </c>
      <c r="M148" s="498">
        <f>IFERROR(IF(F148="N/A","N/A",F148*(1-E148)*INDEX('2. Emissions Units &amp; Activities'!$K$15:$K$23,MATCH('3. Pollutant Emissions - EF'!$A148,'2. Emissions Units &amp; Activities'!$A$15:$A$23,0))/1000),"")</f>
        <v>1.4904E-3</v>
      </c>
      <c r="N148" s="555">
        <f>INDEX('Screening Emission Calculations'!$E$83:$M$133,MATCH($B148,'Screening Emission Calculations'!$C$83:$C$133,0),MATCH($A148,'Screening Emission Calculations'!$E$80:$M$80,0))</f>
        <v>0.32228308169999992</v>
      </c>
      <c r="O148" s="300">
        <f t="shared" si="8"/>
        <v>0.32228308169999992</v>
      </c>
    </row>
    <row r="149" spans="1:15" x14ac:dyDescent="0.3">
      <c r="A149" s="228" t="str">
        <f>'2. Emissions Units &amp; Activities'!$A$17</f>
        <v>Type C</v>
      </c>
      <c r="B149" s="276" t="s">
        <v>222</v>
      </c>
      <c r="C149" s="230" t="str">
        <f>IFERROR(IF(B149="No CAS","",INDEX('DEQ Pollutant List'!$C$7:$C$611,MATCH('3. Pollutant Emissions - EF'!B149,'DEQ Pollutant List'!$B$7:$B$611,0))),"")</f>
        <v>Indeno[1,2,3-cd]pyrene</v>
      </c>
      <c r="D149" s="231">
        <f>IFERROR(IF(OR($B149="",$B149="No CAS"),INDEX('DEQ Pollutant List'!$A$7:$A$611,MATCH($C149,'DEQ Pollutant List'!$C$7:$C$611,0)),INDEX('DEQ Pollutant List'!$A$7:$A$611,MATCH($B149,'DEQ Pollutant List'!$B$7:$B$611,0))),"")</f>
        <v>426</v>
      </c>
      <c r="E149" s="232">
        <v>0</v>
      </c>
      <c r="F149" s="233">
        <f>IF(A149="Type F",IF(INDEX('Emission Factors'!$G$6:$G$54,MATCH('3. Pollutant Emissions - EF'!B149,'Emission Factors'!$D$6:$D$54,0))="",INDEX('Emission Factors'!$F$6:$F$54,MATCH('3. Pollutant Emissions - EF'!B149,'Emission Factors'!$D$6:$D$54,0)),INDEX('Emission Factors'!$G$6:$G$54,MATCH('3. Pollutant Emissions - EF'!B149,'Emission Factors'!$D$6:$D$54,0))),IF(OR(A149="Type X",A149="Type Y"),INDEX('Emission Factors'!$E$6:$E$54,MATCH('3. Pollutant Emissions - EF'!B149,'Emission Factors'!$D$6:$D$54,0)),INDEX('Emission Factors'!$F$6:$F$54,MATCH('3. Pollutant Emissions - EF'!B149,'Emission Factors'!$D$6:$D$54,0))))</f>
        <v>1.0710973550430282E-5</v>
      </c>
      <c r="G149" s="234">
        <f t="shared" si="6"/>
        <v>1.0710973550430282E-5</v>
      </c>
      <c r="H149" s="235" t="s">
        <v>188</v>
      </c>
      <c r="I149" s="556" t="s">
        <v>189</v>
      </c>
      <c r="J149" s="298">
        <f>IFERROR(IF(F149="N/A","N/A",F149*(1-E149)*INDEX('2. Emissions Units &amp; Activities'!$H$15:$H$23,MATCH('3. Pollutant Emissions - EF'!$A149,'2. Emissions Units &amp; Activities'!$A$15:$A$23,0))/1000),"")</f>
        <v>1.1407186831208251E-6</v>
      </c>
      <c r="K149" s="298">
        <f>INDEX('Screening Emission Calculations'!$E$4:$M$54,MATCH($B149,'Screening Emission Calculations'!$C$4:$C$54,0),MATCH($A149,'Screening Emission Calculations'!$E$1:$M$1,0))</f>
        <v>7.8269760858111086E-5</v>
      </c>
      <c r="L149" s="299">
        <f t="shared" si="7"/>
        <v>7.8269760858111086E-5</v>
      </c>
      <c r="M149" s="498">
        <f>IFERROR(IF(F149="N/A","N/A",F149*(1-E149)*INDEX('2. Emissions Units &amp; Activities'!$K$15:$K$23,MATCH('3. Pollutant Emissions - EF'!$A149,'2. Emissions Units &amp; Activities'!$A$15:$A$23,0))/1000),"")</f>
        <v>8.5687788403442261E-8</v>
      </c>
      <c r="N149" s="555">
        <f>INDEX('Screening Emission Calculations'!$E$83:$M$133,MATCH($B149,'Screening Emission Calculations'!$C$83:$C$133,0),MATCH($A149,'Screening Emission Calculations'!$E$80:$M$80,0))</f>
        <v>1.8529069049059912E-5</v>
      </c>
      <c r="O149" s="300">
        <f t="shared" si="8"/>
        <v>1.8529069049059912E-5</v>
      </c>
    </row>
    <row r="150" spans="1:15" x14ac:dyDescent="0.3">
      <c r="A150" s="228" t="str">
        <f>'2. Emissions Units &amp; Activities'!$A$17</f>
        <v>Type C</v>
      </c>
      <c r="B150" s="276" t="s">
        <v>223</v>
      </c>
      <c r="C150" s="230" t="str">
        <f>IFERROR(IF(B150="No CAS","",INDEX('DEQ Pollutant List'!$C$7:$C$611,MATCH('3. Pollutant Emissions - EF'!B150,'DEQ Pollutant List'!$B$7:$B$611,0))),"")</f>
        <v>Lead and compounds</v>
      </c>
      <c r="D150" s="231">
        <f>IFERROR(IF(OR($B150="",$B150="No CAS"),INDEX('DEQ Pollutant List'!$A$7:$A$611,MATCH($C150,'DEQ Pollutant List'!$C$7:$C$611,0)),INDEX('DEQ Pollutant List'!$A$7:$A$611,MATCH($B150,'DEQ Pollutant List'!$B$7:$B$611,0))),"")</f>
        <v>305</v>
      </c>
      <c r="E150" s="232">
        <v>0</v>
      </c>
      <c r="F150" s="233">
        <f>IF(A150="Type F",IF(INDEX('Emission Factors'!$G$6:$G$54,MATCH('3. Pollutant Emissions - EF'!B150,'Emission Factors'!$D$6:$D$54,0))="",INDEX('Emission Factors'!$F$6:$F$54,MATCH('3. Pollutant Emissions - EF'!B150,'Emission Factors'!$D$6:$D$54,0)),INDEX('Emission Factors'!$G$6:$G$54,MATCH('3. Pollutant Emissions - EF'!B150,'Emission Factors'!$D$6:$D$54,0))),IF(OR(A150="Type X",A150="Type Y"),INDEX('Emission Factors'!$E$6:$E$54,MATCH('3. Pollutant Emissions - EF'!B150,'Emission Factors'!$D$6:$D$54,0)),INDEX('Emission Factors'!$F$6:$F$54,MATCH('3. Pollutant Emissions - EF'!B150,'Emission Factors'!$D$6:$D$54,0))))</f>
        <v>3.636715317945822E-4</v>
      </c>
      <c r="G150" s="234">
        <f t="shared" si="6"/>
        <v>3.636715317945822E-4</v>
      </c>
      <c r="H150" s="235" t="s">
        <v>188</v>
      </c>
      <c r="I150" s="556" t="s">
        <v>196</v>
      </c>
      <c r="J150" s="298">
        <f>IFERROR(IF(F150="N/A","N/A",F150*(1-E150)*INDEX('2. Emissions Units &amp; Activities'!$H$15:$H$23,MATCH('3. Pollutant Emissions - EF'!$A150,'2. Emissions Units &amp; Activities'!$A$15:$A$23,0))/1000),"")</f>
        <v>3.8731018136123007E-5</v>
      </c>
      <c r="K150" s="298">
        <f>INDEX('Screening Emission Calculations'!$E$4:$M$54,MATCH($B150,'Screening Emission Calculations'!$C$4:$C$54,0),MATCH($A150,'Screening Emission Calculations'!$E$1:$M$1,0))</f>
        <v>2.6147983136030461E-3</v>
      </c>
      <c r="L150" s="299">
        <f t="shared" si="7"/>
        <v>2.6147983136030461E-3</v>
      </c>
      <c r="M150" s="498">
        <f>IFERROR(IF(F150="N/A","N/A",F150*(1-E150)*INDEX('2. Emissions Units &amp; Activities'!$K$15:$K$23,MATCH('3. Pollutant Emissions - EF'!$A150,'2. Emissions Units &amp; Activities'!$A$15:$A$23,0))/1000),"")</f>
        <v>2.9093722543566576E-6</v>
      </c>
      <c r="N150" s="555">
        <f>INDEX('Screening Emission Calculations'!$E$83:$M$133,MATCH($B150,'Screening Emission Calculations'!$C$83:$C$133,0),MATCH($A150,'Screening Emission Calculations'!$E$80:$M$80,0))</f>
        <v>6.2769706387744888E-4</v>
      </c>
      <c r="O150" s="300">
        <f t="shared" si="8"/>
        <v>6.2769706387744888E-4</v>
      </c>
    </row>
    <row r="151" spans="1:15" x14ac:dyDescent="0.3">
      <c r="A151" s="228" t="str">
        <f>'2. Emissions Units &amp; Activities'!$A$17</f>
        <v>Type C</v>
      </c>
      <c r="B151" s="276" t="s">
        <v>224</v>
      </c>
      <c r="C151" s="230" t="str">
        <f>IFERROR(IF(B151="No CAS","",INDEX('DEQ Pollutant List'!$C$7:$C$611,MATCH('3. Pollutant Emissions - EF'!B151,'DEQ Pollutant List'!$B$7:$B$611,0))),"")</f>
        <v>Manganese and compounds</v>
      </c>
      <c r="D151" s="231">
        <f>IFERROR(IF(OR($B151="",$B151="No CAS"),INDEX('DEQ Pollutant List'!$A$7:$A$611,MATCH($C151,'DEQ Pollutant List'!$C$7:$C$611,0)),INDEX('DEQ Pollutant List'!$A$7:$A$611,MATCH($B151,'DEQ Pollutant List'!$B$7:$B$611,0))),"")</f>
        <v>312</v>
      </c>
      <c r="E151" s="232">
        <v>0</v>
      </c>
      <c r="F151" s="233">
        <f>IF(A151="Type F",IF(INDEX('Emission Factors'!$G$6:$G$54,MATCH('3. Pollutant Emissions - EF'!B151,'Emission Factors'!$D$6:$D$54,0))="",INDEX('Emission Factors'!$F$6:$F$54,MATCH('3. Pollutant Emissions - EF'!B151,'Emission Factors'!$D$6:$D$54,0)),INDEX('Emission Factors'!$G$6:$G$54,MATCH('3. Pollutant Emissions - EF'!B151,'Emission Factors'!$D$6:$D$54,0))),IF(OR(A151="Type X",A151="Type Y"),INDEX('Emission Factors'!$E$6:$E$54,MATCH('3. Pollutant Emissions - EF'!B151,'Emission Factors'!$D$6:$D$54,0)),INDEX('Emission Factors'!$F$6:$F$54,MATCH('3. Pollutant Emissions - EF'!B151,'Emission Factors'!$D$6:$D$54,0))))</f>
        <v>4.1991264918956304E-4</v>
      </c>
      <c r="G151" s="234">
        <f t="shared" si="6"/>
        <v>4.1991264918956304E-4</v>
      </c>
      <c r="H151" s="235" t="s">
        <v>188</v>
      </c>
      <c r="I151" s="556" t="s">
        <v>196</v>
      </c>
      <c r="J151" s="298">
        <f>IFERROR(IF(F151="N/A","N/A",F151*(1-E151)*INDEX('2. Emissions Units &amp; Activities'!$H$15:$H$23,MATCH('3. Pollutant Emissions - EF'!$A151,'2. Emissions Units &amp; Activities'!$A$15:$A$23,0))/1000),"")</f>
        <v>4.4720697138688464E-5</v>
      </c>
      <c r="K151" s="298">
        <f>INDEX('Screening Emission Calculations'!$E$4:$M$54,MATCH($B151,'Screening Emission Calculations'!$C$4:$C$54,0),MATCH($A151,'Screening Emission Calculations'!$E$1:$M$1,0))</f>
        <v>3.0191719476729585E-3</v>
      </c>
      <c r="L151" s="299">
        <f t="shared" si="7"/>
        <v>3.0191719476729585E-3</v>
      </c>
      <c r="M151" s="498">
        <f>IFERROR(IF(F151="N/A","N/A",F151*(1-E151)*INDEX('2. Emissions Units &amp; Activities'!$K$15:$K$23,MATCH('3. Pollutant Emissions - EF'!$A151,'2. Emissions Units &amp; Activities'!$A$15:$A$23,0))/1000),"")</f>
        <v>3.3593011935165043E-6</v>
      </c>
      <c r="N151" s="555">
        <f>INDEX('Screening Emission Calculations'!$E$83:$M$133,MATCH($B151,'Screening Emission Calculations'!$C$83:$C$133,0),MATCH($A151,'Screening Emission Calculations'!$E$80:$M$80,0))</f>
        <v>7.2476923250118584E-4</v>
      </c>
      <c r="O151" s="300">
        <f t="shared" si="8"/>
        <v>7.2476923250118584E-4</v>
      </c>
    </row>
    <row r="152" spans="1:15" x14ac:dyDescent="0.3">
      <c r="A152" s="228" t="str">
        <f>'2. Emissions Units &amp; Activities'!$A$17</f>
        <v>Type C</v>
      </c>
      <c r="B152" s="276" t="s">
        <v>225</v>
      </c>
      <c r="C152" s="230" t="str">
        <f>IFERROR(IF(B152="No CAS","",INDEX('DEQ Pollutant List'!$C$7:$C$611,MATCH('3. Pollutant Emissions - EF'!B152,'DEQ Pollutant List'!$B$7:$B$611,0))),"")</f>
        <v>Mercury and compounds</v>
      </c>
      <c r="D152" s="231">
        <f>IFERROR(IF(OR($B152="",$B152="No CAS"),INDEX('DEQ Pollutant List'!$A$7:$A$611,MATCH($C152,'DEQ Pollutant List'!$C$7:$C$611,0)),INDEX('DEQ Pollutant List'!$A$7:$A$611,MATCH($B152,'DEQ Pollutant List'!$B$7:$B$611,0))),"")</f>
        <v>316</v>
      </c>
      <c r="E152" s="232">
        <v>0</v>
      </c>
      <c r="F152" s="233">
        <f>IF(A152="Type F",IF(INDEX('Emission Factors'!$G$6:$G$54,MATCH('3. Pollutant Emissions - EF'!B152,'Emission Factors'!$D$6:$D$54,0))="",INDEX('Emission Factors'!$F$6:$F$54,MATCH('3. Pollutant Emissions - EF'!B152,'Emission Factors'!$D$6:$D$54,0)),INDEX('Emission Factors'!$G$6:$G$54,MATCH('3. Pollutant Emissions - EF'!B152,'Emission Factors'!$D$6:$D$54,0))),IF(OR(A152="Type X",A152="Type Y"),INDEX('Emission Factors'!$E$6:$E$54,MATCH('3. Pollutant Emissions - EF'!B152,'Emission Factors'!$D$6:$D$54,0)),INDEX('Emission Factors'!$F$6:$F$54,MATCH('3. Pollutant Emissions - EF'!B152,'Emission Factors'!$D$6:$D$54,0))))</f>
        <v>1.5107336534301277E-5</v>
      </c>
      <c r="G152" s="234">
        <f t="shared" si="6"/>
        <v>1.5107336534301277E-5</v>
      </c>
      <c r="H152" s="235" t="s">
        <v>188</v>
      </c>
      <c r="I152" s="556" t="s">
        <v>196</v>
      </c>
      <c r="J152" s="298">
        <f>IFERROR(IF(F152="N/A","N/A",F152*(1-E152)*INDEX('2. Emissions Units &amp; Activities'!$H$15:$H$23,MATCH('3. Pollutant Emissions - EF'!$A152,'2. Emissions Units &amp; Activities'!$A$15:$A$23,0))/1000),"")</f>
        <v>1.6089313409030859E-6</v>
      </c>
      <c r="K152" s="298">
        <f>INDEX('Screening Emission Calculations'!$E$4:$M$54,MATCH($B152,'Screening Emission Calculations'!$C$4:$C$54,0),MATCH($A152,'Screening Emission Calculations'!$E$1:$M$1,0))</f>
        <v>1.0862174968162617E-4</v>
      </c>
      <c r="L152" s="299">
        <f t="shared" si="7"/>
        <v>1.0862174968162617E-4</v>
      </c>
      <c r="M152" s="498">
        <f>IFERROR(IF(F152="N/A","N/A",F152*(1-E152)*INDEX('2. Emissions Units &amp; Activities'!$K$15:$K$23,MATCH('3. Pollutant Emissions - EF'!$A152,'2. Emissions Units &amp; Activities'!$A$15:$A$23,0))/1000),"")</f>
        <v>1.2085869227441022E-7</v>
      </c>
      <c r="N152" s="555">
        <f>INDEX('Screening Emission Calculations'!$E$83:$M$133,MATCH($B152,'Screening Emission Calculations'!$C$83:$C$133,0),MATCH($A152,'Screening Emission Calculations'!$E$80:$M$80,0))</f>
        <v>2.6075262858204004E-5</v>
      </c>
      <c r="O152" s="300">
        <f t="shared" si="8"/>
        <v>2.6075262858204004E-5</v>
      </c>
    </row>
    <row r="153" spans="1:15" x14ac:dyDescent="0.3">
      <c r="A153" s="228" t="str">
        <f>'2. Emissions Units &amp; Activities'!$A$17</f>
        <v>Type C</v>
      </c>
      <c r="B153" s="276" t="s">
        <v>226</v>
      </c>
      <c r="C153" s="230" t="str">
        <f>IFERROR(IF(B153="No CAS","",INDEX('DEQ Pollutant List'!$C$7:$C$611,MATCH('3. Pollutant Emissions - EF'!B153,'DEQ Pollutant List'!$B$7:$B$611,0))),"")</f>
        <v>Naphthalene</v>
      </c>
      <c r="D153" s="231">
        <f>IFERROR(IF(OR($B153="",$B153="No CAS"),INDEX('DEQ Pollutant List'!$A$7:$A$611,MATCH($C153,'DEQ Pollutant List'!$C$7:$C$611,0)),INDEX('DEQ Pollutant List'!$A$7:$A$611,MATCH($B153,'DEQ Pollutant List'!$B$7:$B$611,0))),"")</f>
        <v>428</v>
      </c>
      <c r="E153" s="232">
        <v>0</v>
      </c>
      <c r="F153" s="233">
        <f>IF(A153="Type F",IF(INDEX('Emission Factors'!$G$6:$G$54,MATCH('3. Pollutant Emissions - EF'!B153,'Emission Factors'!$D$6:$D$54,0))="",INDEX('Emission Factors'!$F$6:$F$54,MATCH('3. Pollutant Emissions - EF'!B153,'Emission Factors'!$D$6:$D$54,0)),INDEX('Emission Factors'!$G$6:$G$54,MATCH('3. Pollutant Emissions - EF'!B153,'Emission Factors'!$D$6:$D$54,0))),IF(OR(A153="Type X",A153="Type Y"),INDEX('Emission Factors'!$E$6:$E$54,MATCH('3. Pollutant Emissions - EF'!B153,'Emission Factors'!$D$6:$D$54,0)),INDEX('Emission Factors'!$F$6:$F$54,MATCH('3. Pollutant Emissions - EF'!B153,'Emission Factors'!$D$6:$D$54,0))))</f>
        <v>2.6352391113998751E-2</v>
      </c>
      <c r="G153" s="234">
        <f t="shared" si="6"/>
        <v>2.6352391113998751E-2</v>
      </c>
      <c r="H153" s="235" t="s">
        <v>188</v>
      </c>
      <c r="I153" s="556" t="s">
        <v>189</v>
      </c>
      <c r="J153" s="298">
        <f>IFERROR(IF(F153="N/A","N/A",F153*(1-E153)*INDEX('2. Emissions Units &amp; Activities'!$H$15:$H$23,MATCH('3. Pollutant Emissions - EF'!$A153,'2. Emissions Units &amp; Activities'!$A$15:$A$23,0))/1000),"")</f>
        <v>2.806529653640867E-3</v>
      </c>
      <c r="K153" s="298">
        <f>INDEX('Screening Emission Calculations'!$E$4:$M$54,MATCH($B153,'Screening Emission Calculations'!$C$4:$C$54,0),MATCH($A153,'Screening Emission Calculations'!$E$1:$M$1,0))</f>
        <v>0.19256842908077529</v>
      </c>
      <c r="L153" s="299">
        <f t="shared" si="7"/>
        <v>0.19256842908077529</v>
      </c>
      <c r="M153" s="498">
        <f>IFERROR(IF(F153="N/A","N/A",F153*(1-E153)*INDEX('2. Emissions Units &amp; Activities'!$K$15:$K$23,MATCH('3. Pollutant Emissions - EF'!$A153,'2. Emissions Units &amp; Activities'!$A$15:$A$23,0))/1000),"")</f>
        <v>2.1081912891199E-4</v>
      </c>
      <c r="N153" s="555">
        <f>INDEX('Screening Emission Calculations'!$E$83:$M$133,MATCH($B153,'Screening Emission Calculations'!$C$83:$C$133,0),MATCH($A153,'Screening Emission Calculations'!$E$80:$M$80,0))</f>
        <v>4.5587384961799322E-2</v>
      </c>
      <c r="O153" s="300">
        <f t="shared" si="8"/>
        <v>4.5587384961799322E-2</v>
      </c>
    </row>
    <row r="154" spans="1:15" x14ac:dyDescent="0.3">
      <c r="A154" s="228" t="str">
        <f>'2. Emissions Units &amp; Activities'!$A$17</f>
        <v>Type C</v>
      </c>
      <c r="B154" s="276" t="s">
        <v>227</v>
      </c>
      <c r="C154" s="230" t="str">
        <f>IFERROR(IF(B154="No CAS","",INDEX('DEQ Pollutant List'!$C$7:$C$611,MATCH('3. Pollutant Emissions - EF'!B154,'DEQ Pollutant List'!$B$7:$B$611,0))),"")</f>
        <v>Nickel and compounds</v>
      </c>
      <c r="D154" s="231">
        <f>IFERROR(IF(OR($B154="",$B154="No CAS"),INDEX('DEQ Pollutant List'!$A$7:$A$611,MATCH($C154,'DEQ Pollutant List'!$C$7:$C$611,0)),INDEX('DEQ Pollutant List'!$A$7:$A$611,MATCH($B154,'DEQ Pollutant List'!$B$7:$B$611,0))),"")</f>
        <v>364</v>
      </c>
      <c r="E154" s="232">
        <v>0</v>
      </c>
      <c r="F154" s="233">
        <f>IF(A154="Type F",IF(INDEX('Emission Factors'!$G$6:$G$54,MATCH('3. Pollutant Emissions - EF'!B154,'Emission Factors'!$D$6:$D$54,0))="",INDEX('Emission Factors'!$F$6:$F$54,MATCH('3. Pollutant Emissions - EF'!B154,'Emission Factors'!$D$6:$D$54,0)),INDEX('Emission Factors'!$G$6:$G$54,MATCH('3. Pollutant Emissions - EF'!B154,'Emission Factors'!$D$6:$D$54,0))),IF(OR(A154="Type X",A154="Type Y"),INDEX('Emission Factors'!$E$6:$E$54,MATCH('3. Pollutant Emissions - EF'!B154,'Emission Factors'!$D$6:$D$54,0)),INDEX('Emission Factors'!$F$6:$F$54,MATCH('3. Pollutant Emissions - EF'!B154,'Emission Factors'!$D$6:$D$54,0))))</f>
        <v>1.8222934133210207E-4</v>
      </c>
      <c r="G154" s="234">
        <f t="shared" si="6"/>
        <v>1.8222934133210207E-4</v>
      </c>
      <c r="H154" s="235" t="s">
        <v>188</v>
      </c>
      <c r="I154" s="556" t="s">
        <v>196</v>
      </c>
      <c r="J154" s="298">
        <f>IFERROR(IF(F154="N/A","N/A",F154*(1-E154)*INDEX('2. Emissions Units &amp; Activities'!$H$15:$H$23,MATCH('3. Pollutant Emissions - EF'!$A154,'2. Emissions Units &amp; Activities'!$A$15:$A$23,0))/1000),"")</f>
        <v>1.9407424851868871E-5</v>
      </c>
      <c r="K154" s="298">
        <f>INDEX('Screening Emission Calculations'!$E$4:$M$54,MATCH($B154,'Screening Emission Calculations'!$C$4:$C$54,0),MATCH($A154,'Screening Emission Calculations'!$E$1:$M$1,0))</f>
        <v>1.3102289641778141E-3</v>
      </c>
      <c r="L154" s="299">
        <f t="shared" si="7"/>
        <v>1.3102289641778141E-3</v>
      </c>
      <c r="M154" s="498">
        <f>IFERROR(IF(F154="N/A","N/A",F154*(1-E154)*INDEX('2. Emissions Units &amp; Activities'!$K$15:$K$23,MATCH('3. Pollutant Emissions - EF'!$A154,'2. Emissions Units &amp; Activities'!$A$15:$A$23,0))/1000),"")</f>
        <v>1.4578347306568167E-6</v>
      </c>
      <c r="N154" s="555">
        <f>INDEX('Screening Emission Calculations'!$E$83:$M$133,MATCH($B154,'Screening Emission Calculations'!$C$83:$C$133,0),MATCH($A154,'Screening Emission Calculations'!$E$80:$M$80,0))</f>
        <v>3.1452784313920818E-4</v>
      </c>
      <c r="O154" s="300">
        <f t="shared" si="8"/>
        <v>3.1452784313920818E-4</v>
      </c>
    </row>
    <row r="155" spans="1:15" x14ac:dyDescent="0.3">
      <c r="A155" s="228" t="str">
        <f>'2. Emissions Units &amp; Activities'!$A$17</f>
        <v>Type C</v>
      </c>
      <c r="B155" s="276" t="s">
        <v>228</v>
      </c>
      <c r="C155" s="230" t="str">
        <f>IFERROR(IF(B155="No CAS","",INDEX('DEQ Pollutant List'!$C$7:$C$611,MATCH('3. Pollutant Emissions - EF'!B155,'DEQ Pollutant List'!$B$7:$B$611,0))),"")</f>
        <v>Perylene</v>
      </c>
      <c r="D155" s="231">
        <f>IFERROR(IF(OR($B155="",$B155="No CAS"),INDEX('DEQ Pollutant List'!$A$7:$A$611,MATCH($C155,'DEQ Pollutant List'!$C$7:$C$611,0)),INDEX('DEQ Pollutant List'!$A$7:$A$611,MATCH($B155,'DEQ Pollutant List'!$B$7:$B$611,0))),"")</f>
        <v>429</v>
      </c>
      <c r="E155" s="232">
        <v>0</v>
      </c>
      <c r="F155" s="233">
        <f>IF(A155="Type F",IF(INDEX('Emission Factors'!$G$6:$G$54,MATCH('3. Pollutant Emissions - EF'!B155,'Emission Factors'!$D$6:$D$54,0))="",INDEX('Emission Factors'!$F$6:$F$54,MATCH('3. Pollutant Emissions - EF'!B155,'Emission Factors'!$D$6:$D$54,0)),INDEX('Emission Factors'!$G$6:$G$54,MATCH('3. Pollutant Emissions - EF'!B155,'Emission Factors'!$D$6:$D$54,0))),IF(OR(A155="Type X",A155="Type Y"),INDEX('Emission Factors'!$E$6:$E$54,MATCH('3. Pollutant Emissions - EF'!B155,'Emission Factors'!$D$6:$D$54,0)),INDEX('Emission Factors'!$F$6:$F$54,MATCH('3. Pollutant Emissions - EF'!B155,'Emission Factors'!$D$6:$D$54,0))))</f>
        <v>1.1782465534251089E-6</v>
      </c>
      <c r="G155" s="234">
        <f t="shared" si="6"/>
        <v>1.1782465534251089E-6</v>
      </c>
      <c r="H155" s="235" t="s">
        <v>188</v>
      </c>
      <c r="I155" s="556" t="s">
        <v>189</v>
      </c>
      <c r="J155" s="298">
        <f>IFERROR(IF(F155="N/A","N/A",F155*(1-E155)*INDEX('2. Emissions Units &amp; Activities'!$H$15:$H$23,MATCH('3. Pollutant Emissions - EF'!$A155,'2. Emissions Units &amp; Activities'!$A$15:$A$23,0))/1000),"")</f>
        <v>1.254832579397741E-7</v>
      </c>
      <c r="K155" s="298">
        <f>INDEX('Screening Emission Calculations'!$E$4:$M$54,MATCH($B155,'Screening Emission Calculations'!$C$4:$C$54,0),MATCH($A155,'Screening Emission Calculations'!$E$1:$M$1,0))</f>
        <v>8.6099620668722652E-6</v>
      </c>
      <c r="L155" s="299">
        <f t="shared" si="7"/>
        <v>8.6099620668722652E-6</v>
      </c>
      <c r="M155" s="498">
        <f>IFERROR(IF(F155="N/A","N/A",F155*(1-E155)*INDEX('2. Emissions Units &amp; Activities'!$K$15:$K$23,MATCH('3. Pollutant Emissions - EF'!$A155,'2. Emissions Units &amp; Activities'!$A$15:$A$23,0))/1000),"")</f>
        <v>9.4259724274008713E-9</v>
      </c>
      <c r="N155" s="555">
        <f>INDEX('Screening Emission Calculations'!$E$83:$M$133,MATCH($B155,'Screening Emission Calculations'!$C$83:$C$133,0),MATCH($A155,'Screening Emission Calculations'!$E$80:$M$80,0))</f>
        <v>2.0382658628032626E-6</v>
      </c>
      <c r="O155" s="300">
        <f t="shared" si="8"/>
        <v>2.0382658628032626E-6</v>
      </c>
    </row>
    <row r="156" spans="1:15" x14ac:dyDescent="0.3">
      <c r="A156" s="228" t="str">
        <f>'2. Emissions Units &amp; Activities'!$A$17</f>
        <v>Type C</v>
      </c>
      <c r="B156" s="276" t="s">
        <v>229</v>
      </c>
      <c r="C156" s="230" t="str">
        <f>IFERROR(IF(B156="No CAS","",INDEX('DEQ Pollutant List'!$C$7:$C$611,MATCH('3. Pollutant Emissions - EF'!B156,'DEQ Pollutant List'!$B$7:$B$611,0))),"")</f>
        <v>Phenanthrene</v>
      </c>
      <c r="D156" s="231">
        <f>IFERROR(IF(OR($B156="",$B156="No CAS"),INDEX('DEQ Pollutant List'!$A$7:$A$611,MATCH($C156,'DEQ Pollutant List'!$C$7:$C$611,0)),INDEX('DEQ Pollutant List'!$A$7:$A$611,MATCH($B156,'DEQ Pollutant List'!$B$7:$B$611,0))),"")</f>
        <v>430</v>
      </c>
      <c r="E156" s="232">
        <v>0</v>
      </c>
      <c r="F156" s="233">
        <f>IF(A156="Type F",IF(INDEX('Emission Factors'!$G$6:$G$54,MATCH('3. Pollutant Emissions - EF'!B156,'Emission Factors'!$D$6:$D$54,0))="",INDEX('Emission Factors'!$F$6:$F$54,MATCH('3. Pollutant Emissions - EF'!B156,'Emission Factors'!$D$6:$D$54,0)),INDEX('Emission Factors'!$G$6:$G$54,MATCH('3. Pollutant Emissions - EF'!B156,'Emission Factors'!$D$6:$D$54,0))),IF(OR(A156="Type X",A156="Type Y"),INDEX('Emission Factors'!$E$6:$E$54,MATCH('3. Pollutant Emissions - EF'!B156,'Emission Factors'!$D$6:$D$54,0)),INDEX('Emission Factors'!$F$6:$F$54,MATCH('3. Pollutant Emissions - EF'!B156,'Emission Factors'!$D$6:$D$54,0))))</f>
        <v>4.5419465326501894E-3</v>
      </c>
      <c r="G156" s="234">
        <f t="shared" si="6"/>
        <v>4.5419465326501894E-3</v>
      </c>
      <c r="H156" s="235" t="s">
        <v>188</v>
      </c>
      <c r="I156" s="556" t="s">
        <v>189</v>
      </c>
      <c r="J156" s="298">
        <f>IFERROR(IF(F156="N/A","N/A",F156*(1-E156)*INDEX('2. Emissions Units &amp; Activities'!$H$15:$H$23,MATCH('3. Pollutant Emissions - EF'!$A156,'2. Emissions Units &amp; Activities'!$A$15:$A$23,0))/1000),"")</f>
        <v>4.8371730572724521E-4</v>
      </c>
      <c r="K156" s="298">
        <f>INDEX('Screening Emission Calculations'!$E$4:$M$54,MATCH($B156,'Screening Emission Calculations'!$C$4:$C$54,0),MATCH($A156,'Screening Emission Calculations'!$E$1:$M$1,0))</f>
        <v>3.3189986630727523E-2</v>
      </c>
      <c r="L156" s="299">
        <f t="shared" si="7"/>
        <v>3.3189986630727523E-2</v>
      </c>
      <c r="M156" s="498">
        <f>IFERROR(IF(F156="N/A","N/A",F156*(1-E156)*INDEX('2. Emissions Units &amp; Activities'!$K$15:$K$23,MATCH('3. Pollutant Emissions - EF'!$A156,'2. Emissions Units &amp; Activities'!$A$15:$A$23,0))/1000),"")</f>
        <v>3.6335572261201517E-5</v>
      </c>
      <c r="N156" s="555">
        <f>INDEX('Screening Emission Calculations'!$E$83:$M$133,MATCH($B156,'Screening Emission Calculations'!$C$83:$C$133,0),MATCH($A156,'Screening Emission Calculations'!$E$80:$M$80,0))</f>
        <v>7.8571794173866501E-3</v>
      </c>
      <c r="O156" s="300">
        <f t="shared" si="8"/>
        <v>7.8571794173866501E-3</v>
      </c>
    </row>
    <row r="157" spans="1:15" x14ac:dyDescent="0.3">
      <c r="A157" s="228" t="str">
        <f>'2. Emissions Units &amp; Activities'!$A$17</f>
        <v>Type C</v>
      </c>
      <c r="B157" s="276">
        <v>504</v>
      </c>
      <c r="C157" s="230" t="str">
        <f>IFERROR(IF(B157="No CAS","",INDEX('DEQ Pollutant List'!$C$7:$C$611,MATCH('3. Pollutant Emissions - EF'!B157,'DEQ Pollutant List'!$B$7:$B$611,0))),"")</f>
        <v>Phosphorus and compounds</v>
      </c>
      <c r="D157" s="231">
        <f>IFERROR(IF(OR($B157="",$B157="No CAS"),INDEX('DEQ Pollutant List'!$A$7:$A$611,MATCH($C157,'DEQ Pollutant List'!$C$7:$C$611,0)),INDEX('DEQ Pollutant List'!$A$7:$A$611,MATCH($B157,'DEQ Pollutant List'!$B$7:$B$611,0))),"")</f>
        <v>504</v>
      </c>
      <c r="E157" s="232">
        <v>0</v>
      </c>
      <c r="F157" s="233">
        <f>IF(A157="Type F",IF(INDEX('Emission Factors'!$G$6:$G$54,MATCH('3. Pollutant Emissions - EF'!B157,'Emission Factors'!$D$6:$D$54,0))="",INDEX('Emission Factors'!$F$6:$F$54,MATCH('3. Pollutant Emissions - EF'!B157,'Emission Factors'!$D$6:$D$54,0)),INDEX('Emission Factors'!$G$6:$G$54,MATCH('3. Pollutant Emissions - EF'!B157,'Emission Factors'!$D$6:$D$54,0))),IF(OR(A157="Type X",A157="Type Y"),INDEX('Emission Factors'!$E$6:$E$54,MATCH('3. Pollutant Emissions - EF'!B157,'Emission Factors'!$D$6:$D$54,0)),INDEX('Emission Factors'!$F$6:$F$54,MATCH('3. Pollutant Emissions - EF'!B157,'Emission Factors'!$D$6:$D$54,0))))</f>
        <v>8.4039857312420349E-3</v>
      </c>
      <c r="G157" s="234">
        <f t="shared" si="6"/>
        <v>8.4039857312420349E-3</v>
      </c>
      <c r="H157" s="235" t="s">
        <v>188</v>
      </c>
      <c r="I157" s="556" t="s">
        <v>196</v>
      </c>
      <c r="J157" s="298">
        <f>IFERROR(IF(F157="N/A","N/A",F157*(1-E157)*INDEX('2. Emissions Units &amp; Activities'!$H$15:$H$23,MATCH('3. Pollutant Emissions - EF'!$A157,'2. Emissions Units &amp; Activities'!$A$15:$A$23,0))/1000),"")</f>
        <v>8.9502448037727671E-4</v>
      </c>
      <c r="K157" s="298">
        <f>INDEX('Screening Emission Calculations'!$E$4:$M$54,MATCH($B157,'Screening Emission Calculations'!$C$4:$C$54,0),MATCH($A157,'Screening Emission Calculations'!$E$1:$M$1,0))</f>
        <v>6.0424657407630228E-2</v>
      </c>
      <c r="L157" s="299">
        <f t="shared" si="7"/>
        <v>6.0424657407630228E-2</v>
      </c>
      <c r="M157" s="498">
        <f>IFERROR(IF(F157="N/A","N/A",F157*(1-E157)*INDEX('2. Emissions Units &amp; Activities'!$K$15:$K$23,MATCH('3. Pollutant Emissions - EF'!$A157,'2. Emissions Units &amp; Activities'!$A$15:$A$23,0))/1000),"")</f>
        <v>6.7231885849936273E-5</v>
      </c>
      <c r="N157" s="555">
        <f>INDEX('Screening Emission Calculations'!$E$83:$M$133,MATCH($B157,'Screening Emission Calculations'!$C$83:$C$133,0),MATCH($A157,'Screening Emission Calculations'!$E$80:$M$80,0))</f>
        <v>1.4505279372123751E-2</v>
      </c>
      <c r="O157" s="300">
        <f t="shared" si="8"/>
        <v>1.4505279372123751E-2</v>
      </c>
    </row>
    <row r="158" spans="1:15" x14ac:dyDescent="0.3">
      <c r="A158" s="228" t="str">
        <f>'2. Emissions Units &amp; Activities'!$A$17</f>
        <v>Type C</v>
      </c>
      <c r="B158" s="276" t="s">
        <v>230</v>
      </c>
      <c r="C158" s="230" t="str">
        <f>IFERROR(IF(B158="No CAS","",INDEX('DEQ Pollutant List'!$C$7:$C$611,MATCH('3. Pollutant Emissions - EF'!B158,'DEQ Pollutant List'!$B$7:$B$611,0))),"")</f>
        <v>Propylene</v>
      </c>
      <c r="D158" s="231"/>
      <c r="E158" s="232">
        <v>0</v>
      </c>
      <c r="F158" s="233">
        <f>IF(A158="Type F",IF(INDEX('Emission Factors'!$G$6:$G$54,MATCH('3. Pollutant Emissions - EF'!B158,'Emission Factors'!$D$6:$D$54,0))="",INDEX('Emission Factors'!$F$6:$F$54,MATCH('3. Pollutant Emissions - EF'!B158,'Emission Factors'!$D$6:$D$54,0)),INDEX('Emission Factors'!$G$6:$G$54,MATCH('3. Pollutant Emissions - EF'!B158,'Emission Factors'!$D$6:$D$54,0))),IF(OR(A158="Type X",A158="Type Y"),INDEX('Emission Factors'!$E$6:$E$54,MATCH('3. Pollutant Emissions - EF'!B158,'Emission Factors'!$D$6:$D$54,0)),INDEX('Emission Factors'!$F$6:$F$54,MATCH('3. Pollutant Emissions - EF'!B158,'Emission Factors'!$D$6:$D$54,0))))</f>
        <v>0.47</v>
      </c>
      <c r="G158" s="234">
        <f t="shared" si="6"/>
        <v>0.47</v>
      </c>
      <c r="H158" s="235" t="s">
        <v>188</v>
      </c>
      <c r="I158" s="556" t="s">
        <v>189</v>
      </c>
      <c r="J158" s="298">
        <f>IFERROR(IF(F158="N/A","N/A",F158*(1-E158)*INDEX('2. Emissions Units &amp; Activities'!$H$15:$H$23,MATCH('3. Pollutant Emissions - EF'!$A158,'2. Emissions Units &amp; Activities'!$A$15:$A$23,0))/1000),"")</f>
        <v>5.0055000000000002E-2</v>
      </c>
      <c r="K158" s="298">
        <f>INDEX('Screening Emission Calculations'!$E$4:$M$54,MATCH($B158,'Screening Emission Calculations'!$C$4:$C$54,0),MATCH($A158,'Screening Emission Calculations'!$E$1:$M$1,0))</f>
        <v>3.4344952333333327</v>
      </c>
      <c r="L158" s="299">
        <f t="shared" si="7"/>
        <v>3.4344952333333327</v>
      </c>
      <c r="M158" s="498">
        <f>IFERROR(IF(F158="N/A","N/A",F158*(1-E158)*INDEX('2. Emissions Units &amp; Activities'!$K$15:$K$23,MATCH('3. Pollutant Emissions - EF'!$A158,'2. Emissions Units &amp; Activities'!$A$15:$A$23,0))/1000),"")</f>
        <v>3.7599999999999999E-3</v>
      </c>
      <c r="N158" s="555">
        <f>INDEX('Screening Emission Calculations'!$E$83:$M$133,MATCH($B158,'Screening Emission Calculations'!$C$83:$C$133,0),MATCH($A158,'Screening Emission Calculations'!$E$80:$M$80,0))</f>
        <v>0.81305984111111107</v>
      </c>
      <c r="O158" s="300">
        <f t="shared" si="8"/>
        <v>0.81305984111111107</v>
      </c>
    </row>
    <row r="159" spans="1:15" x14ac:dyDescent="0.3">
      <c r="A159" s="228" t="str">
        <f>'2. Emissions Units &amp; Activities'!$A$17</f>
        <v>Type C</v>
      </c>
      <c r="B159" s="276" t="s">
        <v>231</v>
      </c>
      <c r="C159" s="230" t="str">
        <f>IFERROR(IF(B159="No CAS","",INDEX('DEQ Pollutant List'!$C$7:$C$611,MATCH('3. Pollutant Emissions - EF'!B159,'DEQ Pollutant List'!$B$7:$B$611,0))),"")</f>
        <v>Pyrene</v>
      </c>
      <c r="D159" s="231"/>
      <c r="E159" s="232">
        <v>0</v>
      </c>
      <c r="F159" s="233">
        <f>IF(A159="Type F",IF(INDEX('Emission Factors'!$G$6:$G$54,MATCH('3. Pollutant Emissions - EF'!B159,'Emission Factors'!$D$6:$D$54,0))="",INDEX('Emission Factors'!$F$6:$F$54,MATCH('3. Pollutant Emissions - EF'!B159,'Emission Factors'!$D$6:$D$54,0)),INDEX('Emission Factors'!$G$6:$G$54,MATCH('3. Pollutant Emissions - EF'!B159,'Emission Factors'!$D$6:$D$54,0))),IF(OR(A159="Type X",A159="Type Y"),INDEX('Emission Factors'!$E$6:$E$54,MATCH('3. Pollutant Emissions - EF'!B159,'Emission Factors'!$D$6:$D$54,0)),INDEX('Emission Factors'!$F$6:$F$54,MATCH('3. Pollutant Emissions - EF'!B159,'Emission Factors'!$D$6:$D$54,0))))</f>
        <v>1.25E-3</v>
      </c>
      <c r="G159" s="234">
        <f t="shared" si="6"/>
        <v>1.25E-3</v>
      </c>
      <c r="H159" s="235" t="s">
        <v>188</v>
      </c>
      <c r="I159" s="556" t="s">
        <v>189</v>
      </c>
      <c r="J159" s="298">
        <f>IFERROR(IF(F159="N/A","N/A",F159*(1-E159)*INDEX('2. Emissions Units &amp; Activities'!$H$15:$H$23,MATCH('3. Pollutant Emissions - EF'!$A159,'2. Emissions Units &amp; Activities'!$A$15:$A$23,0))/1000),"")</f>
        <v>1.33125E-4</v>
      </c>
      <c r="K159" s="298">
        <f>INDEX('Screening Emission Calculations'!$E$4:$M$54,MATCH($B159,'Screening Emission Calculations'!$C$4:$C$54,0),MATCH($A159,'Screening Emission Calculations'!$E$1:$M$1,0))</f>
        <v>9.1342958333333335E-3</v>
      </c>
      <c r="L159" s="299">
        <f t="shared" si="7"/>
        <v>9.1342958333333335E-3</v>
      </c>
      <c r="M159" s="498">
        <f>IFERROR(IF(F159="N/A","N/A",F159*(1-E159)*INDEX('2. Emissions Units &amp; Activities'!$K$15:$K$23,MATCH('3. Pollutant Emissions - EF'!$A159,'2. Emissions Units &amp; Activities'!$A$15:$A$23,0))/1000),"")</f>
        <v>1.0000000000000001E-5</v>
      </c>
      <c r="N159" s="555">
        <f>INDEX('Screening Emission Calculations'!$E$83:$M$133,MATCH($B159,'Screening Emission Calculations'!$C$83:$C$133,0),MATCH($A159,'Screening Emission Calculations'!$E$80:$M$80,0))</f>
        <v>2.1623931944444444E-3</v>
      </c>
      <c r="O159" s="300">
        <f t="shared" si="8"/>
        <v>2.1623931944444444E-3</v>
      </c>
    </row>
    <row r="160" spans="1:15" x14ac:dyDescent="0.3">
      <c r="A160" s="228" t="str">
        <f>'2. Emissions Units &amp; Activities'!$A$17</f>
        <v>Type C</v>
      </c>
      <c r="B160" s="276" t="s">
        <v>232</v>
      </c>
      <c r="C160" s="230" t="str">
        <f>IFERROR(IF(B160="No CAS","",INDEX('DEQ Pollutant List'!$C$7:$C$611,MATCH('3. Pollutant Emissions - EF'!B160,'DEQ Pollutant List'!$B$7:$B$611,0))),"")</f>
        <v>Selenium and compounds</v>
      </c>
      <c r="D160" s="231"/>
      <c r="E160" s="232">
        <v>0</v>
      </c>
      <c r="F160" s="233">
        <f>IF(A160="Type F",IF(INDEX('Emission Factors'!$G$6:$G$54,MATCH('3. Pollutant Emissions - EF'!B160,'Emission Factors'!$D$6:$D$54,0))="",INDEX('Emission Factors'!$F$6:$F$54,MATCH('3. Pollutant Emissions - EF'!B160,'Emission Factors'!$D$6:$D$54,0)),INDEX('Emission Factors'!$G$6:$G$54,MATCH('3. Pollutant Emissions - EF'!B160,'Emission Factors'!$D$6:$D$54,0))),IF(OR(A160="Type X",A160="Type Y"),INDEX('Emission Factors'!$E$6:$E$54,MATCH('3. Pollutant Emissions - EF'!B160,'Emission Factors'!$D$6:$D$54,0)),INDEX('Emission Factors'!$F$6:$F$54,MATCH('3. Pollutant Emissions - EF'!B160,'Emission Factors'!$D$6:$D$54,0))))</f>
        <v>3.7638267956703413E-4</v>
      </c>
      <c r="G160" s="234">
        <f t="shared" si="6"/>
        <v>3.7638267956703413E-4</v>
      </c>
      <c r="H160" s="235" t="s">
        <v>188</v>
      </c>
      <c r="I160" s="556" t="s">
        <v>196</v>
      </c>
      <c r="J160" s="298">
        <f>IFERROR(IF(F160="N/A","N/A",F160*(1-E160)*INDEX('2. Emissions Units &amp; Activities'!$H$15:$H$23,MATCH('3. Pollutant Emissions - EF'!$A160,'2. Emissions Units &amp; Activities'!$A$15:$A$23,0))/1000),"")</f>
        <v>4.0084755373889135E-5</v>
      </c>
      <c r="K160" s="298">
        <f>INDEX('Screening Emission Calculations'!$E$4:$M$54,MATCH($B160,'Screening Emission Calculations'!$C$4:$C$54,0),MATCH($A160,'Screening Emission Calculations'!$E$1:$M$1,0))</f>
        <v>2.7061914660869752E-3</v>
      </c>
      <c r="L160" s="299">
        <f t="shared" si="7"/>
        <v>2.7061914660869752E-3</v>
      </c>
      <c r="M160" s="498">
        <f>IFERROR(IF(F160="N/A","N/A",F160*(1-E160)*INDEX('2. Emissions Units &amp; Activities'!$K$15:$K$23,MATCH('3. Pollutant Emissions - EF'!$A160,'2. Emissions Units &amp; Activities'!$A$15:$A$23,0))/1000),"")</f>
        <v>3.0110614365362732E-6</v>
      </c>
      <c r="N160" s="555">
        <f>INDEX('Screening Emission Calculations'!$E$83:$M$133,MATCH($B160,'Screening Emission Calculations'!$C$83:$C$133,0),MATCH($A160,'Screening Emission Calculations'!$E$80:$M$80,0))</f>
        <v>6.4963650493270089E-4</v>
      </c>
      <c r="O160" s="300">
        <f t="shared" si="8"/>
        <v>6.4963650493270089E-4</v>
      </c>
    </row>
    <row r="161" spans="1:15" x14ac:dyDescent="0.3">
      <c r="A161" s="228" t="str">
        <f>'2. Emissions Units &amp; Activities'!$A$17</f>
        <v>Type C</v>
      </c>
      <c r="B161" s="276" t="s">
        <v>233</v>
      </c>
      <c r="C161" s="230" t="str">
        <f>IFERROR(IF(B161="No CAS","",INDEX('DEQ Pollutant List'!$C$7:$C$611,MATCH('3. Pollutant Emissions - EF'!B161,'DEQ Pollutant List'!$B$7:$B$611,0))),"")</f>
        <v>Silver and compounds</v>
      </c>
      <c r="D161" s="231"/>
      <c r="E161" s="232">
        <v>0</v>
      </c>
      <c r="F161" s="233">
        <f>IF(A161="Type F",IF(INDEX('Emission Factors'!$G$6:$G$54,MATCH('3. Pollutant Emissions - EF'!B161,'Emission Factors'!$D$6:$D$54,0))="",INDEX('Emission Factors'!$F$6:$F$54,MATCH('3. Pollutant Emissions - EF'!B161,'Emission Factors'!$D$6:$D$54,0)),INDEX('Emission Factors'!$G$6:$G$54,MATCH('3. Pollutant Emissions - EF'!B161,'Emission Factors'!$D$6:$D$54,0))),IF(OR(A161="Type X",A161="Type Y"),INDEX('Emission Factors'!$E$6:$E$54,MATCH('3. Pollutant Emissions - EF'!B161,'Emission Factors'!$D$6:$D$54,0)),INDEX('Emission Factors'!$F$6:$F$54,MATCH('3. Pollutant Emissions - EF'!B161,'Emission Factors'!$D$6:$D$54,0))))</f>
        <v>4.8013014217323475E-5</v>
      </c>
      <c r="G161" s="234">
        <f t="shared" si="6"/>
        <v>4.8013014217323475E-5</v>
      </c>
      <c r="H161" s="235" t="s">
        <v>188</v>
      </c>
      <c r="I161" s="556" t="s">
        <v>196</v>
      </c>
      <c r="J161" s="298">
        <f>IFERROR(IF(F161="N/A","N/A",F161*(1-E161)*INDEX('2. Emissions Units &amp; Activities'!$H$15:$H$23,MATCH('3. Pollutant Emissions - EF'!$A161,'2. Emissions Units &amp; Activities'!$A$15:$A$23,0))/1000),"")</f>
        <v>5.1133860141449497E-6</v>
      </c>
      <c r="K161" s="298">
        <f>INDEX('Screening Emission Calculations'!$E$4:$M$54,MATCH($B161,'Screening Emission Calculations'!$C$4:$C$54,0),MATCH($A161,'Screening Emission Calculations'!$E$1:$M$1,0))</f>
        <v>3.4521357222255577E-4</v>
      </c>
      <c r="L161" s="299">
        <f t="shared" si="7"/>
        <v>3.4521357222255577E-4</v>
      </c>
      <c r="M161" s="498">
        <f>IFERROR(IF(F161="N/A","N/A",F161*(1-E161)*INDEX('2. Emissions Units &amp; Activities'!$K$15:$K$23,MATCH('3. Pollutant Emissions - EF'!$A161,'2. Emissions Units &amp; Activities'!$A$15:$A$23,0))/1000),"")</f>
        <v>3.8410411373858779E-7</v>
      </c>
      <c r="N161" s="555">
        <f>INDEX('Screening Emission Calculations'!$E$83:$M$133,MATCH($B161,'Screening Emission Calculations'!$C$83:$C$133,0),MATCH($A161,'Screening Emission Calculations'!$E$80:$M$80,0))</f>
        <v>8.2870462539100308E-5</v>
      </c>
      <c r="O161" s="300">
        <f t="shared" si="8"/>
        <v>8.2870462539100308E-5</v>
      </c>
    </row>
    <row r="162" spans="1:15" x14ac:dyDescent="0.3">
      <c r="A162" s="228" t="str">
        <f>'2. Emissions Units &amp; Activities'!$A$17</f>
        <v>Type C</v>
      </c>
      <c r="B162" s="276" t="s">
        <v>234</v>
      </c>
      <c r="C162" s="230" t="str">
        <f>IFERROR(IF(B162="No CAS","",INDEX('DEQ Pollutant List'!$C$7:$C$611,MATCH('3. Pollutant Emissions - EF'!B162,'DEQ Pollutant List'!$B$7:$B$611,0))),"")</f>
        <v>Thallium and compounds</v>
      </c>
      <c r="D162" s="231"/>
      <c r="E162" s="232">
        <v>0</v>
      </c>
      <c r="F162" s="233">
        <f>IF(A162="Type F",IF(INDEX('Emission Factors'!$G$6:$G$54,MATCH('3. Pollutant Emissions - EF'!B162,'Emission Factors'!$D$6:$D$54,0))="",INDEX('Emission Factors'!$F$6:$F$54,MATCH('3. Pollutant Emissions - EF'!B162,'Emission Factors'!$D$6:$D$54,0)),INDEX('Emission Factors'!$G$6:$G$54,MATCH('3. Pollutant Emissions - EF'!B162,'Emission Factors'!$D$6:$D$54,0))),IF(OR(A162="Type X",A162="Type Y"),INDEX('Emission Factors'!$E$6:$E$54,MATCH('3. Pollutant Emissions - EF'!B162,'Emission Factors'!$D$6:$D$54,0)),INDEX('Emission Factors'!$F$6:$F$54,MATCH('3. Pollutant Emissions - EF'!B162,'Emission Factors'!$D$6:$D$54,0))))</f>
        <v>2.4009368143584827E-4</v>
      </c>
      <c r="G162" s="234">
        <f t="shared" si="6"/>
        <v>2.4009368143584827E-4</v>
      </c>
      <c r="H162" s="235" t="s">
        <v>188</v>
      </c>
      <c r="I162" s="556" t="s">
        <v>196</v>
      </c>
      <c r="J162" s="298">
        <f>IFERROR(IF(F162="N/A","N/A",F162*(1-E162)*INDEX('2. Emissions Units &amp; Activities'!$H$15:$H$23,MATCH('3. Pollutant Emissions - EF'!$A162,'2. Emissions Units &amp; Activities'!$A$15:$A$23,0))/1000),"")</f>
        <v>2.5569977072917839E-5</v>
      </c>
      <c r="K162" s="298">
        <f>INDEX('Screening Emission Calculations'!$E$4:$M$54,MATCH($B162,'Screening Emission Calculations'!$C$4:$C$54,0),MATCH($A162,'Screening Emission Calculations'!$E$1:$M$1,0))</f>
        <v>1.7262735695237491E-3</v>
      </c>
      <c r="L162" s="299">
        <f t="shared" si="7"/>
        <v>1.7262735695237491E-3</v>
      </c>
      <c r="M162" s="498">
        <f>IFERROR(IF(F162="N/A","N/A",F162*(1-E162)*INDEX('2. Emissions Units &amp; Activities'!$K$15:$K$23,MATCH('3. Pollutant Emissions - EF'!$A162,'2. Emissions Units &amp; Activities'!$A$15:$A$23,0))/1000),"")</f>
        <v>1.920749451486786E-6</v>
      </c>
      <c r="N162" s="555">
        <f>INDEX('Screening Emission Calculations'!$E$83:$M$133,MATCH($B162,'Screening Emission Calculations'!$C$83:$C$133,0),MATCH($A162,'Screening Emission Calculations'!$E$80:$M$80,0))</f>
        <v>4.1440169415827411E-4</v>
      </c>
      <c r="O162" s="300">
        <f t="shared" si="8"/>
        <v>4.1440169415827411E-4</v>
      </c>
    </row>
    <row r="163" spans="1:15" x14ac:dyDescent="0.3">
      <c r="A163" s="228" t="str">
        <f>'2. Emissions Units &amp; Activities'!$A$17</f>
        <v>Type C</v>
      </c>
      <c r="B163" s="276" t="s">
        <v>235</v>
      </c>
      <c r="C163" s="230" t="str">
        <f>IFERROR(IF(B163="No CAS","",INDEX('DEQ Pollutant List'!$C$7:$C$611,MATCH('3. Pollutant Emissions - EF'!B163,'DEQ Pollutant List'!$B$7:$B$611,0))),"")</f>
        <v>Toluene</v>
      </c>
      <c r="D163" s="231"/>
      <c r="E163" s="232">
        <v>0</v>
      </c>
      <c r="F163" s="233">
        <f>IF(A163="Type F",IF(INDEX('Emission Factors'!$G$6:$G$54,MATCH('3. Pollutant Emissions - EF'!B163,'Emission Factors'!$D$6:$D$54,0))="",INDEX('Emission Factors'!$F$6:$F$54,MATCH('3. Pollutant Emissions - EF'!B163,'Emission Factors'!$D$6:$D$54,0)),INDEX('Emission Factors'!$G$6:$G$54,MATCH('3. Pollutant Emissions - EF'!B163,'Emission Factors'!$D$6:$D$54,0))),IF(OR(A163="Type X",A163="Type Y"),INDEX('Emission Factors'!$E$6:$E$54,MATCH('3. Pollutant Emissions - EF'!B163,'Emission Factors'!$D$6:$D$54,0)),INDEX('Emission Factors'!$F$6:$F$54,MATCH('3. Pollutant Emissions - EF'!B163,'Emission Factors'!$D$6:$D$54,0))))</f>
        <v>0.10539999999999999</v>
      </c>
      <c r="G163" s="234">
        <f t="shared" si="6"/>
        <v>0.10539999999999999</v>
      </c>
      <c r="H163" s="235" t="s">
        <v>188</v>
      </c>
      <c r="I163" s="556" t="s">
        <v>189</v>
      </c>
      <c r="J163" s="298">
        <f>IFERROR(IF(F163="N/A","N/A",F163*(1-E163)*INDEX('2. Emissions Units &amp; Activities'!$H$15:$H$23,MATCH('3. Pollutant Emissions - EF'!$A163,'2. Emissions Units &amp; Activities'!$A$15:$A$23,0))/1000),"")</f>
        <v>1.12251E-2</v>
      </c>
      <c r="K163" s="298">
        <f>INDEX('Screening Emission Calculations'!$E$4:$M$54,MATCH($B163,'Screening Emission Calculations'!$C$4:$C$54,0),MATCH($A163,'Screening Emission Calculations'!$E$1:$M$1,0))</f>
        <v>0.77020382466666648</v>
      </c>
      <c r="L163" s="299">
        <f t="shared" si="7"/>
        <v>0.77020382466666648</v>
      </c>
      <c r="M163" s="498">
        <f>IFERROR(IF(F163="N/A","N/A",F163*(1-E163)*INDEX('2. Emissions Units &amp; Activities'!$K$15:$K$23,MATCH('3. Pollutant Emissions - EF'!$A163,'2. Emissions Units &amp; Activities'!$A$15:$A$23,0))/1000),"")</f>
        <v>8.431999999999999E-4</v>
      </c>
      <c r="N163" s="555">
        <f>INDEX('Screening Emission Calculations'!$E$83:$M$133,MATCH($B163,'Screening Emission Calculations'!$C$83:$C$133,0),MATCH($A163,'Screening Emission Calculations'!$E$80:$M$80,0))</f>
        <v>0.18233299415555557</v>
      </c>
      <c r="O163" s="300">
        <f t="shared" si="8"/>
        <v>0.18233299415555557</v>
      </c>
    </row>
    <row r="164" spans="1:15" x14ac:dyDescent="0.3">
      <c r="A164" s="228" t="str">
        <f>'2. Emissions Units &amp; Activities'!$A$17</f>
        <v>Type C</v>
      </c>
      <c r="B164" s="276" t="s">
        <v>236</v>
      </c>
      <c r="C164" s="230" t="str">
        <f>IFERROR(IF(B164="No CAS","",INDEX('DEQ Pollutant List'!$C$7:$C$611,MATCH('3. Pollutant Emissions - EF'!B164,'DEQ Pollutant List'!$B$7:$B$611,0))),"")</f>
        <v>Xylene (mixture), including m-xylene, o-xylene, p-xylene</v>
      </c>
      <c r="D164" s="231"/>
      <c r="E164" s="232">
        <v>0</v>
      </c>
      <c r="F164" s="233">
        <f>IF(A164="Type F",IF(INDEX('Emission Factors'!$G$6:$G$54,MATCH('3. Pollutant Emissions - EF'!B164,'Emission Factors'!$D$6:$D$54,0))="",INDEX('Emission Factors'!$F$6:$F$54,MATCH('3. Pollutant Emissions - EF'!B164,'Emission Factors'!$D$6:$D$54,0)),INDEX('Emission Factors'!$G$6:$G$54,MATCH('3. Pollutant Emissions - EF'!B164,'Emission Factors'!$D$6:$D$54,0))),IF(OR(A164="Type X",A164="Type Y"),INDEX('Emission Factors'!$E$6:$E$54,MATCH('3. Pollutant Emissions - EF'!B164,'Emission Factors'!$D$6:$D$54,0)),INDEX('Emission Factors'!$F$6:$F$54,MATCH('3. Pollutant Emissions - EF'!B164,'Emission Factors'!$D$6:$D$54,0))))</f>
        <v>4.24E-2</v>
      </c>
      <c r="G164" s="234">
        <f t="shared" si="6"/>
        <v>4.24E-2</v>
      </c>
      <c r="H164" s="235" t="s">
        <v>188</v>
      </c>
      <c r="I164" s="556" t="s">
        <v>189</v>
      </c>
      <c r="J164" s="298">
        <f>IFERROR(IF(F164="N/A","N/A",F164*(1-E164)*INDEX('2. Emissions Units &amp; Activities'!$H$15:$H$23,MATCH('3. Pollutant Emissions - EF'!$A164,'2. Emissions Units &amp; Activities'!$A$15:$A$23,0))/1000),"")</f>
        <v>4.5155999999999998E-3</v>
      </c>
      <c r="K164" s="298">
        <f>INDEX('Screening Emission Calculations'!$E$4:$M$54,MATCH($B164,'Screening Emission Calculations'!$C$4:$C$54,0),MATCH($A164,'Screening Emission Calculations'!$E$1:$M$1,0))</f>
        <v>0.30983531466666669</v>
      </c>
      <c r="L164" s="299">
        <f t="shared" si="7"/>
        <v>0.30983531466666669</v>
      </c>
      <c r="M164" s="498">
        <f>IFERROR(IF(F164="N/A","N/A",F164*(1-E164)*INDEX('2. Emissions Units &amp; Activities'!$K$15:$K$23,MATCH('3. Pollutant Emissions - EF'!$A164,'2. Emissions Units &amp; Activities'!$A$15:$A$23,0))/1000),"")</f>
        <v>3.392E-4</v>
      </c>
      <c r="N164" s="555">
        <f>INDEX('Screening Emission Calculations'!$E$83:$M$133,MATCH($B164,'Screening Emission Calculations'!$C$83:$C$133,0),MATCH($A164,'Screening Emission Calculations'!$E$80:$M$80,0))</f>
        <v>7.3348377155555547E-2</v>
      </c>
      <c r="O164" s="300">
        <f t="shared" si="8"/>
        <v>7.3348377155555547E-2</v>
      </c>
    </row>
    <row r="165" spans="1:15" x14ac:dyDescent="0.3">
      <c r="A165" s="248" t="str">
        <f>'2. Emissions Units &amp; Activities'!$A$17</f>
        <v>Type C</v>
      </c>
      <c r="B165" s="294" t="s">
        <v>237</v>
      </c>
      <c r="C165" s="295" t="str">
        <f>IFERROR(IF(B165="No CAS","",INDEX('DEQ Pollutant List'!$C$7:$C$611,MATCH('3. Pollutant Emissions - EF'!B165,'DEQ Pollutant List'!$B$7:$B$611,0))),"")</f>
        <v>Zinc and compounds</v>
      </c>
      <c r="D165" s="241"/>
      <c r="E165" s="242">
        <v>0</v>
      </c>
      <c r="F165" s="243">
        <f>IF(A165="Type F",IF(INDEX('Emission Factors'!$G$6:$G$54,MATCH('3. Pollutant Emissions - EF'!B165,'Emission Factors'!$D$6:$D$54,0))="",INDEX('Emission Factors'!$F$6:$F$54,MATCH('3. Pollutant Emissions - EF'!B165,'Emission Factors'!$D$6:$D$54,0)),INDEX('Emission Factors'!$G$6:$G$54,MATCH('3. Pollutant Emissions - EF'!B165,'Emission Factors'!$D$6:$D$54,0))),IF(OR(A165="Type X",A165="Type Y"),INDEX('Emission Factors'!$E$6:$E$54,MATCH('3. Pollutant Emissions - EF'!B165,'Emission Factors'!$D$6:$D$54,0)),INDEX('Emission Factors'!$F$6:$F$54,MATCH('3. Pollutant Emissions - EF'!B165,'Emission Factors'!$D$6:$D$54,0))))</f>
        <v>5.2261769021193245E-3</v>
      </c>
      <c r="G165" s="244">
        <f t="shared" si="6"/>
        <v>5.2261769021193245E-3</v>
      </c>
      <c r="H165" s="245" t="s">
        <v>188</v>
      </c>
      <c r="I165" s="557" t="s">
        <v>196</v>
      </c>
      <c r="J165" s="243">
        <f>IFERROR(IF(F165="N/A","N/A",F165*(1-E165)*INDEX('2. Emissions Units &amp; Activities'!$H$15:$H$23,MATCH('3. Pollutant Emissions - EF'!$A165,'2. Emissions Units &amp; Activities'!$A$15:$A$23,0))/1000),"")</f>
        <v>5.565878400757081E-4</v>
      </c>
      <c r="K165" s="301">
        <f>INDEX('Screening Emission Calculations'!$E$4:$M$54,MATCH($B165,'Screening Emission Calculations'!$C$4:$C$54,0),MATCH($A165,'Screening Emission Calculations'!$E$1:$M$1,0))</f>
        <v>3.7576211926237946E-2</v>
      </c>
      <c r="L165" s="302">
        <f t="shared" si="7"/>
        <v>3.7576211926237946E-2</v>
      </c>
      <c r="M165" s="499">
        <f>IFERROR(IF(F165="N/A","N/A",F165*(1-E165)*INDEX('2. Emissions Units &amp; Activities'!$K$15:$K$23,MATCH('3. Pollutant Emissions - EF'!$A165,'2. Emissions Units &amp; Activities'!$A$15:$A$23,0))/1000),"")</f>
        <v>4.1809415216954595E-5</v>
      </c>
      <c r="N165" s="559">
        <f>INDEX('Screening Emission Calculations'!$E$83:$M$133,MATCH($B165,'Screening Emission Calculations'!$C$83:$C$133,0),MATCH($A165,'Screening Emission Calculations'!$E$80:$M$80,0))</f>
        <v>9.0203813330579537E-3</v>
      </c>
      <c r="O165" s="303">
        <f t="shared" si="8"/>
        <v>9.0203813330579537E-3</v>
      </c>
    </row>
    <row r="166" spans="1:15" x14ac:dyDescent="0.3">
      <c r="A166" s="228" t="str">
        <f>'2. Emissions Units &amp; Activities'!$A$18</f>
        <v>Type D</v>
      </c>
      <c r="B166" s="293" t="s">
        <v>187</v>
      </c>
      <c r="C166" s="230" t="str">
        <f>IFERROR(IF(B166="No CAS","",INDEX('DEQ Pollutant List'!$C$7:$C$611,MATCH('3. Pollutant Emissions - EF'!B166,'DEQ Pollutant List'!$B$7:$B$611,0))),"")</f>
        <v>1,3-Butadiene</v>
      </c>
      <c r="D166" s="231">
        <f>IFERROR(IF(OR($B166="",$B166="No CAS"),INDEX('DEQ Pollutant List'!$A$7:$A$611,MATCH($C166,'DEQ Pollutant List'!$C$7:$C$611,0)),INDEX('DEQ Pollutant List'!$A$7:$A$611,MATCH($B166,'DEQ Pollutant List'!$B$7:$B$611,0))),"")</f>
        <v>75</v>
      </c>
      <c r="E166" s="232">
        <v>0</v>
      </c>
      <c r="F166" s="233">
        <f>IF(A166="Type F",IF(INDEX('Emission Factors'!$G$6:$G$54,MATCH('3. Pollutant Emissions - EF'!B166,'Emission Factors'!$D$6:$D$54,0))="",INDEX('Emission Factors'!$F$6:$F$54,MATCH('3. Pollutant Emissions - EF'!B166,'Emission Factors'!$D$6:$D$54,0)),INDEX('Emission Factors'!$G$6:$G$54,MATCH('3. Pollutant Emissions - EF'!B166,'Emission Factors'!$D$6:$D$54,0))),IF(OR(A166="Type X",A166="Type Y"),INDEX('Emission Factors'!$E$6:$E$54,MATCH('3. Pollutant Emissions - EF'!B166,'Emission Factors'!$D$6:$D$54,0)),INDEX('Emission Factors'!$F$6:$F$54,MATCH('3. Pollutant Emissions - EF'!B166,'Emission Factors'!$D$6:$D$54,0))))</f>
        <v>0.21740000000000001</v>
      </c>
      <c r="G166" s="234">
        <f t="shared" si="6"/>
        <v>0.21740000000000001</v>
      </c>
      <c r="H166" s="235" t="s">
        <v>188</v>
      </c>
      <c r="I166" s="556" t="s">
        <v>189</v>
      </c>
      <c r="J166" s="298">
        <f>IFERROR(IF(F166="N/A","N/A",F166*(1-E166)*INDEX('2. Emissions Units &amp; Activities'!$H$15:$H$23,MATCH('3. Pollutant Emissions - EF'!$A166,'2. Emissions Units &amp; Activities'!$A$15:$A$23,0))/1000),"")</f>
        <v>0.39110260000000002</v>
      </c>
      <c r="K166" s="298">
        <f>INDEX('Screening Emission Calculations'!$E$4:$M$54,MATCH($B166,'Screening Emission Calculations'!$C$4:$C$54,0),MATCH($A166,'Screening Emission Calculations'!$E$1:$M$1,0))</f>
        <v>2.837009128</v>
      </c>
      <c r="L166" s="299">
        <f t="shared" si="7"/>
        <v>2.837009128</v>
      </c>
      <c r="M166" s="500">
        <f>IFERROR(IF(F166="N/A","N/A",F166*(1-E166)*INDEX('2. Emissions Units &amp; Activities'!$K$15:$K$23,MATCH('3. Pollutant Emissions - EF'!$A166,'2. Emissions Units &amp; Activities'!$A$15:$A$23,0))/1000),"")</f>
        <v>2.3479200000000002E-2</v>
      </c>
      <c r="N166" s="555">
        <f>INDEX('Screening Emission Calculations'!$E$83:$M$133,MATCH($B166,'Screening Emission Calculations'!$C$83:$C$133,0),MATCH($A166,'Screening Emission Calculations'!$E$80:$M$80,0))</f>
        <v>0.67154657093333336</v>
      </c>
      <c r="O166" s="304">
        <f t="shared" si="8"/>
        <v>0.67154657093333336</v>
      </c>
    </row>
    <row r="167" spans="1:15" x14ac:dyDescent="0.3">
      <c r="A167" s="237" t="str">
        <f>'2. Emissions Units &amp; Activities'!$A$18</f>
        <v>Type D</v>
      </c>
      <c r="B167" s="276" t="s">
        <v>190</v>
      </c>
      <c r="C167" s="230" t="str">
        <f>IFERROR(IF(B167="No CAS","",INDEX('DEQ Pollutant List'!$C$7:$C$611,MATCH('3. Pollutant Emissions - EF'!B167,'DEQ Pollutant List'!$B$7:$B$611,0))),"")</f>
        <v>2-Methyl naphthalene</v>
      </c>
      <c r="D167" s="231">
        <f>IFERROR(IF(OR($B167="",$B167="No CAS"),INDEX('DEQ Pollutant List'!$A$7:$A$611,MATCH($C167,'DEQ Pollutant List'!$C$7:$C$611,0)),INDEX('DEQ Pollutant List'!$A$7:$A$611,MATCH($B167,'DEQ Pollutant List'!$B$7:$B$611,0))),"")</f>
        <v>427</v>
      </c>
      <c r="E167" s="232">
        <v>0</v>
      </c>
      <c r="F167" s="233">
        <f>IF(A167="Type F",IF(INDEX('Emission Factors'!$G$6:$G$54,MATCH('3. Pollutant Emissions - EF'!B167,'Emission Factors'!$D$6:$D$54,0))="",INDEX('Emission Factors'!$F$6:$F$54,MATCH('3. Pollutant Emissions - EF'!B167,'Emission Factors'!$D$6:$D$54,0)),INDEX('Emission Factors'!$G$6:$G$54,MATCH('3. Pollutant Emissions - EF'!B167,'Emission Factors'!$D$6:$D$54,0))),IF(OR(A167="Type X",A167="Type Y"),INDEX('Emission Factors'!$E$6:$E$54,MATCH('3. Pollutant Emissions - EF'!B167,'Emission Factors'!$D$6:$D$54,0)),INDEX('Emission Factors'!$F$6:$F$54,MATCH('3. Pollutant Emissions - EF'!B167,'Emission Factors'!$D$6:$D$54,0))))</f>
        <v>1.2297907414592798E-2</v>
      </c>
      <c r="G167" s="234">
        <f t="shared" si="6"/>
        <v>1.2297907414592798E-2</v>
      </c>
      <c r="H167" s="235" t="s">
        <v>188</v>
      </c>
      <c r="I167" s="556" t="s">
        <v>189</v>
      </c>
      <c r="J167" s="298">
        <f>IFERROR(IF(F167="N/A","N/A",F167*(1-E167)*INDEX('2. Emissions Units &amp; Activities'!$H$15:$H$23,MATCH('3. Pollutant Emissions - EF'!$A167,'2. Emissions Units &amp; Activities'!$A$15:$A$23,0))/1000),"")</f>
        <v>2.2123935438852441E-2</v>
      </c>
      <c r="K167" s="298">
        <f>INDEX('Screening Emission Calculations'!$E$4:$M$54,MATCH($B167,'Screening Emission Calculations'!$C$4:$C$54,0),MATCH($A167,'Screening Emission Calculations'!$E$1:$M$1,0))</f>
        <v>0.16048424834635991</v>
      </c>
      <c r="L167" s="299">
        <f t="shared" si="7"/>
        <v>0.16048424834635991</v>
      </c>
      <c r="M167" s="500">
        <f>IFERROR(IF(F167="N/A","N/A",F167*(1-E167)*INDEX('2. Emissions Units &amp; Activities'!$K$15:$K$23,MATCH('3. Pollutant Emissions - EF'!$A167,'2. Emissions Units &amp; Activities'!$A$15:$A$23,0))/1000),"")</f>
        <v>1.3281740007760221E-3</v>
      </c>
      <c r="N167" s="555">
        <f>INDEX('Screening Emission Calculations'!$E$83:$M$133,MATCH($B167,'Screening Emission Calculations'!$C$83:$C$133,0),MATCH($A167,'Screening Emission Calculations'!$E$80:$M$80,0))</f>
        <v>3.7988121223207952E-2</v>
      </c>
      <c r="O167" s="304">
        <f t="shared" si="8"/>
        <v>3.7988121223207952E-2</v>
      </c>
    </row>
    <row r="168" spans="1:15" x14ac:dyDescent="0.3">
      <c r="A168" s="237" t="str">
        <f>'2. Emissions Units &amp; Activities'!$A$18</f>
        <v>Type D</v>
      </c>
      <c r="B168" s="276" t="s">
        <v>191</v>
      </c>
      <c r="C168" s="230" t="str">
        <f>IFERROR(IF(B168="No CAS","",INDEX('DEQ Pollutant List'!$C$7:$C$611,MATCH('3. Pollutant Emissions - EF'!B168,'DEQ Pollutant List'!$B$7:$B$611,0))),"")</f>
        <v>Acenaphthene</v>
      </c>
      <c r="D168" s="231">
        <f>IFERROR(IF(OR($B168="",$B168="No CAS"),INDEX('DEQ Pollutant List'!$A$7:$A$611,MATCH($C168,'DEQ Pollutant List'!$C$7:$C$611,0)),INDEX('DEQ Pollutant List'!$A$7:$A$611,MATCH($B168,'DEQ Pollutant List'!$B$7:$B$611,0))),"")</f>
        <v>402</v>
      </c>
      <c r="E168" s="232">
        <v>0</v>
      </c>
      <c r="F168" s="233">
        <f>IF(A168="Type F",IF(INDEX('Emission Factors'!$G$6:$G$54,MATCH('3. Pollutant Emissions - EF'!B168,'Emission Factors'!$D$6:$D$54,0))="",INDEX('Emission Factors'!$F$6:$F$54,MATCH('3. Pollutant Emissions - EF'!B168,'Emission Factors'!$D$6:$D$54,0)),INDEX('Emission Factors'!$G$6:$G$54,MATCH('3. Pollutant Emissions - EF'!B168,'Emission Factors'!$D$6:$D$54,0))),IF(OR(A168="Type X",A168="Type Y"),INDEX('Emission Factors'!$E$6:$E$54,MATCH('3. Pollutant Emissions - EF'!B168,'Emission Factors'!$D$6:$D$54,0)),INDEX('Emission Factors'!$F$6:$F$54,MATCH('3. Pollutant Emissions - EF'!B168,'Emission Factors'!$D$6:$D$54,0))))</f>
        <v>7.3461430796324472E-4</v>
      </c>
      <c r="G168" s="234">
        <f t="shared" si="6"/>
        <v>7.3461430796324472E-4</v>
      </c>
      <c r="H168" s="235" t="s">
        <v>188</v>
      </c>
      <c r="I168" s="556" t="s">
        <v>189</v>
      </c>
      <c r="J168" s="298">
        <f>IFERROR(IF(F168="N/A","N/A",F168*(1-E168)*INDEX('2. Emissions Units &amp; Activities'!$H$15:$H$23,MATCH('3. Pollutant Emissions - EF'!$A168,'2. Emissions Units &amp; Activities'!$A$15:$A$23,0))/1000),"")</f>
        <v>1.3215711400258771E-3</v>
      </c>
      <c r="K168" s="298">
        <f>INDEX('Screening Emission Calculations'!$E$4:$M$54,MATCH($B168,'Screening Emission Calculations'!$C$4:$C$54,0),MATCH($A168,'Screening Emission Calculations'!$E$1:$M$1,0))</f>
        <v>9.5865110269141122E-3</v>
      </c>
      <c r="L168" s="299">
        <f t="shared" si="7"/>
        <v>9.5865110269141122E-3</v>
      </c>
      <c r="M168" s="500">
        <f>IFERROR(IF(F168="N/A","N/A",F168*(1-E168)*INDEX('2. Emissions Units &amp; Activities'!$K$15:$K$23,MATCH('3. Pollutant Emissions - EF'!$A168,'2. Emissions Units &amp; Activities'!$A$15:$A$23,0))/1000),"")</f>
        <v>7.9338345260030437E-5</v>
      </c>
      <c r="N168" s="555">
        <f>INDEX('Screening Emission Calculations'!$E$83:$M$133,MATCH($B168,'Screening Emission Calculations'!$C$83:$C$133,0),MATCH($A168,'Screening Emission Calculations'!$E$80:$M$80,0))</f>
        <v>2.2692167408982556E-3</v>
      </c>
      <c r="O168" s="304">
        <f t="shared" si="8"/>
        <v>2.2692167408982556E-3</v>
      </c>
    </row>
    <row r="169" spans="1:15" x14ac:dyDescent="0.3">
      <c r="A169" s="237" t="str">
        <f>'2. Emissions Units &amp; Activities'!$A$18</f>
        <v>Type D</v>
      </c>
      <c r="B169" s="276" t="s">
        <v>192</v>
      </c>
      <c r="C169" s="230" t="str">
        <f>IFERROR(IF(B169="No CAS","",INDEX('DEQ Pollutant List'!$C$7:$C$611,MATCH('3. Pollutant Emissions - EF'!B169,'DEQ Pollutant List'!$B$7:$B$611,0))),"")</f>
        <v>Acenaphthylene</v>
      </c>
      <c r="D169" s="231">
        <f>IFERROR(IF(OR($B169="",$B169="No CAS"),INDEX('DEQ Pollutant List'!$A$7:$A$611,MATCH($C169,'DEQ Pollutant List'!$C$7:$C$611,0)),INDEX('DEQ Pollutant List'!$A$7:$A$611,MATCH($B169,'DEQ Pollutant List'!$B$7:$B$611,0))),"")</f>
        <v>403</v>
      </c>
      <c r="E169" s="232">
        <v>0</v>
      </c>
      <c r="F169" s="233">
        <f>IF(A169="Type F",IF(INDEX('Emission Factors'!$G$6:$G$54,MATCH('3. Pollutant Emissions - EF'!B169,'Emission Factors'!$D$6:$D$54,0))="",INDEX('Emission Factors'!$F$6:$F$54,MATCH('3. Pollutant Emissions - EF'!B169,'Emission Factors'!$D$6:$D$54,0)),INDEX('Emission Factors'!$G$6:$G$54,MATCH('3. Pollutant Emissions - EF'!B169,'Emission Factors'!$D$6:$D$54,0))),IF(OR(A169="Type X",A169="Type Y"),INDEX('Emission Factors'!$E$6:$E$54,MATCH('3. Pollutant Emissions - EF'!B169,'Emission Factors'!$D$6:$D$54,0)),INDEX('Emission Factors'!$F$6:$F$54,MATCH('3. Pollutant Emissions - EF'!B169,'Emission Factors'!$D$6:$D$54,0))))</f>
        <v>8.0981637303101373E-4</v>
      </c>
      <c r="G169" s="234">
        <f t="shared" si="6"/>
        <v>8.0981637303101373E-4</v>
      </c>
      <c r="H169" s="235" t="s">
        <v>188</v>
      </c>
      <c r="I169" s="556" t="s">
        <v>189</v>
      </c>
      <c r="J169" s="298">
        <f>IFERROR(IF(F169="N/A","N/A",F169*(1-E169)*INDEX('2. Emissions Units &amp; Activities'!$H$15:$H$23,MATCH('3. Pollutant Emissions - EF'!$A169,'2. Emissions Units &amp; Activities'!$A$15:$A$23,0))/1000),"")</f>
        <v>1.4568596550827936E-3</v>
      </c>
      <c r="K169" s="298">
        <f>INDEX('Screening Emission Calculations'!$E$4:$M$54,MATCH($B169,'Screening Emission Calculations'!$C$4:$C$54,0),MATCH($A169,'Screening Emission Calculations'!$E$1:$M$1,0))</f>
        <v>1.056787691947028E-2</v>
      </c>
      <c r="L169" s="299">
        <f t="shared" si="7"/>
        <v>1.056787691947028E-2</v>
      </c>
      <c r="M169" s="500">
        <f>IFERROR(IF(F169="N/A","N/A",F169*(1-E169)*INDEX('2. Emissions Units &amp; Activities'!$K$15:$K$23,MATCH('3. Pollutant Emissions - EF'!$A169,'2. Emissions Units &amp; Activities'!$A$15:$A$23,0))/1000),"")</f>
        <v>8.7460168287349489E-5</v>
      </c>
      <c r="N169" s="555">
        <f>INDEX('Screening Emission Calculations'!$E$83:$M$133,MATCH($B169,'Screening Emission Calculations'!$C$83:$C$133,0),MATCH($A169,'Screening Emission Calculations'!$E$80:$M$80,0))</f>
        <v>2.5015152180066533E-3</v>
      </c>
      <c r="O169" s="304">
        <f t="shared" si="8"/>
        <v>2.5015152180066533E-3</v>
      </c>
    </row>
    <row r="170" spans="1:15" x14ac:dyDescent="0.3">
      <c r="A170" s="228" t="str">
        <f>'2. Emissions Units &amp; Activities'!$A$18</f>
        <v>Type D</v>
      </c>
      <c r="B170" s="276" t="s">
        <v>193</v>
      </c>
      <c r="C170" s="230" t="str">
        <f>IFERROR(IF(B170="No CAS","",INDEX('DEQ Pollutant List'!$C$7:$C$611,MATCH('3. Pollutant Emissions - EF'!B170,'DEQ Pollutant List'!$B$7:$B$611,0))),"")</f>
        <v>Acetaldehyde</v>
      </c>
      <c r="D170" s="231">
        <f>IFERROR(IF(OR($B170="",$B170="No CAS"),INDEX('DEQ Pollutant List'!$A$7:$A$611,MATCH($C170,'DEQ Pollutant List'!$C$7:$C$611,0)),INDEX('DEQ Pollutant List'!$A$7:$A$611,MATCH($B170,'DEQ Pollutant List'!$B$7:$B$611,0))),"")</f>
        <v>1</v>
      </c>
      <c r="E170" s="232">
        <v>0</v>
      </c>
      <c r="F170" s="233">
        <f>IF(A170="Type F",IF(INDEX('Emission Factors'!$G$6:$G$54,MATCH('3. Pollutant Emissions - EF'!B170,'Emission Factors'!$D$6:$D$54,0))="",INDEX('Emission Factors'!$F$6:$F$54,MATCH('3. Pollutant Emissions - EF'!B170,'Emission Factors'!$D$6:$D$54,0)),INDEX('Emission Factors'!$G$6:$G$54,MATCH('3. Pollutant Emissions - EF'!B170,'Emission Factors'!$D$6:$D$54,0))),IF(OR(A170="Type X",A170="Type Y"),INDEX('Emission Factors'!$E$6:$E$54,MATCH('3. Pollutant Emissions - EF'!B170,'Emission Factors'!$D$6:$D$54,0)),INDEX('Emission Factors'!$F$6:$F$54,MATCH('3. Pollutant Emissions - EF'!B170,'Emission Factors'!$D$6:$D$54,0))))</f>
        <v>0.7833</v>
      </c>
      <c r="G170" s="234">
        <f t="shared" si="6"/>
        <v>0.7833</v>
      </c>
      <c r="H170" s="235" t="s">
        <v>188</v>
      </c>
      <c r="I170" s="556" t="s">
        <v>189</v>
      </c>
      <c r="J170" s="298">
        <f>IFERROR(IF(F170="N/A","N/A",F170*(1-E170)*INDEX('2. Emissions Units &amp; Activities'!$H$15:$H$23,MATCH('3. Pollutant Emissions - EF'!$A170,'2. Emissions Units &amp; Activities'!$A$15:$A$23,0))/1000),"")</f>
        <v>1.4091567</v>
      </c>
      <c r="K170" s="298">
        <f>INDEX('Screening Emission Calculations'!$E$4:$M$54,MATCH($B170,'Screening Emission Calculations'!$C$4:$C$54,0),MATCH($A170,'Screening Emission Calculations'!$E$1:$M$1,0))</f>
        <v>10.221845675999999</v>
      </c>
      <c r="L170" s="299">
        <f t="shared" si="7"/>
        <v>10.221845675999999</v>
      </c>
      <c r="M170" s="500">
        <f>IFERROR(IF(F170="N/A","N/A",F170*(1-E170)*INDEX('2. Emissions Units &amp; Activities'!$K$15:$K$23,MATCH('3. Pollutant Emissions - EF'!$A170,'2. Emissions Units &amp; Activities'!$A$15:$A$23,0))/1000),"")</f>
        <v>8.4596400000000002E-2</v>
      </c>
      <c r="N170" s="555">
        <f>INDEX('Screening Emission Calculations'!$E$83:$M$133,MATCH($B170,'Screening Emission Calculations'!$C$83:$C$133,0),MATCH($A170,'Screening Emission Calculations'!$E$80:$M$80,0))</f>
        <v>2.4196063892000002</v>
      </c>
      <c r="O170" s="304">
        <f t="shared" si="8"/>
        <v>2.4196063892000002</v>
      </c>
    </row>
    <row r="171" spans="1:15" x14ac:dyDescent="0.3">
      <c r="A171" s="228" t="str">
        <f>'2. Emissions Units &amp; Activities'!$A$18</f>
        <v>Type D</v>
      </c>
      <c r="B171" s="276" t="s">
        <v>194</v>
      </c>
      <c r="C171" s="230" t="str">
        <f>IFERROR(IF(B171="No CAS","",INDEX('DEQ Pollutant List'!$C$7:$C$611,MATCH('3. Pollutant Emissions - EF'!B171,'DEQ Pollutant List'!$B$7:$B$611,0))),"")</f>
        <v>Acrolein</v>
      </c>
      <c r="D171" s="231">
        <f>IFERROR(IF(OR($B171="",$B171="No CAS"),INDEX('DEQ Pollutant List'!$A$7:$A$611,MATCH($C171,'DEQ Pollutant List'!$C$7:$C$611,0)),INDEX('DEQ Pollutant List'!$A$7:$A$611,MATCH($B171,'DEQ Pollutant List'!$B$7:$B$611,0))),"")</f>
        <v>5</v>
      </c>
      <c r="E171" s="232">
        <v>0</v>
      </c>
      <c r="F171" s="233">
        <f>IF(A171="Type F",IF(INDEX('Emission Factors'!$G$6:$G$54,MATCH('3. Pollutant Emissions - EF'!B171,'Emission Factors'!$D$6:$D$54,0))="",INDEX('Emission Factors'!$F$6:$F$54,MATCH('3. Pollutant Emissions - EF'!B171,'Emission Factors'!$D$6:$D$54,0)),INDEX('Emission Factors'!$G$6:$G$54,MATCH('3. Pollutant Emissions - EF'!B171,'Emission Factors'!$D$6:$D$54,0))),IF(OR(A171="Type X",A171="Type Y"),INDEX('Emission Factors'!$E$6:$E$54,MATCH('3. Pollutant Emissions - EF'!B171,'Emission Factors'!$D$6:$D$54,0)),INDEX('Emission Factors'!$F$6:$F$54,MATCH('3. Pollutant Emissions - EF'!B171,'Emission Factors'!$D$6:$D$54,0))))</f>
        <v>3.39E-2</v>
      </c>
      <c r="G171" s="234">
        <f t="shared" si="6"/>
        <v>3.39E-2</v>
      </c>
      <c r="H171" s="235" t="s">
        <v>188</v>
      </c>
      <c r="I171" s="556" t="s">
        <v>189</v>
      </c>
      <c r="J171" s="298">
        <f>IFERROR(IF(F171="N/A","N/A",F171*(1-E171)*INDEX('2. Emissions Units &amp; Activities'!$H$15:$H$23,MATCH('3. Pollutant Emissions - EF'!$A171,'2. Emissions Units &amp; Activities'!$A$15:$A$23,0))/1000),"")</f>
        <v>6.0986100000000001E-2</v>
      </c>
      <c r="K171" s="298">
        <f>INDEX('Screening Emission Calculations'!$E$4:$M$54,MATCH($B171,'Screening Emission Calculations'!$C$4:$C$54,0),MATCH($A171,'Screening Emission Calculations'!$E$1:$M$1,0))</f>
        <v>0.44238550799999998</v>
      </c>
      <c r="L171" s="299">
        <f t="shared" si="7"/>
        <v>0.44238550799999998</v>
      </c>
      <c r="M171" s="500">
        <f>IFERROR(IF(F171="N/A","N/A",F171*(1-E171)*INDEX('2. Emissions Units &amp; Activities'!$K$15:$K$23,MATCH('3. Pollutant Emissions - EF'!$A171,'2. Emissions Units &amp; Activities'!$A$15:$A$23,0))/1000),"")</f>
        <v>3.6611999999999999E-3</v>
      </c>
      <c r="N171" s="555">
        <f>INDEX('Screening Emission Calculations'!$E$83:$M$133,MATCH($B171,'Screening Emission Calculations'!$C$83:$C$133,0),MATCH($A171,'Screening Emission Calculations'!$E$80:$M$80,0))</f>
        <v>0.1047167836</v>
      </c>
      <c r="O171" s="304">
        <f t="shared" si="8"/>
        <v>0.1047167836</v>
      </c>
    </row>
    <row r="172" spans="1:15" x14ac:dyDescent="0.3">
      <c r="A172" s="228" t="str">
        <f>'2. Emissions Units &amp; Activities'!$A$18</f>
        <v>Type D</v>
      </c>
      <c r="B172" s="276" t="s">
        <v>195</v>
      </c>
      <c r="C172" s="230" t="str">
        <f>IFERROR(IF(B172="No CAS","",INDEX('DEQ Pollutant List'!$C$7:$C$611,MATCH('3. Pollutant Emissions - EF'!B172,'DEQ Pollutant List'!$B$7:$B$611,0))),"")</f>
        <v>Ammonia</v>
      </c>
      <c r="D172" s="231">
        <f>IFERROR(IF(OR($B172="",$B172="No CAS"),INDEX('DEQ Pollutant List'!$A$7:$A$611,MATCH($C172,'DEQ Pollutant List'!$C$7:$C$611,0)),INDEX('DEQ Pollutant List'!$A$7:$A$611,MATCH($B172,'DEQ Pollutant List'!$B$7:$B$611,0))),"")</f>
        <v>26</v>
      </c>
      <c r="E172" s="232">
        <v>0</v>
      </c>
      <c r="F172" s="233">
        <f>IF(A172="Type F",IF(INDEX('Emission Factors'!$G$6:$G$54,MATCH('3. Pollutant Emissions - EF'!B172,'Emission Factors'!$D$6:$D$54,0))="",INDEX('Emission Factors'!$F$6:$F$54,MATCH('3. Pollutant Emissions - EF'!B172,'Emission Factors'!$D$6:$D$54,0)),INDEX('Emission Factors'!$G$6:$G$54,MATCH('3. Pollutant Emissions - EF'!B172,'Emission Factors'!$D$6:$D$54,0))),IF(OR(A172="Type X",A172="Type Y"),INDEX('Emission Factors'!$E$6:$E$54,MATCH('3. Pollutant Emissions - EF'!B172,'Emission Factors'!$D$6:$D$54,0)),INDEX('Emission Factors'!$F$6:$F$54,MATCH('3. Pollutant Emissions - EF'!B172,'Emission Factors'!$D$6:$D$54,0))))</f>
        <v>0.8</v>
      </c>
      <c r="G172" s="234">
        <f t="shared" si="6"/>
        <v>0.8</v>
      </c>
      <c r="H172" s="235" t="s">
        <v>188</v>
      </c>
      <c r="I172" s="556" t="s">
        <v>196</v>
      </c>
      <c r="J172" s="298">
        <f>IFERROR(IF(F172="N/A","N/A",F172*(1-E172)*INDEX('2. Emissions Units &amp; Activities'!$H$15:$H$23,MATCH('3. Pollutant Emissions - EF'!$A172,'2. Emissions Units &amp; Activities'!$A$15:$A$23,0))/1000),"")</f>
        <v>1.4392</v>
      </c>
      <c r="K172" s="298">
        <f>INDEX('Screening Emission Calculations'!$E$4:$M$54,MATCH($B172,'Screening Emission Calculations'!$C$4:$C$54,0),MATCH($A172,'Screening Emission Calculations'!$E$1:$M$1,0))</f>
        <v>10.272</v>
      </c>
      <c r="L172" s="299">
        <f t="shared" si="7"/>
        <v>10.272</v>
      </c>
      <c r="M172" s="500">
        <f>IFERROR(IF(F172="N/A","N/A",F172*(1-E172)*INDEX('2. Emissions Units &amp; Activities'!$K$15:$K$23,MATCH('3. Pollutant Emissions - EF'!$A172,'2. Emissions Units &amp; Activities'!$A$15:$A$23,0))/1000),"")</f>
        <v>8.6400000000000005E-2</v>
      </c>
      <c r="N172" s="555">
        <f>INDEX('Screening Emission Calculations'!$E$83:$M$133,MATCH($B172,'Screening Emission Calculations'!$C$83:$C$133,0),MATCH($A172,'Screening Emission Calculations'!$E$80:$M$80,0))</f>
        <v>2.4656000000000002</v>
      </c>
      <c r="O172" s="304">
        <f t="shared" si="8"/>
        <v>2.4656000000000002</v>
      </c>
    </row>
    <row r="173" spans="1:15" x14ac:dyDescent="0.3">
      <c r="A173" s="228" t="str">
        <f>'2. Emissions Units &amp; Activities'!$A$18</f>
        <v>Type D</v>
      </c>
      <c r="B173" s="276" t="s">
        <v>197</v>
      </c>
      <c r="C173" s="230" t="str">
        <f>IFERROR(IF(B173="No CAS","",INDEX('DEQ Pollutant List'!$C$7:$C$611,MATCH('3. Pollutant Emissions - EF'!B173,'DEQ Pollutant List'!$B$7:$B$611,0))),"")</f>
        <v>Anthracene</v>
      </c>
      <c r="D173" s="231">
        <f>IFERROR(IF(OR($B173="",$B173="No CAS"),INDEX('DEQ Pollutant List'!$A$7:$A$611,MATCH($C173,'DEQ Pollutant List'!$C$7:$C$611,0)),INDEX('DEQ Pollutant List'!$A$7:$A$611,MATCH($B173,'DEQ Pollutant List'!$B$7:$B$611,0))),"")</f>
        <v>404</v>
      </c>
      <c r="E173" s="232">
        <v>0</v>
      </c>
      <c r="F173" s="233">
        <f>IF(A173="Type F",IF(INDEX('Emission Factors'!$G$6:$G$54,MATCH('3. Pollutant Emissions - EF'!B173,'Emission Factors'!$D$6:$D$54,0))="",INDEX('Emission Factors'!$F$6:$F$54,MATCH('3. Pollutant Emissions - EF'!B173,'Emission Factors'!$D$6:$D$54,0)),INDEX('Emission Factors'!$G$6:$G$54,MATCH('3. Pollutant Emissions - EF'!B173,'Emission Factors'!$D$6:$D$54,0))),IF(OR(A173="Type X",A173="Type Y"),INDEX('Emission Factors'!$E$6:$E$54,MATCH('3. Pollutant Emissions - EF'!B173,'Emission Factors'!$D$6:$D$54,0)),INDEX('Emission Factors'!$F$6:$F$54,MATCH('3. Pollutant Emissions - EF'!B173,'Emission Factors'!$D$6:$D$54,0))))</f>
        <v>4.5209000937094504E-4</v>
      </c>
      <c r="G173" s="234">
        <f t="shared" si="6"/>
        <v>4.5209000937094504E-4</v>
      </c>
      <c r="H173" s="235" t="s">
        <v>188</v>
      </c>
      <c r="I173" s="556" t="s">
        <v>189</v>
      </c>
      <c r="J173" s="298">
        <f>IFERROR(IF(F173="N/A","N/A",F173*(1-E173)*INDEX('2. Emissions Units &amp; Activities'!$H$15:$H$23,MATCH('3. Pollutant Emissions - EF'!$A173,'2. Emissions Units &amp; Activities'!$A$15:$A$23,0))/1000),"")</f>
        <v>8.1330992685833012E-4</v>
      </c>
      <c r="K173" s="298">
        <f>INDEX('Screening Emission Calculations'!$E$4:$M$54,MATCH($B173,'Screening Emission Calculations'!$C$4:$C$54,0),MATCH($A173,'Screening Emission Calculations'!$E$1:$M$1,0))</f>
        <v>5.8996480370882088E-3</v>
      </c>
      <c r="L173" s="299">
        <f t="shared" si="7"/>
        <v>5.8996480370882088E-3</v>
      </c>
      <c r="M173" s="500">
        <f>IFERROR(IF(F173="N/A","N/A",F173*(1-E173)*INDEX('2. Emissions Units &amp; Activities'!$K$15:$K$23,MATCH('3. Pollutant Emissions - EF'!$A173,'2. Emissions Units &amp; Activities'!$A$15:$A$23,0))/1000),"")</f>
        <v>4.8825721012062061E-5</v>
      </c>
      <c r="N173" s="555">
        <f>INDEX('Screening Emission Calculations'!$E$83:$M$133,MATCH($B173,'Screening Emission Calculations'!$C$83:$C$133,0),MATCH($A173,'Screening Emission Calculations'!$E$80:$M$80,0))</f>
        <v>1.3965018194400951E-3</v>
      </c>
      <c r="O173" s="304">
        <f t="shared" si="8"/>
        <v>1.3965018194400951E-3</v>
      </c>
    </row>
    <row r="174" spans="1:15" x14ac:dyDescent="0.3">
      <c r="A174" s="228" t="str">
        <f>'2. Emissions Units &amp; Activities'!$A$18</f>
        <v>Type D</v>
      </c>
      <c r="B174" s="276" t="s">
        <v>198</v>
      </c>
      <c r="C174" s="230" t="str">
        <f>IFERROR(IF(B174="No CAS","",INDEX('DEQ Pollutant List'!$C$7:$C$611,MATCH('3. Pollutant Emissions - EF'!B174,'DEQ Pollutant List'!$B$7:$B$611,0))),"")</f>
        <v>Antimony and compounds</v>
      </c>
      <c r="D174" s="231">
        <f>IFERROR(IF(OR($B174="",$B174="No CAS"),INDEX('DEQ Pollutant List'!$A$7:$A$611,MATCH($C174,'DEQ Pollutant List'!$C$7:$C$611,0)),INDEX('DEQ Pollutant List'!$A$7:$A$611,MATCH($B174,'DEQ Pollutant List'!$B$7:$B$611,0))),"")</f>
        <v>33</v>
      </c>
      <c r="E174" s="232">
        <v>0</v>
      </c>
      <c r="F174" s="233">
        <f>IF(A174="Type F",IF(INDEX('Emission Factors'!$G$6:$G$54,MATCH('3. Pollutant Emissions - EF'!B174,'Emission Factors'!$D$6:$D$54,0))="",INDEX('Emission Factors'!$F$6:$F$54,MATCH('3. Pollutant Emissions - EF'!B174,'Emission Factors'!$D$6:$D$54,0)),INDEX('Emission Factors'!$G$6:$G$54,MATCH('3. Pollutant Emissions - EF'!B174,'Emission Factors'!$D$6:$D$54,0))),IF(OR(A174="Type X",A174="Type Y"),INDEX('Emission Factors'!$E$6:$E$54,MATCH('3. Pollutant Emissions - EF'!B174,'Emission Factors'!$D$6:$D$54,0)),INDEX('Emission Factors'!$F$6:$F$54,MATCH('3. Pollutant Emissions - EF'!B174,'Emission Factors'!$D$6:$D$54,0))))</f>
        <v>3.1818727304855452E-4</v>
      </c>
      <c r="G174" s="234">
        <f t="shared" si="6"/>
        <v>3.1818727304855452E-4</v>
      </c>
      <c r="H174" s="235" t="s">
        <v>188</v>
      </c>
      <c r="I174" s="556" t="s">
        <v>196</v>
      </c>
      <c r="J174" s="298">
        <f>IFERROR(IF(F174="N/A","N/A",F174*(1-E174)*INDEX('2. Emissions Units &amp; Activities'!$H$15:$H$23,MATCH('3. Pollutant Emissions - EF'!$A174,'2. Emissions Units &amp; Activities'!$A$15:$A$23,0))/1000),"")</f>
        <v>5.7241890421434955E-4</v>
      </c>
      <c r="K174" s="298">
        <f>INDEX('Screening Emission Calculations'!$E$4:$M$54,MATCH($B174,'Screening Emission Calculations'!$C$4:$C$54,0),MATCH($A174,'Screening Emission Calculations'!$E$1:$M$1,0))</f>
        <v>4.0855245859434397E-3</v>
      </c>
      <c r="L174" s="299">
        <f t="shared" si="7"/>
        <v>4.0855245859434397E-3</v>
      </c>
      <c r="M174" s="500">
        <f>IFERROR(IF(F174="N/A","N/A",F174*(1-E174)*INDEX('2. Emissions Units &amp; Activities'!$K$15:$K$23,MATCH('3. Pollutant Emissions - EF'!$A174,'2. Emissions Units &amp; Activities'!$A$15:$A$23,0))/1000),"")</f>
        <v>3.4364225489243886E-5</v>
      </c>
      <c r="N174" s="555">
        <f>INDEX('Screening Emission Calculations'!$E$83:$M$133,MATCH($B174,'Screening Emission Calculations'!$C$83:$C$133,0),MATCH($A174,'Screening Emission Calculations'!$E$80:$M$80,0))</f>
        <v>9.80653175535645E-4</v>
      </c>
      <c r="O174" s="304">
        <f t="shared" si="8"/>
        <v>9.80653175535645E-4</v>
      </c>
    </row>
    <row r="175" spans="1:15" x14ac:dyDescent="0.3">
      <c r="A175" s="228" t="str">
        <f>'2. Emissions Units &amp; Activities'!$A$18</f>
        <v>Type D</v>
      </c>
      <c r="B175" s="276" t="s">
        <v>185</v>
      </c>
      <c r="C175" s="230" t="str">
        <f>IFERROR(IF(B175="No CAS","",INDEX('DEQ Pollutant List'!$C$7:$C$611,MATCH('3. Pollutant Emissions - EF'!B175,'DEQ Pollutant List'!$B$7:$B$611,0))),"")</f>
        <v>Arsenic and compounds</v>
      </c>
      <c r="D175" s="231">
        <f>IFERROR(IF(OR($B175="",$B175="No CAS"),INDEX('DEQ Pollutant List'!$A$7:$A$611,MATCH($C175,'DEQ Pollutant List'!$C$7:$C$611,0)),INDEX('DEQ Pollutant List'!$A$7:$A$611,MATCH($B175,'DEQ Pollutant List'!$B$7:$B$611,0))),"")</f>
        <v>37</v>
      </c>
      <c r="E175" s="232">
        <v>0</v>
      </c>
      <c r="F175" s="233">
        <f>IF(A175="Type F",IF(INDEX('Emission Factors'!$G$6:$G$54,MATCH('3. Pollutant Emissions - EF'!B175,'Emission Factors'!$D$6:$D$54,0))="",INDEX('Emission Factors'!$F$6:$F$54,MATCH('3. Pollutant Emissions - EF'!B175,'Emission Factors'!$D$6:$D$54,0)),INDEX('Emission Factors'!$G$6:$G$54,MATCH('3. Pollutant Emissions - EF'!B175,'Emission Factors'!$D$6:$D$54,0))),IF(OR(A175="Type X",A175="Type Y"),INDEX('Emission Factors'!$E$6:$E$54,MATCH('3. Pollutant Emissions - EF'!B175,'Emission Factors'!$D$6:$D$54,0)),INDEX('Emission Factors'!$F$6:$F$54,MATCH('3. Pollutant Emissions - EF'!B175,'Emission Factors'!$D$6:$D$54,0))))</f>
        <v>2.7685267838269253E-4</v>
      </c>
      <c r="G175" s="234">
        <f t="shared" si="6"/>
        <v>2.7685267838269253E-4</v>
      </c>
      <c r="H175" s="235" t="s">
        <v>188</v>
      </c>
      <c r="I175" s="556" t="s">
        <v>196</v>
      </c>
      <c r="J175" s="298">
        <f>IFERROR(IF(F175="N/A","N/A",F175*(1-E175)*INDEX('2. Emissions Units &amp; Activities'!$H$15:$H$23,MATCH('3. Pollutant Emissions - EF'!$A175,'2. Emissions Units &amp; Activities'!$A$15:$A$23,0))/1000),"")</f>
        <v>4.980579684104639E-4</v>
      </c>
      <c r="K175" s="298">
        <f>INDEX('Screening Emission Calculations'!$E$4:$M$54,MATCH($B175,'Screening Emission Calculations'!$C$4:$C$54,0),MATCH($A175,'Screening Emission Calculations'!$E$1:$M$1,0))</f>
        <v>3.5547883904337723E-3</v>
      </c>
      <c r="L175" s="299">
        <f t="shared" si="7"/>
        <v>3.5547883904337723E-3</v>
      </c>
      <c r="M175" s="500">
        <f>IFERROR(IF(F175="N/A","N/A",F175*(1-E175)*INDEX('2. Emissions Units &amp; Activities'!$K$15:$K$23,MATCH('3. Pollutant Emissions - EF'!$A175,'2. Emissions Units &amp; Activities'!$A$15:$A$23,0))/1000),"")</f>
        <v>2.9900089265330792E-5</v>
      </c>
      <c r="N175" s="555">
        <f>INDEX('Screening Emission Calculations'!$E$83:$M$133,MATCH($B175,'Screening Emission Calculations'!$C$83:$C$133,0),MATCH($A175,'Screening Emission Calculations'!$E$80:$M$80,0))</f>
        <v>8.5325995477545833E-4</v>
      </c>
      <c r="O175" s="304">
        <f t="shared" si="8"/>
        <v>8.5325995477545833E-4</v>
      </c>
    </row>
    <row r="176" spans="1:15" x14ac:dyDescent="0.3">
      <c r="A176" s="228" t="str">
        <f>'2. Emissions Units &amp; Activities'!$A$18</f>
        <v>Type D</v>
      </c>
      <c r="B176" s="276" t="s">
        <v>199</v>
      </c>
      <c r="C176" s="230" t="str">
        <f>IFERROR(IF(B176="No CAS","",INDEX('DEQ Pollutant List'!$C$7:$C$611,MATCH('3. Pollutant Emissions - EF'!B176,'DEQ Pollutant List'!$B$7:$B$611,0))),"")</f>
        <v>Barium and compounds</v>
      </c>
      <c r="D176" s="231">
        <f>IFERROR(IF(OR($B176="",$B176="No CAS"),INDEX('DEQ Pollutant List'!$A$7:$A$611,MATCH($C176,'DEQ Pollutant List'!$C$7:$C$611,0)),INDEX('DEQ Pollutant List'!$A$7:$A$611,MATCH($B176,'DEQ Pollutant List'!$B$7:$B$611,0))),"")</f>
        <v>45</v>
      </c>
      <c r="E176" s="232">
        <v>0</v>
      </c>
      <c r="F176" s="233">
        <f>IF(A176="Type F",IF(INDEX('Emission Factors'!$G$6:$G$54,MATCH('3. Pollutant Emissions - EF'!B176,'Emission Factors'!$D$6:$D$54,0))="",INDEX('Emission Factors'!$F$6:$F$54,MATCH('3. Pollutant Emissions - EF'!B176,'Emission Factors'!$D$6:$D$54,0)),INDEX('Emission Factors'!$G$6:$G$54,MATCH('3. Pollutant Emissions - EF'!B176,'Emission Factors'!$D$6:$D$54,0))),IF(OR(A176="Type X",A176="Type Y"),INDEX('Emission Factors'!$E$6:$E$54,MATCH('3. Pollutant Emissions - EF'!B176,'Emission Factors'!$D$6:$D$54,0)),INDEX('Emission Factors'!$F$6:$F$54,MATCH('3. Pollutant Emissions - EF'!B176,'Emission Factors'!$D$6:$D$54,0))))</f>
        <v>3.7389334939055331E-4</v>
      </c>
      <c r="G176" s="234">
        <f t="shared" si="6"/>
        <v>3.7389334939055331E-4</v>
      </c>
      <c r="H176" s="235" t="s">
        <v>188</v>
      </c>
      <c r="I176" s="556" t="s">
        <v>196</v>
      </c>
      <c r="J176" s="298">
        <f>IFERROR(IF(F176="N/A","N/A",F176*(1-E176)*INDEX('2. Emissions Units &amp; Activities'!$H$15:$H$23,MATCH('3. Pollutant Emissions - EF'!$A176,'2. Emissions Units &amp; Activities'!$A$15:$A$23,0))/1000),"")</f>
        <v>6.7263413555360542E-4</v>
      </c>
      <c r="K176" s="298">
        <f>INDEX('Screening Emission Calculations'!$E$4:$M$54,MATCH($B176,'Screening Emission Calculations'!$C$4:$C$54,0),MATCH($A176,'Screening Emission Calculations'!$E$1:$M$1,0))</f>
        <v>4.8007906061747043E-3</v>
      </c>
      <c r="L176" s="299">
        <f t="shared" si="7"/>
        <v>4.8007906061747043E-3</v>
      </c>
      <c r="M176" s="500">
        <f>IFERROR(IF(F176="N/A","N/A",F176*(1-E176)*INDEX('2. Emissions Units &amp; Activities'!$K$15:$K$23,MATCH('3. Pollutant Emissions - EF'!$A176,'2. Emissions Units &amp; Activities'!$A$15:$A$23,0))/1000),"")</f>
        <v>4.0380481734179751E-5</v>
      </c>
      <c r="N176" s="555">
        <f>INDEX('Screening Emission Calculations'!$E$83:$M$133,MATCH($B176,'Screening Emission Calculations'!$C$83:$C$133,0),MATCH($A176,'Screening Emission Calculations'!$E$80:$M$80,0))</f>
        <v>1.1523393028216853E-3</v>
      </c>
      <c r="O176" s="304">
        <f t="shared" si="8"/>
        <v>1.1523393028216853E-3</v>
      </c>
    </row>
    <row r="177" spans="1:15" x14ac:dyDescent="0.3">
      <c r="A177" s="228" t="str">
        <f>'2. Emissions Units &amp; Activities'!$A$18</f>
        <v>Type D</v>
      </c>
      <c r="B177" s="276" t="s">
        <v>200</v>
      </c>
      <c r="C177" s="230" t="str">
        <f>IFERROR(IF(B177="No CAS","",INDEX('DEQ Pollutant List'!$C$7:$C$611,MATCH('3. Pollutant Emissions - EF'!B177,'DEQ Pollutant List'!$B$7:$B$611,0))),"")</f>
        <v>Benz[a]anthracene</v>
      </c>
      <c r="D177" s="231">
        <f>IFERROR(IF(OR($B177="",$B177="No CAS"),INDEX('DEQ Pollutant List'!$A$7:$A$611,MATCH($C177,'DEQ Pollutant List'!$C$7:$C$611,0)),INDEX('DEQ Pollutant List'!$A$7:$A$611,MATCH($B177,'DEQ Pollutant List'!$B$7:$B$611,0))),"")</f>
        <v>405</v>
      </c>
      <c r="E177" s="232">
        <v>0</v>
      </c>
      <c r="F177" s="233">
        <f>IF(A177="Type F",IF(INDEX('Emission Factors'!$G$6:$G$54,MATCH('3. Pollutant Emissions - EF'!B177,'Emission Factors'!$D$6:$D$54,0))="",INDEX('Emission Factors'!$F$6:$F$54,MATCH('3. Pollutant Emissions - EF'!B177,'Emission Factors'!$D$6:$D$54,0)),INDEX('Emission Factors'!$G$6:$G$54,MATCH('3. Pollutant Emissions - EF'!B177,'Emission Factors'!$D$6:$D$54,0))),IF(OR(A177="Type X",A177="Type Y"),INDEX('Emission Factors'!$E$6:$E$54,MATCH('3. Pollutant Emissions - EF'!B177,'Emission Factors'!$D$6:$D$54,0)),INDEX('Emission Factors'!$F$6:$F$54,MATCH('3. Pollutant Emissions - EF'!B177,'Emission Factors'!$D$6:$D$54,0))))</f>
        <v>4.8541323701614526E-5</v>
      </c>
      <c r="G177" s="234">
        <f t="shared" si="6"/>
        <v>4.8541323701614526E-5</v>
      </c>
      <c r="H177" s="235" t="s">
        <v>188</v>
      </c>
      <c r="I177" s="556" t="s">
        <v>189</v>
      </c>
      <c r="J177" s="298">
        <f>IFERROR(IF(F177="N/A","N/A",F177*(1-E177)*INDEX('2. Emissions Units &amp; Activities'!$H$15:$H$23,MATCH('3. Pollutant Emissions - EF'!$A177,'2. Emissions Units &amp; Activities'!$A$15:$A$23,0))/1000),"")</f>
        <v>8.7325841339204531E-5</v>
      </c>
      <c r="K177" s="298">
        <f>INDEX('Screening Emission Calculations'!$E$4:$M$54,MATCH($B177,'Screening Emission Calculations'!$C$4:$C$54,0),MATCH($A177,'Screening Emission Calculations'!$E$1:$M$1,0))</f>
        <v>6.334506827354331E-4</v>
      </c>
      <c r="L177" s="299">
        <f t="shared" si="7"/>
        <v>6.334506827354331E-4</v>
      </c>
      <c r="M177" s="500">
        <f>IFERROR(IF(F177="N/A","N/A",F177*(1-E177)*INDEX('2. Emissions Units &amp; Activities'!$K$15:$K$23,MATCH('3. Pollutant Emissions - EF'!$A177,'2. Emissions Units &amp; Activities'!$A$15:$A$23,0))/1000),"")</f>
        <v>5.2424629597743696E-6</v>
      </c>
      <c r="N177" s="555">
        <f>INDEX('Screening Emission Calculations'!$E$83:$M$133,MATCH($B177,'Screening Emission Calculations'!$C$83:$C$133,0),MATCH($A177,'Screening Emission Calculations'!$E$80:$M$80,0))</f>
        <v>1.499436958619327E-4</v>
      </c>
      <c r="O177" s="304">
        <f t="shared" si="8"/>
        <v>1.499436958619327E-4</v>
      </c>
    </row>
    <row r="178" spans="1:15" x14ac:dyDescent="0.3">
      <c r="A178" s="228" t="str">
        <f>'2. Emissions Units &amp; Activities'!$A$18</f>
        <v>Type D</v>
      </c>
      <c r="B178" s="276" t="s">
        <v>201</v>
      </c>
      <c r="C178" s="230" t="str">
        <f>IFERROR(IF(B178="No CAS","",INDEX('DEQ Pollutant List'!$C$7:$C$611,MATCH('3. Pollutant Emissions - EF'!B178,'DEQ Pollutant List'!$B$7:$B$611,0))),"")</f>
        <v>Benzene</v>
      </c>
      <c r="D178" s="231">
        <f>IFERROR(IF(OR($B178="",$B178="No CAS"),INDEX('DEQ Pollutant List'!$A$7:$A$611,MATCH($C178,'DEQ Pollutant List'!$C$7:$C$611,0)),INDEX('DEQ Pollutant List'!$A$7:$A$611,MATCH($B178,'DEQ Pollutant List'!$B$7:$B$611,0))),"")</f>
        <v>46</v>
      </c>
      <c r="E178" s="232">
        <v>0</v>
      </c>
      <c r="F178" s="233">
        <f>IF(A178="Type F",IF(INDEX('Emission Factors'!$G$6:$G$54,MATCH('3. Pollutant Emissions - EF'!B178,'Emission Factors'!$D$6:$D$54,0))="",INDEX('Emission Factors'!$F$6:$F$54,MATCH('3. Pollutant Emissions - EF'!B178,'Emission Factors'!$D$6:$D$54,0)),INDEX('Emission Factors'!$G$6:$G$54,MATCH('3. Pollutant Emissions - EF'!B178,'Emission Factors'!$D$6:$D$54,0))),IF(OR(A178="Type X",A178="Type Y"),INDEX('Emission Factors'!$E$6:$E$54,MATCH('3. Pollutant Emissions - EF'!B178,'Emission Factors'!$D$6:$D$54,0)),INDEX('Emission Factors'!$F$6:$F$54,MATCH('3. Pollutant Emissions - EF'!B178,'Emission Factors'!$D$6:$D$54,0))))</f>
        <v>0.18629999999999999</v>
      </c>
      <c r="G178" s="234">
        <f t="shared" si="6"/>
        <v>0.18629999999999999</v>
      </c>
      <c r="H178" s="235" t="s">
        <v>188</v>
      </c>
      <c r="I178" s="556" t="s">
        <v>189</v>
      </c>
      <c r="J178" s="298">
        <f>IFERROR(IF(F178="N/A","N/A",F178*(1-E178)*INDEX('2. Emissions Units &amp; Activities'!$H$15:$H$23,MATCH('3. Pollutant Emissions - EF'!$A178,'2. Emissions Units &amp; Activities'!$A$15:$A$23,0))/1000),"")</f>
        <v>0.3351537</v>
      </c>
      <c r="K178" s="298">
        <f>INDEX('Screening Emission Calculations'!$E$4:$M$54,MATCH($B178,'Screening Emission Calculations'!$C$4:$C$54,0),MATCH($A178,'Screening Emission Calculations'!$E$1:$M$1,0))</f>
        <v>2.4311628359999999</v>
      </c>
      <c r="L178" s="299">
        <f t="shared" si="7"/>
        <v>2.4311628359999999</v>
      </c>
      <c r="M178" s="500">
        <f>IFERROR(IF(F178="N/A","N/A",F178*(1-E178)*INDEX('2. Emissions Units &amp; Activities'!$K$15:$K$23,MATCH('3. Pollutant Emissions - EF'!$A178,'2. Emissions Units &amp; Activities'!$A$15:$A$23,0))/1000),"")</f>
        <v>2.01204E-2</v>
      </c>
      <c r="N178" s="555">
        <f>INDEX('Screening Emission Calculations'!$E$83:$M$133,MATCH($B178,'Screening Emission Calculations'!$C$83:$C$133,0),MATCH($A178,'Screening Emission Calculations'!$E$80:$M$80,0))</f>
        <v>0.57547896120000008</v>
      </c>
      <c r="O178" s="304">
        <f t="shared" si="8"/>
        <v>0.57547896120000008</v>
      </c>
    </row>
    <row r="179" spans="1:15" x14ac:dyDescent="0.3">
      <c r="A179" s="228" t="str">
        <f>'2. Emissions Units &amp; Activities'!$A$18</f>
        <v>Type D</v>
      </c>
      <c r="B179" s="276" t="s">
        <v>202</v>
      </c>
      <c r="C179" s="230" t="str">
        <f>IFERROR(IF(B179="No CAS","",INDEX('DEQ Pollutant List'!$C$7:$C$611,MATCH('3. Pollutant Emissions - EF'!B179,'DEQ Pollutant List'!$B$7:$B$611,0))),"")</f>
        <v>Benzo[a]pyrene</v>
      </c>
      <c r="D179" s="231">
        <f>IFERROR(IF(OR($B179="",$B179="No CAS"),INDEX('DEQ Pollutant List'!$A$7:$A$611,MATCH($C179,'DEQ Pollutant List'!$C$7:$C$611,0)),INDEX('DEQ Pollutant List'!$A$7:$A$611,MATCH($B179,'DEQ Pollutant List'!$B$7:$B$611,0))),"")</f>
        <v>406</v>
      </c>
      <c r="E179" s="232">
        <v>0</v>
      </c>
      <c r="F179" s="233">
        <f>IF(A179="Type F",IF(INDEX('Emission Factors'!$G$6:$G$54,MATCH('3. Pollutant Emissions - EF'!B179,'Emission Factors'!$D$6:$D$54,0))="",INDEX('Emission Factors'!$F$6:$F$54,MATCH('3. Pollutant Emissions - EF'!B179,'Emission Factors'!$D$6:$D$54,0)),INDEX('Emission Factors'!$G$6:$G$54,MATCH('3. Pollutant Emissions - EF'!B179,'Emission Factors'!$D$6:$D$54,0))),IF(OR(A179="Type X",A179="Type Y"),INDEX('Emission Factors'!$E$6:$E$54,MATCH('3. Pollutant Emissions - EF'!B179,'Emission Factors'!$D$6:$D$54,0)),INDEX('Emission Factors'!$F$6:$F$54,MATCH('3. Pollutant Emissions - EF'!B179,'Emission Factors'!$D$6:$D$54,0))))</f>
        <v>1.4385237354722992E-5</v>
      </c>
      <c r="G179" s="234">
        <f t="shared" si="6"/>
        <v>1.4385237354722992E-5</v>
      </c>
      <c r="H179" s="235" t="s">
        <v>188</v>
      </c>
      <c r="I179" s="556" t="s">
        <v>189</v>
      </c>
      <c r="J179" s="298">
        <f>IFERROR(IF(F179="N/A","N/A",F179*(1-E179)*INDEX('2. Emissions Units &amp; Activities'!$H$15:$H$23,MATCH('3. Pollutant Emissions - EF'!$A179,'2. Emissions Units &amp; Activities'!$A$15:$A$23,0))/1000),"")</f>
        <v>2.5879042001146665E-5</v>
      </c>
      <c r="K179" s="298">
        <f>INDEX('Screening Emission Calculations'!$E$4:$M$54,MATCH($B179,'Screening Emission Calculations'!$C$4:$C$54,0),MATCH($A179,'Screening Emission Calculations'!$E$1:$M$1,0))</f>
        <v>1.8772331961267573E-4</v>
      </c>
      <c r="L179" s="299">
        <f t="shared" si="7"/>
        <v>1.8772331961267573E-4</v>
      </c>
      <c r="M179" s="500">
        <f>IFERROR(IF(F179="N/A","N/A",F179*(1-E179)*INDEX('2. Emissions Units &amp; Activities'!$K$15:$K$23,MATCH('3. Pollutant Emissions - EF'!$A179,'2. Emissions Units &amp; Activities'!$A$15:$A$23,0))/1000),"")</f>
        <v>1.5536056343100832E-6</v>
      </c>
      <c r="N179" s="555">
        <f>INDEX('Screening Emission Calculations'!$E$83:$M$133,MATCH($B179,'Screening Emission Calculations'!$C$83:$C$133,0),MATCH($A179,'Screening Emission Calculations'!$E$80:$M$80,0))</f>
        <v>4.4435863926524013E-5</v>
      </c>
      <c r="O179" s="304">
        <f t="shared" si="8"/>
        <v>4.4435863926524013E-5</v>
      </c>
    </row>
    <row r="180" spans="1:15" x14ac:dyDescent="0.3">
      <c r="A180" s="228" t="str">
        <f>'2. Emissions Units &amp; Activities'!$A$18</f>
        <v>Type D</v>
      </c>
      <c r="B180" s="276" t="s">
        <v>203</v>
      </c>
      <c r="C180" s="230" t="str">
        <f>IFERROR(IF(B180="No CAS","",INDEX('DEQ Pollutant List'!$C$7:$C$611,MATCH('3. Pollutant Emissions - EF'!B180,'DEQ Pollutant List'!$B$7:$B$611,0))),"")</f>
        <v>Benzo[b]fluoranthene</v>
      </c>
      <c r="D180" s="231">
        <f>IFERROR(IF(OR($B180="",$B180="No CAS"),INDEX('DEQ Pollutant List'!$A$7:$A$611,MATCH($C180,'DEQ Pollutant List'!$C$7:$C$611,0)),INDEX('DEQ Pollutant List'!$A$7:$A$611,MATCH($B180,'DEQ Pollutant List'!$B$7:$B$611,0))),"")</f>
        <v>407</v>
      </c>
      <c r="E180" s="232">
        <v>0</v>
      </c>
      <c r="F180" s="233">
        <f>IF(A180="Type F",IF(INDEX('Emission Factors'!$G$6:$G$54,MATCH('3. Pollutant Emissions - EF'!B180,'Emission Factors'!$D$6:$D$54,0))="",INDEX('Emission Factors'!$F$6:$F$54,MATCH('3. Pollutant Emissions - EF'!B180,'Emission Factors'!$D$6:$D$54,0)),INDEX('Emission Factors'!$G$6:$G$54,MATCH('3. Pollutant Emissions - EF'!B180,'Emission Factors'!$D$6:$D$54,0))),IF(OR(A180="Type X",A180="Type Y"),INDEX('Emission Factors'!$E$6:$E$54,MATCH('3. Pollutant Emissions - EF'!B180,'Emission Factors'!$D$6:$D$54,0)),INDEX('Emission Factors'!$F$6:$F$54,MATCH('3. Pollutant Emissions - EF'!B180,'Emission Factors'!$D$6:$D$54,0))))</f>
        <v>4.4353578135943152E-5</v>
      </c>
      <c r="G180" s="234">
        <f t="shared" si="6"/>
        <v>4.4353578135943152E-5</v>
      </c>
      <c r="H180" s="235" t="s">
        <v>188</v>
      </c>
      <c r="I180" s="556" t="s">
        <v>189</v>
      </c>
      <c r="J180" s="298">
        <f>IFERROR(IF(F180="N/A","N/A",F180*(1-E180)*INDEX('2. Emissions Units &amp; Activities'!$H$15:$H$23,MATCH('3. Pollutant Emissions - EF'!$A180,'2. Emissions Units &amp; Activities'!$A$15:$A$23,0))/1000),"")</f>
        <v>7.9792087066561722E-5</v>
      </c>
      <c r="K180" s="298">
        <f>INDEX('Screening Emission Calculations'!$E$4:$M$54,MATCH($B180,'Screening Emission Calculations'!$C$4:$C$54,0),MATCH($A180,'Screening Emission Calculations'!$E$1:$M$1,0))</f>
        <v>5.7880177567218001E-4</v>
      </c>
      <c r="L180" s="299">
        <f t="shared" si="7"/>
        <v>5.7880177567218001E-4</v>
      </c>
      <c r="M180" s="500">
        <f>IFERROR(IF(F180="N/A","N/A",F180*(1-E180)*INDEX('2. Emissions Units &amp; Activities'!$K$15:$K$23,MATCH('3. Pollutant Emissions - EF'!$A180,'2. Emissions Units &amp; Activities'!$A$15:$A$23,0))/1000),"")</f>
        <v>4.7901864386818603E-6</v>
      </c>
      <c r="N180" s="555">
        <f>INDEX('Screening Emission Calculations'!$E$83:$M$133,MATCH($B180,'Screening Emission Calculations'!$C$83:$C$133,0),MATCH($A180,'Screening Emission Calculations'!$E$80:$M$80,0))</f>
        <v>1.3700778889519914E-4</v>
      </c>
      <c r="O180" s="304">
        <f t="shared" si="8"/>
        <v>1.3700778889519914E-4</v>
      </c>
    </row>
    <row r="181" spans="1:15" x14ac:dyDescent="0.3">
      <c r="A181" s="228" t="str">
        <f>'2. Emissions Units &amp; Activities'!$A$18</f>
        <v>Type D</v>
      </c>
      <c r="B181" s="276" t="s">
        <v>204</v>
      </c>
      <c r="C181" s="230" t="str">
        <f>IFERROR(IF(B181="No CAS","",INDEX('DEQ Pollutant List'!$C$7:$C$611,MATCH('3. Pollutant Emissions - EF'!B181,'DEQ Pollutant List'!$B$7:$B$611,0))),"")</f>
        <v>Benzo[e]pyrene</v>
      </c>
      <c r="D181" s="231">
        <f>IFERROR(IF(OR($B181="",$B181="No CAS"),INDEX('DEQ Pollutant List'!$A$7:$A$611,MATCH($C181,'DEQ Pollutant List'!$C$7:$C$611,0)),INDEX('DEQ Pollutant List'!$A$7:$A$611,MATCH($B181,'DEQ Pollutant List'!$B$7:$B$611,0))),"")</f>
        <v>409</v>
      </c>
      <c r="E181" s="232">
        <v>0</v>
      </c>
      <c r="F181" s="233">
        <f>IF(A181="Type F",IF(INDEX('Emission Factors'!$G$6:$G$54,MATCH('3. Pollutant Emissions - EF'!B181,'Emission Factors'!$D$6:$D$54,0))="",INDEX('Emission Factors'!$F$6:$F$54,MATCH('3. Pollutant Emissions - EF'!B181,'Emission Factors'!$D$6:$D$54,0)),INDEX('Emission Factors'!$G$6:$G$54,MATCH('3. Pollutant Emissions - EF'!B181,'Emission Factors'!$D$6:$D$54,0))),IF(OR(A181="Type X",A181="Type Y"),INDEX('Emission Factors'!$E$6:$E$54,MATCH('3. Pollutant Emissions - EF'!B181,'Emission Factors'!$D$6:$D$54,0)),INDEX('Emission Factors'!$F$6:$F$54,MATCH('3. Pollutant Emissions - EF'!B181,'Emission Factors'!$D$6:$D$54,0))))</f>
        <v>3.2868294417433586E-5</v>
      </c>
      <c r="G181" s="234">
        <f t="shared" si="6"/>
        <v>3.2868294417433586E-5</v>
      </c>
      <c r="H181" s="235" t="s">
        <v>188</v>
      </c>
      <c r="I181" s="556" t="s">
        <v>189</v>
      </c>
      <c r="J181" s="298">
        <f>IFERROR(IF(F181="N/A","N/A",F181*(1-E181)*INDEX('2. Emissions Units &amp; Activities'!$H$15:$H$23,MATCH('3. Pollutant Emissions - EF'!$A181,'2. Emissions Units &amp; Activities'!$A$15:$A$23,0))/1000),"")</f>
        <v>5.9130061656963021E-5</v>
      </c>
      <c r="K181" s="298">
        <f>INDEX('Screening Emission Calculations'!$E$4:$M$54,MATCH($B181,'Screening Emission Calculations'!$C$4:$C$54,0),MATCH($A181,'Screening Emission Calculations'!$E$1:$M$1,0))</f>
        <v>4.2892203902507141E-4</v>
      </c>
      <c r="L181" s="299">
        <f t="shared" si="7"/>
        <v>4.2892203902507141E-4</v>
      </c>
      <c r="M181" s="500">
        <f>IFERROR(IF(F181="N/A","N/A",F181*(1-E181)*INDEX('2. Emissions Units &amp; Activities'!$K$15:$K$23,MATCH('3. Pollutant Emissions - EF'!$A181,'2. Emissions Units &amp; Activities'!$A$15:$A$23,0))/1000),"")</f>
        <v>3.5497757970828276E-6</v>
      </c>
      <c r="N181" s="555">
        <f>INDEX('Screening Emission Calculations'!$E$83:$M$133,MATCH($B181,'Screening Emission Calculations'!$C$83:$C$133,0),MATCH($A181,'Screening Emission Calculations'!$E$80:$M$80,0))</f>
        <v>1.0152985468470445E-4</v>
      </c>
      <c r="O181" s="304">
        <f t="shared" si="8"/>
        <v>1.0152985468470445E-4</v>
      </c>
    </row>
    <row r="182" spans="1:15" x14ac:dyDescent="0.3">
      <c r="A182" s="228" t="str">
        <f>'2. Emissions Units &amp; Activities'!$A$18</f>
        <v>Type D</v>
      </c>
      <c r="B182" s="276" t="s">
        <v>205</v>
      </c>
      <c r="C182" s="230" t="str">
        <f>IFERROR(IF(B182="No CAS","",INDEX('DEQ Pollutant List'!$C$7:$C$611,MATCH('3. Pollutant Emissions - EF'!B182,'DEQ Pollutant List'!$B$7:$B$611,0))),"")</f>
        <v>Benzo[g,h,i]perylene</v>
      </c>
      <c r="D182" s="231">
        <f>IFERROR(IF(OR($B182="",$B182="No CAS"),INDEX('DEQ Pollutant List'!$A$7:$A$611,MATCH($C182,'DEQ Pollutant List'!$C$7:$C$611,0)),INDEX('DEQ Pollutant List'!$A$7:$A$611,MATCH($B182,'DEQ Pollutant List'!$B$7:$B$611,0))),"")</f>
        <v>410</v>
      </c>
      <c r="E182" s="232">
        <v>0</v>
      </c>
      <c r="F182" s="233">
        <f>IF(A182="Type F",IF(INDEX('Emission Factors'!$G$6:$G$54,MATCH('3. Pollutant Emissions - EF'!B182,'Emission Factors'!$D$6:$D$54,0))="",INDEX('Emission Factors'!$F$6:$F$54,MATCH('3. Pollutant Emissions - EF'!B182,'Emission Factors'!$D$6:$D$54,0)),INDEX('Emission Factors'!$G$6:$G$54,MATCH('3. Pollutant Emissions - EF'!B182,'Emission Factors'!$D$6:$D$54,0))),IF(OR(A182="Type X",A182="Type Y"),INDEX('Emission Factors'!$E$6:$E$54,MATCH('3. Pollutant Emissions - EF'!B182,'Emission Factors'!$D$6:$D$54,0)),INDEX('Emission Factors'!$F$6:$F$54,MATCH('3. Pollutant Emissions - EF'!B182,'Emission Factors'!$D$6:$D$54,0))))</f>
        <v>2.187429870630113E-5</v>
      </c>
      <c r="G182" s="234">
        <f t="shared" si="6"/>
        <v>2.187429870630113E-5</v>
      </c>
      <c r="H182" s="235" t="s">
        <v>188</v>
      </c>
      <c r="I182" s="556" t="s">
        <v>189</v>
      </c>
      <c r="J182" s="298">
        <f>IFERROR(IF(F182="N/A","N/A",F182*(1-E182)*INDEX('2. Emissions Units &amp; Activities'!$H$15:$H$23,MATCH('3. Pollutant Emissions - EF'!$A182,'2. Emissions Units &amp; Activities'!$A$15:$A$23,0))/1000),"")</f>
        <v>3.9351863372635737E-5</v>
      </c>
      <c r="K182" s="298">
        <f>INDEX('Screening Emission Calculations'!$E$4:$M$54,MATCH($B182,'Screening Emission Calculations'!$C$4:$C$54,0),MATCH($A182,'Screening Emission Calculations'!$E$1:$M$1,0))</f>
        <v>2.8545347331359195E-4</v>
      </c>
      <c r="L182" s="299">
        <f t="shared" si="7"/>
        <v>2.8545347331359195E-4</v>
      </c>
      <c r="M182" s="500">
        <f>IFERROR(IF(F182="N/A","N/A",F182*(1-E182)*INDEX('2. Emissions Units &amp; Activities'!$K$15:$K$23,MATCH('3. Pollutant Emissions - EF'!$A182,'2. Emissions Units &amp; Activities'!$A$15:$A$23,0))/1000),"")</f>
        <v>2.362424260280522E-6</v>
      </c>
      <c r="N182" s="555">
        <f>INDEX('Screening Emission Calculations'!$E$83:$M$133,MATCH($B182,'Screening Emission Calculations'!$C$83:$C$133,0),MATCH($A182,'Screening Emission Calculations'!$E$80:$M$80,0))</f>
        <v>6.7569504543642939E-5</v>
      </c>
      <c r="O182" s="304">
        <f t="shared" si="8"/>
        <v>6.7569504543642939E-5</v>
      </c>
    </row>
    <row r="183" spans="1:15" x14ac:dyDescent="0.3">
      <c r="A183" s="228" t="str">
        <f>'2. Emissions Units &amp; Activities'!$A$18</f>
        <v>Type D</v>
      </c>
      <c r="B183" s="276" t="s">
        <v>206</v>
      </c>
      <c r="C183" s="230" t="str">
        <f>IFERROR(IF(B183="No CAS","",INDEX('DEQ Pollutant List'!$C$7:$C$611,MATCH('3. Pollutant Emissions - EF'!B183,'DEQ Pollutant List'!$B$7:$B$611,0))),"")</f>
        <v>Benzo[k]fluoranthene</v>
      </c>
      <c r="D183" s="231">
        <f>IFERROR(IF(OR($B183="",$B183="No CAS"),INDEX('DEQ Pollutant List'!$A$7:$A$611,MATCH($C183,'DEQ Pollutant List'!$C$7:$C$611,0)),INDEX('DEQ Pollutant List'!$A$7:$A$611,MATCH($B183,'DEQ Pollutant List'!$B$7:$B$611,0))),"")</f>
        <v>412</v>
      </c>
      <c r="E183" s="232">
        <v>0</v>
      </c>
      <c r="F183" s="233">
        <f>IF(A183="Type F",IF(INDEX('Emission Factors'!$G$6:$G$54,MATCH('3. Pollutant Emissions - EF'!B183,'Emission Factors'!$D$6:$D$54,0))="",INDEX('Emission Factors'!$F$6:$F$54,MATCH('3. Pollutant Emissions - EF'!B183,'Emission Factors'!$D$6:$D$54,0)),INDEX('Emission Factors'!$G$6:$G$54,MATCH('3. Pollutant Emissions - EF'!B183,'Emission Factors'!$D$6:$D$54,0))),IF(OR(A183="Type X",A183="Type Y"),INDEX('Emission Factors'!$E$6:$E$54,MATCH('3. Pollutant Emissions - EF'!B183,'Emission Factors'!$D$6:$D$54,0)),INDEX('Emission Factors'!$F$6:$F$54,MATCH('3. Pollutant Emissions - EF'!B183,'Emission Factors'!$D$6:$D$54,0))))</f>
        <v>1.3054358967800315E-5</v>
      </c>
      <c r="G183" s="234">
        <f t="shared" si="6"/>
        <v>1.3054358967800315E-5</v>
      </c>
      <c r="H183" s="235" t="s">
        <v>188</v>
      </c>
      <c r="I183" s="556" t="s">
        <v>189</v>
      </c>
      <c r="J183" s="298">
        <f>IFERROR(IF(F183="N/A","N/A",F183*(1-E183)*INDEX('2. Emissions Units &amp; Activities'!$H$15:$H$23,MATCH('3. Pollutant Emissions - EF'!$A183,'2. Emissions Units &amp; Activities'!$A$15:$A$23,0))/1000),"")</f>
        <v>2.3484791783072769E-5</v>
      </c>
      <c r="K183" s="298">
        <f>INDEX('Screening Emission Calculations'!$E$4:$M$54,MATCH($B183,'Screening Emission Calculations'!$C$4:$C$54,0),MATCH($A183,'Screening Emission Calculations'!$E$1:$M$1,0))</f>
        <v>1.7035572930928315E-4</v>
      </c>
      <c r="L183" s="299">
        <f t="shared" si="7"/>
        <v>1.7035572930928315E-4</v>
      </c>
      <c r="M183" s="500">
        <f>IFERROR(IF(F183="N/A","N/A",F183*(1-E183)*INDEX('2. Emissions Units &amp; Activities'!$K$15:$K$23,MATCH('3. Pollutant Emissions - EF'!$A183,'2. Emissions Units &amp; Activities'!$A$15:$A$23,0))/1000),"")</f>
        <v>1.4098707685224339E-6</v>
      </c>
      <c r="N183" s="555">
        <f>INDEX('Screening Emission Calculations'!$E$83:$M$133,MATCH($B183,'Screening Emission Calculations'!$C$83:$C$133,0),MATCH($A183,'Screening Emission Calculations'!$E$80:$M$80,0))</f>
        <v>4.0324793010851473E-5</v>
      </c>
      <c r="O183" s="304">
        <f t="shared" si="8"/>
        <v>4.0324793010851473E-5</v>
      </c>
    </row>
    <row r="184" spans="1:15" x14ac:dyDescent="0.3">
      <c r="A184" s="228" t="str">
        <f>'2. Emissions Units &amp; Activities'!$A$18</f>
        <v>Type D</v>
      </c>
      <c r="B184" s="276" t="s">
        <v>207</v>
      </c>
      <c r="C184" s="230" t="str">
        <f>IFERROR(IF(B184="No CAS","",INDEX('DEQ Pollutant List'!$C$7:$C$611,MATCH('3. Pollutant Emissions - EF'!B184,'DEQ Pollutant List'!$B$7:$B$611,0))),"")</f>
        <v>Beryllium and compounds</v>
      </c>
      <c r="D184" s="231">
        <f>IFERROR(IF(OR($B184="",$B184="No CAS"),INDEX('DEQ Pollutant List'!$A$7:$A$611,MATCH($C184,'DEQ Pollutant List'!$C$7:$C$611,0)),INDEX('DEQ Pollutant List'!$A$7:$A$611,MATCH($B184,'DEQ Pollutant List'!$B$7:$B$611,0))),"")</f>
        <v>58</v>
      </c>
      <c r="E184" s="232">
        <v>0</v>
      </c>
      <c r="F184" s="233">
        <f>IF(A184="Type F",IF(INDEX('Emission Factors'!$G$6:$G$54,MATCH('3. Pollutant Emissions - EF'!B184,'Emission Factors'!$D$6:$D$54,0))="",INDEX('Emission Factors'!$F$6:$F$54,MATCH('3. Pollutant Emissions - EF'!B184,'Emission Factors'!$D$6:$D$54,0)),INDEX('Emission Factors'!$G$6:$G$54,MATCH('3. Pollutant Emissions - EF'!B184,'Emission Factors'!$D$6:$D$54,0))),IF(OR(A184="Type X",A184="Type Y"),INDEX('Emission Factors'!$E$6:$E$54,MATCH('3. Pollutant Emissions - EF'!B184,'Emission Factors'!$D$6:$D$54,0)),INDEX('Emission Factors'!$F$6:$F$54,MATCH('3. Pollutant Emissions - EF'!B184,'Emission Factors'!$D$6:$D$54,0))))</f>
        <v>4.7708462766464961E-6</v>
      </c>
      <c r="G184" s="234">
        <f t="shared" si="6"/>
        <v>4.7708462766464961E-6</v>
      </c>
      <c r="H184" s="235" t="s">
        <v>188</v>
      </c>
      <c r="I184" s="556" t="s">
        <v>196</v>
      </c>
      <c r="J184" s="298">
        <f>IFERROR(IF(F184="N/A","N/A",F184*(1-E184)*INDEX('2. Emissions Units &amp; Activities'!$H$15:$H$23,MATCH('3. Pollutant Emissions - EF'!$A184,'2. Emissions Units &amp; Activities'!$A$15:$A$23,0))/1000),"")</f>
        <v>8.5827524516870469E-6</v>
      </c>
      <c r="K184" s="298">
        <f>INDEX('Screening Emission Calculations'!$E$4:$M$54,MATCH($B184,'Screening Emission Calculations'!$C$4:$C$54,0),MATCH($A184,'Screening Emission Calculations'!$E$1:$M$1,0))</f>
        <v>6.1257666192141003E-5</v>
      </c>
      <c r="L184" s="299">
        <f t="shared" si="7"/>
        <v>6.1257666192141003E-5</v>
      </c>
      <c r="M184" s="500">
        <f>IFERROR(IF(F184="N/A","N/A",F184*(1-E184)*INDEX('2. Emissions Units &amp; Activities'!$K$15:$K$23,MATCH('3. Pollutant Emissions - EF'!$A184,'2. Emissions Units &amp; Activities'!$A$15:$A$23,0))/1000),"")</f>
        <v>5.1525139787782159E-7</v>
      </c>
      <c r="N184" s="555">
        <f>INDEX('Screening Emission Calculations'!$E$83:$M$133,MATCH($B184,'Screening Emission Calculations'!$C$83:$C$133,0),MATCH($A184,'Screening Emission Calculations'!$E$80:$M$80,0))</f>
        <v>1.47037482246245E-5</v>
      </c>
      <c r="O184" s="304">
        <f t="shared" si="8"/>
        <v>1.47037482246245E-5</v>
      </c>
    </row>
    <row r="185" spans="1:15" x14ac:dyDescent="0.3">
      <c r="A185" s="228" t="str">
        <f>'2. Emissions Units &amp; Activities'!$A$18</f>
        <v>Type D</v>
      </c>
      <c r="B185" s="276" t="s">
        <v>208</v>
      </c>
      <c r="C185" s="230" t="str">
        <f>IFERROR(IF(B185="No CAS","",INDEX('DEQ Pollutant List'!$C$7:$C$611,MATCH('3. Pollutant Emissions - EF'!B185,'DEQ Pollutant List'!$B$7:$B$611,0))),"")</f>
        <v>Cadmium and compounds</v>
      </c>
      <c r="D185" s="231">
        <f>IFERROR(IF(OR($B185="",$B185="No CAS"),INDEX('DEQ Pollutant List'!$A$7:$A$611,MATCH($C185,'DEQ Pollutant List'!$C$7:$C$611,0)),INDEX('DEQ Pollutant List'!$A$7:$A$611,MATCH($B185,'DEQ Pollutant List'!$B$7:$B$611,0))),"")</f>
        <v>83</v>
      </c>
      <c r="E185" s="232">
        <v>0</v>
      </c>
      <c r="F185" s="233">
        <f>IF(A185="Type F",IF(INDEX('Emission Factors'!$G$6:$G$54,MATCH('3. Pollutant Emissions - EF'!B185,'Emission Factors'!$D$6:$D$54,0))="",INDEX('Emission Factors'!$F$6:$F$54,MATCH('3. Pollutant Emissions - EF'!B185,'Emission Factors'!$D$6:$D$54,0)),INDEX('Emission Factors'!$G$6:$G$54,MATCH('3. Pollutant Emissions - EF'!B185,'Emission Factors'!$D$6:$D$54,0))),IF(OR(A185="Type X",A185="Type Y"),INDEX('Emission Factors'!$E$6:$E$54,MATCH('3. Pollutant Emissions - EF'!B185,'Emission Factors'!$D$6:$D$54,0)),INDEX('Emission Factors'!$F$6:$F$54,MATCH('3. Pollutant Emissions - EF'!B185,'Emission Factors'!$D$6:$D$54,0))))</f>
        <v>8.0778295781549296E-5</v>
      </c>
      <c r="G185" s="234">
        <f t="shared" si="6"/>
        <v>8.0778295781549296E-5</v>
      </c>
      <c r="H185" s="235" t="s">
        <v>188</v>
      </c>
      <c r="I185" s="556" t="s">
        <v>196</v>
      </c>
      <c r="J185" s="298">
        <f>IFERROR(IF(F185="N/A","N/A",F185*(1-E185)*INDEX('2. Emissions Units &amp; Activities'!$H$15:$H$23,MATCH('3. Pollutant Emissions - EF'!$A185,'2. Emissions Units &amp; Activities'!$A$15:$A$23,0))/1000),"")</f>
        <v>1.4532015411100718E-4</v>
      </c>
      <c r="K185" s="298">
        <f>INDEX('Screening Emission Calculations'!$E$4:$M$54,MATCH($B185,'Screening Emission Calculations'!$C$4:$C$54,0),MATCH($A185,'Screening Emission Calculations'!$E$1:$M$1,0))</f>
        <v>1.0371933178350929E-3</v>
      </c>
      <c r="L185" s="299">
        <f t="shared" si="7"/>
        <v>1.0371933178350929E-3</v>
      </c>
      <c r="M185" s="500">
        <f>IFERROR(IF(F185="N/A","N/A",F185*(1-E185)*INDEX('2. Emissions Units &amp; Activities'!$K$15:$K$23,MATCH('3. Pollutant Emissions - EF'!$A185,'2. Emissions Units &amp; Activities'!$A$15:$A$23,0))/1000),"")</f>
        <v>8.7240559444073249E-6</v>
      </c>
      <c r="N185" s="555">
        <f>INDEX('Screening Emission Calculations'!$E$83:$M$133,MATCH($B185,'Screening Emission Calculations'!$C$83:$C$133,0),MATCH($A185,'Screening Emission Calculations'!$E$80:$M$80,0))</f>
        <v>2.4895870759873495E-4</v>
      </c>
      <c r="O185" s="304">
        <f t="shared" si="8"/>
        <v>2.4895870759873495E-4</v>
      </c>
    </row>
    <row r="186" spans="1:15" x14ac:dyDescent="0.3">
      <c r="A186" s="228" t="str">
        <f>'2. Emissions Units &amp; Activities'!$A$18</f>
        <v>Type D</v>
      </c>
      <c r="B186" s="276" t="s">
        <v>209</v>
      </c>
      <c r="C186" s="230" t="str">
        <f>IFERROR(IF(B186="No CAS","",INDEX('DEQ Pollutant List'!$C$7:$C$611,MATCH('3. Pollutant Emissions - EF'!B186,'DEQ Pollutant List'!$B$7:$B$611,0))),"")</f>
        <v>Chlorobenzene</v>
      </c>
      <c r="D186" s="231">
        <f>IFERROR(IF(OR($B186="",$B186="No CAS"),INDEX('DEQ Pollutant List'!$A$7:$A$611,MATCH($C186,'DEQ Pollutant List'!$C$7:$C$611,0)),INDEX('DEQ Pollutant List'!$A$7:$A$611,MATCH($B186,'DEQ Pollutant List'!$B$7:$B$611,0))),"")</f>
        <v>108</v>
      </c>
      <c r="E186" s="232">
        <v>0</v>
      </c>
      <c r="F186" s="233">
        <f>IF(A186="Type F",IF(INDEX('Emission Factors'!$G$6:$G$54,MATCH('3. Pollutant Emissions - EF'!B186,'Emission Factors'!$D$6:$D$54,0))="",INDEX('Emission Factors'!$F$6:$F$54,MATCH('3. Pollutant Emissions - EF'!B186,'Emission Factors'!$D$6:$D$54,0)),INDEX('Emission Factors'!$G$6:$G$54,MATCH('3. Pollutant Emissions - EF'!B186,'Emission Factors'!$D$6:$D$54,0))),IF(OR(A186="Type X",A186="Type Y"),INDEX('Emission Factors'!$E$6:$E$54,MATCH('3. Pollutant Emissions - EF'!B186,'Emission Factors'!$D$6:$D$54,0)),INDEX('Emission Factors'!$F$6:$F$54,MATCH('3. Pollutant Emissions - EF'!B186,'Emission Factors'!$D$6:$D$54,0))))</f>
        <v>2.0000000000000001E-4</v>
      </c>
      <c r="G186" s="234">
        <f t="shared" si="6"/>
        <v>2.0000000000000001E-4</v>
      </c>
      <c r="H186" s="235" t="s">
        <v>188</v>
      </c>
      <c r="I186" s="556" t="s">
        <v>189</v>
      </c>
      <c r="J186" s="298">
        <f>IFERROR(IF(F186="N/A","N/A",F186*(1-E186)*INDEX('2. Emissions Units &amp; Activities'!$H$15:$H$23,MATCH('3. Pollutant Emissions - EF'!$A186,'2. Emissions Units &amp; Activities'!$A$15:$A$23,0))/1000),"")</f>
        <v>3.5980000000000002E-4</v>
      </c>
      <c r="K186" s="298">
        <f>INDEX('Screening Emission Calculations'!$E$4:$M$54,MATCH($B186,'Screening Emission Calculations'!$C$4:$C$54,0),MATCH($A186,'Screening Emission Calculations'!$E$1:$M$1,0))</f>
        <v>2.6099439999999999E-3</v>
      </c>
      <c r="L186" s="299">
        <f t="shared" si="7"/>
        <v>2.6099439999999999E-3</v>
      </c>
      <c r="M186" s="500">
        <f>IFERROR(IF(F186="N/A","N/A",F186*(1-E186)*INDEX('2. Emissions Units &amp; Activities'!$K$15:$K$23,MATCH('3. Pollutant Emissions - EF'!$A186,'2. Emissions Units &amp; Activities'!$A$15:$A$23,0))/1000),"")</f>
        <v>2.16E-5</v>
      </c>
      <c r="N186" s="555">
        <f>INDEX('Screening Emission Calculations'!$E$83:$M$133,MATCH($B186,'Screening Emission Calculations'!$C$83:$C$133,0),MATCH($A186,'Screening Emission Calculations'!$E$80:$M$80,0))</f>
        <v>6.1779813333333333E-4</v>
      </c>
      <c r="O186" s="304">
        <f t="shared" si="8"/>
        <v>6.1779813333333333E-4</v>
      </c>
    </row>
    <row r="187" spans="1:15" x14ac:dyDescent="0.3">
      <c r="A187" s="228" t="str">
        <f>'2. Emissions Units &amp; Activities'!$A$18</f>
        <v>Type D</v>
      </c>
      <c r="B187" s="276" t="s">
        <v>210</v>
      </c>
      <c r="C187" s="230" t="str">
        <f>IFERROR(IF(B187="No CAS","",INDEX('DEQ Pollutant List'!$C$7:$C$611,MATCH('3. Pollutant Emissions - EF'!B187,'DEQ Pollutant List'!$B$7:$B$611,0))),"")</f>
        <v>Chromium VI, chromate and dichromate particulate</v>
      </c>
      <c r="D187" s="231">
        <f>IFERROR(IF(OR($B187="",$B187="No CAS"),INDEX('DEQ Pollutant List'!$A$7:$A$611,MATCH($C187,'DEQ Pollutant List'!$C$7:$C$611,0)),INDEX('DEQ Pollutant List'!$A$7:$A$611,MATCH($B187,'DEQ Pollutant List'!$B$7:$B$611,0))),"")</f>
        <v>136</v>
      </c>
      <c r="E187" s="232">
        <v>0</v>
      </c>
      <c r="F187" s="233">
        <f>IF(A187="Type F",IF(INDEX('Emission Factors'!$G$6:$G$54,MATCH('3. Pollutant Emissions - EF'!B187,'Emission Factors'!$D$6:$D$54,0))="",INDEX('Emission Factors'!$F$6:$F$54,MATCH('3. Pollutant Emissions - EF'!B187,'Emission Factors'!$D$6:$D$54,0)),INDEX('Emission Factors'!$G$6:$G$54,MATCH('3. Pollutant Emissions - EF'!B187,'Emission Factors'!$D$6:$D$54,0))),IF(OR(A187="Type X",A187="Type Y"),INDEX('Emission Factors'!$E$6:$E$54,MATCH('3. Pollutant Emissions - EF'!B187,'Emission Factors'!$D$6:$D$54,0)),INDEX('Emission Factors'!$F$6:$F$54,MATCH('3. Pollutant Emissions - EF'!B187,'Emission Factors'!$D$6:$D$54,0))))</f>
        <v>6.3144459628541096E-5</v>
      </c>
      <c r="G187" s="234">
        <f t="shared" si="6"/>
        <v>6.3144459628541096E-5</v>
      </c>
      <c r="H187" s="235" t="s">
        <v>188</v>
      </c>
      <c r="I187" s="556" t="s">
        <v>196</v>
      </c>
      <c r="J187" s="298">
        <f>IFERROR(IF(F187="N/A","N/A",F187*(1-E187)*INDEX('2. Emissions Units &amp; Activities'!$H$15:$H$23,MATCH('3. Pollutant Emissions - EF'!$A187,'2. Emissions Units &amp; Activities'!$A$15:$A$23,0))/1000),"")</f>
        <v>1.1359688287174544E-4</v>
      </c>
      <c r="K187" s="298">
        <f>INDEX('Screening Emission Calculations'!$E$4:$M$54,MATCH($B187,'Screening Emission Calculations'!$C$4:$C$54,0),MATCH($A187,'Screening Emission Calculations'!$E$1:$M$1,0))</f>
        <v>8.107748616304676E-4</v>
      </c>
      <c r="L187" s="299">
        <f t="shared" si="7"/>
        <v>8.107748616304676E-4</v>
      </c>
      <c r="M187" s="500">
        <f>IFERROR(IF(F187="N/A","N/A",F187*(1-E187)*INDEX('2. Emissions Units &amp; Activities'!$K$15:$K$23,MATCH('3. Pollutant Emissions - EF'!$A187,'2. Emissions Units &amp; Activities'!$A$15:$A$23,0))/1000),"")</f>
        <v>6.8196016398824385E-6</v>
      </c>
      <c r="N187" s="555">
        <f>INDEX('Screening Emission Calculations'!$E$83:$M$133,MATCH($B187,'Screening Emission Calculations'!$C$83:$C$133,0),MATCH($A187,'Screening Emission Calculations'!$E$80:$M$80,0))</f>
        <v>1.9461122457516367E-4</v>
      </c>
      <c r="O187" s="304">
        <f t="shared" si="8"/>
        <v>1.9461122457516367E-4</v>
      </c>
    </row>
    <row r="188" spans="1:15" x14ac:dyDescent="0.3">
      <c r="A188" s="228" t="str">
        <f>'2. Emissions Units &amp; Activities'!$A$18</f>
        <v>Type D</v>
      </c>
      <c r="B188" s="276" t="s">
        <v>211</v>
      </c>
      <c r="C188" s="230" t="str">
        <f>IFERROR(IF(B188="No CAS","",INDEX('DEQ Pollutant List'!$C$7:$C$611,MATCH('3. Pollutant Emissions - EF'!B188,'DEQ Pollutant List'!$B$7:$B$611,0))),"")</f>
        <v>Chrysene</v>
      </c>
      <c r="D188" s="231">
        <f>IFERROR(IF(OR($B188="",$B188="No CAS"),INDEX('DEQ Pollutant List'!$A$7:$A$611,MATCH($C188,'DEQ Pollutant List'!$C$7:$C$611,0)),INDEX('DEQ Pollutant List'!$A$7:$A$611,MATCH($B188,'DEQ Pollutant List'!$B$7:$B$611,0))),"")</f>
        <v>414</v>
      </c>
      <c r="E188" s="232">
        <v>0</v>
      </c>
      <c r="F188" s="233">
        <f>IF(A188="Type F",IF(INDEX('Emission Factors'!$G$6:$G$54,MATCH('3. Pollutant Emissions - EF'!B188,'Emission Factors'!$D$6:$D$54,0))="",INDEX('Emission Factors'!$F$6:$F$54,MATCH('3. Pollutant Emissions - EF'!B188,'Emission Factors'!$D$6:$D$54,0)),INDEX('Emission Factors'!$G$6:$G$54,MATCH('3. Pollutant Emissions - EF'!B188,'Emission Factors'!$D$6:$D$54,0))),IF(OR(A188="Type X",A188="Type Y"),INDEX('Emission Factors'!$E$6:$E$54,MATCH('3. Pollutant Emissions - EF'!B188,'Emission Factors'!$D$6:$D$54,0)),INDEX('Emission Factors'!$F$6:$F$54,MATCH('3. Pollutant Emissions - EF'!B188,'Emission Factors'!$D$6:$D$54,0))))</f>
        <v>6.6999913157770699E-5</v>
      </c>
      <c r="G188" s="234">
        <f t="shared" si="6"/>
        <v>6.6999913157770699E-5</v>
      </c>
      <c r="H188" s="235" t="s">
        <v>188</v>
      </c>
      <c r="I188" s="556" t="s">
        <v>189</v>
      </c>
      <c r="J188" s="298">
        <f>IFERROR(IF(F188="N/A","N/A",F188*(1-E188)*INDEX('2. Emissions Units &amp; Activities'!$H$15:$H$23,MATCH('3. Pollutant Emissions - EF'!$A188,'2. Emissions Units &amp; Activities'!$A$15:$A$23,0))/1000),"")</f>
        <v>1.2053284377082948E-4</v>
      </c>
      <c r="K188" s="298">
        <f>INDEX('Screening Emission Calculations'!$E$4:$M$54,MATCH($B188,'Screening Emission Calculations'!$C$4:$C$54,0),MATCH($A188,'Screening Emission Calculations'!$E$1:$M$1,0))</f>
        <v>8.7433010673322337E-4</v>
      </c>
      <c r="L188" s="299">
        <f t="shared" si="7"/>
        <v>8.7433010673322337E-4</v>
      </c>
      <c r="M188" s="500">
        <f>IFERROR(IF(F188="N/A","N/A",F188*(1-E188)*INDEX('2. Emissions Units &amp; Activities'!$K$15:$K$23,MATCH('3. Pollutant Emissions - EF'!$A188,'2. Emissions Units &amp; Activities'!$A$15:$A$23,0))/1000),"")</f>
        <v>7.235990621039235E-6</v>
      </c>
      <c r="N188" s="555">
        <f>INDEX('Screening Emission Calculations'!$E$83:$M$133,MATCH($B188,'Screening Emission Calculations'!$C$83:$C$133,0),MATCH($A188,'Screening Emission Calculations'!$E$80:$M$80,0))</f>
        <v>2.0696210641183089E-4</v>
      </c>
      <c r="O188" s="304">
        <f t="shared" si="8"/>
        <v>2.0696210641183089E-4</v>
      </c>
    </row>
    <row r="189" spans="1:15" x14ac:dyDescent="0.3">
      <c r="A189" s="228" t="str">
        <f>'2. Emissions Units &amp; Activities'!$A$18</f>
        <v>Type D</v>
      </c>
      <c r="B189" s="276" t="s">
        <v>212</v>
      </c>
      <c r="C189" s="230" t="str">
        <f>IFERROR(IF(B189="No CAS","",INDEX('DEQ Pollutant List'!$C$7:$C$611,MATCH('3. Pollutant Emissions - EF'!B189,'DEQ Pollutant List'!$B$7:$B$611,0))),"")</f>
        <v>Cobalt and compounds</v>
      </c>
      <c r="D189" s="231">
        <f>IFERROR(IF(OR($B189="",$B189="No CAS"),INDEX('DEQ Pollutant List'!$A$7:$A$611,MATCH($C189,'DEQ Pollutant List'!$C$7:$C$611,0)),INDEX('DEQ Pollutant List'!$A$7:$A$611,MATCH($B189,'DEQ Pollutant List'!$B$7:$B$611,0))),"")</f>
        <v>146</v>
      </c>
      <c r="E189" s="232">
        <v>0</v>
      </c>
      <c r="F189" s="233">
        <f>IF(A189="Type F",IF(INDEX('Emission Factors'!$G$6:$G$54,MATCH('3. Pollutant Emissions - EF'!B189,'Emission Factors'!$D$6:$D$54,0))="",INDEX('Emission Factors'!$F$6:$F$54,MATCH('3. Pollutant Emissions - EF'!B189,'Emission Factors'!$D$6:$D$54,0)),INDEX('Emission Factors'!$G$6:$G$54,MATCH('3. Pollutant Emissions - EF'!B189,'Emission Factors'!$D$6:$D$54,0))),IF(OR(A189="Type X",A189="Type Y"),INDEX('Emission Factors'!$E$6:$E$54,MATCH('3. Pollutant Emissions - EF'!B189,'Emission Factors'!$D$6:$D$54,0)),INDEX('Emission Factors'!$F$6:$F$54,MATCH('3. Pollutant Emissions - EF'!B189,'Emission Factors'!$D$6:$D$54,0))))</f>
        <v>1.5751137782235815E-5</v>
      </c>
      <c r="G189" s="234">
        <f t="shared" si="6"/>
        <v>1.5751137782235815E-5</v>
      </c>
      <c r="H189" s="235" t="s">
        <v>188</v>
      </c>
      <c r="I189" s="556" t="s">
        <v>196</v>
      </c>
      <c r="J189" s="298">
        <f>IFERROR(IF(F189="N/A","N/A",F189*(1-E189)*INDEX('2. Emissions Units &amp; Activities'!$H$15:$H$23,MATCH('3. Pollutant Emissions - EF'!$A189,'2. Emissions Units &amp; Activities'!$A$15:$A$23,0))/1000),"")</f>
        <v>2.833629687024223E-5</v>
      </c>
      <c r="K189" s="298">
        <f>INDEX('Screening Emission Calculations'!$E$4:$M$54,MATCH($B189,'Screening Emission Calculations'!$C$4:$C$54,0),MATCH($A189,'Screening Emission Calculations'!$E$1:$M$1,0))</f>
        <v>2.0224460912390786E-4</v>
      </c>
      <c r="L189" s="299">
        <f t="shared" si="7"/>
        <v>2.0224460912390786E-4</v>
      </c>
      <c r="M189" s="500">
        <f>IFERROR(IF(F189="N/A","N/A",F189*(1-E189)*INDEX('2. Emissions Units &amp; Activities'!$K$15:$K$23,MATCH('3. Pollutant Emissions - EF'!$A189,'2. Emissions Units &amp; Activities'!$A$15:$A$23,0))/1000),"")</f>
        <v>1.7011228804814678E-6</v>
      </c>
      <c r="N189" s="555">
        <f>INDEX('Screening Emission Calculations'!$E$83:$M$133,MATCH($B189,'Screening Emission Calculations'!$C$83:$C$133,0),MATCH($A189,'Screening Emission Calculations'!$E$80:$M$80,0))</f>
        <v>4.8545006644850777E-5</v>
      </c>
      <c r="O189" s="304">
        <f t="shared" si="8"/>
        <v>4.8545006644850777E-5</v>
      </c>
    </row>
    <row r="190" spans="1:15" x14ac:dyDescent="0.3">
      <c r="A190" s="228" t="str">
        <f>'2. Emissions Units &amp; Activities'!$A$18</f>
        <v>Type D</v>
      </c>
      <c r="B190" s="276" t="s">
        <v>213</v>
      </c>
      <c r="C190" s="230" t="str">
        <f>IFERROR(IF(B190="No CAS","",INDEX('DEQ Pollutant List'!$C$7:$C$611,MATCH('3. Pollutant Emissions - EF'!B190,'DEQ Pollutant List'!$B$7:$B$611,0))),"")</f>
        <v>Copper and compounds</v>
      </c>
      <c r="D190" s="231">
        <f>IFERROR(IF(OR($B190="",$B190="No CAS"),INDEX('DEQ Pollutant List'!$A$7:$A$611,MATCH($C190,'DEQ Pollutant List'!$C$7:$C$611,0)),INDEX('DEQ Pollutant List'!$A$7:$A$611,MATCH($B190,'DEQ Pollutant List'!$B$7:$B$611,0))),"")</f>
        <v>149</v>
      </c>
      <c r="E190" s="232">
        <v>0</v>
      </c>
      <c r="F190" s="233">
        <f>IF(A190="Type F",IF(INDEX('Emission Factors'!$G$6:$G$54,MATCH('3. Pollutant Emissions - EF'!B190,'Emission Factors'!$D$6:$D$54,0))="",INDEX('Emission Factors'!$F$6:$F$54,MATCH('3. Pollutant Emissions - EF'!B190,'Emission Factors'!$D$6:$D$54,0)),INDEX('Emission Factors'!$G$6:$G$54,MATCH('3. Pollutant Emissions - EF'!B190,'Emission Factors'!$D$6:$D$54,0))),IF(OR(A190="Type X",A190="Type Y"),INDEX('Emission Factors'!$E$6:$E$54,MATCH('3. Pollutant Emissions - EF'!B190,'Emission Factors'!$D$6:$D$54,0)),INDEX('Emission Factors'!$F$6:$F$54,MATCH('3. Pollutant Emissions - EF'!B190,'Emission Factors'!$D$6:$D$54,0))))</f>
        <v>5.0213520825554141E-4</v>
      </c>
      <c r="G190" s="234">
        <f t="shared" si="6"/>
        <v>5.0213520825554141E-4</v>
      </c>
      <c r="H190" s="235" t="s">
        <v>188</v>
      </c>
      <c r="I190" s="556" t="s">
        <v>196</v>
      </c>
      <c r="J190" s="298">
        <f>IFERROR(IF(F190="N/A","N/A",F190*(1-E190)*INDEX('2. Emissions Units &amp; Activities'!$H$15:$H$23,MATCH('3. Pollutant Emissions - EF'!$A190,'2. Emissions Units &amp; Activities'!$A$15:$A$23,0))/1000),"")</f>
        <v>9.0334123965171893E-4</v>
      </c>
      <c r="K190" s="298">
        <f>INDEX('Screening Emission Calculations'!$E$4:$M$54,MATCH($B190,'Screening Emission Calculations'!$C$4:$C$54,0),MATCH($A190,'Screening Emission Calculations'!$E$1:$M$1,0))</f>
        <v>6.4474160740011516E-3</v>
      </c>
      <c r="L190" s="299">
        <f t="shared" si="7"/>
        <v>6.4474160740011516E-3</v>
      </c>
      <c r="M190" s="500">
        <f>IFERROR(IF(F190="N/A","N/A",F190*(1-E190)*INDEX('2. Emissions Units &amp; Activities'!$K$15:$K$23,MATCH('3. Pollutant Emissions - EF'!$A190,'2. Emissions Units &amp; Activities'!$A$15:$A$23,0))/1000),"")</f>
        <v>5.4230602491598476E-5</v>
      </c>
      <c r="N190" s="555">
        <f>INDEX('Screening Emission Calculations'!$E$83:$M$133,MATCH($B190,'Screening Emission Calculations'!$C$83:$C$133,0),MATCH($A190,'Screening Emission Calculations'!$E$80:$M$80,0))</f>
        <v>1.5475807118435787E-3</v>
      </c>
      <c r="O190" s="304">
        <f t="shared" si="8"/>
        <v>1.5475807118435787E-3</v>
      </c>
    </row>
    <row r="191" spans="1:15" x14ac:dyDescent="0.3">
      <c r="A191" s="228" t="str">
        <f>'2. Emissions Units &amp; Activities'!$A$18</f>
        <v>Type D</v>
      </c>
      <c r="B191" s="276" t="s">
        <v>214</v>
      </c>
      <c r="C191" s="230" t="str">
        <f>IFERROR(IF(B191="No CAS","",INDEX('DEQ Pollutant List'!$C$7:$C$611,MATCH('3. Pollutant Emissions - EF'!B191,'DEQ Pollutant List'!$B$7:$B$611,0))),"")</f>
        <v>Dibenz[a,h]anthracene</v>
      </c>
      <c r="D191" s="231">
        <f>IFERROR(IF(OR($B191="",$B191="No CAS"),INDEX('DEQ Pollutant List'!$A$7:$A$611,MATCH($C191,'DEQ Pollutant List'!$C$7:$C$611,0)),INDEX('DEQ Pollutant List'!$A$7:$A$611,MATCH($B191,'DEQ Pollutant List'!$B$7:$B$611,0))),"")</f>
        <v>419</v>
      </c>
      <c r="E191" s="232">
        <v>0</v>
      </c>
      <c r="F191" s="233">
        <f>IF(A191="Type F",IF(INDEX('Emission Factors'!$G$6:$G$54,MATCH('3. Pollutant Emissions - EF'!B191,'Emission Factors'!$D$6:$D$54,0))="",INDEX('Emission Factors'!$F$6:$F$54,MATCH('3. Pollutant Emissions - EF'!B191,'Emission Factors'!$D$6:$D$54,0)),INDEX('Emission Factors'!$G$6:$G$54,MATCH('3. Pollutant Emissions - EF'!B191,'Emission Factors'!$D$6:$D$54,0))),IF(OR(A191="Type X",A191="Type Y"),INDEX('Emission Factors'!$E$6:$E$54,MATCH('3. Pollutant Emissions - EF'!B191,'Emission Factors'!$D$6:$D$54,0)),INDEX('Emission Factors'!$F$6:$F$54,MATCH('3. Pollutant Emissions - EF'!B191,'Emission Factors'!$D$6:$D$54,0))))</f>
        <v>1.0369866679621714E-6</v>
      </c>
      <c r="G191" s="234">
        <f t="shared" si="6"/>
        <v>1.0369866679621714E-6</v>
      </c>
      <c r="H191" s="235" t="s">
        <v>188</v>
      </c>
      <c r="I191" s="556" t="s">
        <v>189</v>
      </c>
      <c r="J191" s="298">
        <f>IFERROR(IF(F191="N/A","N/A",F191*(1-E191)*INDEX('2. Emissions Units &amp; Activities'!$H$15:$H$23,MATCH('3. Pollutant Emissions - EF'!$A191,'2. Emissions Units &amp; Activities'!$A$15:$A$23,0))/1000),"")</f>
        <v>1.8655390156639463E-6</v>
      </c>
      <c r="K191" s="298">
        <f>INDEX('Screening Emission Calculations'!$E$4:$M$54,MATCH($B191,'Screening Emission Calculations'!$C$4:$C$54,0),MATCH($A191,'Screening Emission Calculations'!$E$1:$M$1,0))</f>
        <v>1.3532385660639309E-5</v>
      </c>
      <c r="L191" s="299">
        <f t="shared" si="7"/>
        <v>1.3532385660639309E-5</v>
      </c>
      <c r="M191" s="500">
        <f>IFERROR(IF(F191="N/A","N/A",F191*(1-E191)*INDEX('2. Emissions Units &amp; Activities'!$K$15:$K$23,MATCH('3. Pollutant Emissions - EF'!$A191,'2. Emissions Units &amp; Activities'!$A$15:$A$23,0))/1000),"")</f>
        <v>1.1199456013991451E-7</v>
      </c>
      <c r="N191" s="555">
        <f>INDEX('Screening Emission Calculations'!$E$83:$M$133,MATCH($B191,'Screening Emission Calculations'!$C$83:$C$133,0),MATCH($A191,'Screening Emission Calculations'!$E$80:$M$80,0))</f>
        <v>3.2032421387929133E-6</v>
      </c>
      <c r="O191" s="304">
        <f t="shared" si="8"/>
        <v>3.2032421387929133E-6</v>
      </c>
    </row>
    <row r="192" spans="1:15" x14ac:dyDescent="0.3">
      <c r="A192" s="228" t="str">
        <f>'2. Emissions Units &amp; Activities'!$A$18</f>
        <v>Type D</v>
      </c>
      <c r="B192" s="276">
        <v>200</v>
      </c>
      <c r="C192" s="230" t="str">
        <f>IFERROR(IF(B192="No CAS","",INDEX('DEQ Pollutant List'!$C$7:$C$611,MATCH('3. Pollutant Emissions - EF'!B192,'DEQ Pollutant List'!$B$7:$B$611,0))),"")</f>
        <v>Diesel particulate matter</v>
      </c>
      <c r="D192" s="231">
        <f>IFERROR(IF(OR($B192="",$B192="No CAS"),INDEX('DEQ Pollutant List'!$A$7:$A$611,MATCH($C192,'DEQ Pollutant List'!$C$7:$C$611,0)),INDEX('DEQ Pollutant List'!$A$7:$A$611,MATCH($B192,'DEQ Pollutant List'!$B$7:$B$611,0))),"")</f>
        <v>200</v>
      </c>
      <c r="E192" s="232">
        <v>0</v>
      </c>
      <c r="F192" s="233">
        <f>'Emission Factors'!K55</f>
        <v>23.38</v>
      </c>
      <c r="G192" s="234">
        <f t="shared" si="6"/>
        <v>23.38</v>
      </c>
      <c r="H192" s="235" t="s">
        <v>188</v>
      </c>
      <c r="I192" s="556" t="s">
        <v>215</v>
      </c>
      <c r="J192" s="298">
        <f>IFERROR(IF(F192="N/A","N/A",F192*(1-E192)*INDEX('2. Emissions Units &amp; Activities'!$H$15:$H$23,MATCH('3. Pollutant Emissions - EF'!$A192,'2. Emissions Units &amp; Activities'!$A$15:$A$23,0))/1000),"")</f>
        <v>42.060619999999993</v>
      </c>
      <c r="K192" s="298">
        <f>INDEX('Screening Emission Calculations'!$E$4:$M$54,MATCH($B192,'Screening Emission Calculations'!$C$4:$C$54,0),MATCH($A192,'Screening Emission Calculations'!$E$1:$M$1,0))</f>
        <v>305.10245359999993</v>
      </c>
      <c r="L192" s="299">
        <f t="shared" si="7"/>
        <v>305.10245359999993</v>
      </c>
      <c r="M192" s="500">
        <f>IFERROR(IF(F192="N/A","N/A",F192*(1-E192)*INDEX('2. Emissions Units &amp; Activities'!$K$15:$K$23,MATCH('3. Pollutant Emissions - EF'!$A192,'2. Emissions Units &amp; Activities'!$A$15:$A$23,0))/1000),"")</f>
        <v>2.5250400000000002</v>
      </c>
      <c r="N192" s="555">
        <f>INDEX('Screening Emission Calculations'!$E$83:$M$133,MATCH($B192,'Screening Emission Calculations'!$C$83:$C$133,0),MATCH($A192,'Screening Emission Calculations'!$E$80:$M$80,0))</f>
        <v>72.220601786666677</v>
      </c>
      <c r="O192" s="304">
        <f t="shared" si="8"/>
        <v>72.220601786666677</v>
      </c>
    </row>
    <row r="193" spans="1:15" x14ac:dyDescent="0.3">
      <c r="A193" s="228" t="str">
        <f>'2. Emissions Units &amp; Activities'!$A$18</f>
        <v>Type D</v>
      </c>
      <c r="B193" s="276" t="s">
        <v>216</v>
      </c>
      <c r="C193" s="230" t="str">
        <f>IFERROR(IF(B193="No CAS","",INDEX('DEQ Pollutant List'!$C$7:$C$611,MATCH('3. Pollutant Emissions - EF'!B193,'DEQ Pollutant List'!$B$7:$B$611,0))),"")</f>
        <v>Ethyl benzene</v>
      </c>
      <c r="D193" s="231">
        <f>IFERROR(IF(OR($B193="",$B193="No CAS"),INDEX('DEQ Pollutant List'!$A$7:$A$611,MATCH($C193,'DEQ Pollutant List'!$C$7:$C$611,0)),INDEX('DEQ Pollutant List'!$A$7:$A$611,MATCH($B193,'DEQ Pollutant List'!$B$7:$B$611,0))),"")</f>
        <v>229</v>
      </c>
      <c r="E193" s="232">
        <v>0</v>
      </c>
      <c r="F193" s="233">
        <f>IF(A193="Type F",IF(INDEX('Emission Factors'!$G$6:$G$54,MATCH('3. Pollutant Emissions - EF'!B193,'Emission Factors'!$D$6:$D$54,0))="",INDEX('Emission Factors'!$F$6:$F$54,MATCH('3. Pollutant Emissions - EF'!B193,'Emission Factors'!$D$6:$D$54,0)),INDEX('Emission Factors'!$G$6:$G$54,MATCH('3. Pollutant Emissions - EF'!B193,'Emission Factors'!$D$6:$D$54,0))),IF(OR(A193="Type X",A193="Type Y"),INDEX('Emission Factors'!$E$6:$E$54,MATCH('3. Pollutant Emissions - EF'!B193,'Emission Factors'!$D$6:$D$54,0)),INDEX('Emission Factors'!$F$6:$F$54,MATCH('3. Pollutant Emissions - EF'!B193,'Emission Factors'!$D$6:$D$54,0))))</f>
        <v>1.09E-2</v>
      </c>
      <c r="G193" s="234">
        <f t="shared" si="6"/>
        <v>1.09E-2</v>
      </c>
      <c r="H193" s="235" t="s">
        <v>188</v>
      </c>
      <c r="I193" s="556" t="s">
        <v>189</v>
      </c>
      <c r="J193" s="298">
        <f>IFERROR(IF(F193="N/A","N/A",F193*(1-E193)*INDEX('2. Emissions Units &amp; Activities'!$H$15:$H$23,MATCH('3. Pollutant Emissions - EF'!$A193,'2. Emissions Units &amp; Activities'!$A$15:$A$23,0))/1000),"")</f>
        <v>1.9609100000000001E-2</v>
      </c>
      <c r="K193" s="298">
        <f>INDEX('Screening Emission Calculations'!$E$4:$M$54,MATCH($B193,'Screening Emission Calculations'!$C$4:$C$54,0),MATCH($A193,'Screening Emission Calculations'!$E$1:$M$1,0))</f>
        <v>0.14224194799999998</v>
      </c>
      <c r="L193" s="299">
        <f t="shared" si="7"/>
        <v>0.14224194799999998</v>
      </c>
      <c r="M193" s="500">
        <f>IFERROR(IF(F193="N/A","N/A",F193*(1-E193)*INDEX('2. Emissions Units &amp; Activities'!$K$15:$K$23,MATCH('3. Pollutant Emissions - EF'!$A193,'2. Emissions Units &amp; Activities'!$A$15:$A$23,0))/1000),"")</f>
        <v>1.1772E-3</v>
      </c>
      <c r="N193" s="555">
        <f>INDEX('Screening Emission Calculations'!$E$83:$M$133,MATCH($B193,'Screening Emission Calculations'!$C$83:$C$133,0),MATCH($A193,'Screening Emission Calculations'!$E$80:$M$80,0))</f>
        <v>3.3669998266666668E-2</v>
      </c>
      <c r="O193" s="304">
        <f t="shared" si="8"/>
        <v>3.3669998266666668E-2</v>
      </c>
    </row>
    <row r="194" spans="1:15" x14ac:dyDescent="0.3">
      <c r="A194" s="228" t="str">
        <f>'2. Emissions Units &amp; Activities'!$A$18</f>
        <v>Type D</v>
      </c>
      <c r="B194" s="276" t="s">
        <v>217</v>
      </c>
      <c r="C194" s="230" t="str">
        <f>IFERROR(IF(B194="No CAS","",INDEX('DEQ Pollutant List'!$C$7:$C$611,MATCH('3. Pollutant Emissions - EF'!B194,'DEQ Pollutant List'!$B$7:$B$611,0))),"")</f>
        <v>Fluoranthene</v>
      </c>
      <c r="D194" s="231">
        <f>IFERROR(IF(OR($B194="",$B194="No CAS"),INDEX('DEQ Pollutant List'!$A$7:$A$611,MATCH($C194,'DEQ Pollutant List'!$C$7:$C$611,0)),INDEX('DEQ Pollutant List'!$A$7:$A$611,MATCH($B194,'DEQ Pollutant List'!$B$7:$B$611,0))),"")</f>
        <v>424</v>
      </c>
      <c r="E194" s="232">
        <v>0</v>
      </c>
      <c r="F194" s="233">
        <f>IF(A194="Type F",IF(INDEX('Emission Factors'!$G$6:$G$54,MATCH('3. Pollutant Emissions - EF'!B194,'Emission Factors'!$D$6:$D$54,0))="",INDEX('Emission Factors'!$F$6:$F$54,MATCH('3. Pollutant Emissions - EF'!B194,'Emission Factors'!$D$6:$D$54,0)),INDEX('Emission Factors'!$G$6:$G$54,MATCH('3. Pollutant Emissions - EF'!B194,'Emission Factors'!$D$6:$D$54,0))),IF(OR(A194="Type X",A194="Type Y"),INDEX('Emission Factors'!$E$6:$E$54,MATCH('3. Pollutant Emissions - EF'!B194,'Emission Factors'!$D$6:$D$54,0)),INDEX('Emission Factors'!$F$6:$F$54,MATCH('3. Pollutant Emissions - EF'!B194,'Emission Factors'!$D$6:$D$54,0))))</f>
        <v>3.6995325890908364E-4</v>
      </c>
      <c r="G194" s="234">
        <f t="shared" si="6"/>
        <v>3.6995325890908364E-4</v>
      </c>
      <c r="H194" s="235" t="s">
        <v>188</v>
      </c>
      <c r="I194" s="556" t="s">
        <v>189</v>
      </c>
      <c r="J194" s="298">
        <f>IFERROR(IF(F194="N/A","N/A",F194*(1-E194)*INDEX('2. Emissions Units &amp; Activities'!$H$15:$H$23,MATCH('3. Pollutant Emissions - EF'!$A194,'2. Emissions Units &amp; Activities'!$A$15:$A$23,0))/1000),"")</f>
        <v>6.6554591277744144E-4</v>
      </c>
      <c r="K194" s="298">
        <f>INDEX('Screening Emission Calculations'!$E$4:$M$54,MATCH($B194,'Screening Emission Calculations'!$C$4:$C$54,0),MATCH($A194,'Screening Emission Calculations'!$E$1:$M$1,0))</f>
        <v>4.8277864418510468E-3</v>
      </c>
      <c r="L194" s="299">
        <f t="shared" si="7"/>
        <v>4.8277864418510468E-3</v>
      </c>
      <c r="M194" s="500">
        <f>IFERROR(IF(F194="N/A","N/A",F194*(1-E194)*INDEX('2. Emissions Units &amp; Activities'!$K$15:$K$23,MATCH('3. Pollutant Emissions - EF'!$A194,'2. Emissions Units &amp; Activities'!$A$15:$A$23,0))/1000),"")</f>
        <v>3.9954951962181031E-5</v>
      </c>
      <c r="N194" s="555">
        <f>INDEX('Screening Emission Calculations'!$E$83:$M$133,MATCH($B194,'Screening Emission Calculations'!$C$83:$C$133,0),MATCH($A194,'Screening Emission Calculations'!$E$80:$M$80,0))</f>
        <v>1.1427821638730761E-3</v>
      </c>
      <c r="O194" s="304">
        <f t="shared" si="8"/>
        <v>1.1427821638730761E-3</v>
      </c>
    </row>
    <row r="195" spans="1:15" x14ac:dyDescent="0.3">
      <c r="A195" s="228" t="str">
        <f>'2. Emissions Units &amp; Activities'!$A$18</f>
        <v>Type D</v>
      </c>
      <c r="B195" s="276" t="s">
        <v>218</v>
      </c>
      <c r="C195" s="230" t="str">
        <f>IFERROR(IF(B195="No CAS","",INDEX('DEQ Pollutant List'!$C$7:$C$611,MATCH('3. Pollutant Emissions - EF'!B195,'DEQ Pollutant List'!$B$7:$B$611,0))),"")</f>
        <v>Fluorene</v>
      </c>
      <c r="D195" s="231">
        <f>IFERROR(IF(OR($B195="",$B195="No CAS"),INDEX('DEQ Pollutant List'!$A$7:$A$611,MATCH($C195,'DEQ Pollutant List'!$C$7:$C$611,0)),INDEX('DEQ Pollutant List'!$A$7:$A$611,MATCH($B195,'DEQ Pollutant List'!$B$7:$B$611,0))),"")</f>
        <v>425</v>
      </c>
      <c r="E195" s="232">
        <v>0</v>
      </c>
      <c r="F195" s="233">
        <f>IF(A195="Type F",IF(INDEX('Emission Factors'!$G$6:$G$54,MATCH('3. Pollutant Emissions - EF'!B195,'Emission Factors'!$D$6:$D$54,0))="",INDEX('Emission Factors'!$F$6:$F$54,MATCH('3. Pollutant Emissions - EF'!B195,'Emission Factors'!$D$6:$D$54,0)),INDEX('Emission Factors'!$G$6:$G$54,MATCH('3. Pollutant Emissions - EF'!B195,'Emission Factors'!$D$6:$D$54,0))),IF(OR(A195="Type X",A195="Type Y"),INDEX('Emission Factors'!$E$6:$E$54,MATCH('3. Pollutant Emissions - EF'!B195,'Emission Factors'!$D$6:$D$54,0)),INDEX('Emission Factors'!$F$6:$F$54,MATCH('3. Pollutant Emissions - EF'!B195,'Emission Factors'!$D$6:$D$54,0))))</f>
        <v>2.1843972782305239E-3</v>
      </c>
      <c r="G195" s="234">
        <f t="shared" si="6"/>
        <v>2.1843972782305239E-3</v>
      </c>
      <c r="H195" s="235" t="s">
        <v>188</v>
      </c>
      <c r="I195" s="556" t="s">
        <v>189</v>
      </c>
      <c r="J195" s="298">
        <f>IFERROR(IF(F195="N/A","N/A",F195*(1-E195)*INDEX('2. Emissions Units &amp; Activities'!$H$15:$H$23,MATCH('3. Pollutant Emissions - EF'!$A195,'2. Emissions Units &amp; Activities'!$A$15:$A$23,0))/1000),"")</f>
        <v>3.9297307035367126E-3</v>
      </c>
      <c r="K195" s="298">
        <f>INDEX('Screening Emission Calculations'!$E$4:$M$54,MATCH($B195,'Screening Emission Calculations'!$C$4:$C$54,0),MATCH($A195,'Screening Emission Calculations'!$E$1:$M$1,0))</f>
        <v>2.8505772849670433E-2</v>
      </c>
      <c r="L195" s="299">
        <f t="shared" si="7"/>
        <v>2.8505772849670433E-2</v>
      </c>
      <c r="M195" s="500">
        <f>IFERROR(IF(F195="N/A","N/A",F195*(1-E195)*INDEX('2. Emissions Units &amp; Activities'!$K$15:$K$23,MATCH('3. Pollutant Emissions - EF'!$A195,'2. Emissions Units &amp; Activities'!$A$15:$A$23,0))/1000),"")</f>
        <v>2.359149060488966E-4</v>
      </c>
      <c r="N195" s="555">
        <f>INDEX('Screening Emission Calculations'!$E$83:$M$133,MATCH($B195,'Screening Emission Calculations'!$C$83:$C$133,0),MATCH($A195,'Screening Emission Calculations'!$E$80:$M$80,0))</f>
        <v>6.747582804746158E-3</v>
      </c>
      <c r="O195" s="304">
        <f t="shared" si="8"/>
        <v>6.747582804746158E-3</v>
      </c>
    </row>
    <row r="196" spans="1:15" x14ac:dyDescent="0.3">
      <c r="A196" s="228" t="str">
        <f>'2. Emissions Units &amp; Activities'!$A$18</f>
        <v>Type D</v>
      </c>
      <c r="B196" s="276" t="s">
        <v>219</v>
      </c>
      <c r="C196" s="230" t="str">
        <f>IFERROR(IF(B196="No CAS","",INDEX('DEQ Pollutant List'!$C$7:$C$611,MATCH('3. Pollutant Emissions - EF'!B196,'DEQ Pollutant List'!$B$7:$B$611,0))),"")</f>
        <v>Formaldehyde</v>
      </c>
      <c r="D196" s="231">
        <f>IFERROR(IF(OR($B196="",$B196="No CAS"),INDEX('DEQ Pollutant List'!$A$7:$A$611,MATCH($C196,'DEQ Pollutant List'!$C$7:$C$611,0)),INDEX('DEQ Pollutant List'!$A$7:$A$611,MATCH($B196,'DEQ Pollutant List'!$B$7:$B$611,0))),"")</f>
        <v>250</v>
      </c>
      <c r="E196" s="232">
        <v>0</v>
      </c>
      <c r="F196" s="233">
        <f>IF(A196="Type F",IF(INDEX('Emission Factors'!$G$6:$G$54,MATCH('3. Pollutant Emissions - EF'!B196,'Emission Factors'!$D$6:$D$54,0))="",INDEX('Emission Factors'!$F$6:$F$54,MATCH('3. Pollutant Emissions - EF'!B196,'Emission Factors'!$D$6:$D$54,0)),INDEX('Emission Factors'!$G$6:$G$54,MATCH('3. Pollutant Emissions - EF'!B196,'Emission Factors'!$D$6:$D$54,0))),IF(OR(A196="Type X",A196="Type Y"),INDEX('Emission Factors'!$E$6:$E$54,MATCH('3. Pollutant Emissions - EF'!B196,'Emission Factors'!$D$6:$D$54,0)),INDEX('Emission Factors'!$F$6:$F$54,MATCH('3. Pollutant Emissions - EF'!B196,'Emission Factors'!$D$6:$D$54,0))))</f>
        <v>2.7130627655139485</v>
      </c>
      <c r="G196" s="234">
        <f t="shared" si="6"/>
        <v>2.7130627655139485</v>
      </c>
      <c r="H196" s="235" t="s">
        <v>188</v>
      </c>
      <c r="I196" s="556" t="s">
        <v>189</v>
      </c>
      <c r="J196" s="298">
        <f>IFERROR(IF(F196="N/A","N/A",F196*(1-E196)*INDEX('2. Emissions Units &amp; Activities'!$H$15:$H$23,MATCH('3. Pollutant Emissions - EF'!$A196,'2. Emissions Units &amp; Activities'!$A$15:$A$23,0))/1000),"")</f>
        <v>4.8807999151595931</v>
      </c>
      <c r="K196" s="298">
        <f>INDEX('Screening Emission Calculations'!$E$4:$M$54,MATCH($B196,'Screening Emission Calculations'!$C$4:$C$54,0),MATCH($A196,'Screening Emission Calculations'!$E$1:$M$1,0))</f>
        <v>35.503410655792081</v>
      </c>
      <c r="L196" s="299">
        <f t="shared" si="7"/>
        <v>35.503410655792081</v>
      </c>
      <c r="M196" s="500">
        <f>IFERROR(IF(F196="N/A","N/A",F196*(1-E196)*INDEX('2. Emissions Units &amp; Activities'!$K$15:$K$23,MATCH('3. Pollutant Emissions - EF'!$A196,'2. Emissions Units &amp; Activities'!$A$15:$A$23,0))/1000),"")</f>
        <v>0.29301077867550646</v>
      </c>
      <c r="N196" s="555">
        <f>INDEX('Screening Emission Calculations'!$E$83:$M$133,MATCH($B196,'Screening Emission Calculations'!$C$83:$C$133,0),MATCH($A196,'Screening Emission Calculations'!$E$80:$M$80,0))</f>
        <v>8.3839156015337561</v>
      </c>
      <c r="O196" s="304">
        <f t="shared" si="8"/>
        <v>8.3839156015337561</v>
      </c>
    </row>
    <row r="197" spans="1:15" x14ac:dyDescent="0.3">
      <c r="A197" s="228" t="str">
        <f>'2. Emissions Units &amp; Activities'!$A$18</f>
        <v>Type D</v>
      </c>
      <c r="B197" s="276" t="s">
        <v>220</v>
      </c>
      <c r="C197" s="230" t="str">
        <f>IFERROR(IF(B197="No CAS","",INDEX('DEQ Pollutant List'!$C$7:$C$611,MATCH('3. Pollutant Emissions - EF'!B197,'DEQ Pollutant List'!$B$7:$B$611,0))),"")</f>
        <v>Hexane</v>
      </c>
      <c r="D197" s="231">
        <f>IFERROR(IF(OR($B197="",$B197="No CAS"),INDEX('DEQ Pollutant List'!$A$7:$A$611,MATCH($C197,'DEQ Pollutant List'!$C$7:$C$611,0)),INDEX('DEQ Pollutant List'!$A$7:$A$611,MATCH($B197,'DEQ Pollutant List'!$B$7:$B$611,0))),"")</f>
        <v>289</v>
      </c>
      <c r="E197" s="232">
        <v>0</v>
      </c>
      <c r="F197" s="233">
        <f>IF(A197="Type F",IF(INDEX('Emission Factors'!$G$6:$G$54,MATCH('3. Pollutant Emissions - EF'!B197,'Emission Factors'!$D$6:$D$54,0))="",INDEX('Emission Factors'!$F$6:$F$54,MATCH('3. Pollutant Emissions - EF'!B197,'Emission Factors'!$D$6:$D$54,0)),INDEX('Emission Factors'!$G$6:$G$54,MATCH('3. Pollutant Emissions - EF'!B197,'Emission Factors'!$D$6:$D$54,0))),IF(OR(A197="Type X",A197="Type Y"),INDEX('Emission Factors'!$E$6:$E$54,MATCH('3. Pollutant Emissions - EF'!B197,'Emission Factors'!$D$6:$D$54,0)),INDEX('Emission Factors'!$F$6:$F$54,MATCH('3. Pollutant Emissions - EF'!B197,'Emission Factors'!$D$6:$D$54,0))))</f>
        <v>2.69E-2</v>
      </c>
      <c r="G197" s="234">
        <f t="shared" si="6"/>
        <v>2.69E-2</v>
      </c>
      <c r="H197" s="235" t="s">
        <v>188</v>
      </c>
      <c r="I197" s="556" t="s">
        <v>189</v>
      </c>
      <c r="J197" s="298">
        <f>IFERROR(IF(F197="N/A","N/A",F197*(1-E197)*INDEX('2. Emissions Units &amp; Activities'!$H$15:$H$23,MATCH('3. Pollutant Emissions - EF'!$A197,'2. Emissions Units &amp; Activities'!$A$15:$A$23,0))/1000),"")</f>
        <v>4.8393100000000001E-2</v>
      </c>
      <c r="K197" s="298">
        <f>INDEX('Screening Emission Calculations'!$E$4:$M$54,MATCH($B197,'Screening Emission Calculations'!$C$4:$C$54,0),MATCH($A197,'Screening Emission Calculations'!$E$1:$M$1,0))</f>
        <v>0.35103746800000002</v>
      </c>
      <c r="L197" s="299">
        <f t="shared" si="7"/>
        <v>0.35103746800000002</v>
      </c>
      <c r="M197" s="500">
        <f>IFERROR(IF(F197="N/A","N/A",F197*(1-E197)*INDEX('2. Emissions Units &amp; Activities'!$K$15:$K$23,MATCH('3. Pollutant Emissions - EF'!$A197,'2. Emissions Units &amp; Activities'!$A$15:$A$23,0))/1000),"")</f>
        <v>2.9052000000000001E-3</v>
      </c>
      <c r="N197" s="555">
        <f>INDEX('Screening Emission Calculations'!$E$83:$M$133,MATCH($B197,'Screening Emission Calculations'!$C$83:$C$133,0),MATCH($A197,'Screening Emission Calculations'!$E$80:$M$80,0))</f>
        <v>8.3093848933333339E-2</v>
      </c>
      <c r="O197" s="304">
        <f t="shared" si="8"/>
        <v>8.3093848933333339E-2</v>
      </c>
    </row>
    <row r="198" spans="1:15" x14ac:dyDescent="0.3">
      <c r="A198" s="228" t="str">
        <f>'2. Emissions Units &amp; Activities'!$A$18</f>
        <v>Type D</v>
      </c>
      <c r="B198" s="276" t="s">
        <v>221</v>
      </c>
      <c r="C198" s="230" t="str">
        <f>IFERROR(IF(B198="No CAS","",INDEX('DEQ Pollutant List'!$C$7:$C$611,MATCH('3. Pollutant Emissions - EF'!B198,'DEQ Pollutant List'!$B$7:$B$611,0))),"")</f>
        <v>Hydrochloric acid</v>
      </c>
      <c r="D198" s="231">
        <f>IFERROR(IF(OR($B198="",$B198="No CAS"),INDEX('DEQ Pollutant List'!$A$7:$A$611,MATCH($C198,'DEQ Pollutant List'!$C$7:$C$611,0)),INDEX('DEQ Pollutant List'!$A$7:$A$611,MATCH($B198,'DEQ Pollutant List'!$B$7:$B$611,0))),"")</f>
        <v>292</v>
      </c>
      <c r="E198" s="232">
        <v>0</v>
      </c>
      <c r="F198" s="233">
        <f>IF(A198="Type F",IF(INDEX('Emission Factors'!$G$6:$G$54,MATCH('3. Pollutant Emissions - EF'!B198,'Emission Factors'!$D$6:$D$54,0))="",INDEX('Emission Factors'!$F$6:$F$54,MATCH('3. Pollutant Emissions - EF'!B198,'Emission Factors'!$D$6:$D$54,0)),INDEX('Emission Factors'!$G$6:$G$54,MATCH('3. Pollutant Emissions - EF'!B198,'Emission Factors'!$D$6:$D$54,0))),IF(OR(A198="Type X",A198="Type Y"),INDEX('Emission Factors'!$E$6:$E$54,MATCH('3. Pollutant Emissions - EF'!B198,'Emission Factors'!$D$6:$D$54,0)),INDEX('Emission Factors'!$F$6:$F$54,MATCH('3. Pollutant Emissions - EF'!B198,'Emission Factors'!$D$6:$D$54,0))))</f>
        <v>0.18629999999999999</v>
      </c>
      <c r="G198" s="234">
        <f t="shared" si="6"/>
        <v>0.18629999999999999</v>
      </c>
      <c r="H198" s="235" t="s">
        <v>188</v>
      </c>
      <c r="I198" s="556" t="s">
        <v>189</v>
      </c>
      <c r="J198" s="298">
        <f>IFERROR(IF(F198="N/A","N/A",F198*(1-E198)*INDEX('2. Emissions Units &amp; Activities'!$H$15:$H$23,MATCH('3. Pollutant Emissions - EF'!$A198,'2. Emissions Units &amp; Activities'!$A$15:$A$23,0))/1000),"")</f>
        <v>0.3351537</v>
      </c>
      <c r="K198" s="298">
        <f>INDEX('Screening Emission Calculations'!$E$4:$M$54,MATCH($B198,'Screening Emission Calculations'!$C$4:$C$54,0),MATCH($A198,'Screening Emission Calculations'!$E$1:$M$1,0))</f>
        <v>2.4311628359999999</v>
      </c>
      <c r="L198" s="299">
        <f t="shared" si="7"/>
        <v>2.4311628359999999</v>
      </c>
      <c r="M198" s="500">
        <f>IFERROR(IF(F198="N/A","N/A",F198*(1-E198)*INDEX('2. Emissions Units &amp; Activities'!$K$15:$K$23,MATCH('3. Pollutant Emissions - EF'!$A198,'2. Emissions Units &amp; Activities'!$A$15:$A$23,0))/1000),"")</f>
        <v>2.01204E-2</v>
      </c>
      <c r="N198" s="555">
        <f>INDEX('Screening Emission Calculations'!$E$83:$M$133,MATCH($B198,'Screening Emission Calculations'!$C$83:$C$133,0),MATCH($A198,'Screening Emission Calculations'!$E$80:$M$80,0))</f>
        <v>0.57547896120000008</v>
      </c>
      <c r="O198" s="304">
        <f t="shared" si="8"/>
        <v>0.57547896120000008</v>
      </c>
    </row>
    <row r="199" spans="1:15" x14ac:dyDescent="0.3">
      <c r="A199" s="228" t="str">
        <f>'2. Emissions Units &amp; Activities'!$A$18</f>
        <v>Type D</v>
      </c>
      <c r="B199" s="276" t="s">
        <v>222</v>
      </c>
      <c r="C199" s="230" t="str">
        <f>IFERROR(IF(B199="No CAS","",INDEX('DEQ Pollutant List'!$C$7:$C$611,MATCH('3. Pollutant Emissions - EF'!B199,'DEQ Pollutant List'!$B$7:$B$611,0))),"")</f>
        <v>Indeno[1,2,3-cd]pyrene</v>
      </c>
      <c r="D199" s="231">
        <f>IFERROR(IF(OR($B199="",$B199="No CAS"),INDEX('DEQ Pollutant List'!$A$7:$A$611,MATCH($C199,'DEQ Pollutant List'!$C$7:$C$611,0)),INDEX('DEQ Pollutant List'!$A$7:$A$611,MATCH($B199,'DEQ Pollutant List'!$B$7:$B$611,0))),"")</f>
        <v>426</v>
      </c>
      <c r="E199" s="232">
        <v>0</v>
      </c>
      <c r="F199" s="233">
        <f>IF(A199="Type F",IF(INDEX('Emission Factors'!$G$6:$G$54,MATCH('3. Pollutant Emissions - EF'!B199,'Emission Factors'!$D$6:$D$54,0))="",INDEX('Emission Factors'!$F$6:$F$54,MATCH('3. Pollutant Emissions - EF'!B199,'Emission Factors'!$D$6:$D$54,0)),INDEX('Emission Factors'!$G$6:$G$54,MATCH('3. Pollutant Emissions - EF'!B199,'Emission Factors'!$D$6:$D$54,0))),IF(OR(A199="Type X",A199="Type Y"),INDEX('Emission Factors'!$E$6:$E$54,MATCH('3. Pollutant Emissions - EF'!B199,'Emission Factors'!$D$6:$D$54,0)),INDEX('Emission Factors'!$F$6:$F$54,MATCH('3. Pollutant Emissions - EF'!B199,'Emission Factors'!$D$6:$D$54,0))))</f>
        <v>1.0710973550430282E-5</v>
      </c>
      <c r="G199" s="234">
        <f t="shared" si="6"/>
        <v>1.0710973550430282E-5</v>
      </c>
      <c r="H199" s="235" t="s">
        <v>188</v>
      </c>
      <c r="I199" s="556" t="s">
        <v>189</v>
      </c>
      <c r="J199" s="298">
        <f>IFERROR(IF(F199="N/A","N/A",F199*(1-E199)*INDEX('2. Emissions Units &amp; Activities'!$H$15:$H$23,MATCH('3. Pollutant Emissions - EF'!$A199,'2. Emissions Units &amp; Activities'!$A$15:$A$23,0))/1000),"")</f>
        <v>1.9269041417224079E-5</v>
      </c>
      <c r="K199" s="298">
        <f>INDEX('Screening Emission Calculations'!$E$4:$M$54,MATCH($B199,'Screening Emission Calculations'!$C$4:$C$54,0),MATCH($A199,'Screening Emission Calculations'!$E$1:$M$1,0))</f>
        <v>1.3977520576052106E-4</v>
      </c>
      <c r="L199" s="299">
        <f t="shared" si="7"/>
        <v>1.3977520576052106E-4</v>
      </c>
      <c r="M199" s="500">
        <f>IFERROR(IF(F199="N/A","N/A",F199*(1-E199)*INDEX('2. Emissions Units &amp; Activities'!$K$15:$K$23,MATCH('3. Pollutant Emissions - EF'!$A199,'2. Emissions Units &amp; Activities'!$A$15:$A$23,0))/1000),"")</f>
        <v>1.1567851434464705E-6</v>
      </c>
      <c r="N199" s="555">
        <f>INDEX('Screening Emission Calculations'!$E$83:$M$133,MATCH($B199,'Screening Emission Calculations'!$C$83:$C$133,0),MATCH($A199,'Screening Emission Calculations'!$E$80:$M$80,0))</f>
        <v>3.3086097328192666E-5</v>
      </c>
      <c r="O199" s="304">
        <f t="shared" si="8"/>
        <v>3.3086097328192666E-5</v>
      </c>
    </row>
    <row r="200" spans="1:15" x14ac:dyDescent="0.3">
      <c r="A200" s="228" t="str">
        <f>'2. Emissions Units &amp; Activities'!$A$18</f>
        <v>Type D</v>
      </c>
      <c r="B200" s="276" t="s">
        <v>223</v>
      </c>
      <c r="C200" s="230" t="str">
        <f>IFERROR(IF(B200="No CAS","",INDEX('DEQ Pollutant List'!$C$7:$C$611,MATCH('3. Pollutant Emissions - EF'!B200,'DEQ Pollutant List'!$B$7:$B$611,0))),"")</f>
        <v>Lead and compounds</v>
      </c>
      <c r="D200" s="231">
        <f>IFERROR(IF(OR($B200="",$B200="No CAS"),INDEX('DEQ Pollutant List'!$A$7:$A$611,MATCH($C200,'DEQ Pollutant List'!$C$7:$C$611,0)),INDEX('DEQ Pollutant List'!$A$7:$A$611,MATCH($B200,'DEQ Pollutant List'!$B$7:$B$611,0))),"")</f>
        <v>305</v>
      </c>
      <c r="E200" s="232">
        <v>0</v>
      </c>
      <c r="F200" s="233">
        <f>IF(A200="Type F",IF(INDEX('Emission Factors'!$G$6:$G$54,MATCH('3. Pollutant Emissions - EF'!B200,'Emission Factors'!$D$6:$D$54,0))="",INDEX('Emission Factors'!$F$6:$F$54,MATCH('3. Pollutant Emissions - EF'!B200,'Emission Factors'!$D$6:$D$54,0)),INDEX('Emission Factors'!$G$6:$G$54,MATCH('3. Pollutant Emissions - EF'!B200,'Emission Factors'!$D$6:$D$54,0))),IF(OR(A200="Type X",A200="Type Y"),INDEX('Emission Factors'!$E$6:$E$54,MATCH('3. Pollutant Emissions - EF'!B200,'Emission Factors'!$D$6:$D$54,0)),INDEX('Emission Factors'!$F$6:$F$54,MATCH('3. Pollutant Emissions - EF'!B200,'Emission Factors'!$D$6:$D$54,0))))</f>
        <v>3.636715317945822E-4</v>
      </c>
      <c r="G200" s="234">
        <f t="shared" si="6"/>
        <v>3.636715317945822E-4</v>
      </c>
      <c r="H200" s="235" t="s">
        <v>188</v>
      </c>
      <c r="I200" s="556" t="s">
        <v>196</v>
      </c>
      <c r="J200" s="298">
        <f>IFERROR(IF(F200="N/A","N/A",F200*(1-E200)*INDEX('2. Emissions Units &amp; Activities'!$H$15:$H$23,MATCH('3. Pollutant Emissions - EF'!$A200,'2. Emissions Units &amp; Activities'!$A$15:$A$23,0))/1000),"")</f>
        <v>6.5424508569845346E-4</v>
      </c>
      <c r="K200" s="298">
        <f>INDEX('Screening Emission Calculations'!$E$4:$M$54,MATCH($B200,'Screening Emission Calculations'!$C$4:$C$54,0),MATCH($A200,'Screening Emission Calculations'!$E$1:$M$1,0))</f>
        <v>4.6695424682424358E-3</v>
      </c>
      <c r="L200" s="299">
        <f t="shared" si="7"/>
        <v>4.6695424682424358E-3</v>
      </c>
      <c r="M200" s="500">
        <f>IFERROR(IF(F200="N/A","N/A",F200*(1-E200)*INDEX('2. Emissions Units &amp; Activities'!$K$15:$K$23,MATCH('3. Pollutant Emissions - EF'!$A200,'2. Emissions Units &amp; Activities'!$A$15:$A$23,0))/1000),"")</f>
        <v>3.9276525433814881E-5</v>
      </c>
      <c r="N200" s="555">
        <f>INDEX('Screening Emission Calculations'!$E$83:$M$133,MATCH($B200,'Screening Emission Calculations'!$C$83:$C$133,0),MATCH($A200,'Screening Emission Calculations'!$E$80:$M$80,0))</f>
        <v>1.1208356609909024E-3</v>
      </c>
      <c r="O200" s="304">
        <f t="shared" si="8"/>
        <v>1.1208356609909024E-3</v>
      </c>
    </row>
    <row r="201" spans="1:15" x14ac:dyDescent="0.3">
      <c r="A201" s="228" t="str">
        <f>'2. Emissions Units &amp; Activities'!$A$18</f>
        <v>Type D</v>
      </c>
      <c r="B201" s="276" t="s">
        <v>224</v>
      </c>
      <c r="C201" s="230" t="str">
        <f>IFERROR(IF(B201="No CAS","",INDEX('DEQ Pollutant List'!$C$7:$C$611,MATCH('3. Pollutant Emissions - EF'!B201,'DEQ Pollutant List'!$B$7:$B$611,0))),"")</f>
        <v>Manganese and compounds</v>
      </c>
      <c r="D201" s="231">
        <f>IFERROR(IF(OR($B201="",$B201="No CAS"),INDEX('DEQ Pollutant List'!$A$7:$A$611,MATCH($C201,'DEQ Pollutant List'!$C$7:$C$611,0)),INDEX('DEQ Pollutant List'!$A$7:$A$611,MATCH($B201,'DEQ Pollutant List'!$B$7:$B$611,0))),"")</f>
        <v>312</v>
      </c>
      <c r="E201" s="232">
        <v>0</v>
      </c>
      <c r="F201" s="233">
        <f>IF(A201="Type F",IF(INDEX('Emission Factors'!$G$6:$G$54,MATCH('3. Pollutant Emissions - EF'!B201,'Emission Factors'!$D$6:$D$54,0))="",INDEX('Emission Factors'!$F$6:$F$54,MATCH('3. Pollutant Emissions - EF'!B201,'Emission Factors'!$D$6:$D$54,0)),INDEX('Emission Factors'!$G$6:$G$54,MATCH('3. Pollutant Emissions - EF'!B201,'Emission Factors'!$D$6:$D$54,0))),IF(OR(A201="Type X",A201="Type Y"),INDEX('Emission Factors'!$E$6:$E$54,MATCH('3. Pollutant Emissions - EF'!B201,'Emission Factors'!$D$6:$D$54,0)),INDEX('Emission Factors'!$F$6:$F$54,MATCH('3. Pollutant Emissions - EF'!B201,'Emission Factors'!$D$6:$D$54,0))))</f>
        <v>4.1991264918956304E-4</v>
      </c>
      <c r="G201" s="234">
        <f t="shared" si="6"/>
        <v>4.1991264918956304E-4</v>
      </c>
      <c r="H201" s="235" t="s">
        <v>188</v>
      </c>
      <c r="I201" s="556" t="s">
        <v>196</v>
      </c>
      <c r="J201" s="298">
        <f>IFERROR(IF(F201="N/A","N/A",F201*(1-E201)*INDEX('2. Emissions Units &amp; Activities'!$H$15:$H$23,MATCH('3. Pollutant Emissions - EF'!$A201,'2. Emissions Units &amp; Activities'!$A$15:$A$23,0))/1000),"")</f>
        <v>7.5542285589202398E-4</v>
      </c>
      <c r="K201" s="298">
        <f>INDEX('Screening Emission Calculations'!$E$4:$M$54,MATCH($B201,'Screening Emission Calculations'!$C$4:$C$54,0),MATCH($A201,'Screening Emission Calculations'!$E$1:$M$1,0))</f>
        <v>5.3916784155939894E-3</v>
      </c>
      <c r="L201" s="299">
        <f t="shared" si="7"/>
        <v>5.3916784155939894E-3</v>
      </c>
      <c r="M201" s="500">
        <f>IFERROR(IF(F201="N/A","N/A",F201*(1-E201)*INDEX('2. Emissions Units &amp; Activities'!$K$15:$K$23,MATCH('3. Pollutant Emissions - EF'!$A201,'2. Emissions Units &amp; Activities'!$A$15:$A$23,0))/1000),"")</f>
        <v>4.5350566112472809E-5</v>
      </c>
      <c r="N201" s="555">
        <f>INDEX('Screening Emission Calculations'!$E$83:$M$133,MATCH($B201,'Screening Emission Calculations'!$C$83:$C$133,0),MATCH($A201,'Screening Emission Calculations'!$E$80:$M$80,0))</f>
        <v>1.2941707848022333E-3</v>
      </c>
      <c r="O201" s="304">
        <f t="shared" si="8"/>
        <v>1.2941707848022333E-3</v>
      </c>
    </row>
    <row r="202" spans="1:15" x14ac:dyDescent="0.3">
      <c r="A202" s="228" t="str">
        <f>'2. Emissions Units &amp; Activities'!$A$18</f>
        <v>Type D</v>
      </c>
      <c r="B202" s="276" t="s">
        <v>225</v>
      </c>
      <c r="C202" s="230" t="str">
        <f>IFERROR(IF(B202="No CAS","",INDEX('DEQ Pollutant List'!$C$7:$C$611,MATCH('3. Pollutant Emissions - EF'!B202,'DEQ Pollutant List'!$B$7:$B$611,0))),"")</f>
        <v>Mercury and compounds</v>
      </c>
      <c r="D202" s="231">
        <f>IFERROR(IF(OR($B202="",$B202="No CAS"),INDEX('DEQ Pollutant List'!$A$7:$A$611,MATCH($C202,'DEQ Pollutant List'!$C$7:$C$611,0)),INDEX('DEQ Pollutant List'!$A$7:$A$611,MATCH($B202,'DEQ Pollutant List'!$B$7:$B$611,0))),"")</f>
        <v>316</v>
      </c>
      <c r="E202" s="232">
        <v>0</v>
      </c>
      <c r="F202" s="233">
        <f>IF(A202="Type F",IF(INDEX('Emission Factors'!$G$6:$G$54,MATCH('3. Pollutant Emissions - EF'!B202,'Emission Factors'!$D$6:$D$54,0))="",INDEX('Emission Factors'!$F$6:$F$54,MATCH('3. Pollutant Emissions - EF'!B202,'Emission Factors'!$D$6:$D$54,0)),INDEX('Emission Factors'!$G$6:$G$54,MATCH('3. Pollutant Emissions - EF'!B202,'Emission Factors'!$D$6:$D$54,0))),IF(OR(A202="Type X",A202="Type Y"),INDEX('Emission Factors'!$E$6:$E$54,MATCH('3. Pollutant Emissions - EF'!B202,'Emission Factors'!$D$6:$D$54,0)),INDEX('Emission Factors'!$F$6:$F$54,MATCH('3. Pollutant Emissions - EF'!B202,'Emission Factors'!$D$6:$D$54,0))))</f>
        <v>1.5107336534301277E-5</v>
      </c>
      <c r="G202" s="234">
        <f t="shared" si="6"/>
        <v>1.5107336534301277E-5</v>
      </c>
      <c r="H202" s="235" t="s">
        <v>188</v>
      </c>
      <c r="I202" s="556" t="s">
        <v>196</v>
      </c>
      <c r="J202" s="298">
        <f>IFERROR(IF(F202="N/A","N/A",F202*(1-E202)*INDEX('2. Emissions Units &amp; Activities'!$H$15:$H$23,MATCH('3. Pollutant Emissions - EF'!$A202,'2. Emissions Units &amp; Activities'!$A$15:$A$23,0))/1000),"")</f>
        <v>2.7178098425208E-5</v>
      </c>
      <c r="K202" s="298">
        <f>INDEX('Screening Emission Calculations'!$E$4:$M$54,MATCH($B202,'Screening Emission Calculations'!$C$4:$C$54,0),MATCH($A202,'Screening Emission Calculations'!$E$1:$M$1,0))</f>
        <v>1.9397820110042842E-4</v>
      </c>
      <c r="L202" s="299">
        <f t="shared" si="7"/>
        <v>1.9397820110042842E-4</v>
      </c>
      <c r="M202" s="500">
        <f>IFERROR(IF(F202="N/A","N/A",F202*(1-E202)*INDEX('2. Emissions Units &amp; Activities'!$K$15:$K$23,MATCH('3. Pollutant Emissions - EF'!$A202,'2. Emissions Units &amp; Activities'!$A$15:$A$23,0))/1000),"")</f>
        <v>1.6315923457045379E-6</v>
      </c>
      <c r="N202" s="555">
        <f>INDEX('Screening Emission Calculations'!$E$83:$M$133,MATCH($B202,'Screening Emission Calculations'!$C$83:$C$133,0),MATCH($A202,'Screening Emission Calculations'!$E$80:$M$80,0))</f>
        <v>4.6560811198716538E-5</v>
      </c>
      <c r="O202" s="304">
        <f t="shared" si="8"/>
        <v>4.6560811198716538E-5</v>
      </c>
    </row>
    <row r="203" spans="1:15" x14ac:dyDescent="0.3">
      <c r="A203" s="228" t="str">
        <f>'2. Emissions Units &amp; Activities'!$A$18</f>
        <v>Type D</v>
      </c>
      <c r="B203" s="276" t="s">
        <v>226</v>
      </c>
      <c r="C203" s="230" t="str">
        <f>IFERROR(IF(B203="No CAS","",INDEX('DEQ Pollutant List'!$C$7:$C$611,MATCH('3. Pollutant Emissions - EF'!B203,'DEQ Pollutant List'!$B$7:$B$611,0))),"")</f>
        <v>Naphthalene</v>
      </c>
      <c r="D203" s="231">
        <f>IFERROR(IF(OR($B203="",$B203="No CAS"),INDEX('DEQ Pollutant List'!$A$7:$A$611,MATCH($C203,'DEQ Pollutant List'!$C$7:$C$611,0)),INDEX('DEQ Pollutant List'!$A$7:$A$611,MATCH($B203,'DEQ Pollutant List'!$B$7:$B$611,0))),"")</f>
        <v>428</v>
      </c>
      <c r="E203" s="232">
        <v>0</v>
      </c>
      <c r="F203" s="233">
        <f>IF(A203="Type F",IF(INDEX('Emission Factors'!$G$6:$G$54,MATCH('3. Pollutant Emissions - EF'!B203,'Emission Factors'!$D$6:$D$54,0))="",INDEX('Emission Factors'!$F$6:$F$54,MATCH('3. Pollutant Emissions - EF'!B203,'Emission Factors'!$D$6:$D$54,0)),INDEX('Emission Factors'!$G$6:$G$54,MATCH('3. Pollutant Emissions - EF'!B203,'Emission Factors'!$D$6:$D$54,0))),IF(OR(A203="Type X",A203="Type Y"),INDEX('Emission Factors'!$E$6:$E$54,MATCH('3. Pollutant Emissions - EF'!B203,'Emission Factors'!$D$6:$D$54,0)),INDEX('Emission Factors'!$F$6:$F$54,MATCH('3. Pollutant Emissions - EF'!B203,'Emission Factors'!$D$6:$D$54,0))))</f>
        <v>2.6352391113998751E-2</v>
      </c>
      <c r="G203" s="234">
        <f t="shared" si="6"/>
        <v>2.6352391113998751E-2</v>
      </c>
      <c r="H203" s="235" t="s">
        <v>188</v>
      </c>
      <c r="I203" s="556" t="s">
        <v>189</v>
      </c>
      <c r="J203" s="298">
        <f>IFERROR(IF(F203="N/A","N/A",F203*(1-E203)*INDEX('2. Emissions Units &amp; Activities'!$H$15:$H$23,MATCH('3. Pollutant Emissions - EF'!$A203,'2. Emissions Units &amp; Activities'!$A$15:$A$23,0))/1000),"")</f>
        <v>4.7407951614083753E-2</v>
      </c>
      <c r="K203" s="298">
        <f>INDEX('Screening Emission Calculations'!$E$4:$M$54,MATCH($B203,'Screening Emission Calculations'!$C$4:$C$54,0),MATCH($A203,'Screening Emission Calculations'!$E$1:$M$1,0))</f>
        <v>0.34389132536817174</v>
      </c>
      <c r="L203" s="299">
        <f t="shared" si="7"/>
        <v>0.34389132536817174</v>
      </c>
      <c r="M203" s="500">
        <f>IFERROR(IF(F203="N/A","N/A",F203*(1-E203)*INDEX('2. Emissions Units &amp; Activities'!$K$15:$K$23,MATCH('3. Pollutant Emissions - EF'!$A203,'2. Emissions Units &amp; Activities'!$A$15:$A$23,0))/1000),"")</f>
        <v>2.8460582403118653E-3</v>
      </c>
      <c r="N203" s="555">
        <f>INDEX('Screening Emission Calculations'!$E$83:$M$133,MATCH($B203,'Screening Emission Calculations'!$C$83:$C$133,0),MATCH($A203,'Screening Emission Calculations'!$E$80:$M$80,0))</f>
        <v>8.140229019549175E-2</v>
      </c>
      <c r="O203" s="304">
        <f t="shared" si="8"/>
        <v>8.140229019549175E-2</v>
      </c>
    </row>
    <row r="204" spans="1:15" x14ac:dyDescent="0.3">
      <c r="A204" s="228" t="str">
        <f>'2. Emissions Units &amp; Activities'!$A$18</f>
        <v>Type D</v>
      </c>
      <c r="B204" s="276" t="s">
        <v>227</v>
      </c>
      <c r="C204" s="230" t="str">
        <f>IFERROR(IF(B204="No CAS","",INDEX('DEQ Pollutant List'!$C$7:$C$611,MATCH('3. Pollutant Emissions - EF'!B204,'DEQ Pollutant List'!$B$7:$B$611,0))),"")</f>
        <v>Nickel and compounds</v>
      </c>
      <c r="D204" s="231">
        <f>IFERROR(IF(OR($B204="",$B204="No CAS"),INDEX('DEQ Pollutant List'!$A$7:$A$611,MATCH($C204,'DEQ Pollutant List'!$C$7:$C$611,0)),INDEX('DEQ Pollutant List'!$A$7:$A$611,MATCH($B204,'DEQ Pollutant List'!$B$7:$B$611,0))),"")</f>
        <v>364</v>
      </c>
      <c r="E204" s="232">
        <v>0</v>
      </c>
      <c r="F204" s="233">
        <f>IF(A204="Type F",IF(INDEX('Emission Factors'!$G$6:$G$54,MATCH('3. Pollutant Emissions - EF'!B204,'Emission Factors'!$D$6:$D$54,0))="",INDEX('Emission Factors'!$F$6:$F$54,MATCH('3. Pollutant Emissions - EF'!B204,'Emission Factors'!$D$6:$D$54,0)),INDEX('Emission Factors'!$G$6:$G$54,MATCH('3. Pollutant Emissions - EF'!B204,'Emission Factors'!$D$6:$D$54,0))),IF(OR(A204="Type X",A204="Type Y"),INDEX('Emission Factors'!$E$6:$E$54,MATCH('3. Pollutant Emissions - EF'!B204,'Emission Factors'!$D$6:$D$54,0)),INDEX('Emission Factors'!$F$6:$F$54,MATCH('3. Pollutant Emissions - EF'!B204,'Emission Factors'!$D$6:$D$54,0))))</f>
        <v>1.8222934133210207E-4</v>
      </c>
      <c r="G204" s="234">
        <f t="shared" si="6"/>
        <v>1.8222934133210207E-4</v>
      </c>
      <c r="H204" s="235" t="s">
        <v>188</v>
      </c>
      <c r="I204" s="556" t="s">
        <v>196</v>
      </c>
      <c r="J204" s="298">
        <f>IFERROR(IF(F204="N/A","N/A",F204*(1-E204)*INDEX('2. Emissions Units &amp; Activities'!$H$15:$H$23,MATCH('3. Pollutant Emissions - EF'!$A204,'2. Emissions Units &amp; Activities'!$A$15:$A$23,0))/1000),"")</f>
        <v>3.2783058505645162E-4</v>
      </c>
      <c r="K204" s="298">
        <f>INDEX('Screening Emission Calculations'!$E$4:$M$54,MATCH($B204,'Screening Emission Calculations'!$C$4:$C$54,0),MATCH($A204,'Screening Emission Calculations'!$E$1:$M$1,0))</f>
        <v>2.3398247427041906E-3</v>
      </c>
      <c r="L204" s="299">
        <f t="shared" si="7"/>
        <v>2.3398247427041906E-3</v>
      </c>
      <c r="M204" s="500">
        <f>IFERROR(IF(F204="N/A","N/A",F204*(1-E204)*INDEX('2. Emissions Units &amp; Activities'!$K$15:$K$23,MATCH('3. Pollutant Emissions - EF'!$A204,'2. Emissions Units &amp; Activities'!$A$15:$A$23,0))/1000),"")</f>
        <v>1.9680768863867025E-5</v>
      </c>
      <c r="N204" s="555">
        <f>INDEX('Screening Emission Calculations'!$E$83:$M$133,MATCH($B204,'Screening Emission Calculations'!$C$83:$C$133,0),MATCH($A204,'Screening Emission Calculations'!$E$80:$M$80,0))</f>
        <v>5.6163082998553855E-4</v>
      </c>
      <c r="O204" s="304">
        <f t="shared" si="8"/>
        <v>5.6163082998553855E-4</v>
      </c>
    </row>
    <row r="205" spans="1:15" x14ac:dyDescent="0.3">
      <c r="A205" s="228" t="str">
        <f>'2. Emissions Units &amp; Activities'!$A$18</f>
        <v>Type D</v>
      </c>
      <c r="B205" s="276" t="s">
        <v>228</v>
      </c>
      <c r="C205" s="230" t="str">
        <f>IFERROR(IF(B205="No CAS","",INDEX('DEQ Pollutant List'!$C$7:$C$611,MATCH('3. Pollutant Emissions - EF'!B205,'DEQ Pollutant List'!$B$7:$B$611,0))),"")</f>
        <v>Perylene</v>
      </c>
      <c r="D205" s="231">
        <f>IFERROR(IF(OR($B205="",$B205="No CAS"),INDEX('DEQ Pollutant List'!$A$7:$A$611,MATCH($C205,'DEQ Pollutant List'!$C$7:$C$611,0)),INDEX('DEQ Pollutant List'!$A$7:$A$611,MATCH($B205,'DEQ Pollutant List'!$B$7:$B$611,0))),"")</f>
        <v>429</v>
      </c>
      <c r="E205" s="232">
        <v>0</v>
      </c>
      <c r="F205" s="233">
        <f>IF(A205="Type F",IF(INDEX('Emission Factors'!$G$6:$G$54,MATCH('3. Pollutant Emissions - EF'!B205,'Emission Factors'!$D$6:$D$54,0))="",INDEX('Emission Factors'!$F$6:$F$54,MATCH('3. Pollutant Emissions - EF'!B205,'Emission Factors'!$D$6:$D$54,0)),INDEX('Emission Factors'!$G$6:$G$54,MATCH('3. Pollutant Emissions - EF'!B205,'Emission Factors'!$D$6:$D$54,0))),IF(OR(A205="Type X",A205="Type Y"),INDEX('Emission Factors'!$E$6:$E$54,MATCH('3. Pollutant Emissions - EF'!B205,'Emission Factors'!$D$6:$D$54,0)),INDEX('Emission Factors'!$F$6:$F$54,MATCH('3. Pollutant Emissions - EF'!B205,'Emission Factors'!$D$6:$D$54,0))))</f>
        <v>1.1782465534251089E-6</v>
      </c>
      <c r="G205" s="234">
        <f t="shared" si="6"/>
        <v>1.1782465534251089E-6</v>
      </c>
      <c r="H205" s="235" t="s">
        <v>188</v>
      </c>
      <c r="I205" s="556" t="s">
        <v>189</v>
      </c>
      <c r="J205" s="298">
        <f>IFERROR(IF(F205="N/A","N/A",F205*(1-E205)*INDEX('2. Emissions Units &amp; Activities'!$H$15:$H$23,MATCH('3. Pollutant Emissions - EF'!$A205,'2. Emissions Units &amp; Activities'!$A$15:$A$23,0))/1000),"")</f>
        <v>2.1196655496117709E-6</v>
      </c>
      <c r="K205" s="298">
        <f>INDEX('Screening Emission Calculations'!$E$4:$M$54,MATCH($B205,'Screening Emission Calculations'!$C$4:$C$54,0),MATCH($A205,'Screening Emission Calculations'!$E$1:$M$1,0))</f>
        <v>1.5375787613162713E-5</v>
      </c>
      <c r="L205" s="299">
        <f t="shared" si="7"/>
        <v>1.5375787613162713E-5</v>
      </c>
      <c r="M205" s="500">
        <f>IFERROR(IF(F205="N/A","N/A",F205*(1-E205)*INDEX('2. Emissions Units &amp; Activities'!$K$15:$K$23,MATCH('3. Pollutant Emissions - EF'!$A205,'2. Emissions Units &amp; Activities'!$A$15:$A$23,0))/1000),"")</f>
        <v>1.2725062776991176E-7</v>
      </c>
      <c r="N205" s="555">
        <f>INDEX('Screening Emission Calculations'!$E$83:$M$133,MATCH($B205,'Screening Emission Calculations'!$C$83:$C$133,0),MATCH($A205,'Screening Emission Calculations'!$E$80:$M$80,0))</f>
        <v>3.6395926065623294E-6</v>
      </c>
      <c r="O205" s="304">
        <f t="shared" si="8"/>
        <v>3.6395926065623294E-6</v>
      </c>
    </row>
    <row r="206" spans="1:15" x14ac:dyDescent="0.3">
      <c r="A206" s="228" t="str">
        <f>'2. Emissions Units &amp; Activities'!$A$18</f>
        <v>Type D</v>
      </c>
      <c r="B206" s="276" t="s">
        <v>229</v>
      </c>
      <c r="C206" s="230" t="str">
        <f>IFERROR(IF(B206="No CAS","",INDEX('DEQ Pollutant List'!$C$7:$C$611,MATCH('3. Pollutant Emissions - EF'!B206,'DEQ Pollutant List'!$B$7:$B$611,0))),"")</f>
        <v>Phenanthrene</v>
      </c>
      <c r="D206" s="231">
        <f>IFERROR(IF(OR($B206="",$B206="No CAS"),INDEX('DEQ Pollutant List'!$A$7:$A$611,MATCH($C206,'DEQ Pollutant List'!$C$7:$C$611,0)),INDEX('DEQ Pollutant List'!$A$7:$A$611,MATCH($B206,'DEQ Pollutant List'!$B$7:$B$611,0))),"")</f>
        <v>430</v>
      </c>
      <c r="E206" s="232">
        <v>0</v>
      </c>
      <c r="F206" s="233">
        <f>IF(A206="Type F",IF(INDEX('Emission Factors'!$G$6:$G$54,MATCH('3. Pollutant Emissions - EF'!B206,'Emission Factors'!$D$6:$D$54,0))="",INDEX('Emission Factors'!$F$6:$F$54,MATCH('3. Pollutant Emissions - EF'!B206,'Emission Factors'!$D$6:$D$54,0)),INDEX('Emission Factors'!$G$6:$G$54,MATCH('3. Pollutant Emissions - EF'!B206,'Emission Factors'!$D$6:$D$54,0))),IF(OR(A206="Type X",A206="Type Y"),INDEX('Emission Factors'!$E$6:$E$54,MATCH('3. Pollutant Emissions - EF'!B206,'Emission Factors'!$D$6:$D$54,0)),INDEX('Emission Factors'!$F$6:$F$54,MATCH('3. Pollutant Emissions - EF'!B206,'Emission Factors'!$D$6:$D$54,0))))</f>
        <v>4.5419465326501894E-3</v>
      </c>
      <c r="G206" s="234">
        <f t="shared" ref="G206:G267" si="9">F206</f>
        <v>4.5419465326501894E-3</v>
      </c>
      <c r="H206" s="235" t="s">
        <v>188</v>
      </c>
      <c r="I206" s="556" t="s">
        <v>189</v>
      </c>
      <c r="J206" s="298">
        <f>IFERROR(IF(F206="N/A","N/A",F206*(1-E206)*INDEX('2. Emissions Units &amp; Activities'!$H$15:$H$23,MATCH('3. Pollutant Emissions - EF'!$A206,'2. Emissions Units &amp; Activities'!$A$15:$A$23,0))/1000),"")</f>
        <v>8.1709618122376912E-3</v>
      </c>
      <c r="K206" s="298">
        <f>INDEX('Screening Emission Calculations'!$E$4:$M$54,MATCH($B206,'Screening Emission Calculations'!$C$4:$C$54,0),MATCH($A206,'Screening Emission Calculations'!$E$1:$M$1,0))</f>
        <v>5.9271130506055827E-2</v>
      </c>
      <c r="L206" s="299">
        <f t="shared" si="7"/>
        <v>5.9271130506055827E-2</v>
      </c>
      <c r="M206" s="500">
        <f>IFERROR(IF(F206="N/A","N/A",F206*(1-E206)*INDEX('2. Emissions Units &amp; Activities'!$K$15:$K$23,MATCH('3. Pollutant Emissions - EF'!$A206,'2. Emissions Units &amp; Activities'!$A$15:$A$23,0))/1000),"")</f>
        <v>4.905302255262204E-4</v>
      </c>
      <c r="N206" s="555">
        <f>INDEX('Screening Emission Calculations'!$E$83:$M$133,MATCH($B206,'Screening Emission Calculations'!$C$83:$C$133,0),MATCH($A206,'Screening Emission Calculations'!$E$80:$M$80,0))</f>
        <v>1.4030030447855463E-2</v>
      </c>
      <c r="O206" s="304">
        <f t="shared" si="8"/>
        <v>1.4030030447855463E-2</v>
      </c>
    </row>
    <row r="207" spans="1:15" x14ac:dyDescent="0.3">
      <c r="A207" s="228" t="str">
        <f>'2. Emissions Units &amp; Activities'!$A$18</f>
        <v>Type D</v>
      </c>
      <c r="B207" s="276">
        <v>504</v>
      </c>
      <c r="C207" s="230" t="str">
        <f>IFERROR(IF(B207="No CAS","",INDEX('DEQ Pollutant List'!$C$7:$C$611,MATCH('3. Pollutant Emissions - EF'!B207,'DEQ Pollutant List'!$B$7:$B$611,0))),"")</f>
        <v>Phosphorus and compounds</v>
      </c>
      <c r="D207" s="231">
        <f>IFERROR(IF(OR($B207="",$B207="No CAS"),INDEX('DEQ Pollutant List'!$A$7:$A$611,MATCH($C207,'DEQ Pollutant List'!$C$7:$C$611,0)),INDEX('DEQ Pollutant List'!$A$7:$A$611,MATCH($B207,'DEQ Pollutant List'!$B$7:$B$611,0))),"")</f>
        <v>504</v>
      </c>
      <c r="E207" s="232">
        <v>0</v>
      </c>
      <c r="F207" s="233">
        <f>IF(A207="Type F",IF(INDEX('Emission Factors'!$G$6:$G$54,MATCH('3. Pollutant Emissions - EF'!B207,'Emission Factors'!$D$6:$D$54,0))="",INDEX('Emission Factors'!$F$6:$F$54,MATCH('3. Pollutant Emissions - EF'!B207,'Emission Factors'!$D$6:$D$54,0)),INDEX('Emission Factors'!$G$6:$G$54,MATCH('3. Pollutant Emissions - EF'!B207,'Emission Factors'!$D$6:$D$54,0))),IF(OR(A207="Type X",A207="Type Y"),INDEX('Emission Factors'!$E$6:$E$54,MATCH('3. Pollutant Emissions - EF'!B207,'Emission Factors'!$D$6:$D$54,0)),INDEX('Emission Factors'!$F$6:$F$54,MATCH('3. Pollutant Emissions - EF'!B207,'Emission Factors'!$D$6:$D$54,0))))</f>
        <v>8.4039857312420349E-3</v>
      </c>
      <c r="G207" s="234">
        <f t="shared" si="9"/>
        <v>8.4039857312420349E-3</v>
      </c>
      <c r="H207" s="235" t="s">
        <v>188</v>
      </c>
      <c r="I207" s="556" t="s">
        <v>196</v>
      </c>
      <c r="J207" s="298">
        <f>IFERROR(IF(F207="N/A","N/A",F207*(1-E207)*INDEX('2. Emissions Units &amp; Activities'!$H$15:$H$23,MATCH('3. Pollutant Emissions - EF'!$A207,'2. Emissions Units &amp; Activities'!$A$15:$A$23,0))/1000),"")</f>
        <v>1.5118770330504421E-2</v>
      </c>
      <c r="K207" s="298">
        <f>INDEX('Screening Emission Calculations'!$E$4:$M$54,MATCH($B207,'Screening Emission Calculations'!$C$4:$C$54,0),MATCH($A207,'Screening Emission Calculations'!$E$1:$M$1,0))</f>
        <v>0.10790717678914773</v>
      </c>
      <c r="L207" s="299">
        <f t="shared" si="7"/>
        <v>0.10790717678914773</v>
      </c>
      <c r="M207" s="500">
        <f>IFERROR(IF(F207="N/A","N/A",F207*(1-E207)*INDEX('2. Emissions Units &amp; Activities'!$K$15:$K$23,MATCH('3. Pollutant Emissions - EF'!$A207,'2. Emissions Units &amp; Activities'!$A$15:$A$23,0))/1000),"")</f>
        <v>9.0763045897413971E-4</v>
      </c>
      <c r="N207" s="555">
        <f>INDEX('Screening Emission Calculations'!$E$83:$M$133,MATCH($B207,'Screening Emission Calculations'!$C$83:$C$133,0),MATCH($A207,'Screening Emission Calculations'!$E$80:$M$80,0))</f>
        <v>2.5901084023687949E-2</v>
      </c>
      <c r="O207" s="304">
        <f t="shared" si="8"/>
        <v>2.5901084023687949E-2</v>
      </c>
    </row>
    <row r="208" spans="1:15" x14ac:dyDescent="0.3">
      <c r="A208" s="237" t="str">
        <f>'2. Emissions Units &amp; Activities'!$A$18</f>
        <v>Type D</v>
      </c>
      <c r="B208" s="276" t="s">
        <v>230</v>
      </c>
      <c r="C208" s="230" t="str">
        <f>IFERROR(IF(B208="No CAS","",INDEX('DEQ Pollutant List'!$C$7:$C$611,MATCH('3. Pollutant Emissions - EF'!B208,'DEQ Pollutant List'!$B$7:$B$611,0))),"")</f>
        <v>Propylene</v>
      </c>
      <c r="D208" s="231"/>
      <c r="E208" s="232">
        <v>0</v>
      </c>
      <c r="F208" s="233">
        <f>IF(A208="Type F",IF(INDEX('Emission Factors'!$G$6:$G$54,MATCH('3. Pollutant Emissions - EF'!B208,'Emission Factors'!$D$6:$D$54,0))="",INDEX('Emission Factors'!$F$6:$F$54,MATCH('3. Pollutant Emissions - EF'!B208,'Emission Factors'!$D$6:$D$54,0)),INDEX('Emission Factors'!$G$6:$G$54,MATCH('3. Pollutant Emissions - EF'!B208,'Emission Factors'!$D$6:$D$54,0))),IF(OR(A208="Type X",A208="Type Y"),INDEX('Emission Factors'!$E$6:$E$54,MATCH('3. Pollutant Emissions - EF'!B208,'Emission Factors'!$D$6:$D$54,0)),INDEX('Emission Factors'!$F$6:$F$54,MATCH('3. Pollutant Emissions - EF'!B208,'Emission Factors'!$D$6:$D$54,0))))</f>
        <v>0.47</v>
      </c>
      <c r="G208" s="234">
        <f t="shared" si="9"/>
        <v>0.47</v>
      </c>
      <c r="H208" s="235" t="s">
        <v>188</v>
      </c>
      <c r="I208" s="556" t="s">
        <v>189</v>
      </c>
      <c r="J208" s="298">
        <f>IFERROR(IF(F208="N/A","N/A",F208*(1-E208)*INDEX('2. Emissions Units &amp; Activities'!$H$15:$H$23,MATCH('3. Pollutant Emissions - EF'!$A208,'2. Emissions Units &amp; Activities'!$A$15:$A$23,0))/1000),"")</f>
        <v>0.84553</v>
      </c>
      <c r="K208" s="298">
        <f>INDEX('Screening Emission Calculations'!$E$4:$M$54,MATCH($B208,'Screening Emission Calculations'!$C$4:$C$54,0),MATCH($A208,'Screening Emission Calculations'!$E$1:$M$1,0))</f>
        <v>6.1333683999999984</v>
      </c>
      <c r="L208" s="299">
        <f t="shared" si="7"/>
        <v>6.1333683999999984</v>
      </c>
      <c r="M208" s="500">
        <f>IFERROR(IF(F208="N/A","N/A",F208*(1-E208)*INDEX('2. Emissions Units &amp; Activities'!$K$15:$K$23,MATCH('3. Pollutant Emissions - EF'!$A208,'2. Emissions Units &amp; Activities'!$A$15:$A$23,0))/1000),"")</f>
        <v>5.076E-2</v>
      </c>
      <c r="N208" s="555">
        <f>INDEX('Screening Emission Calculations'!$E$83:$M$133,MATCH($B208,'Screening Emission Calculations'!$C$83:$C$133,0),MATCH($A208,'Screening Emission Calculations'!$E$80:$M$80,0))</f>
        <v>1.4518256133333332</v>
      </c>
      <c r="O208" s="304">
        <f t="shared" si="8"/>
        <v>1.4518256133333332</v>
      </c>
    </row>
    <row r="209" spans="1:15" x14ac:dyDescent="0.3">
      <c r="A209" s="237" t="str">
        <f>'2. Emissions Units &amp; Activities'!$A$18</f>
        <v>Type D</v>
      </c>
      <c r="B209" s="276" t="s">
        <v>231</v>
      </c>
      <c r="C209" s="230" t="str">
        <f>IFERROR(IF(B209="No CAS","",INDEX('DEQ Pollutant List'!$C$7:$C$611,MATCH('3. Pollutant Emissions - EF'!B209,'DEQ Pollutant List'!$B$7:$B$611,0))),"")</f>
        <v>Pyrene</v>
      </c>
      <c r="D209" s="231"/>
      <c r="E209" s="232">
        <v>0</v>
      </c>
      <c r="F209" s="233">
        <f>IF(A209="Type F",IF(INDEX('Emission Factors'!$G$6:$G$54,MATCH('3. Pollutant Emissions - EF'!B209,'Emission Factors'!$D$6:$D$54,0))="",INDEX('Emission Factors'!$F$6:$F$54,MATCH('3. Pollutant Emissions - EF'!B209,'Emission Factors'!$D$6:$D$54,0)),INDEX('Emission Factors'!$G$6:$G$54,MATCH('3. Pollutant Emissions - EF'!B209,'Emission Factors'!$D$6:$D$54,0))),IF(OR(A209="Type X",A209="Type Y"),INDEX('Emission Factors'!$E$6:$E$54,MATCH('3. Pollutant Emissions - EF'!B209,'Emission Factors'!$D$6:$D$54,0)),INDEX('Emission Factors'!$F$6:$F$54,MATCH('3. Pollutant Emissions - EF'!B209,'Emission Factors'!$D$6:$D$54,0))))</f>
        <v>1.25E-3</v>
      </c>
      <c r="G209" s="234">
        <f t="shared" si="9"/>
        <v>1.25E-3</v>
      </c>
      <c r="H209" s="235" t="s">
        <v>188</v>
      </c>
      <c r="I209" s="556" t="s">
        <v>189</v>
      </c>
      <c r="J209" s="298">
        <f>IFERROR(IF(F209="N/A","N/A",F209*(1-E209)*INDEX('2. Emissions Units &amp; Activities'!$H$15:$H$23,MATCH('3. Pollutant Emissions - EF'!$A209,'2. Emissions Units &amp; Activities'!$A$15:$A$23,0))/1000),"")</f>
        <v>2.2487500000000003E-3</v>
      </c>
      <c r="K209" s="298">
        <f>INDEX('Screening Emission Calculations'!$E$4:$M$54,MATCH($B209,'Screening Emission Calculations'!$C$4:$C$54,0),MATCH($A209,'Screening Emission Calculations'!$E$1:$M$1,0))</f>
        <v>1.6312150000000001E-2</v>
      </c>
      <c r="L209" s="299">
        <f t="shared" ref="L209:L272" si="10">K209</f>
        <v>1.6312150000000001E-2</v>
      </c>
      <c r="M209" s="500">
        <f>IFERROR(IF(F209="N/A","N/A",F209*(1-E209)*INDEX('2. Emissions Units &amp; Activities'!$K$15:$K$23,MATCH('3. Pollutant Emissions - EF'!$A209,'2. Emissions Units &amp; Activities'!$A$15:$A$23,0))/1000),"")</f>
        <v>1.35E-4</v>
      </c>
      <c r="N209" s="555">
        <f>INDEX('Screening Emission Calculations'!$E$83:$M$133,MATCH($B209,'Screening Emission Calculations'!$C$83:$C$133,0),MATCH($A209,'Screening Emission Calculations'!$E$80:$M$80,0))</f>
        <v>3.8612383333333335E-3</v>
      </c>
      <c r="O209" s="304">
        <f t="shared" ref="O209:O272" si="11">N209</f>
        <v>3.8612383333333335E-3</v>
      </c>
    </row>
    <row r="210" spans="1:15" x14ac:dyDescent="0.3">
      <c r="A210" s="237" t="str">
        <f>'2. Emissions Units &amp; Activities'!$A$18</f>
        <v>Type D</v>
      </c>
      <c r="B210" s="276" t="s">
        <v>232</v>
      </c>
      <c r="C210" s="230" t="str">
        <f>IFERROR(IF(B210="No CAS","",INDEX('DEQ Pollutant List'!$C$7:$C$611,MATCH('3. Pollutant Emissions - EF'!B210,'DEQ Pollutant List'!$B$7:$B$611,0))),"")</f>
        <v>Selenium and compounds</v>
      </c>
      <c r="D210" s="231"/>
      <c r="E210" s="232">
        <v>0</v>
      </c>
      <c r="F210" s="233">
        <f>IF(A210="Type F",IF(INDEX('Emission Factors'!$G$6:$G$54,MATCH('3. Pollutant Emissions - EF'!B210,'Emission Factors'!$D$6:$D$54,0))="",INDEX('Emission Factors'!$F$6:$F$54,MATCH('3. Pollutant Emissions - EF'!B210,'Emission Factors'!$D$6:$D$54,0)),INDEX('Emission Factors'!$G$6:$G$54,MATCH('3. Pollutant Emissions - EF'!B210,'Emission Factors'!$D$6:$D$54,0))),IF(OR(A210="Type X",A210="Type Y"),INDEX('Emission Factors'!$E$6:$E$54,MATCH('3. Pollutant Emissions - EF'!B210,'Emission Factors'!$D$6:$D$54,0)),INDEX('Emission Factors'!$F$6:$F$54,MATCH('3. Pollutant Emissions - EF'!B210,'Emission Factors'!$D$6:$D$54,0))))</f>
        <v>3.7638267956703413E-4</v>
      </c>
      <c r="G210" s="234">
        <f t="shared" si="9"/>
        <v>3.7638267956703413E-4</v>
      </c>
      <c r="H210" s="235" t="s">
        <v>188</v>
      </c>
      <c r="I210" s="556" t="s">
        <v>196</v>
      </c>
      <c r="J210" s="298">
        <f>IFERROR(IF(F210="N/A","N/A",F210*(1-E210)*INDEX('2. Emissions Units &amp; Activities'!$H$15:$H$23,MATCH('3. Pollutant Emissions - EF'!$A210,'2. Emissions Units &amp; Activities'!$A$15:$A$23,0))/1000),"")</f>
        <v>6.7711244054109439E-4</v>
      </c>
      <c r="K210" s="298">
        <f>INDEX('Screening Emission Calculations'!$E$4:$M$54,MATCH($B210,'Screening Emission Calculations'!$C$4:$C$54,0),MATCH($A210,'Screening Emission Calculations'!$E$1:$M$1,0))</f>
        <v>4.8327536056407185E-3</v>
      </c>
      <c r="L210" s="299">
        <f t="shared" si="10"/>
        <v>4.8327536056407185E-3</v>
      </c>
      <c r="M210" s="500">
        <f>IFERROR(IF(F210="N/A","N/A",F210*(1-E210)*INDEX('2. Emissions Units &amp; Activities'!$K$15:$K$23,MATCH('3. Pollutant Emissions - EF'!$A210,'2. Emissions Units &amp; Activities'!$A$15:$A$23,0))/1000),"")</f>
        <v>4.0649329393239691E-5</v>
      </c>
      <c r="N210" s="555">
        <f>INDEX('Screening Emission Calculations'!$E$83:$M$133,MATCH($B210,'Screening Emission Calculations'!$C$83:$C$133,0),MATCH($A210,'Screening Emission Calculations'!$E$80:$M$80,0))</f>
        <v>1.1600114184255991E-3</v>
      </c>
      <c r="O210" s="304">
        <f t="shared" si="11"/>
        <v>1.1600114184255991E-3</v>
      </c>
    </row>
    <row r="211" spans="1:15" x14ac:dyDescent="0.3">
      <c r="A211" s="237" t="str">
        <f>'2. Emissions Units &amp; Activities'!$A$18</f>
        <v>Type D</v>
      </c>
      <c r="B211" s="276" t="s">
        <v>233</v>
      </c>
      <c r="C211" s="230" t="str">
        <f>IFERROR(IF(B211="No CAS","",INDEX('DEQ Pollutant List'!$C$7:$C$611,MATCH('3. Pollutant Emissions - EF'!B211,'DEQ Pollutant List'!$B$7:$B$611,0))),"")</f>
        <v>Silver and compounds</v>
      </c>
      <c r="D211" s="231"/>
      <c r="E211" s="232">
        <v>0</v>
      </c>
      <c r="F211" s="233">
        <f>IF(A211="Type F",IF(INDEX('Emission Factors'!$G$6:$G$54,MATCH('3. Pollutant Emissions - EF'!B211,'Emission Factors'!$D$6:$D$54,0))="",INDEX('Emission Factors'!$F$6:$F$54,MATCH('3. Pollutant Emissions - EF'!B211,'Emission Factors'!$D$6:$D$54,0)),INDEX('Emission Factors'!$G$6:$G$54,MATCH('3. Pollutant Emissions - EF'!B211,'Emission Factors'!$D$6:$D$54,0))),IF(OR(A211="Type X",A211="Type Y"),INDEX('Emission Factors'!$E$6:$E$54,MATCH('3. Pollutant Emissions - EF'!B211,'Emission Factors'!$D$6:$D$54,0)),INDEX('Emission Factors'!$F$6:$F$54,MATCH('3. Pollutant Emissions - EF'!B211,'Emission Factors'!$D$6:$D$54,0))))</f>
        <v>4.8013014217323475E-5</v>
      </c>
      <c r="G211" s="234">
        <f t="shared" si="9"/>
        <v>4.8013014217323475E-5</v>
      </c>
      <c r="H211" s="235" t="s">
        <v>188</v>
      </c>
      <c r="I211" s="556" t="s">
        <v>196</v>
      </c>
      <c r="J211" s="298">
        <f>IFERROR(IF(F211="N/A","N/A",F211*(1-E211)*INDEX('2. Emissions Units &amp; Activities'!$H$15:$H$23,MATCH('3. Pollutant Emissions - EF'!$A211,'2. Emissions Units &amp; Activities'!$A$15:$A$23,0))/1000),"")</f>
        <v>8.6375412576964928E-5</v>
      </c>
      <c r="K211" s="298">
        <f>INDEX('Screening Emission Calculations'!$E$4:$M$54,MATCH($B211,'Screening Emission Calculations'!$C$4:$C$54,0),MATCH($A211,'Screening Emission Calculations'!$E$1:$M$1,0))</f>
        <v>6.164871025504334E-4</v>
      </c>
      <c r="L211" s="299">
        <f t="shared" si="10"/>
        <v>6.164871025504334E-4</v>
      </c>
      <c r="M211" s="500">
        <f>IFERROR(IF(F211="N/A","N/A",F211*(1-E211)*INDEX('2. Emissions Units &amp; Activities'!$K$15:$K$23,MATCH('3. Pollutant Emissions - EF'!$A211,'2. Emissions Units &amp; Activities'!$A$15:$A$23,0))/1000),"")</f>
        <v>5.1854055354709357E-6</v>
      </c>
      <c r="N211" s="555">
        <f>INDEX('Screening Emission Calculations'!$E$83:$M$133,MATCH($B211,'Screening Emission Calculations'!$C$83:$C$133,0),MATCH($A211,'Screening Emission Calculations'!$E$80:$M$80,0))</f>
        <v>1.4797610981779095E-4</v>
      </c>
      <c r="O211" s="304">
        <f t="shared" si="11"/>
        <v>1.4797610981779095E-4</v>
      </c>
    </row>
    <row r="212" spans="1:15" x14ac:dyDescent="0.3">
      <c r="A212" s="237" t="str">
        <f>'2. Emissions Units &amp; Activities'!$A$18</f>
        <v>Type D</v>
      </c>
      <c r="B212" s="276" t="s">
        <v>234</v>
      </c>
      <c r="C212" s="230" t="str">
        <f>IFERROR(IF(B212="No CAS","",INDEX('DEQ Pollutant List'!$C$7:$C$611,MATCH('3. Pollutant Emissions - EF'!B212,'DEQ Pollutant List'!$B$7:$B$611,0))),"")</f>
        <v>Thallium and compounds</v>
      </c>
      <c r="D212" s="231"/>
      <c r="E212" s="232">
        <v>0</v>
      </c>
      <c r="F212" s="233">
        <f>IF(A212="Type F",IF(INDEX('Emission Factors'!$G$6:$G$54,MATCH('3. Pollutant Emissions - EF'!B212,'Emission Factors'!$D$6:$D$54,0))="",INDEX('Emission Factors'!$F$6:$F$54,MATCH('3. Pollutant Emissions - EF'!B212,'Emission Factors'!$D$6:$D$54,0)),INDEX('Emission Factors'!$G$6:$G$54,MATCH('3. Pollutant Emissions - EF'!B212,'Emission Factors'!$D$6:$D$54,0))),IF(OR(A212="Type X",A212="Type Y"),INDEX('Emission Factors'!$E$6:$E$54,MATCH('3. Pollutant Emissions - EF'!B212,'Emission Factors'!$D$6:$D$54,0)),INDEX('Emission Factors'!$F$6:$F$54,MATCH('3. Pollutant Emissions - EF'!B212,'Emission Factors'!$D$6:$D$54,0))))</f>
        <v>2.4009368143584827E-4</v>
      </c>
      <c r="G212" s="234">
        <f t="shared" si="9"/>
        <v>2.4009368143584827E-4</v>
      </c>
      <c r="H212" s="235" t="s">
        <v>188</v>
      </c>
      <c r="I212" s="556" t="s">
        <v>196</v>
      </c>
      <c r="J212" s="298">
        <f>IFERROR(IF(F212="N/A","N/A",F212*(1-E212)*INDEX('2. Emissions Units &amp; Activities'!$H$15:$H$23,MATCH('3. Pollutant Emissions - EF'!$A212,'2. Emissions Units &amp; Activities'!$A$15:$A$23,0))/1000),"")</f>
        <v>4.31928532903091E-4</v>
      </c>
      <c r="K212" s="298">
        <f>INDEX('Screening Emission Calculations'!$E$4:$M$54,MATCH($B212,'Screening Emission Calculations'!$C$4:$C$54,0),MATCH($A212,'Screening Emission Calculations'!$E$1:$M$1,0))</f>
        <v>3.0828028696362917E-3</v>
      </c>
      <c r="L212" s="299">
        <f t="shared" si="10"/>
        <v>3.0828028696362917E-3</v>
      </c>
      <c r="M212" s="500">
        <f>IFERROR(IF(F212="N/A","N/A",F212*(1-E212)*INDEX('2. Emissions Units &amp; Activities'!$K$15:$K$23,MATCH('3. Pollutant Emissions - EF'!$A212,'2. Emissions Units &amp; Activities'!$A$15:$A$23,0))/1000),"")</f>
        <v>2.5930117595071614E-5</v>
      </c>
      <c r="N212" s="555">
        <f>INDEX('Screening Emission Calculations'!$E$83:$M$133,MATCH($B212,'Screening Emission Calculations'!$C$83:$C$133,0),MATCH($A212,'Screening Emission Calculations'!$E$80:$M$80,0))</f>
        <v>7.3996872618528435E-4</v>
      </c>
      <c r="O212" s="304">
        <f t="shared" si="11"/>
        <v>7.3996872618528435E-4</v>
      </c>
    </row>
    <row r="213" spans="1:15" x14ac:dyDescent="0.3">
      <c r="A213" s="237" t="str">
        <f>'2. Emissions Units &amp; Activities'!$A$18</f>
        <v>Type D</v>
      </c>
      <c r="B213" s="276" t="s">
        <v>235</v>
      </c>
      <c r="C213" s="230" t="str">
        <f>IFERROR(IF(B213="No CAS","",INDEX('DEQ Pollutant List'!$C$7:$C$611,MATCH('3. Pollutant Emissions - EF'!B213,'DEQ Pollutant List'!$B$7:$B$611,0))),"")</f>
        <v>Toluene</v>
      </c>
      <c r="D213" s="231"/>
      <c r="E213" s="232">
        <v>0</v>
      </c>
      <c r="F213" s="233">
        <f>IF(A213="Type F",IF(INDEX('Emission Factors'!$G$6:$G$54,MATCH('3. Pollutant Emissions - EF'!B213,'Emission Factors'!$D$6:$D$54,0))="",INDEX('Emission Factors'!$F$6:$F$54,MATCH('3. Pollutant Emissions - EF'!B213,'Emission Factors'!$D$6:$D$54,0)),INDEX('Emission Factors'!$G$6:$G$54,MATCH('3. Pollutant Emissions - EF'!B213,'Emission Factors'!$D$6:$D$54,0))),IF(OR(A213="Type X",A213="Type Y"),INDEX('Emission Factors'!$E$6:$E$54,MATCH('3. Pollutant Emissions - EF'!B213,'Emission Factors'!$D$6:$D$54,0)),INDEX('Emission Factors'!$F$6:$F$54,MATCH('3. Pollutant Emissions - EF'!B213,'Emission Factors'!$D$6:$D$54,0))))</f>
        <v>0.10539999999999999</v>
      </c>
      <c r="G213" s="234">
        <f t="shared" si="9"/>
        <v>0.10539999999999999</v>
      </c>
      <c r="H213" s="235" t="s">
        <v>188</v>
      </c>
      <c r="I213" s="556" t="s">
        <v>189</v>
      </c>
      <c r="J213" s="298">
        <f>IFERROR(IF(F213="N/A","N/A",F213*(1-E213)*INDEX('2. Emissions Units &amp; Activities'!$H$15:$H$23,MATCH('3. Pollutant Emissions - EF'!$A213,'2. Emissions Units &amp; Activities'!$A$15:$A$23,0))/1000),"")</f>
        <v>0.18961459999999999</v>
      </c>
      <c r="K213" s="298">
        <f>INDEX('Screening Emission Calculations'!$E$4:$M$54,MATCH($B213,'Screening Emission Calculations'!$C$4:$C$54,0),MATCH($A213,'Screening Emission Calculations'!$E$1:$M$1,0))</f>
        <v>1.375440488</v>
      </c>
      <c r="L213" s="299">
        <f t="shared" si="10"/>
        <v>1.375440488</v>
      </c>
      <c r="M213" s="500">
        <f>IFERROR(IF(F213="N/A","N/A",F213*(1-E213)*INDEX('2. Emissions Units &amp; Activities'!$K$15:$K$23,MATCH('3. Pollutant Emissions - EF'!$A213,'2. Emissions Units &amp; Activities'!$A$15:$A$23,0))/1000),"")</f>
        <v>1.1383199999999998E-2</v>
      </c>
      <c r="N213" s="555">
        <f>INDEX('Screening Emission Calculations'!$E$83:$M$133,MATCH($B213,'Screening Emission Calculations'!$C$83:$C$133,0),MATCH($A213,'Screening Emission Calculations'!$E$80:$M$80,0))</f>
        <v>0.32557961626666659</v>
      </c>
      <c r="O213" s="304">
        <f t="shared" si="11"/>
        <v>0.32557961626666659</v>
      </c>
    </row>
    <row r="214" spans="1:15" x14ac:dyDescent="0.3">
      <c r="A214" s="237" t="str">
        <f>'2. Emissions Units &amp; Activities'!$A$18</f>
        <v>Type D</v>
      </c>
      <c r="B214" s="276" t="s">
        <v>236</v>
      </c>
      <c r="C214" s="230" t="str">
        <f>IFERROR(IF(B214="No CAS","",INDEX('DEQ Pollutant List'!$C$7:$C$611,MATCH('3. Pollutant Emissions - EF'!B214,'DEQ Pollutant List'!$B$7:$B$611,0))),"")</f>
        <v>Xylene (mixture), including m-xylene, o-xylene, p-xylene</v>
      </c>
      <c r="D214" s="231"/>
      <c r="E214" s="232">
        <v>0</v>
      </c>
      <c r="F214" s="233">
        <f>IF(A214="Type F",IF(INDEX('Emission Factors'!$G$6:$G$54,MATCH('3. Pollutant Emissions - EF'!B214,'Emission Factors'!$D$6:$D$54,0))="",INDEX('Emission Factors'!$F$6:$F$54,MATCH('3. Pollutant Emissions - EF'!B214,'Emission Factors'!$D$6:$D$54,0)),INDEX('Emission Factors'!$G$6:$G$54,MATCH('3. Pollutant Emissions - EF'!B214,'Emission Factors'!$D$6:$D$54,0))),IF(OR(A214="Type X",A214="Type Y"),INDEX('Emission Factors'!$E$6:$E$54,MATCH('3. Pollutant Emissions - EF'!B214,'Emission Factors'!$D$6:$D$54,0)),INDEX('Emission Factors'!$F$6:$F$54,MATCH('3. Pollutant Emissions - EF'!B214,'Emission Factors'!$D$6:$D$54,0))))</f>
        <v>4.24E-2</v>
      </c>
      <c r="G214" s="234">
        <f t="shared" si="9"/>
        <v>4.24E-2</v>
      </c>
      <c r="H214" s="235" t="s">
        <v>188</v>
      </c>
      <c r="I214" s="556" t="s">
        <v>189</v>
      </c>
      <c r="J214" s="298">
        <f>IFERROR(IF(F214="N/A","N/A",F214*(1-E214)*INDEX('2. Emissions Units &amp; Activities'!$H$15:$H$23,MATCH('3. Pollutant Emissions - EF'!$A214,'2. Emissions Units &amp; Activities'!$A$15:$A$23,0))/1000),"")</f>
        <v>7.6277600000000001E-2</v>
      </c>
      <c r="K214" s="298">
        <f>INDEX('Screening Emission Calculations'!$E$4:$M$54,MATCH($B214,'Screening Emission Calculations'!$C$4:$C$54,0),MATCH($A214,'Screening Emission Calculations'!$E$1:$M$1,0))</f>
        <v>0.55330812799999995</v>
      </c>
      <c r="L214" s="299">
        <f t="shared" si="10"/>
        <v>0.55330812799999995</v>
      </c>
      <c r="M214" s="500">
        <f>IFERROR(IF(F214="N/A","N/A",F214*(1-E214)*INDEX('2. Emissions Units &amp; Activities'!$K$15:$K$23,MATCH('3. Pollutant Emissions - EF'!$A214,'2. Emissions Units &amp; Activities'!$A$15:$A$23,0))/1000),"")</f>
        <v>4.5792000000000003E-3</v>
      </c>
      <c r="N214" s="555">
        <f>INDEX('Screening Emission Calculations'!$E$83:$M$133,MATCH($B214,'Screening Emission Calculations'!$C$83:$C$133,0),MATCH($A214,'Screening Emission Calculations'!$E$80:$M$80,0))</f>
        <v>0.13097320426666667</v>
      </c>
      <c r="O214" s="304">
        <f t="shared" si="11"/>
        <v>0.13097320426666667</v>
      </c>
    </row>
    <row r="215" spans="1:15" x14ac:dyDescent="0.3">
      <c r="A215" s="240" t="str">
        <f>'2. Emissions Units &amp; Activities'!$A$18</f>
        <v>Type D</v>
      </c>
      <c r="B215" s="294" t="s">
        <v>237</v>
      </c>
      <c r="C215" s="295" t="str">
        <f>IFERROR(IF(B215="No CAS","",INDEX('DEQ Pollutant List'!$C$7:$C$611,MATCH('3. Pollutant Emissions - EF'!B215,'DEQ Pollutant List'!$B$7:$B$611,0))),"")</f>
        <v>Zinc and compounds</v>
      </c>
      <c r="D215" s="241"/>
      <c r="E215" s="242">
        <v>0</v>
      </c>
      <c r="F215" s="243">
        <f>IF(A215="Type F",IF(INDEX('Emission Factors'!$G$6:$G$54,MATCH('3. Pollutant Emissions - EF'!B215,'Emission Factors'!$D$6:$D$54,0))="",INDEX('Emission Factors'!$F$6:$F$54,MATCH('3. Pollutant Emissions - EF'!B215,'Emission Factors'!$D$6:$D$54,0)),INDEX('Emission Factors'!$G$6:$G$54,MATCH('3. Pollutant Emissions - EF'!B215,'Emission Factors'!$D$6:$D$54,0))),IF(OR(A215="Type X",A215="Type Y"),INDEX('Emission Factors'!$E$6:$E$54,MATCH('3. Pollutant Emissions - EF'!B215,'Emission Factors'!$D$6:$D$54,0)),INDEX('Emission Factors'!$F$6:$F$54,MATCH('3. Pollutant Emissions - EF'!B215,'Emission Factors'!$D$6:$D$54,0))))</f>
        <v>5.2261769021193245E-3</v>
      </c>
      <c r="G215" s="244">
        <f t="shared" si="9"/>
        <v>5.2261769021193245E-3</v>
      </c>
      <c r="H215" s="245" t="s">
        <v>188</v>
      </c>
      <c r="I215" s="557" t="s">
        <v>196</v>
      </c>
      <c r="J215" s="243">
        <f>IFERROR(IF(F215="N/A","N/A",F215*(1-E215)*INDEX('2. Emissions Units &amp; Activities'!$H$15:$H$23,MATCH('3. Pollutant Emissions - EF'!$A215,'2. Emissions Units &amp; Activities'!$A$15:$A$23,0))/1000),"")</f>
        <v>9.4018922469126642E-3</v>
      </c>
      <c r="K215" s="301">
        <f>INDEX('Screening Emission Calculations'!$E$4:$M$54,MATCH($B215,'Screening Emission Calculations'!$C$4:$C$54,0),MATCH($A215,'Screening Emission Calculations'!$E$1:$M$1,0))</f>
        <v>6.7104111423212126E-2</v>
      </c>
      <c r="L215" s="302">
        <f t="shared" si="10"/>
        <v>6.7104111423212126E-2</v>
      </c>
      <c r="M215" s="501">
        <f>IFERROR(IF(F215="N/A","N/A",F215*(1-E215)*INDEX('2. Emissions Units &amp; Activities'!$K$15:$K$23,MATCH('3. Pollutant Emissions - EF'!$A215,'2. Emissions Units &amp; Activities'!$A$15:$A$23,0))/1000),"")</f>
        <v>5.6442710542888702E-4</v>
      </c>
      <c r="N215" s="559">
        <f>INDEX('Screening Emission Calculations'!$E$83:$M$133,MATCH($B215,'Screening Emission Calculations'!$C$83:$C$133,0),MATCH($A215,'Screening Emission Calculations'!$E$80:$M$80,0))</f>
        <v>1.6107077212331761E-2</v>
      </c>
      <c r="O215" s="305">
        <f t="shared" si="11"/>
        <v>1.6107077212331761E-2</v>
      </c>
    </row>
    <row r="216" spans="1:15" x14ac:dyDescent="0.3">
      <c r="A216" s="237" t="str">
        <f>'2. Emissions Units &amp; Activities'!$A$19</f>
        <v>Type E</v>
      </c>
      <c r="B216" s="293" t="s">
        <v>187</v>
      </c>
      <c r="C216" s="230" t="str">
        <f>IFERROR(IF(B216="No CAS","",INDEX('DEQ Pollutant List'!$C$7:$C$611,MATCH('3. Pollutant Emissions - EF'!B216,'DEQ Pollutant List'!$B$7:$B$611,0))),"")</f>
        <v>1,3-Butadiene</v>
      </c>
      <c r="D216" s="231">
        <f>IFERROR(IF(OR($B216="",$B216="No CAS"),INDEX('DEQ Pollutant List'!$A$7:$A$611,MATCH($C216,'DEQ Pollutant List'!$C$7:$C$611,0)),INDEX('DEQ Pollutant List'!$A$7:$A$611,MATCH($B216,'DEQ Pollutant List'!$B$7:$B$611,0))),"")</f>
        <v>75</v>
      </c>
      <c r="E216" s="232">
        <v>0</v>
      </c>
      <c r="F216" s="233">
        <f>IF(A216="Type F",IF(INDEX('Emission Factors'!$G$6:$G$54,MATCH('3. Pollutant Emissions - EF'!B216,'Emission Factors'!$D$6:$D$54,0))="",INDEX('Emission Factors'!$F$6:$F$54,MATCH('3. Pollutant Emissions - EF'!B216,'Emission Factors'!$D$6:$D$54,0)),INDEX('Emission Factors'!$G$6:$G$54,MATCH('3. Pollutant Emissions - EF'!B216,'Emission Factors'!$D$6:$D$54,0))),IF(OR(A216="Type X",A216="Type Y"),INDEX('Emission Factors'!$E$6:$E$54,MATCH('3. Pollutant Emissions - EF'!B216,'Emission Factors'!$D$6:$D$54,0)),INDEX('Emission Factors'!$F$6:$F$54,MATCH('3. Pollutant Emissions - EF'!B216,'Emission Factors'!$D$6:$D$54,0))))</f>
        <v>0.21740000000000001</v>
      </c>
      <c r="G216" s="234">
        <f t="shared" si="9"/>
        <v>0.21740000000000001</v>
      </c>
      <c r="H216" s="235" t="s">
        <v>188</v>
      </c>
      <c r="I216" s="556" t="s">
        <v>189</v>
      </c>
      <c r="J216" s="298">
        <f>IFERROR(IF(F216="N/A","N/A",F216*(1-E216)*INDEX('2. Emissions Units &amp; Activities'!$H$15:$H$23,MATCH('3. Pollutant Emissions - EF'!$A216,'2. Emissions Units &amp; Activities'!$A$15:$A$23,0))/1000),"")</f>
        <v>0.42323432000000011</v>
      </c>
      <c r="K216" s="298">
        <f>INDEX('Screening Emission Calculations'!$E$4:$M$54,MATCH($B216,'Screening Emission Calculations'!$C$4:$C$54,0),MATCH($A216,'Screening Emission Calculations'!$E$1:$M$1,0))</f>
        <v>18.414045227999999</v>
      </c>
      <c r="L216" s="299">
        <f t="shared" si="10"/>
        <v>18.414045227999999</v>
      </c>
      <c r="M216" s="500">
        <f>IFERROR(IF(F216="N/A","N/A",F216*(1-E216)*INDEX('2. Emissions Units &amp; Activities'!$K$15:$K$23,MATCH('3. Pollutant Emissions - EF'!$A216,'2. Emissions Units &amp; Activities'!$A$15:$A$23,0))/1000),"")</f>
        <v>0.23337890000000003</v>
      </c>
      <c r="N216" s="555">
        <f>INDEX('Screening Emission Calculations'!$E$83:$M$133,MATCH($B216,'Screening Emission Calculations'!$C$83:$C$133,0),MATCH($A216,'Screening Emission Calculations'!$E$80:$M$80,0))</f>
        <v>4.3578643075999999</v>
      </c>
      <c r="O216" s="304">
        <f t="shared" si="11"/>
        <v>4.3578643075999999</v>
      </c>
    </row>
    <row r="217" spans="1:15" x14ac:dyDescent="0.3">
      <c r="A217" s="237" t="str">
        <f>'2. Emissions Units &amp; Activities'!$A$19</f>
        <v>Type E</v>
      </c>
      <c r="B217" s="276" t="s">
        <v>190</v>
      </c>
      <c r="C217" s="230" t="str">
        <f>IFERROR(IF(B217="No CAS","",INDEX('DEQ Pollutant List'!$C$7:$C$611,MATCH('3. Pollutant Emissions - EF'!B217,'DEQ Pollutant List'!$B$7:$B$611,0))),"")</f>
        <v>2-Methyl naphthalene</v>
      </c>
      <c r="D217" s="231">
        <f>IFERROR(IF(OR($B217="",$B217="No CAS"),INDEX('DEQ Pollutant List'!$A$7:$A$611,MATCH($C217,'DEQ Pollutant List'!$C$7:$C$611,0)),INDEX('DEQ Pollutant List'!$A$7:$A$611,MATCH($B217,'DEQ Pollutant List'!$B$7:$B$611,0))),"")</f>
        <v>427</v>
      </c>
      <c r="E217" s="232">
        <v>0</v>
      </c>
      <c r="F217" s="233">
        <f>IF(A217="Type F",IF(INDEX('Emission Factors'!$G$6:$G$54,MATCH('3. Pollutant Emissions - EF'!B217,'Emission Factors'!$D$6:$D$54,0))="",INDEX('Emission Factors'!$F$6:$F$54,MATCH('3. Pollutant Emissions - EF'!B217,'Emission Factors'!$D$6:$D$54,0)),INDEX('Emission Factors'!$G$6:$G$54,MATCH('3. Pollutant Emissions - EF'!B217,'Emission Factors'!$D$6:$D$54,0))),IF(OR(A217="Type X",A217="Type Y"),INDEX('Emission Factors'!$E$6:$E$54,MATCH('3. Pollutant Emissions - EF'!B217,'Emission Factors'!$D$6:$D$54,0)),INDEX('Emission Factors'!$F$6:$F$54,MATCH('3. Pollutant Emissions - EF'!B217,'Emission Factors'!$D$6:$D$54,0))))</f>
        <v>1.2297907414592798E-2</v>
      </c>
      <c r="G217" s="234">
        <f t="shared" si="9"/>
        <v>1.2297907414592798E-2</v>
      </c>
      <c r="H217" s="235" t="s">
        <v>188</v>
      </c>
      <c r="I217" s="556" t="s">
        <v>189</v>
      </c>
      <c r="J217" s="298">
        <f>IFERROR(IF(F217="N/A","N/A",F217*(1-E217)*INDEX('2. Emissions Units &amp; Activities'!$H$15:$H$23,MATCH('3. Pollutant Emissions - EF'!$A217,'2. Emissions Units &amp; Activities'!$A$15:$A$23,0))/1000),"")</f>
        <v>2.3941566154729262E-2</v>
      </c>
      <c r="K217" s="298">
        <f>INDEX('Screening Emission Calculations'!$E$4:$M$54,MATCH($B217,'Screening Emission Calculations'!$C$4:$C$54,0),MATCH($A217,'Screening Emission Calculations'!$E$1:$M$1,0))</f>
        <v>1.0416477614630557</v>
      </c>
      <c r="L217" s="299">
        <f t="shared" si="10"/>
        <v>1.0416477614630557</v>
      </c>
      <c r="M217" s="500">
        <f>IFERROR(IF(F217="N/A","N/A",F217*(1-E217)*INDEX('2. Emissions Units &amp; Activities'!$K$15:$K$23,MATCH('3. Pollutant Emissions - EF'!$A217,'2. Emissions Units &amp; Activities'!$A$15:$A$23,0))/1000),"")</f>
        <v>1.3201803609565368E-2</v>
      </c>
      <c r="N217" s="555">
        <f>INDEX('Screening Emission Calculations'!$E$83:$M$133,MATCH($B217,'Screening Emission Calculations'!$C$83:$C$133,0),MATCH($A217,'Screening Emission Calculations'!$E$80:$M$80,0))</f>
        <v>0.2465161535428857</v>
      </c>
      <c r="O217" s="304">
        <f t="shared" si="11"/>
        <v>0.2465161535428857</v>
      </c>
    </row>
    <row r="218" spans="1:15" x14ac:dyDescent="0.3">
      <c r="A218" s="237" t="str">
        <f>'2. Emissions Units &amp; Activities'!$A$19</f>
        <v>Type E</v>
      </c>
      <c r="B218" s="276" t="s">
        <v>191</v>
      </c>
      <c r="C218" s="230" t="str">
        <f>IFERROR(IF(B218="No CAS","",INDEX('DEQ Pollutant List'!$C$7:$C$611,MATCH('3. Pollutant Emissions - EF'!B218,'DEQ Pollutant List'!$B$7:$B$611,0))),"")</f>
        <v>Acenaphthene</v>
      </c>
      <c r="D218" s="231">
        <f>IFERROR(IF(OR($B218="",$B218="No CAS"),INDEX('DEQ Pollutant List'!$A$7:$A$611,MATCH($C218,'DEQ Pollutant List'!$C$7:$C$611,0)),INDEX('DEQ Pollutant List'!$A$7:$A$611,MATCH($B218,'DEQ Pollutant List'!$B$7:$B$611,0))),"")</f>
        <v>402</v>
      </c>
      <c r="E218" s="232">
        <v>0</v>
      </c>
      <c r="F218" s="233">
        <f>IF(A218="Type F",IF(INDEX('Emission Factors'!$G$6:$G$54,MATCH('3. Pollutant Emissions - EF'!B218,'Emission Factors'!$D$6:$D$54,0))="",INDEX('Emission Factors'!$F$6:$F$54,MATCH('3. Pollutant Emissions - EF'!B218,'Emission Factors'!$D$6:$D$54,0)),INDEX('Emission Factors'!$G$6:$G$54,MATCH('3. Pollutant Emissions - EF'!B218,'Emission Factors'!$D$6:$D$54,0))),IF(OR(A218="Type X",A218="Type Y"),INDEX('Emission Factors'!$E$6:$E$54,MATCH('3. Pollutant Emissions - EF'!B218,'Emission Factors'!$D$6:$D$54,0)),INDEX('Emission Factors'!$F$6:$F$54,MATCH('3. Pollutant Emissions - EF'!B218,'Emission Factors'!$D$6:$D$54,0))))</f>
        <v>7.3461430796324472E-4</v>
      </c>
      <c r="G218" s="234">
        <f t="shared" si="9"/>
        <v>7.3461430796324472E-4</v>
      </c>
      <c r="H218" s="235" t="s">
        <v>188</v>
      </c>
      <c r="I218" s="556" t="s">
        <v>189</v>
      </c>
      <c r="J218" s="298">
        <f>IFERROR(IF(F218="N/A","N/A",F218*(1-E218)*INDEX('2. Emissions Units &amp; Activities'!$H$15:$H$23,MATCH('3. Pollutant Emissions - EF'!$A218,'2. Emissions Units &amp; Activities'!$A$15:$A$23,0))/1000),"")</f>
        <v>1.430147134742845E-3</v>
      </c>
      <c r="K218" s="298">
        <f>INDEX('Screening Emission Calculations'!$E$4:$M$54,MATCH($B218,'Screening Emission Calculations'!$C$4:$C$54,0),MATCH($A218,'Screening Emission Calculations'!$E$1:$M$1,0))</f>
        <v>6.2222728113942534E-2</v>
      </c>
      <c r="L218" s="299">
        <f t="shared" si="10"/>
        <v>6.2222728113942534E-2</v>
      </c>
      <c r="M218" s="500">
        <f>IFERROR(IF(F218="N/A","N/A",F218*(1-E218)*INDEX('2. Emissions Units &amp; Activities'!$K$15:$K$23,MATCH('3. Pollutant Emissions - EF'!$A218,'2. Emissions Units &amp; Activities'!$A$15:$A$23,0))/1000),"")</f>
        <v>7.8860845959854325E-4</v>
      </c>
      <c r="N218" s="555">
        <f>INDEX('Screening Emission Calculations'!$E$83:$M$133,MATCH($B218,'Screening Emission Calculations'!$C$83:$C$133,0),MATCH($A218,'Screening Emission Calculations'!$E$80:$M$80,0))</f>
        <v>1.4725618548874417E-2</v>
      </c>
      <c r="O218" s="304">
        <f t="shared" si="11"/>
        <v>1.4725618548874417E-2</v>
      </c>
    </row>
    <row r="219" spans="1:15" x14ac:dyDescent="0.3">
      <c r="A219" s="228" t="str">
        <f>'2. Emissions Units &amp; Activities'!$A$19</f>
        <v>Type E</v>
      </c>
      <c r="B219" s="276" t="s">
        <v>192</v>
      </c>
      <c r="C219" s="230" t="str">
        <f>IFERROR(IF(B219="No CAS","",INDEX('DEQ Pollutant List'!$C$7:$C$611,MATCH('3. Pollutant Emissions - EF'!B219,'DEQ Pollutant List'!$B$7:$B$611,0))),"")</f>
        <v>Acenaphthylene</v>
      </c>
      <c r="D219" s="231">
        <f>IFERROR(IF(OR($B219="",$B219="No CAS"),INDEX('DEQ Pollutant List'!$A$7:$A$611,MATCH($C219,'DEQ Pollutant List'!$C$7:$C$611,0)),INDEX('DEQ Pollutant List'!$A$7:$A$611,MATCH($B219,'DEQ Pollutant List'!$B$7:$B$611,0))),"")</f>
        <v>403</v>
      </c>
      <c r="E219" s="232">
        <v>0</v>
      </c>
      <c r="F219" s="233">
        <f>IF(A219="Type F",IF(INDEX('Emission Factors'!$G$6:$G$54,MATCH('3. Pollutant Emissions - EF'!B219,'Emission Factors'!$D$6:$D$54,0))="",INDEX('Emission Factors'!$F$6:$F$54,MATCH('3. Pollutant Emissions - EF'!B219,'Emission Factors'!$D$6:$D$54,0)),INDEX('Emission Factors'!$G$6:$G$54,MATCH('3. Pollutant Emissions - EF'!B219,'Emission Factors'!$D$6:$D$54,0))),IF(OR(A219="Type X",A219="Type Y"),INDEX('Emission Factors'!$E$6:$E$54,MATCH('3. Pollutant Emissions - EF'!B219,'Emission Factors'!$D$6:$D$54,0)),INDEX('Emission Factors'!$F$6:$F$54,MATCH('3. Pollutant Emissions - EF'!B219,'Emission Factors'!$D$6:$D$54,0))))</f>
        <v>8.0981637303101373E-4</v>
      </c>
      <c r="G219" s="234">
        <f t="shared" si="9"/>
        <v>8.0981637303101373E-4</v>
      </c>
      <c r="H219" s="235" t="s">
        <v>188</v>
      </c>
      <c r="I219" s="556" t="s">
        <v>189</v>
      </c>
      <c r="J219" s="298">
        <f>IFERROR(IF(F219="N/A","N/A",F219*(1-E219)*INDEX('2. Emissions Units &amp; Activities'!$H$15:$H$23,MATCH('3. Pollutant Emissions - EF'!$A219,'2. Emissions Units &amp; Activities'!$A$15:$A$23,0))/1000),"")</f>
        <v>1.5765505150167776E-3</v>
      </c>
      <c r="K219" s="298">
        <f>INDEX('Screening Emission Calculations'!$E$4:$M$54,MATCH($B219,'Screening Emission Calculations'!$C$4:$C$54,0),MATCH($A219,'Screening Emission Calculations'!$E$1:$M$1,0))</f>
        <v>6.859243477170196E-2</v>
      </c>
      <c r="L219" s="299">
        <f t="shared" si="10"/>
        <v>6.859243477170196E-2</v>
      </c>
      <c r="M219" s="500">
        <f>IFERROR(IF(F219="N/A","N/A",F219*(1-E219)*INDEX('2. Emissions Units &amp; Activities'!$K$15:$K$23,MATCH('3. Pollutant Emissions - EF'!$A219,'2. Emissions Units &amp; Activities'!$A$15:$A$23,0))/1000),"")</f>
        <v>8.6933787644879318E-4</v>
      </c>
      <c r="N219" s="555">
        <f>INDEX('Screening Emission Calculations'!$E$83:$M$133,MATCH($B219,'Screening Emission Calculations'!$C$83:$C$133,0),MATCH($A219,'Screening Emission Calculations'!$E$80:$M$80,0))</f>
        <v>1.6233072068730182E-2</v>
      </c>
      <c r="O219" s="304">
        <f t="shared" si="11"/>
        <v>1.6233072068730182E-2</v>
      </c>
    </row>
    <row r="220" spans="1:15" x14ac:dyDescent="0.3">
      <c r="A220" s="228" t="str">
        <f>'2. Emissions Units &amp; Activities'!$A$19</f>
        <v>Type E</v>
      </c>
      <c r="B220" s="276" t="s">
        <v>193</v>
      </c>
      <c r="C220" s="230" t="str">
        <f>IFERROR(IF(B220="No CAS","",INDEX('DEQ Pollutant List'!$C$7:$C$611,MATCH('3. Pollutant Emissions - EF'!B220,'DEQ Pollutant List'!$B$7:$B$611,0))),"")</f>
        <v>Acetaldehyde</v>
      </c>
      <c r="D220" s="231">
        <f>IFERROR(IF(OR($B220="",$B220="No CAS"),INDEX('DEQ Pollutant List'!$A$7:$A$611,MATCH($C220,'DEQ Pollutant List'!$C$7:$C$611,0)),INDEX('DEQ Pollutant List'!$A$7:$A$611,MATCH($B220,'DEQ Pollutant List'!$B$7:$B$611,0))),"")</f>
        <v>1</v>
      </c>
      <c r="E220" s="232">
        <v>0</v>
      </c>
      <c r="F220" s="233">
        <f>IF(A220="Type F",IF(INDEX('Emission Factors'!$G$6:$G$54,MATCH('3. Pollutant Emissions - EF'!B220,'Emission Factors'!$D$6:$D$54,0))="",INDEX('Emission Factors'!$F$6:$F$54,MATCH('3. Pollutant Emissions - EF'!B220,'Emission Factors'!$D$6:$D$54,0)),INDEX('Emission Factors'!$G$6:$G$54,MATCH('3. Pollutant Emissions - EF'!B220,'Emission Factors'!$D$6:$D$54,0))),IF(OR(A220="Type X",A220="Type Y"),INDEX('Emission Factors'!$E$6:$E$54,MATCH('3. Pollutant Emissions - EF'!B220,'Emission Factors'!$D$6:$D$54,0)),INDEX('Emission Factors'!$F$6:$F$54,MATCH('3. Pollutant Emissions - EF'!B220,'Emission Factors'!$D$6:$D$54,0))))</f>
        <v>0.7833</v>
      </c>
      <c r="G220" s="234">
        <f t="shared" si="9"/>
        <v>0.7833</v>
      </c>
      <c r="H220" s="235" t="s">
        <v>188</v>
      </c>
      <c r="I220" s="556" t="s">
        <v>189</v>
      </c>
      <c r="J220" s="298">
        <f>IFERROR(IF(F220="N/A","N/A",F220*(1-E220)*INDEX('2. Emissions Units &amp; Activities'!$H$15:$H$23,MATCH('3. Pollutant Emissions - EF'!$A220,'2. Emissions Units &amp; Activities'!$A$15:$A$23,0))/1000),"")</f>
        <v>1.5249284400000001</v>
      </c>
      <c r="K220" s="298">
        <f>INDEX('Screening Emission Calculations'!$E$4:$M$54,MATCH($B220,'Screening Emission Calculations'!$C$4:$C$54,0),MATCH($A220,'Screening Emission Calculations'!$E$1:$M$1,0))</f>
        <v>66.346465625999997</v>
      </c>
      <c r="L220" s="299">
        <f t="shared" si="10"/>
        <v>66.346465625999997</v>
      </c>
      <c r="M220" s="500">
        <f>IFERROR(IF(F220="N/A","N/A",F220*(1-E220)*INDEX('2. Emissions Units &amp; Activities'!$K$15:$K$23,MATCH('3. Pollutant Emissions - EF'!$A220,'2. Emissions Units &amp; Activities'!$A$15:$A$23,0))/1000),"")</f>
        <v>0.84087255000000005</v>
      </c>
      <c r="N220" s="555">
        <f>INDEX('Screening Emission Calculations'!$E$83:$M$133,MATCH($B220,'Screening Emission Calculations'!$C$83:$C$133,0),MATCH($A220,'Screening Emission Calculations'!$E$80:$M$80,0))</f>
        <v>15.701541454200001</v>
      </c>
      <c r="O220" s="304">
        <f t="shared" si="11"/>
        <v>15.701541454200001</v>
      </c>
    </row>
    <row r="221" spans="1:15" x14ac:dyDescent="0.3">
      <c r="A221" s="228" t="str">
        <f>'2. Emissions Units &amp; Activities'!$A$19</f>
        <v>Type E</v>
      </c>
      <c r="B221" s="276" t="s">
        <v>194</v>
      </c>
      <c r="C221" s="230" t="str">
        <f>IFERROR(IF(B221="No CAS","",INDEX('DEQ Pollutant List'!$C$7:$C$611,MATCH('3. Pollutant Emissions - EF'!B221,'DEQ Pollutant List'!$B$7:$B$611,0))),"")</f>
        <v>Acrolein</v>
      </c>
      <c r="D221" s="231">
        <f>IFERROR(IF(OR($B221="",$B221="No CAS"),INDEX('DEQ Pollutant List'!$A$7:$A$611,MATCH($C221,'DEQ Pollutant List'!$C$7:$C$611,0)),INDEX('DEQ Pollutant List'!$A$7:$A$611,MATCH($B221,'DEQ Pollutant List'!$B$7:$B$611,0))),"")</f>
        <v>5</v>
      </c>
      <c r="E221" s="232">
        <v>0</v>
      </c>
      <c r="F221" s="233">
        <f>IF(A221="Type F",IF(INDEX('Emission Factors'!$G$6:$G$54,MATCH('3. Pollutant Emissions - EF'!B221,'Emission Factors'!$D$6:$D$54,0))="",INDEX('Emission Factors'!$F$6:$F$54,MATCH('3. Pollutant Emissions - EF'!B221,'Emission Factors'!$D$6:$D$54,0)),INDEX('Emission Factors'!$G$6:$G$54,MATCH('3. Pollutant Emissions - EF'!B221,'Emission Factors'!$D$6:$D$54,0))),IF(OR(A221="Type X",A221="Type Y"),INDEX('Emission Factors'!$E$6:$E$54,MATCH('3. Pollutant Emissions - EF'!B221,'Emission Factors'!$D$6:$D$54,0)),INDEX('Emission Factors'!$F$6:$F$54,MATCH('3. Pollutant Emissions - EF'!B221,'Emission Factors'!$D$6:$D$54,0))))</f>
        <v>3.39E-2</v>
      </c>
      <c r="G221" s="234">
        <f t="shared" si="9"/>
        <v>3.39E-2</v>
      </c>
      <c r="H221" s="235" t="s">
        <v>188</v>
      </c>
      <c r="I221" s="556" t="s">
        <v>189</v>
      </c>
      <c r="J221" s="298">
        <f>IFERROR(IF(F221="N/A","N/A",F221*(1-E221)*INDEX('2. Emissions Units &amp; Activities'!$H$15:$H$23,MATCH('3. Pollutant Emissions - EF'!$A221,'2. Emissions Units &amp; Activities'!$A$15:$A$23,0))/1000),"")</f>
        <v>6.5996520000000003E-2</v>
      </c>
      <c r="K221" s="298">
        <f>INDEX('Screening Emission Calculations'!$E$4:$M$54,MATCH($B221,'Screening Emission Calculations'!$C$4:$C$54,0),MATCH($A221,'Screening Emission Calculations'!$E$1:$M$1,0))</f>
        <v>2.8713713580000002</v>
      </c>
      <c r="L221" s="299">
        <f t="shared" si="10"/>
        <v>2.8713713580000002</v>
      </c>
      <c r="M221" s="500">
        <f>IFERROR(IF(F221="N/A","N/A",F221*(1-E221)*INDEX('2. Emissions Units &amp; Activities'!$K$15:$K$23,MATCH('3. Pollutant Emissions - EF'!$A221,'2. Emissions Units &amp; Activities'!$A$15:$A$23,0))/1000),"")</f>
        <v>3.6391649999999998E-2</v>
      </c>
      <c r="N221" s="555">
        <f>INDEX('Screening Emission Calculations'!$E$83:$M$133,MATCH($B221,'Screening Emission Calculations'!$C$83:$C$133,0),MATCH($A221,'Screening Emission Calculations'!$E$80:$M$80,0))</f>
        <v>0.6795381786000001</v>
      </c>
      <c r="O221" s="304">
        <f t="shared" si="11"/>
        <v>0.6795381786000001</v>
      </c>
    </row>
    <row r="222" spans="1:15" x14ac:dyDescent="0.3">
      <c r="A222" s="228" t="str">
        <f>'2. Emissions Units &amp; Activities'!$A$19</f>
        <v>Type E</v>
      </c>
      <c r="B222" s="276" t="s">
        <v>195</v>
      </c>
      <c r="C222" s="230" t="str">
        <f>IFERROR(IF(B222="No CAS","",INDEX('DEQ Pollutant List'!$C$7:$C$611,MATCH('3. Pollutant Emissions - EF'!B222,'DEQ Pollutant List'!$B$7:$B$611,0))),"")</f>
        <v>Ammonia</v>
      </c>
      <c r="D222" s="231">
        <f>IFERROR(IF(OR($B222="",$B222="No CAS"),INDEX('DEQ Pollutant List'!$A$7:$A$611,MATCH($C222,'DEQ Pollutant List'!$C$7:$C$611,0)),INDEX('DEQ Pollutant List'!$A$7:$A$611,MATCH($B222,'DEQ Pollutant List'!$B$7:$B$611,0))),"")</f>
        <v>26</v>
      </c>
      <c r="E222" s="232">
        <v>0</v>
      </c>
      <c r="F222" s="233">
        <f>IF(A222="Type F",IF(INDEX('Emission Factors'!$G$6:$G$54,MATCH('3. Pollutant Emissions - EF'!B222,'Emission Factors'!$D$6:$D$54,0))="",INDEX('Emission Factors'!$F$6:$F$54,MATCH('3. Pollutant Emissions - EF'!B222,'Emission Factors'!$D$6:$D$54,0)),INDEX('Emission Factors'!$G$6:$G$54,MATCH('3. Pollutant Emissions - EF'!B222,'Emission Factors'!$D$6:$D$54,0))),IF(OR(A222="Type X",A222="Type Y"),INDEX('Emission Factors'!$E$6:$E$54,MATCH('3. Pollutant Emissions - EF'!B222,'Emission Factors'!$D$6:$D$54,0)),INDEX('Emission Factors'!$F$6:$F$54,MATCH('3. Pollutant Emissions - EF'!B222,'Emission Factors'!$D$6:$D$54,0))))</f>
        <v>0.8</v>
      </c>
      <c r="G222" s="234">
        <f t="shared" si="9"/>
        <v>0.8</v>
      </c>
      <c r="H222" s="235" t="s">
        <v>188</v>
      </c>
      <c r="I222" s="556" t="s">
        <v>196</v>
      </c>
      <c r="J222" s="298">
        <f>IFERROR(IF(F222="N/A","N/A",F222*(1-E222)*INDEX('2. Emissions Units &amp; Activities'!$H$15:$H$23,MATCH('3. Pollutant Emissions - EF'!$A222,'2. Emissions Units &amp; Activities'!$A$15:$A$23,0))/1000),"")</f>
        <v>1.5574400000000004</v>
      </c>
      <c r="K222" s="298">
        <f>INDEX('Screening Emission Calculations'!$E$4:$M$54,MATCH($B222,'Screening Emission Calculations'!$C$4:$C$54,0),MATCH($A222,'Screening Emission Calculations'!$E$1:$M$1,0))</f>
        <v>66.671999999999997</v>
      </c>
      <c r="L222" s="299">
        <f t="shared" si="10"/>
        <v>66.671999999999997</v>
      </c>
      <c r="M222" s="500">
        <f>IFERROR(IF(F222="N/A","N/A",F222*(1-E222)*INDEX('2. Emissions Units &amp; Activities'!$K$15:$K$23,MATCH('3. Pollutant Emissions - EF'!$A222,'2. Emissions Units &amp; Activities'!$A$15:$A$23,0))/1000),"")</f>
        <v>0.85880000000000012</v>
      </c>
      <c r="N222" s="555">
        <f>INDEX('Screening Emission Calculations'!$E$83:$M$133,MATCH($B222,'Screening Emission Calculations'!$C$83:$C$133,0),MATCH($A222,'Screening Emission Calculations'!$E$80:$M$80,0))</f>
        <v>16</v>
      </c>
      <c r="O222" s="304">
        <f t="shared" si="11"/>
        <v>16</v>
      </c>
    </row>
    <row r="223" spans="1:15" x14ac:dyDescent="0.3">
      <c r="A223" s="228" t="str">
        <f>'2. Emissions Units &amp; Activities'!$A$19</f>
        <v>Type E</v>
      </c>
      <c r="B223" s="276" t="s">
        <v>197</v>
      </c>
      <c r="C223" s="230" t="str">
        <f>IFERROR(IF(B223="No CAS","",INDEX('DEQ Pollutant List'!$C$7:$C$611,MATCH('3. Pollutant Emissions - EF'!B223,'DEQ Pollutant List'!$B$7:$B$611,0))),"")</f>
        <v>Anthracene</v>
      </c>
      <c r="D223" s="231">
        <f>IFERROR(IF(OR($B223="",$B223="No CAS"),INDEX('DEQ Pollutant List'!$A$7:$A$611,MATCH($C223,'DEQ Pollutant List'!$C$7:$C$611,0)),INDEX('DEQ Pollutant List'!$A$7:$A$611,MATCH($B223,'DEQ Pollutant List'!$B$7:$B$611,0))),"")</f>
        <v>404</v>
      </c>
      <c r="E223" s="232">
        <v>0</v>
      </c>
      <c r="F223" s="233">
        <f>IF(A223="Type F",IF(INDEX('Emission Factors'!$G$6:$G$54,MATCH('3. Pollutant Emissions - EF'!B223,'Emission Factors'!$D$6:$D$54,0))="",INDEX('Emission Factors'!$F$6:$F$54,MATCH('3. Pollutant Emissions - EF'!B223,'Emission Factors'!$D$6:$D$54,0)),INDEX('Emission Factors'!$G$6:$G$54,MATCH('3. Pollutant Emissions - EF'!B223,'Emission Factors'!$D$6:$D$54,0))),IF(OR(A223="Type X",A223="Type Y"),INDEX('Emission Factors'!$E$6:$E$54,MATCH('3. Pollutant Emissions - EF'!B223,'Emission Factors'!$D$6:$D$54,0)),INDEX('Emission Factors'!$F$6:$F$54,MATCH('3. Pollutant Emissions - EF'!B223,'Emission Factors'!$D$6:$D$54,0))))</f>
        <v>4.5209000937094504E-4</v>
      </c>
      <c r="G223" s="234">
        <f t="shared" si="9"/>
        <v>4.5209000937094504E-4</v>
      </c>
      <c r="H223" s="235" t="s">
        <v>188</v>
      </c>
      <c r="I223" s="556" t="s">
        <v>189</v>
      </c>
      <c r="J223" s="298">
        <f>IFERROR(IF(F223="N/A","N/A",F223*(1-E223)*INDEX('2. Emissions Units &amp; Activities'!$H$15:$H$23,MATCH('3. Pollutant Emissions - EF'!$A223,'2. Emissions Units &amp; Activities'!$A$15:$A$23,0))/1000),"")</f>
        <v>8.8012883024335582E-4</v>
      </c>
      <c r="K223" s="298">
        <f>INDEX('Screening Emission Calculations'!$E$4:$M$54,MATCH($B223,'Screening Emission Calculations'!$C$4:$C$54,0),MATCH($A223,'Screening Emission Calculations'!$E$1:$M$1,0))</f>
        <v>3.8292575343530477E-2</v>
      </c>
      <c r="L223" s="299">
        <f t="shared" si="10"/>
        <v>3.8292575343530477E-2</v>
      </c>
      <c r="M223" s="500">
        <f>IFERROR(IF(F223="N/A","N/A",F223*(1-E223)*INDEX('2. Emissions Units &amp; Activities'!$K$15:$K$23,MATCH('3. Pollutant Emissions - EF'!$A223,'2. Emissions Units &amp; Activities'!$A$15:$A$23,0))/1000),"")</f>
        <v>4.8531862505970949E-4</v>
      </c>
      <c r="N223" s="555">
        <f>INDEX('Screening Emission Calculations'!$E$83:$M$133,MATCH($B223,'Screening Emission Calculations'!$C$83:$C$133,0),MATCH($A223,'Screening Emission Calculations'!$E$80:$M$80,0))</f>
        <v>9.0623133195040975E-3</v>
      </c>
      <c r="O223" s="304">
        <f t="shared" si="11"/>
        <v>9.0623133195040975E-3</v>
      </c>
    </row>
    <row r="224" spans="1:15" x14ac:dyDescent="0.3">
      <c r="A224" s="228" t="str">
        <f>'2. Emissions Units &amp; Activities'!$A$19</f>
        <v>Type E</v>
      </c>
      <c r="B224" s="276" t="s">
        <v>198</v>
      </c>
      <c r="C224" s="230" t="str">
        <f>IFERROR(IF(B224="No CAS","",INDEX('DEQ Pollutant List'!$C$7:$C$611,MATCH('3. Pollutant Emissions - EF'!B224,'DEQ Pollutant List'!$B$7:$B$611,0))),"")</f>
        <v>Antimony and compounds</v>
      </c>
      <c r="D224" s="231">
        <f>IFERROR(IF(OR($B224="",$B224="No CAS"),INDEX('DEQ Pollutant List'!$A$7:$A$611,MATCH($C224,'DEQ Pollutant List'!$C$7:$C$611,0)),INDEX('DEQ Pollutant List'!$A$7:$A$611,MATCH($B224,'DEQ Pollutant List'!$B$7:$B$611,0))),"")</f>
        <v>33</v>
      </c>
      <c r="E224" s="232">
        <v>0</v>
      </c>
      <c r="F224" s="233">
        <f>IF(A224="Type F",IF(INDEX('Emission Factors'!$G$6:$G$54,MATCH('3. Pollutant Emissions - EF'!B224,'Emission Factors'!$D$6:$D$54,0))="",INDEX('Emission Factors'!$F$6:$F$54,MATCH('3. Pollutant Emissions - EF'!B224,'Emission Factors'!$D$6:$D$54,0)),INDEX('Emission Factors'!$G$6:$G$54,MATCH('3. Pollutant Emissions - EF'!B224,'Emission Factors'!$D$6:$D$54,0))),IF(OR(A224="Type X",A224="Type Y"),INDEX('Emission Factors'!$E$6:$E$54,MATCH('3. Pollutant Emissions - EF'!B224,'Emission Factors'!$D$6:$D$54,0)),INDEX('Emission Factors'!$F$6:$F$54,MATCH('3. Pollutant Emissions - EF'!B224,'Emission Factors'!$D$6:$D$54,0))))</f>
        <v>3.1818727304855452E-4</v>
      </c>
      <c r="G224" s="234">
        <f t="shared" si="9"/>
        <v>3.1818727304855452E-4</v>
      </c>
      <c r="H224" s="235" t="s">
        <v>188</v>
      </c>
      <c r="I224" s="556" t="s">
        <v>196</v>
      </c>
      <c r="J224" s="298">
        <f>IFERROR(IF(F224="N/A","N/A",F224*(1-E224)*INDEX('2. Emissions Units &amp; Activities'!$H$15:$H$23,MATCH('3. Pollutant Emissions - EF'!$A224,'2. Emissions Units &amp; Activities'!$A$15:$A$23,0))/1000),"")</f>
        <v>6.1944698317092592E-4</v>
      </c>
      <c r="K224" s="298">
        <f>INDEX('Screening Emission Calculations'!$E$4:$M$54,MATCH($B224,'Screening Emission Calculations'!$C$4:$C$54,0),MATCH($A224,'Screening Emission Calculations'!$E$1:$M$1,0))</f>
        <v>2.6517727335866534E-2</v>
      </c>
      <c r="L224" s="299">
        <f t="shared" si="10"/>
        <v>2.6517727335866534E-2</v>
      </c>
      <c r="M224" s="500">
        <f>IFERROR(IF(F224="N/A","N/A",F224*(1-E224)*INDEX('2. Emissions Units &amp; Activities'!$K$15:$K$23,MATCH('3. Pollutant Emissions - EF'!$A224,'2. Emissions Units &amp; Activities'!$A$15:$A$23,0))/1000),"")</f>
        <v>3.415740376176233E-4</v>
      </c>
      <c r="N224" s="555">
        <f>INDEX('Screening Emission Calculations'!$E$83:$M$133,MATCH($B224,'Screening Emission Calculations'!$C$83:$C$133,0),MATCH($A224,'Screening Emission Calculations'!$E$80:$M$80,0))</f>
        <v>6.3637454609710908E-3</v>
      </c>
      <c r="O224" s="304">
        <f t="shared" si="11"/>
        <v>6.3637454609710908E-3</v>
      </c>
    </row>
    <row r="225" spans="1:15" x14ac:dyDescent="0.3">
      <c r="A225" s="228" t="str">
        <f>'2. Emissions Units &amp; Activities'!$A$19</f>
        <v>Type E</v>
      </c>
      <c r="B225" s="276" t="s">
        <v>185</v>
      </c>
      <c r="C225" s="230" t="str">
        <f>IFERROR(IF(B225="No CAS","",INDEX('DEQ Pollutant List'!$C$7:$C$611,MATCH('3. Pollutant Emissions - EF'!B225,'DEQ Pollutant List'!$B$7:$B$611,0))),"")</f>
        <v>Arsenic and compounds</v>
      </c>
      <c r="D225" s="231">
        <f>IFERROR(IF(OR($B225="",$B225="No CAS"),INDEX('DEQ Pollutant List'!$A$7:$A$611,MATCH($C225,'DEQ Pollutant List'!$C$7:$C$611,0)),INDEX('DEQ Pollutant List'!$A$7:$A$611,MATCH($B225,'DEQ Pollutant List'!$B$7:$B$611,0))),"")</f>
        <v>37</v>
      </c>
      <c r="E225" s="232">
        <v>0</v>
      </c>
      <c r="F225" s="233">
        <f>IF(A225="Type F",IF(INDEX('Emission Factors'!$G$6:$G$54,MATCH('3. Pollutant Emissions - EF'!B225,'Emission Factors'!$D$6:$D$54,0))="",INDEX('Emission Factors'!$F$6:$F$54,MATCH('3. Pollutant Emissions - EF'!B225,'Emission Factors'!$D$6:$D$54,0)),INDEX('Emission Factors'!$G$6:$G$54,MATCH('3. Pollutant Emissions - EF'!B225,'Emission Factors'!$D$6:$D$54,0))),IF(OR(A225="Type X",A225="Type Y"),INDEX('Emission Factors'!$E$6:$E$54,MATCH('3. Pollutant Emissions - EF'!B225,'Emission Factors'!$D$6:$D$54,0)),INDEX('Emission Factors'!$F$6:$F$54,MATCH('3. Pollutant Emissions - EF'!B225,'Emission Factors'!$D$6:$D$54,0))))</f>
        <v>2.7685267838269253E-4</v>
      </c>
      <c r="G225" s="234">
        <f t="shared" si="9"/>
        <v>2.7685267838269253E-4</v>
      </c>
      <c r="H225" s="235" t="s">
        <v>188</v>
      </c>
      <c r="I225" s="556" t="s">
        <v>196</v>
      </c>
      <c r="J225" s="298">
        <f>IFERROR(IF(F225="N/A","N/A",F225*(1-E225)*INDEX('2. Emissions Units &amp; Activities'!$H$15:$H$23,MATCH('3. Pollutant Emissions - EF'!$A225,'2. Emissions Units &amp; Activities'!$A$15:$A$23,0))/1000),"")</f>
        <v>5.3897679427542585E-4</v>
      </c>
      <c r="K225" s="298">
        <f>INDEX('Screening Emission Calculations'!$E$4:$M$54,MATCH($B225,'Screening Emission Calculations'!$C$4:$C$54,0),MATCH($A225,'Screening Emission Calculations'!$E$1:$M$1,0))</f>
        <v>2.3072902216413595E-2</v>
      </c>
      <c r="L225" s="299">
        <f t="shared" si="10"/>
        <v>2.3072902216413595E-2</v>
      </c>
      <c r="M225" s="500">
        <f>IFERROR(IF(F225="N/A","N/A",F225*(1-E225)*INDEX('2. Emissions Units &amp; Activities'!$K$15:$K$23,MATCH('3. Pollutant Emissions - EF'!$A225,'2. Emissions Units &amp; Activities'!$A$15:$A$23,0))/1000),"")</f>
        <v>2.9720135024382041E-4</v>
      </c>
      <c r="N225" s="555">
        <f>INDEX('Screening Emission Calculations'!$E$83:$M$133,MATCH($B225,'Screening Emission Calculations'!$C$83:$C$133,0),MATCH($A225,'Screening Emission Calculations'!$E$80:$M$80,0))</f>
        <v>5.5370535676538503E-3</v>
      </c>
      <c r="O225" s="304">
        <f t="shared" si="11"/>
        <v>5.5370535676538503E-3</v>
      </c>
    </row>
    <row r="226" spans="1:15" x14ac:dyDescent="0.3">
      <c r="A226" s="228" t="str">
        <f>'2. Emissions Units &amp; Activities'!$A$19</f>
        <v>Type E</v>
      </c>
      <c r="B226" s="276" t="s">
        <v>199</v>
      </c>
      <c r="C226" s="230" t="str">
        <f>IFERROR(IF(B226="No CAS","",INDEX('DEQ Pollutant List'!$C$7:$C$611,MATCH('3. Pollutant Emissions - EF'!B226,'DEQ Pollutant List'!$B$7:$B$611,0))),"")</f>
        <v>Barium and compounds</v>
      </c>
      <c r="D226" s="231">
        <f>IFERROR(IF(OR($B226="",$B226="No CAS"),INDEX('DEQ Pollutant List'!$A$7:$A$611,MATCH($C226,'DEQ Pollutant List'!$C$7:$C$611,0)),INDEX('DEQ Pollutant List'!$A$7:$A$611,MATCH($B226,'DEQ Pollutant List'!$B$7:$B$611,0))),"")</f>
        <v>45</v>
      </c>
      <c r="E226" s="232">
        <v>0</v>
      </c>
      <c r="F226" s="233">
        <f>IF(A226="Type F",IF(INDEX('Emission Factors'!$G$6:$G$54,MATCH('3. Pollutant Emissions - EF'!B226,'Emission Factors'!$D$6:$D$54,0))="",INDEX('Emission Factors'!$F$6:$F$54,MATCH('3. Pollutant Emissions - EF'!B226,'Emission Factors'!$D$6:$D$54,0)),INDEX('Emission Factors'!$G$6:$G$54,MATCH('3. Pollutant Emissions - EF'!B226,'Emission Factors'!$D$6:$D$54,0))),IF(OR(A226="Type X",A226="Type Y"),INDEX('Emission Factors'!$E$6:$E$54,MATCH('3. Pollutant Emissions - EF'!B226,'Emission Factors'!$D$6:$D$54,0)),INDEX('Emission Factors'!$F$6:$F$54,MATCH('3. Pollutant Emissions - EF'!B226,'Emission Factors'!$D$6:$D$54,0))))</f>
        <v>3.7389334939055331E-4</v>
      </c>
      <c r="G226" s="234">
        <f t="shared" si="9"/>
        <v>3.7389334939055331E-4</v>
      </c>
      <c r="H226" s="235" t="s">
        <v>188</v>
      </c>
      <c r="I226" s="556" t="s">
        <v>196</v>
      </c>
      <c r="J226" s="298">
        <f>IFERROR(IF(F226="N/A","N/A",F226*(1-E226)*INDEX('2. Emissions Units &amp; Activities'!$H$15:$H$23,MATCH('3. Pollutant Emissions - EF'!$A226,'2. Emissions Units &amp; Activities'!$A$15:$A$23,0))/1000),"")</f>
        <v>7.2789557259352923E-4</v>
      </c>
      <c r="K226" s="298">
        <f>INDEX('Screening Emission Calculations'!$E$4:$M$54,MATCH($B226,'Screening Emission Calculations'!$C$4:$C$54,0),MATCH($A226,'Screening Emission Calculations'!$E$1:$M$1,0))</f>
        <v>3.1160271738208713E-2</v>
      </c>
      <c r="L226" s="299">
        <f t="shared" si="10"/>
        <v>3.1160271738208713E-2</v>
      </c>
      <c r="M226" s="500">
        <f>IFERROR(IF(F226="N/A","N/A",F226*(1-E226)*INDEX('2. Emissions Units &amp; Activities'!$K$15:$K$23,MATCH('3. Pollutant Emissions - EF'!$A226,'2. Emissions Units &amp; Activities'!$A$15:$A$23,0))/1000),"")</f>
        <v>4.0137451057075898E-4</v>
      </c>
      <c r="N226" s="555">
        <f>INDEX('Screening Emission Calculations'!$E$83:$M$133,MATCH($B226,'Screening Emission Calculations'!$C$83:$C$133,0),MATCH($A226,'Screening Emission Calculations'!$E$80:$M$80,0))</f>
        <v>7.4778669878110661E-3</v>
      </c>
      <c r="O226" s="304">
        <f t="shared" si="11"/>
        <v>7.4778669878110661E-3</v>
      </c>
    </row>
    <row r="227" spans="1:15" x14ac:dyDescent="0.3">
      <c r="A227" s="228" t="str">
        <f>'2. Emissions Units &amp; Activities'!$A$19</f>
        <v>Type E</v>
      </c>
      <c r="B227" s="276" t="s">
        <v>200</v>
      </c>
      <c r="C227" s="230" t="str">
        <f>IFERROR(IF(B227="No CAS","",INDEX('DEQ Pollutant List'!$C$7:$C$611,MATCH('3. Pollutant Emissions - EF'!B227,'DEQ Pollutant List'!$B$7:$B$611,0))),"")</f>
        <v>Benz[a]anthracene</v>
      </c>
      <c r="D227" s="231">
        <f>IFERROR(IF(OR($B227="",$B227="No CAS"),INDEX('DEQ Pollutant List'!$A$7:$A$611,MATCH($C227,'DEQ Pollutant List'!$C$7:$C$611,0)),INDEX('DEQ Pollutant List'!$A$7:$A$611,MATCH($B227,'DEQ Pollutant List'!$B$7:$B$611,0))),"")</f>
        <v>405</v>
      </c>
      <c r="E227" s="232">
        <v>0</v>
      </c>
      <c r="F227" s="233">
        <f>IF(A227="Type F",IF(INDEX('Emission Factors'!$G$6:$G$54,MATCH('3. Pollutant Emissions - EF'!B227,'Emission Factors'!$D$6:$D$54,0))="",INDEX('Emission Factors'!$F$6:$F$54,MATCH('3. Pollutant Emissions - EF'!B227,'Emission Factors'!$D$6:$D$54,0)),INDEX('Emission Factors'!$G$6:$G$54,MATCH('3. Pollutant Emissions - EF'!B227,'Emission Factors'!$D$6:$D$54,0))),IF(OR(A227="Type X",A227="Type Y"),INDEX('Emission Factors'!$E$6:$E$54,MATCH('3. Pollutant Emissions - EF'!B227,'Emission Factors'!$D$6:$D$54,0)),INDEX('Emission Factors'!$F$6:$F$54,MATCH('3. Pollutant Emissions - EF'!B227,'Emission Factors'!$D$6:$D$54,0))))</f>
        <v>4.8541323701614526E-5</v>
      </c>
      <c r="G227" s="234">
        <f t="shared" si="9"/>
        <v>4.8541323701614526E-5</v>
      </c>
      <c r="H227" s="235" t="s">
        <v>188</v>
      </c>
      <c r="I227" s="556" t="s">
        <v>189</v>
      </c>
      <c r="J227" s="298">
        <f>IFERROR(IF(F227="N/A","N/A",F227*(1-E227)*INDEX('2. Emissions Units &amp; Activities'!$H$15:$H$23,MATCH('3. Pollutant Emissions - EF'!$A227,'2. Emissions Units &amp; Activities'!$A$15:$A$23,0))/1000),"")</f>
        <v>9.4500248982303165E-5</v>
      </c>
      <c r="K227" s="298">
        <f>INDEX('Screening Emission Calculations'!$E$4:$M$54,MATCH($B227,'Screening Emission Calculations'!$C$4:$C$54,0),MATCH($A227,'Screening Emission Calculations'!$E$1:$M$1,0))</f>
        <v>4.1115093379416661E-3</v>
      </c>
      <c r="L227" s="299">
        <f t="shared" si="10"/>
        <v>4.1115093379416661E-3</v>
      </c>
      <c r="M227" s="500">
        <f>IFERROR(IF(F227="N/A","N/A",F227*(1-E227)*INDEX('2. Emissions Units &amp; Activities'!$K$15:$K$23,MATCH('3. Pollutant Emissions - EF'!$A227,'2. Emissions Units &amp; Activities'!$A$15:$A$23,0))/1000),"")</f>
        <v>5.210911099368319E-5</v>
      </c>
      <c r="N227" s="555">
        <f>INDEX('Screening Emission Calculations'!$E$83:$M$133,MATCH($B227,'Screening Emission Calculations'!$C$83:$C$133,0),MATCH($A227,'Screening Emission Calculations'!$E$80:$M$80,0))</f>
        <v>9.7302898805392754E-4</v>
      </c>
      <c r="O227" s="304">
        <f t="shared" si="11"/>
        <v>9.7302898805392754E-4</v>
      </c>
    </row>
    <row r="228" spans="1:15" x14ac:dyDescent="0.3">
      <c r="A228" s="228" t="str">
        <f>'2. Emissions Units &amp; Activities'!$A$19</f>
        <v>Type E</v>
      </c>
      <c r="B228" s="276" t="s">
        <v>201</v>
      </c>
      <c r="C228" s="230" t="str">
        <f>IFERROR(IF(B228="No CAS","",INDEX('DEQ Pollutant List'!$C$7:$C$611,MATCH('3. Pollutant Emissions - EF'!B228,'DEQ Pollutant List'!$B$7:$B$611,0))),"")</f>
        <v>Benzene</v>
      </c>
      <c r="D228" s="231">
        <f>IFERROR(IF(OR($B228="",$B228="No CAS"),INDEX('DEQ Pollutant List'!$A$7:$A$611,MATCH($C228,'DEQ Pollutant List'!$C$7:$C$611,0)),INDEX('DEQ Pollutant List'!$A$7:$A$611,MATCH($B228,'DEQ Pollutant List'!$B$7:$B$611,0))),"")</f>
        <v>46</v>
      </c>
      <c r="E228" s="232">
        <v>0</v>
      </c>
      <c r="F228" s="233">
        <f>IF(A228="Type F",IF(INDEX('Emission Factors'!$G$6:$G$54,MATCH('3. Pollutant Emissions - EF'!B228,'Emission Factors'!$D$6:$D$54,0))="",INDEX('Emission Factors'!$F$6:$F$54,MATCH('3. Pollutant Emissions - EF'!B228,'Emission Factors'!$D$6:$D$54,0)),INDEX('Emission Factors'!$G$6:$G$54,MATCH('3. Pollutant Emissions - EF'!B228,'Emission Factors'!$D$6:$D$54,0))),IF(OR(A228="Type X",A228="Type Y"),INDEX('Emission Factors'!$E$6:$E$54,MATCH('3. Pollutant Emissions - EF'!B228,'Emission Factors'!$D$6:$D$54,0)),INDEX('Emission Factors'!$F$6:$F$54,MATCH('3. Pollutant Emissions - EF'!B228,'Emission Factors'!$D$6:$D$54,0))))</f>
        <v>0.18629999999999999</v>
      </c>
      <c r="G228" s="234">
        <f t="shared" si="9"/>
        <v>0.18629999999999999</v>
      </c>
      <c r="H228" s="235" t="s">
        <v>188</v>
      </c>
      <c r="I228" s="556" t="s">
        <v>189</v>
      </c>
      <c r="J228" s="298">
        <f>IFERROR(IF(F228="N/A","N/A",F228*(1-E228)*INDEX('2. Emissions Units &amp; Activities'!$H$15:$H$23,MATCH('3. Pollutant Emissions - EF'!$A228,'2. Emissions Units &amp; Activities'!$A$15:$A$23,0))/1000),"")</f>
        <v>0.36268884000000001</v>
      </c>
      <c r="K228" s="298">
        <f>INDEX('Screening Emission Calculations'!$E$4:$M$54,MATCH($B228,'Screening Emission Calculations'!$C$4:$C$54,0),MATCH($A228,'Screening Emission Calculations'!$E$1:$M$1,0))</f>
        <v>15.779837285999999</v>
      </c>
      <c r="L228" s="299">
        <f t="shared" si="10"/>
        <v>15.779837285999999</v>
      </c>
      <c r="M228" s="500">
        <f>IFERROR(IF(F228="N/A","N/A",F228*(1-E228)*INDEX('2. Emissions Units &amp; Activities'!$K$15:$K$23,MATCH('3. Pollutant Emissions - EF'!$A228,'2. Emissions Units &amp; Activities'!$A$15:$A$23,0))/1000),"")</f>
        <v>0.19999304999999998</v>
      </c>
      <c r="N228" s="555">
        <f>INDEX('Screening Emission Calculations'!$E$83:$M$133,MATCH($B228,'Screening Emission Calculations'!$C$83:$C$133,0),MATCH($A228,'Screening Emission Calculations'!$E$80:$M$80,0))</f>
        <v>3.7344531762000002</v>
      </c>
      <c r="O228" s="304">
        <f t="shared" si="11"/>
        <v>3.7344531762000002</v>
      </c>
    </row>
    <row r="229" spans="1:15" x14ac:dyDescent="0.3">
      <c r="A229" s="228" t="str">
        <f>'2. Emissions Units &amp; Activities'!$A$19</f>
        <v>Type E</v>
      </c>
      <c r="B229" s="276" t="s">
        <v>202</v>
      </c>
      <c r="C229" s="230" t="str">
        <f>IFERROR(IF(B229="No CAS","",INDEX('DEQ Pollutant List'!$C$7:$C$611,MATCH('3. Pollutant Emissions - EF'!B229,'DEQ Pollutant List'!$B$7:$B$611,0))),"")</f>
        <v>Benzo[a]pyrene</v>
      </c>
      <c r="D229" s="231">
        <f>IFERROR(IF(OR($B229="",$B229="No CAS"),INDEX('DEQ Pollutant List'!$A$7:$A$611,MATCH($C229,'DEQ Pollutant List'!$C$7:$C$611,0)),INDEX('DEQ Pollutant List'!$A$7:$A$611,MATCH($B229,'DEQ Pollutant List'!$B$7:$B$611,0))),"")</f>
        <v>406</v>
      </c>
      <c r="E229" s="232">
        <v>0</v>
      </c>
      <c r="F229" s="233">
        <f>IF(A229="Type F",IF(INDEX('Emission Factors'!$G$6:$G$54,MATCH('3. Pollutant Emissions - EF'!B229,'Emission Factors'!$D$6:$D$54,0))="",INDEX('Emission Factors'!$F$6:$F$54,MATCH('3. Pollutant Emissions - EF'!B229,'Emission Factors'!$D$6:$D$54,0)),INDEX('Emission Factors'!$G$6:$G$54,MATCH('3. Pollutant Emissions - EF'!B229,'Emission Factors'!$D$6:$D$54,0))),IF(OR(A229="Type X",A229="Type Y"),INDEX('Emission Factors'!$E$6:$E$54,MATCH('3. Pollutant Emissions - EF'!B229,'Emission Factors'!$D$6:$D$54,0)),INDEX('Emission Factors'!$F$6:$F$54,MATCH('3. Pollutant Emissions - EF'!B229,'Emission Factors'!$D$6:$D$54,0))))</f>
        <v>1.4385237354722992E-5</v>
      </c>
      <c r="G229" s="234">
        <f t="shared" si="9"/>
        <v>1.4385237354722992E-5</v>
      </c>
      <c r="H229" s="235" t="s">
        <v>188</v>
      </c>
      <c r="I229" s="556" t="s">
        <v>189</v>
      </c>
      <c r="J229" s="298">
        <f>IFERROR(IF(F229="N/A","N/A",F229*(1-E229)*INDEX('2. Emissions Units &amp; Activities'!$H$15:$H$23,MATCH('3. Pollutant Emissions - EF'!$A229,'2. Emissions Units &amp; Activities'!$A$15:$A$23,0))/1000),"")</f>
        <v>2.8005180082174725E-5</v>
      </c>
      <c r="K229" s="298">
        <f>INDEX('Screening Emission Calculations'!$E$4:$M$54,MATCH($B229,'Screening Emission Calculations'!$C$4:$C$54,0),MATCH($A229,'Screening Emission Calculations'!$E$1:$M$1,0))</f>
        <v>1.2184471539346102E-3</v>
      </c>
      <c r="L229" s="299">
        <f t="shared" si="10"/>
        <v>1.2184471539346102E-3</v>
      </c>
      <c r="M229" s="500">
        <f>IFERROR(IF(F229="N/A","N/A",F229*(1-E229)*INDEX('2. Emissions Units &amp; Activities'!$K$15:$K$23,MATCH('3. Pollutant Emissions - EF'!$A229,'2. Emissions Units &amp; Activities'!$A$15:$A$23,0))/1000),"")</f>
        <v>1.5442552300295134E-5</v>
      </c>
      <c r="N229" s="555">
        <f>INDEX('Screening Emission Calculations'!$E$83:$M$133,MATCH($B229,'Screening Emission Calculations'!$C$83:$C$133,0),MATCH($A229,'Screening Emission Calculations'!$E$80:$M$80,0))</f>
        <v>2.8835746285419306E-4</v>
      </c>
      <c r="O229" s="304">
        <f t="shared" si="11"/>
        <v>2.8835746285419306E-4</v>
      </c>
    </row>
    <row r="230" spans="1:15" x14ac:dyDescent="0.3">
      <c r="A230" s="228" t="str">
        <f>'2. Emissions Units &amp; Activities'!$A$19</f>
        <v>Type E</v>
      </c>
      <c r="B230" s="276" t="s">
        <v>203</v>
      </c>
      <c r="C230" s="230" t="str">
        <f>IFERROR(IF(B230="No CAS","",INDEX('DEQ Pollutant List'!$C$7:$C$611,MATCH('3. Pollutant Emissions - EF'!B230,'DEQ Pollutant List'!$B$7:$B$611,0))),"")</f>
        <v>Benzo[b]fluoranthene</v>
      </c>
      <c r="D230" s="231">
        <f>IFERROR(IF(OR($B230="",$B230="No CAS"),INDEX('DEQ Pollutant List'!$A$7:$A$611,MATCH($C230,'DEQ Pollutant List'!$C$7:$C$611,0)),INDEX('DEQ Pollutant List'!$A$7:$A$611,MATCH($B230,'DEQ Pollutant List'!$B$7:$B$611,0))),"")</f>
        <v>407</v>
      </c>
      <c r="E230" s="232">
        <v>0</v>
      </c>
      <c r="F230" s="233">
        <f>IF(A230="Type F",IF(INDEX('Emission Factors'!$G$6:$G$54,MATCH('3. Pollutant Emissions - EF'!B230,'Emission Factors'!$D$6:$D$54,0))="",INDEX('Emission Factors'!$F$6:$F$54,MATCH('3. Pollutant Emissions - EF'!B230,'Emission Factors'!$D$6:$D$54,0)),INDEX('Emission Factors'!$G$6:$G$54,MATCH('3. Pollutant Emissions - EF'!B230,'Emission Factors'!$D$6:$D$54,0))),IF(OR(A230="Type X",A230="Type Y"),INDEX('Emission Factors'!$E$6:$E$54,MATCH('3. Pollutant Emissions - EF'!B230,'Emission Factors'!$D$6:$D$54,0)),INDEX('Emission Factors'!$F$6:$F$54,MATCH('3. Pollutant Emissions - EF'!B230,'Emission Factors'!$D$6:$D$54,0))))</f>
        <v>4.4353578135943152E-5</v>
      </c>
      <c r="G230" s="234">
        <f t="shared" si="9"/>
        <v>4.4353578135943152E-5</v>
      </c>
      <c r="H230" s="235" t="s">
        <v>188</v>
      </c>
      <c r="I230" s="556" t="s">
        <v>189</v>
      </c>
      <c r="J230" s="298">
        <f>IFERROR(IF(F230="N/A","N/A",F230*(1-E230)*INDEX('2. Emissions Units &amp; Activities'!$H$15:$H$23,MATCH('3. Pollutant Emissions - EF'!$A230,'2. Emissions Units &amp; Activities'!$A$15:$A$23,0))/1000),"")</f>
        <v>8.6347545915054148E-5</v>
      </c>
      <c r="K230" s="298">
        <f>INDEX('Screening Emission Calculations'!$E$4:$M$54,MATCH($B230,'Screening Emission Calculations'!$C$4:$C$54,0),MATCH($A230,'Screening Emission Calculations'!$E$1:$M$1,0))</f>
        <v>3.7568021794797107E-3</v>
      </c>
      <c r="L230" s="299">
        <f t="shared" si="10"/>
        <v>3.7568021794797107E-3</v>
      </c>
      <c r="M230" s="500">
        <f>IFERROR(IF(F230="N/A","N/A",F230*(1-E230)*INDEX('2. Emissions Units &amp; Activities'!$K$15:$K$23,MATCH('3. Pollutant Emissions - EF'!$A230,'2. Emissions Units &amp; Activities'!$A$15:$A$23,0))/1000),"")</f>
        <v>4.7613566128934977E-5</v>
      </c>
      <c r="N230" s="555">
        <f>INDEX('Screening Emission Calculations'!$E$83:$M$133,MATCH($B230,'Screening Emission Calculations'!$C$83:$C$133,0),MATCH($A230,'Screening Emission Calculations'!$E$80:$M$80,0))</f>
        <v>8.8908406197320321E-4</v>
      </c>
      <c r="O230" s="304">
        <f t="shared" si="11"/>
        <v>8.8908406197320321E-4</v>
      </c>
    </row>
    <row r="231" spans="1:15" x14ac:dyDescent="0.3">
      <c r="A231" s="228" t="str">
        <f>'2. Emissions Units &amp; Activities'!$A$19</f>
        <v>Type E</v>
      </c>
      <c r="B231" s="276" t="s">
        <v>204</v>
      </c>
      <c r="C231" s="230" t="str">
        <f>IFERROR(IF(B231="No CAS","",INDEX('DEQ Pollutant List'!$C$7:$C$611,MATCH('3. Pollutant Emissions - EF'!B231,'DEQ Pollutant List'!$B$7:$B$611,0))),"")</f>
        <v>Benzo[e]pyrene</v>
      </c>
      <c r="D231" s="231">
        <f>IFERROR(IF(OR($B231="",$B231="No CAS"),INDEX('DEQ Pollutant List'!$A$7:$A$611,MATCH($C231,'DEQ Pollutant List'!$C$7:$C$611,0)),INDEX('DEQ Pollutant List'!$A$7:$A$611,MATCH($B231,'DEQ Pollutant List'!$B$7:$B$611,0))),"")</f>
        <v>409</v>
      </c>
      <c r="E231" s="232">
        <v>0</v>
      </c>
      <c r="F231" s="233">
        <f>IF(A231="Type F",IF(INDEX('Emission Factors'!$G$6:$G$54,MATCH('3. Pollutant Emissions - EF'!B231,'Emission Factors'!$D$6:$D$54,0))="",INDEX('Emission Factors'!$F$6:$F$54,MATCH('3. Pollutant Emissions - EF'!B231,'Emission Factors'!$D$6:$D$54,0)),INDEX('Emission Factors'!$G$6:$G$54,MATCH('3. Pollutant Emissions - EF'!B231,'Emission Factors'!$D$6:$D$54,0))),IF(OR(A231="Type X",A231="Type Y"),INDEX('Emission Factors'!$E$6:$E$54,MATCH('3. Pollutant Emissions - EF'!B231,'Emission Factors'!$D$6:$D$54,0)),INDEX('Emission Factors'!$F$6:$F$54,MATCH('3. Pollutant Emissions - EF'!B231,'Emission Factors'!$D$6:$D$54,0))))</f>
        <v>3.2868294417433586E-5</v>
      </c>
      <c r="G231" s="234">
        <f t="shared" si="9"/>
        <v>3.2868294417433586E-5</v>
      </c>
      <c r="H231" s="235" t="s">
        <v>188</v>
      </c>
      <c r="I231" s="556" t="s">
        <v>189</v>
      </c>
      <c r="J231" s="298">
        <f>IFERROR(IF(F231="N/A","N/A",F231*(1-E231)*INDEX('2. Emissions Units &amp; Activities'!$H$15:$H$23,MATCH('3. Pollutant Emissions - EF'!$A231,'2. Emissions Units &amp; Activities'!$A$15:$A$23,0))/1000),"")</f>
        <v>6.3987995571859716E-5</v>
      </c>
      <c r="K231" s="298">
        <f>INDEX('Screening Emission Calculations'!$E$4:$M$54,MATCH($B231,'Screening Emission Calculations'!$C$4:$C$54,0),MATCH($A231,'Screening Emission Calculations'!$E$1:$M$1,0))</f>
        <v>2.7839846364758137E-3</v>
      </c>
      <c r="L231" s="299">
        <f t="shared" si="10"/>
        <v>2.7839846364758137E-3</v>
      </c>
      <c r="M231" s="500">
        <f>IFERROR(IF(F231="N/A","N/A",F231*(1-E231)*INDEX('2. Emissions Units &amp; Activities'!$K$15:$K$23,MATCH('3. Pollutant Emissions - EF'!$A231,'2. Emissions Units &amp; Activities'!$A$15:$A$23,0))/1000),"")</f>
        <v>3.5284114057114959E-5</v>
      </c>
      <c r="N231" s="555">
        <f>INDEX('Screening Emission Calculations'!$E$83:$M$133,MATCH($B231,'Screening Emission Calculations'!$C$83:$C$133,0),MATCH($A231,'Screening Emission Calculations'!$E$80:$M$80,0))</f>
        <v>6.5885725433956828E-4</v>
      </c>
      <c r="O231" s="304">
        <f t="shared" si="11"/>
        <v>6.5885725433956828E-4</v>
      </c>
    </row>
    <row r="232" spans="1:15" x14ac:dyDescent="0.3">
      <c r="A232" s="228" t="str">
        <f>'2. Emissions Units &amp; Activities'!$A$19</f>
        <v>Type E</v>
      </c>
      <c r="B232" s="276" t="s">
        <v>205</v>
      </c>
      <c r="C232" s="230" t="str">
        <f>IFERROR(IF(B232="No CAS","",INDEX('DEQ Pollutant List'!$C$7:$C$611,MATCH('3. Pollutant Emissions - EF'!B232,'DEQ Pollutant List'!$B$7:$B$611,0))),"")</f>
        <v>Benzo[g,h,i]perylene</v>
      </c>
      <c r="D232" s="231">
        <f>IFERROR(IF(OR($B232="",$B232="No CAS"),INDEX('DEQ Pollutant List'!$A$7:$A$611,MATCH($C232,'DEQ Pollutant List'!$C$7:$C$611,0)),INDEX('DEQ Pollutant List'!$A$7:$A$611,MATCH($B232,'DEQ Pollutant List'!$B$7:$B$611,0))),"")</f>
        <v>410</v>
      </c>
      <c r="E232" s="232">
        <v>0</v>
      </c>
      <c r="F232" s="233">
        <f>IF(A232="Type F",IF(INDEX('Emission Factors'!$G$6:$G$54,MATCH('3. Pollutant Emissions - EF'!B232,'Emission Factors'!$D$6:$D$54,0))="",INDEX('Emission Factors'!$F$6:$F$54,MATCH('3. Pollutant Emissions - EF'!B232,'Emission Factors'!$D$6:$D$54,0)),INDEX('Emission Factors'!$G$6:$G$54,MATCH('3. Pollutant Emissions - EF'!B232,'Emission Factors'!$D$6:$D$54,0))),IF(OR(A232="Type X",A232="Type Y"),INDEX('Emission Factors'!$E$6:$E$54,MATCH('3. Pollutant Emissions - EF'!B232,'Emission Factors'!$D$6:$D$54,0)),INDEX('Emission Factors'!$F$6:$F$54,MATCH('3. Pollutant Emissions - EF'!B232,'Emission Factors'!$D$6:$D$54,0))))</f>
        <v>2.187429870630113E-5</v>
      </c>
      <c r="G232" s="234">
        <f t="shared" si="9"/>
        <v>2.187429870630113E-5</v>
      </c>
      <c r="H232" s="235" t="s">
        <v>188</v>
      </c>
      <c r="I232" s="556" t="s">
        <v>189</v>
      </c>
      <c r="J232" s="298">
        <f>IFERROR(IF(F232="N/A","N/A",F232*(1-E232)*INDEX('2. Emissions Units &amp; Activities'!$H$15:$H$23,MATCH('3. Pollutant Emissions - EF'!$A232,'2. Emissions Units &amp; Activities'!$A$15:$A$23,0))/1000),"")</f>
        <v>4.2584884721427044E-5</v>
      </c>
      <c r="K232" s="298">
        <f>INDEX('Screening Emission Calculations'!$E$4:$M$54,MATCH($B232,'Screening Emission Calculations'!$C$4:$C$54,0),MATCH($A232,'Screening Emission Calculations'!$E$1:$M$1,0))</f>
        <v>1.8527797870681272E-3</v>
      </c>
      <c r="L232" s="299">
        <f t="shared" si="10"/>
        <v>1.8527797870681272E-3</v>
      </c>
      <c r="M232" s="500">
        <f>IFERROR(IF(F232="N/A","N/A",F232*(1-E232)*INDEX('2. Emissions Units &amp; Activities'!$K$15:$K$23,MATCH('3. Pollutant Emissions - EF'!$A232,'2. Emissions Units &amp; Activities'!$A$15:$A$23,0))/1000),"")</f>
        <v>2.3482059661214262E-5</v>
      </c>
      <c r="N232" s="555">
        <f>INDEX('Screening Emission Calculations'!$E$83:$M$133,MATCH($B232,'Screening Emission Calculations'!$C$83:$C$133,0),MATCH($A232,'Screening Emission Calculations'!$E$80:$M$80,0))</f>
        <v>4.3847849855552229E-4</v>
      </c>
      <c r="O232" s="304">
        <f t="shared" si="11"/>
        <v>4.3847849855552229E-4</v>
      </c>
    </row>
    <row r="233" spans="1:15" x14ac:dyDescent="0.3">
      <c r="A233" s="228" t="str">
        <f>'2. Emissions Units &amp; Activities'!$A$19</f>
        <v>Type E</v>
      </c>
      <c r="B233" s="276" t="s">
        <v>206</v>
      </c>
      <c r="C233" s="230" t="str">
        <f>IFERROR(IF(B233="No CAS","",INDEX('DEQ Pollutant List'!$C$7:$C$611,MATCH('3. Pollutant Emissions - EF'!B233,'DEQ Pollutant List'!$B$7:$B$611,0))),"")</f>
        <v>Benzo[k]fluoranthene</v>
      </c>
      <c r="D233" s="231">
        <f>IFERROR(IF(OR($B233="",$B233="No CAS"),INDEX('DEQ Pollutant List'!$A$7:$A$611,MATCH($C233,'DEQ Pollutant List'!$C$7:$C$611,0)),INDEX('DEQ Pollutant List'!$A$7:$A$611,MATCH($B233,'DEQ Pollutant List'!$B$7:$B$611,0))),"")</f>
        <v>412</v>
      </c>
      <c r="E233" s="232">
        <v>0</v>
      </c>
      <c r="F233" s="233">
        <f>IF(A233="Type F",IF(INDEX('Emission Factors'!$G$6:$G$54,MATCH('3. Pollutant Emissions - EF'!B233,'Emission Factors'!$D$6:$D$54,0))="",INDEX('Emission Factors'!$F$6:$F$54,MATCH('3. Pollutant Emissions - EF'!B233,'Emission Factors'!$D$6:$D$54,0)),INDEX('Emission Factors'!$G$6:$G$54,MATCH('3. Pollutant Emissions - EF'!B233,'Emission Factors'!$D$6:$D$54,0))),IF(OR(A233="Type X",A233="Type Y"),INDEX('Emission Factors'!$E$6:$E$54,MATCH('3. Pollutant Emissions - EF'!B233,'Emission Factors'!$D$6:$D$54,0)),INDEX('Emission Factors'!$F$6:$F$54,MATCH('3. Pollutant Emissions - EF'!B233,'Emission Factors'!$D$6:$D$54,0))))</f>
        <v>1.3054358967800315E-5</v>
      </c>
      <c r="G233" s="234">
        <f t="shared" si="9"/>
        <v>1.3054358967800315E-5</v>
      </c>
      <c r="H233" s="235" t="s">
        <v>188</v>
      </c>
      <c r="I233" s="556" t="s">
        <v>189</v>
      </c>
      <c r="J233" s="298">
        <f>IFERROR(IF(F233="N/A","N/A",F233*(1-E233)*INDEX('2. Emissions Units &amp; Activities'!$H$15:$H$23,MATCH('3. Pollutant Emissions - EF'!$A233,'2. Emissions Units &amp; Activities'!$A$15:$A$23,0))/1000),"")</f>
        <v>2.5414226038513656E-5</v>
      </c>
      <c r="K233" s="298">
        <f>INDEX('Screening Emission Calculations'!$E$4:$M$54,MATCH($B233,'Screening Emission Calculations'!$C$4:$C$54,0),MATCH($A233,'Screening Emission Calculations'!$E$1:$M$1,0))</f>
        <v>1.1057201308906273E-3</v>
      </c>
      <c r="L233" s="299">
        <f t="shared" si="10"/>
        <v>1.1057201308906273E-3</v>
      </c>
      <c r="M233" s="500">
        <f>IFERROR(IF(F233="N/A","N/A",F233*(1-E233)*INDEX('2. Emissions Units &amp; Activities'!$K$15:$K$23,MATCH('3. Pollutant Emissions - EF'!$A233,'2. Emissions Units &amp; Activities'!$A$15:$A$23,0))/1000),"")</f>
        <v>1.4013854351933637E-5</v>
      </c>
      <c r="N233" s="555">
        <f>INDEX('Screening Emission Calculations'!$E$83:$M$133,MATCH($B233,'Screening Emission Calculations'!$C$83:$C$133,0),MATCH($A233,'Screening Emission Calculations'!$E$80:$M$80,0))</f>
        <v>2.6167950783981129E-4</v>
      </c>
      <c r="O233" s="304">
        <f t="shared" si="11"/>
        <v>2.6167950783981129E-4</v>
      </c>
    </row>
    <row r="234" spans="1:15" x14ac:dyDescent="0.3">
      <c r="A234" s="228" t="str">
        <f>'2. Emissions Units &amp; Activities'!$A$19</f>
        <v>Type E</v>
      </c>
      <c r="B234" s="276" t="s">
        <v>207</v>
      </c>
      <c r="C234" s="230" t="str">
        <f>IFERROR(IF(B234="No CAS","",INDEX('DEQ Pollutant List'!$C$7:$C$611,MATCH('3. Pollutant Emissions - EF'!B234,'DEQ Pollutant List'!$B$7:$B$611,0))),"")</f>
        <v>Beryllium and compounds</v>
      </c>
      <c r="D234" s="231">
        <f>IFERROR(IF(OR($B234="",$B234="No CAS"),INDEX('DEQ Pollutant List'!$A$7:$A$611,MATCH($C234,'DEQ Pollutant List'!$C$7:$C$611,0)),INDEX('DEQ Pollutant List'!$A$7:$A$611,MATCH($B234,'DEQ Pollutant List'!$B$7:$B$611,0))),"")</f>
        <v>58</v>
      </c>
      <c r="E234" s="232">
        <v>0</v>
      </c>
      <c r="F234" s="233">
        <f>IF(A234="Type F",IF(INDEX('Emission Factors'!$G$6:$G$54,MATCH('3. Pollutant Emissions - EF'!B234,'Emission Factors'!$D$6:$D$54,0))="",INDEX('Emission Factors'!$F$6:$F$54,MATCH('3. Pollutant Emissions - EF'!B234,'Emission Factors'!$D$6:$D$54,0)),INDEX('Emission Factors'!$G$6:$G$54,MATCH('3. Pollutant Emissions - EF'!B234,'Emission Factors'!$D$6:$D$54,0))),IF(OR(A234="Type X",A234="Type Y"),INDEX('Emission Factors'!$E$6:$E$54,MATCH('3. Pollutant Emissions - EF'!B234,'Emission Factors'!$D$6:$D$54,0)),INDEX('Emission Factors'!$F$6:$F$54,MATCH('3. Pollutant Emissions - EF'!B234,'Emission Factors'!$D$6:$D$54,0))))</f>
        <v>4.7708462766464961E-6</v>
      </c>
      <c r="G234" s="234">
        <f t="shared" si="9"/>
        <v>4.7708462766464961E-6</v>
      </c>
      <c r="H234" s="235" t="s">
        <v>188</v>
      </c>
      <c r="I234" s="556" t="s">
        <v>196</v>
      </c>
      <c r="J234" s="298">
        <f>IFERROR(IF(F234="N/A","N/A",F234*(1-E234)*INDEX('2. Emissions Units &amp; Activities'!$H$15:$H$23,MATCH('3. Pollutant Emissions - EF'!$A234,'2. Emissions Units &amp; Activities'!$A$15:$A$23,0))/1000),"")</f>
        <v>9.2878835313753992E-6</v>
      </c>
      <c r="K234" s="298">
        <f>INDEX('Screening Emission Calculations'!$E$4:$M$54,MATCH($B234,'Screening Emission Calculations'!$C$4:$C$54,0),MATCH($A234,'Screening Emission Calculations'!$E$1:$M$1,0))</f>
        <v>3.9760232869571896E-4</v>
      </c>
      <c r="L234" s="299">
        <f t="shared" si="10"/>
        <v>3.9760232869571896E-4</v>
      </c>
      <c r="M234" s="500">
        <f>IFERROR(IF(F234="N/A","N/A",F234*(1-E234)*INDEX('2. Emissions Units &amp; Activities'!$K$15:$K$23,MATCH('3. Pollutant Emissions - EF'!$A234,'2. Emissions Units &amp; Activities'!$A$15:$A$23,0))/1000),"")</f>
        <v>5.1215034779800135E-6</v>
      </c>
      <c r="N234" s="555">
        <f>INDEX('Screening Emission Calculations'!$E$83:$M$133,MATCH($B234,'Screening Emission Calculations'!$C$83:$C$133,0),MATCH($A234,'Screening Emission Calculations'!$E$80:$M$80,0))</f>
        <v>9.5416925532929928E-5</v>
      </c>
      <c r="O234" s="304">
        <f t="shared" si="11"/>
        <v>9.5416925532929928E-5</v>
      </c>
    </row>
    <row r="235" spans="1:15" x14ac:dyDescent="0.3">
      <c r="A235" s="228" t="str">
        <f>'2. Emissions Units &amp; Activities'!$A$19</f>
        <v>Type E</v>
      </c>
      <c r="B235" s="276" t="s">
        <v>208</v>
      </c>
      <c r="C235" s="230" t="str">
        <f>IFERROR(IF(B235="No CAS","",INDEX('DEQ Pollutant List'!$C$7:$C$611,MATCH('3. Pollutant Emissions - EF'!B235,'DEQ Pollutant List'!$B$7:$B$611,0))),"")</f>
        <v>Cadmium and compounds</v>
      </c>
      <c r="D235" s="231">
        <f>IFERROR(IF(OR($B235="",$B235="No CAS"),INDEX('DEQ Pollutant List'!$A$7:$A$611,MATCH($C235,'DEQ Pollutant List'!$C$7:$C$611,0)),INDEX('DEQ Pollutant List'!$A$7:$A$611,MATCH($B235,'DEQ Pollutant List'!$B$7:$B$611,0))),"")</f>
        <v>83</v>
      </c>
      <c r="E235" s="232">
        <v>0</v>
      </c>
      <c r="F235" s="233">
        <f>IF(A235="Type F",IF(INDEX('Emission Factors'!$G$6:$G$54,MATCH('3. Pollutant Emissions - EF'!B235,'Emission Factors'!$D$6:$D$54,0))="",INDEX('Emission Factors'!$F$6:$F$54,MATCH('3. Pollutant Emissions - EF'!B235,'Emission Factors'!$D$6:$D$54,0)),INDEX('Emission Factors'!$G$6:$G$54,MATCH('3. Pollutant Emissions - EF'!B235,'Emission Factors'!$D$6:$D$54,0))),IF(OR(A235="Type X",A235="Type Y"),INDEX('Emission Factors'!$E$6:$E$54,MATCH('3. Pollutant Emissions - EF'!B235,'Emission Factors'!$D$6:$D$54,0)),INDEX('Emission Factors'!$F$6:$F$54,MATCH('3. Pollutant Emissions - EF'!B235,'Emission Factors'!$D$6:$D$54,0))))</f>
        <v>8.0778295781549296E-5</v>
      </c>
      <c r="G235" s="234">
        <f t="shared" si="9"/>
        <v>8.0778295781549296E-5</v>
      </c>
      <c r="H235" s="235" t="s">
        <v>188</v>
      </c>
      <c r="I235" s="556" t="s">
        <v>196</v>
      </c>
      <c r="J235" s="298">
        <f>IFERROR(IF(F235="N/A","N/A",F235*(1-E235)*INDEX('2. Emissions Units &amp; Activities'!$H$15:$H$23,MATCH('3. Pollutant Emissions - EF'!$A235,'2. Emissions Units &amp; Activities'!$A$15:$A$23,0))/1000),"")</f>
        <v>1.572591862275202E-4</v>
      </c>
      <c r="K235" s="298">
        <f>INDEX('Screening Emission Calculations'!$E$4:$M$54,MATCH($B235,'Screening Emission Calculations'!$C$4:$C$54,0),MATCH($A235,'Screening Emission Calculations'!$E$1:$M$1,0))</f>
        <v>6.7320631704343185E-3</v>
      </c>
      <c r="L235" s="299">
        <f t="shared" si="10"/>
        <v>6.7320631704343185E-3</v>
      </c>
      <c r="M235" s="500">
        <f>IFERROR(IF(F235="N/A","N/A",F235*(1-E235)*INDEX('2. Emissions Units &amp; Activities'!$K$15:$K$23,MATCH('3. Pollutant Emissions - EF'!$A235,'2. Emissions Units &amp; Activities'!$A$15:$A$23,0))/1000),"")</f>
        <v>8.6715500521493175E-5</v>
      </c>
      <c r="N235" s="555">
        <f>INDEX('Screening Emission Calculations'!$E$83:$M$133,MATCH($B235,'Screening Emission Calculations'!$C$83:$C$133,0),MATCH($A235,'Screening Emission Calculations'!$E$80:$M$80,0))</f>
        <v>1.6155659156309858E-3</v>
      </c>
      <c r="O235" s="304">
        <f t="shared" si="11"/>
        <v>1.6155659156309858E-3</v>
      </c>
    </row>
    <row r="236" spans="1:15" x14ac:dyDescent="0.3">
      <c r="A236" s="228" t="str">
        <f>'2. Emissions Units &amp; Activities'!$A$19</f>
        <v>Type E</v>
      </c>
      <c r="B236" s="276" t="s">
        <v>209</v>
      </c>
      <c r="C236" s="230" t="str">
        <f>IFERROR(IF(B236="No CAS","",INDEX('DEQ Pollutant List'!$C$7:$C$611,MATCH('3. Pollutant Emissions - EF'!B236,'DEQ Pollutant List'!$B$7:$B$611,0))),"")</f>
        <v>Chlorobenzene</v>
      </c>
      <c r="D236" s="231">
        <f>IFERROR(IF(OR($B236="",$B236="No CAS"),INDEX('DEQ Pollutant List'!$A$7:$A$611,MATCH($C236,'DEQ Pollutant List'!$C$7:$C$611,0)),INDEX('DEQ Pollutant List'!$A$7:$A$611,MATCH($B236,'DEQ Pollutant List'!$B$7:$B$611,0))),"")</f>
        <v>108</v>
      </c>
      <c r="E236" s="232">
        <v>0</v>
      </c>
      <c r="F236" s="233">
        <f>IF(A236="Type F",IF(INDEX('Emission Factors'!$G$6:$G$54,MATCH('3. Pollutant Emissions - EF'!B236,'Emission Factors'!$D$6:$D$54,0))="",INDEX('Emission Factors'!$F$6:$F$54,MATCH('3. Pollutant Emissions - EF'!B236,'Emission Factors'!$D$6:$D$54,0)),INDEX('Emission Factors'!$G$6:$G$54,MATCH('3. Pollutant Emissions - EF'!B236,'Emission Factors'!$D$6:$D$54,0))),IF(OR(A236="Type X",A236="Type Y"),INDEX('Emission Factors'!$E$6:$E$54,MATCH('3. Pollutant Emissions - EF'!B236,'Emission Factors'!$D$6:$D$54,0)),INDEX('Emission Factors'!$F$6:$F$54,MATCH('3. Pollutant Emissions - EF'!B236,'Emission Factors'!$D$6:$D$54,0))))</f>
        <v>2.0000000000000001E-4</v>
      </c>
      <c r="G236" s="234">
        <f t="shared" si="9"/>
        <v>2.0000000000000001E-4</v>
      </c>
      <c r="H236" s="235" t="s">
        <v>188</v>
      </c>
      <c r="I236" s="556" t="s">
        <v>189</v>
      </c>
      <c r="J236" s="298">
        <f>IFERROR(IF(F236="N/A","N/A",F236*(1-E236)*INDEX('2. Emissions Units &amp; Activities'!$H$15:$H$23,MATCH('3. Pollutant Emissions - EF'!$A236,'2. Emissions Units &amp; Activities'!$A$15:$A$23,0))/1000),"")</f>
        <v>3.8936000000000005E-4</v>
      </c>
      <c r="K236" s="298">
        <f>INDEX('Screening Emission Calculations'!$E$4:$M$54,MATCH($B236,'Screening Emission Calculations'!$C$4:$C$54,0),MATCH($A236,'Screening Emission Calculations'!$E$1:$M$1,0))</f>
        <v>1.6940243999999997E-2</v>
      </c>
      <c r="L236" s="299">
        <f t="shared" si="10"/>
        <v>1.6940243999999997E-2</v>
      </c>
      <c r="M236" s="500">
        <f>IFERROR(IF(F236="N/A","N/A",F236*(1-E236)*INDEX('2. Emissions Units &amp; Activities'!$K$15:$K$23,MATCH('3. Pollutant Emissions - EF'!$A236,'2. Emissions Units &amp; Activities'!$A$15:$A$23,0))/1000),"")</f>
        <v>2.1470000000000001E-4</v>
      </c>
      <c r="N236" s="555">
        <f>INDEX('Screening Emission Calculations'!$E$83:$M$133,MATCH($B236,'Screening Emission Calculations'!$C$83:$C$133,0),MATCH($A236,'Screening Emission Calculations'!$E$80:$M$80,0))</f>
        <v>4.0090747999999999E-3</v>
      </c>
      <c r="O236" s="304">
        <f t="shared" si="11"/>
        <v>4.0090747999999999E-3</v>
      </c>
    </row>
    <row r="237" spans="1:15" x14ac:dyDescent="0.3">
      <c r="A237" s="228" t="str">
        <f>'2. Emissions Units &amp; Activities'!$A$19</f>
        <v>Type E</v>
      </c>
      <c r="B237" s="276" t="s">
        <v>210</v>
      </c>
      <c r="C237" s="230" t="str">
        <f>IFERROR(IF(B237="No CAS","",INDEX('DEQ Pollutant List'!$C$7:$C$611,MATCH('3. Pollutant Emissions - EF'!B237,'DEQ Pollutant List'!$B$7:$B$611,0))),"")</f>
        <v>Chromium VI, chromate and dichromate particulate</v>
      </c>
      <c r="D237" s="231">
        <f>IFERROR(IF(OR($B237="",$B237="No CAS"),INDEX('DEQ Pollutant List'!$A$7:$A$611,MATCH($C237,'DEQ Pollutant List'!$C$7:$C$611,0)),INDEX('DEQ Pollutant List'!$A$7:$A$611,MATCH($B237,'DEQ Pollutant List'!$B$7:$B$611,0))),"")</f>
        <v>136</v>
      </c>
      <c r="E237" s="232">
        <v>0</v>
      </c>
      <c r="F237" s="233">
        <f>IF(A237="Type F",IF(INDEX('Emission Factors'!$G$6:$G$54,MATCH('3. Pollutant Emissions - EF'!B237,'Emission Factors'!$D$6:$D$54,0))="",INDEX('Emission Factors'!$F$6:$F$54,MATCH('3. Pollutant Emissions - EF'!B237,'Emission Factors'!$D$6:$D$54,0)),INDEX('Emission Factors'!$G$6:$G$54,MATCH('3. Pollutant Emissions - EF'!B237,'Emission Factors'!$D$6:$D$54,0))),IF(OR(A237="Type X",A237="Type Y"),INDEX('Emission Factors'!$E$6:$E$54,MATCH('3. Pollutant Emissions - EF'!B237,'Emission Factors'!$D$6:$D$54,0)),INDEX('Emission Factors'!$F$6:$F$54,MATCH('3. Pollutant Emissions - EF'!B237,'Emission Factors'!$D$6:$D$54,0))))</f>
        <v>6.3144459628541096E-5</v>
      </c>
      <c r="G237" s="234">
        <f t="shared" si="9"/>
        <v>6.3144459628541096E-5</v>
      </c>
      <c r="H237" s="235" t="s">
        <v>188</v>
      </c>
      <c r="I237" s="556" t="s">
        <v>196</v>
      </c>
      <c r="J237" s="298">
        <f>IFERROR(IF(F237="N/A","N/A",F237*(1-E237)*INDEX('2. Emissions Units &amp; Activities'!$H$15:$H$23,MATCH('3. Pollutant Emissions - EF'!$A237,'2. Emissions Units &amp; Activities'!$A$15:$A$23,0))/1000),"")</f>
        <v>1.2292963400484382E-4</v>
      </c>
      <c r="K237" s="298">
        <f>INDEX('Screening Emission Calculations'!$E$4:$M$54,MATCH($B237,'Screening Emission Calculations'!$C$4:$C$54,0),MATCH($A237,'Screening Emission Calculations'!$E$1:$M$1,0))</f>
        <v>5.2624592654426155E-3</v>
      </c>
      <c r="L237" s="299">
        <f t="shared" si="10"/>
        <v>5.2624592654426155E-3</v>
      </c>
      <c r="M237" s="500">
        <f>IFERROR(IF(F237="N/A","N/A",F237*(1-E237)*INDEX('2. Emissions Units &amp; Activities'!$K$15:$K$23,MATCH('3. Pollutant Emissions - EF'!$A237,'2. Emissions Units &amp; Activities'!$A$15:$A$23,0))/1000),"")</f>
        <v>6.7785577411238861E-5</v>
      </c>
      <c r="N237" s="555">
        <f>INDEX('Screening Emission Calculations'!$E$83:$M$133,MATCH($B237,'Screening Emission Calculations'!$C$83:$C$133,0),MATCH($A237,'Screening Emission Calculations'!$E$80:$M$80,0))</f>
        <v>1.2628891925708218E-3</v>
      </c>
      <c r="O237" s="304">
        <f t="shared" si="11"/>
        <v>1.2628891925708218E-3</v>
      </c>
    </row>
    <row r="238" spans="1:15" x14ac:dyDescent="0.3">
      <c r="A238" s="228" t="str">
        <f>'2. Emissions Units &amp; Activities'!$A$19</f>
        <v>Type E</v>
      </c>
      <c r="B238" s="276" t="s">
        <v>211</v>
      </c>
      <c r="C238" s="230" t="str">
        <f>IFERROR(IF(B238="No CAS","",INDEX('DEQ Pollutant List'!$C$7:$C$611,MATCH('3. Pollutant Emissions - EF'!B238,'DEQ Pollutant List'!$B$7:$B$611,0))),"")</f>
        <v>Chrysene</v>
      </c>
      <c r="D238" s="231">
        <f>IFERROR(IF(OR($B238="",$B238="No CAS"),INDEX('DEQ Pollutant List'!$A$7:$A$611,MATCH($C238,'DEQ Pollutant List'!$C$7:$C$611,0)),INDEX('DEQ Pollutant List'!$A$7:$A$611,MATCH($B238,'DEQ Pollutant List'!$B$7:$B$611,0))),"")</f>
        <v>414</v>
      </c>
      <c r="E238" s="232">
        <v>0</v>
      </c>
      <c r="F238" s="233">
        <f>IF(A238="Type F",IF(INDEX('Emission Factors'!$G$6:$G$54,MATCH('3. Pollutant Emissions - EF'!B238,'Emission Factors'!$D$6:$D$54,0))="",INDEX('Emission Factors'!$F$6:$F$54,MATCH('3. Pollutant Emissions - EF'!B238,'Emission Factors'!$D$6:$D$54,0)),INDEX('Emission Factors'!$G$6:$G$54,MATCH('3. Pollutant Emissions - EF'!B238,'Emission Factors'!$D$6:$D$54,0))),IF(OR(A238="Type X",A238="Type Y"),INDEX('Emission Factors'!$E$6:$E$54,MATCH('3. Pollutant Emissions - EF'!B238,'Emission Factors'!$D$6:$D$54,0)),INDEX('Emission Factors'!$F$6:$F$54,MATCH('3. Pollutant Emissions - EF'!B238,'Emission Factors'!$D$6:$D$54,0))))</f>
        <v>6.6999913157770699E-5</v>
      </c>
      <c r="G238" s="234">
        <f t="shared" si="9"/>
        <v>6.6999913157770699E-5</v>
      </c>
      <c r="H238" s="235" t="s">
        <v>188</v>
      </c>
      <c r="I238" s="556" t="s">
        <v>189</v>
      </c>
      <c r="J238" s="298">
        <f>IFERROR(IF(F238="N/A","N/A",F238*(1-E238)*INDEX('2. Emissions Units &amp; Activities'!$H$15:$H$23,MATCH('3. Pollutant Emissions - EF'!$A238,'2. Emissions Units &amp; Activities'!$A$15:$A$23,0))/1000),"")</f>
        <v>1.3043543093554802E-4</v>
      </c>
      <c r="K238" s="298">
        <f>INDEX('Screening Emission Calculations'!$E$4:$M$54,MATCH($B238,'Screening Emission Calculations'!$C$4:$C$54,0),MATCH($A238,'Screening Emission Calculations'!$E$1:$M$1,0))</f>
        <v>5.6749743843572302E-3</v>
      </c>
      <c r="L238" s="299">
        <f t="shared" si="10"/>
        <v>5.6749743843572302E-3</v>
      </c>
      <c r="M238" s="500">
        <f>IFERROR(IF(F238="N/A","N/A",F238*(1-E238)*INDEX('2. Emissions Units &amp; Activities'!$K$15:$K$23,MATCH('3. Pollutant Emissions - EF'!$A238,'2. Emissions Units &amp; Activities'!$A$15:$A$23,0))/1000),"")</f>
        <v>7.1924406774866853E-5</v>
      </c>
      <c r="N238" s="555">
        <f>INDEX('Screening Emission Calculations'!$E$83:$M$133,MATCH($B238,'Screening Emission Calculations'!$C$83:$C$133,0),MATCH($A238,'Screening Emission Calculations'!$E$80:$M$80,0))</f>
        <v>1.3430383172150346E-3</v>
      </c>
      <c r="O238" s="304">
        <f t="shared" si="11"/>
        <v>1.3430383172150346E-3</v>
      </c>
    </row>
    <row r="239" spans="1:15" x14ac:dyDescent="0.3">
      <c r="A239" s="228" t="str">
        <f>'2. Emissions Units &amp; Activities'!$A$19</f>
        <v>Type E</v>
      </c>
      <c r="B239" s="276" t="s">
        <v>212</v>
      </c>
      <c r="C239" s="230" t="str">
        <f>IFERROR(IF(B239="No CAS","",INDEX('DEQ Pollutant List'!$C$7:$C$611,MATCH('3. Pollutant Emissions - EF'!B239,'DEQ Pollutant List'!$B$7:$B$611,0))),"")</f>
        <v>Cobalt and compounds</v>
      </c>
      <c r="D239" s="231">
        <f>IFERROR(IF(OR($B239="",$B239="No CAS"),INDEX('DEQ Pollutant List'!$A$7:$A$611,MATCH($C239,'DEQ Pollutant List'!$C$7:$C$611,0)),INDEX('DEQ Pollutant List'!$A$7:$A$611,MATCH($B239,'DEQ Pollutant List'!$B$7:$B$611,0))),"")</f>
        <v>146</v>
      </c>
      <c r="E239" s="232">
        <v>0</v>
      </c>
      <c r="F239" s="233">
        <f>IF(A239="Type F",IF(INDEX('Emission Factors'!$G$6:$G$54,MATCH('3. Pollutant Emissions - EF'!B239,'Emission Factors'!$D$6:$D$54,0))="",INDEX('Emission Factors'!$F$6:$F$54,MATCH('3. Pollutant Emissions - EF'!B239,'Emission Factors'!$D$6:$D$54,0)),INDEX('Emission Factors'!$G$6:$G$54,MATCH('3. Pollutant Emissions - EF'!B239,'Emission Factors'!$D$6:$D$54,0))),IF(OR(A239="Type X",A239="Type Y"),INDEX('Emission Factors'!$E$6:$E$54,MATCH('3. Pollutant Emissions - EF'!B239,'Emission Factors'!$D$6:$D$54,0)),INDEX('Emission Factors'!$F$6:$F$54,MATCH('3. Pollutant Emissions - EF'!B239,'Emission Factors'!$D$6:$D$54,0))))</f>
        <v>1.5751137782235815E-5</v>
      </c>
      <c r="G239" s="234">
        <f t="shared" si="9"/>
        <v>1.5751137782235815E-5</v>
      </c>
      <c r="H239" s="235" t="s">
        <v>188</v>
      </c>
      <c r="I239" s="556" t="s">
        <v>196</v>
      </c>
      <c r="J239" s="298">
        <f>IFERROR(IF(F239="N/A","N/A",F239*(1-E239)*INDEX('2. Emissions Units &amp; Activities'!$H$15:$H$23,MATCH('3. Pollutant Emissions - EF'!$A239,'2. Emissions Units &amp; Activities'!$A$15:$A$23,0))/1000),"")</f>
        <v>3.0664315034456689E-5</v>
      </c>
      <c r="K239" s="298">
        <f>INDEX('Screening Emission Calculations'!$E$4:$M$54,MATCH($B239,'Screening Emission Calculations'!$C$4:$C$54,0),MATCH($A239,'Screening Emission Calculations'!$E$1:$M$1,0))</f>
        <v>1.3126998227715328E-3</v>
      </c>
      <c r="L239" s="299">
        <f t="shared" si="10"/>
        <v>1.3126998227715328E-3</v>
      </c>
      <c r="M239" s="500">
        <f>IFERROR(IF(F239="N/A","N/A",F239*(1-E239)*INDEX('2. Emissions Units &amp; Activities'!$K$15:$K$23,MATCH('3. Pollutant Emissions - EF'!$A239,'2. Emissions Units &amp; Activities'!$A$15:$A$23,0))/1000),"")</f>
        <v>1.6908846409230147E-5</v>
      </c>
      <c r="N239" s="555">
        <f>INDEX('Screening Emission Calculations'!$E$83:$M$133,MATCH($B239,'Screening Emission Calculations'!$C$83:$C$133,0),MATCH($A239,'Screening Emission Calculations'!$E$80:$M$80,0))</f>
        <v>3.1502275564471627E-4</v>
      </c>
      <c r="O239" s="304">
        <f t="shared" si="11"/>
        <v>3.1502275564471627E-4</v>
      </c>
    </row>
    <row r="240" spans="1:15" x14ac:dyDescent="0.3">
      <c r="A240" s="228" t="str">
        <f>'2. Emissions Units &amp; Activities'!$A$19</f>
        <v>Type E</v>
      </c>
      <c r="B240" s="276" t="s">
        <v>213</v>
      </c>
      <c r="C240" s="230" t="str">
        <f>IFERROR(IF(B240="No CAS","",INDEX('DEQ Pollutant List'!$C$7:$C$611,MATCH('3. Pollutant Emissions - EF'!B240,'DEQ Pollutant List'!$B$7:$B$611,0))),"")</f>
        <v>Copper and compounds</v>
      </c>
      <c r="D240" s="231">
        <f>IFERROR(IF(OR($B240="",$B240="No CAS"),INDEX('DEQ Pollutant List'!$A$7:$A$611,MATCH($C240,'DEQ Pollutant List'!$C$7:$C$611,0)),INDEX('DEQ Pollutant List'!$A$7:$A$611,MATCH($B240,'DEQ Pollutant List'!$B$7:$B$611,0))),"")</f>
        <v>149</v>
      </c>
      <c r="E240" s="232">
        <v>0</v>
      </c>
      <c r="F240" s="233">
        <f>IF(A240="Type F",IF(INDEX('Emission Factors'!$G$6:$G$54,MATCH('3. Pollutant Emissions - EF'!B240,'Emission Factors'!$D$6:$D$54,0))="",INDEX('Emission Factors'!$F$6:$F$54,MATCH('3. Pollutant Emissions - EF'!B240,'Emission Factors'!$D$6:$D$54,0)),INDEX('Emission Factors'!$G$6:$G$54,MATCH('3. Pollutant Emissions - EF'!B240,'Emission Factors'!$D$6:$D$54,0))),IF(OR(A240="Type X",A240="Type Y"),INDEX('Emission Factors'!$E$6:$E$54,MATCH('3. Pollutant Emissions - EF'!B240,'Emission Factors'!$D$6:$D$54,0)),INDEX('Emission Factors'!$F$6:$F$54,MATCH('3. Pollutant Emissions - EF'!B240,'Emission Factors'!$D$6:$D$54,0))))</f>
        <v>5.0213520825554141E-4</v>
      </c>
      <c r="G240" s="234">
        <f t="shared" si="9"/>
        <v>5.0213520825554141E-4</v>
      </c>
      <c r="H240" s="235" t="s">
        <v>188</v>
      </c>
      <c r="I240" s="556" t="s">
        <v>196</v>
      </c>
      <c r="J240" s="298">
        <f>IFERROR(IF(F240="N/A","N/A",F240*(1-E240)*INDEX('2. Emissions Units &amp; Activities'!$H$15:$H$23,MATCH('3. Pollutant Emissions - EF'!$A240,'2. Emissions Units &amp; Activities'!$A$15:$A$23,0))/1000),"")</f>
        <v>9.7755682343188808E-4</v>
      </c>
      <c r="K240" s="298">
        <f>INDEX('Screening Emission Calculations'!$E$4:$M$54,MATCH($B240,'Screening Emission Calculations'!$C$4:$C$54,0),MATCH($A240,'Screening Emission Calculations'!$E$1:$M$1,0))</f>
        <v>4.1847948256016822E-2</v>
      </c>
      <c r="L240" s="299">
        <f t="shared" si="10"/>
        <v>4.1847948256016822E-2</v>
      </c>
      <c r="M240" s="500">
        <f>IFERROR(IF(F240="N/A","N/A",F240*(1-E240)*INDEX('2. Emissions Units &amp; Activities'!$K$15:$K$23,MATCH('3. Pollutant Emissions - EF'!$A240,'2. Emissions Units &amp; Activities'!$A$15:$A$23,0))/1000),"")</f>
        <v>5.3904214606232369E-4</v>
      </c>
      <c r="N240" s="555">
        <f>INDEX('Screening Emission Calculations'!$E$83:$M$133,MATCH($B240,'Screening Emission Calculations'!$C$83:$C$133,0),MATCH($A240,'Screening Emission Calculations'!$E$80:$M$80,0))</f>
        <v>1.0042704165110829E-2</v>
      </c>
      <c r="O240" s="304">
        <f t="shared" si="11"/>
        <v>1.0042704165110829E-2</v>
      </c>
    </row>
    <row r="241" spans="1:15" x14ac:dyDescent="0.3">
      <c r="A241" s="228" t="str">
        <f>'2. Emissions Units &amp; Activities'!$A$19</f>
        <v>Type E</v>
      </c>
      <c r="B241" s="276" t="s">
        <v>214</v>
      </c>
      <c r="C241" s="230" t="str">
        <f>IFERROR(IF(B241="No CAS","",INDEX('DEQ Pollutant List'!$C$7:$C$611,MATCH('3. Pollutant Emissions - EF'!B241,'DEQ Pollutant List'!$B$7:$B$611,0))),"")</f>
        <v>Dibenz[a,h]anthracene</v>
      </c>
      <c r="D241" s="231">
        <f>IFERROR(IF(OR($B241="",$B241="No CAS"),INDEX('DEQ Pollutant List'!$A$7:$A$611,MATCH($C241,'DEQ Pollutant List'!$C$7:$C$611,0)),INDEX('DEQ Pollutant List'!$A$7:$A$611,MATCH($B241,'DEQ Pollutant List'!$B$7:$B$611,0))),"")</f>
        <v>419</v>
      </c>
      <c r="E241" s="232">
        <v>0</v>
      </c>
      <c r="F241" s="233">
        <f>IF(A241="Type F",IF(INDEX('Emission Factors'!$G$6:$G$54,MATCH('3. Pollutant Emissions - EF'!B241,'Emission Factors'!$D$6:$D$54,0))="",INDEX('Emission Factors'!$F$6:$F$54,MATCH('3. Pollutant Emissions - EF'!B241,'Emission Factors'!$D$6:$D$54,0)),INDEX('Emission Factors'!$G$6:$G$54,MATCH('3. Pollutant Emissions - EF'!B241,'Emission Factors'!$D$6:$D$54,0))),IF(OR(A241="Type X",A241="Type Y"),INDEX('Emission Factors'!$E$6:$E$54,MATCH('3. Pollutant Emissions - EF'!B241,'Emission Factors'!$D$6:$D$54,0)),INDEX('Emission Factors'!$F$6:$F$54,MATCH('3. Pollutant Emissions - EF'!B241,'Emission Factors'!$D$6:$D$54,0))))</f>
        <v>1.0369866679621714E-6</v>
      </c>
      <c r="G241" s="234">
        <f t="shared" si="9"/>
        <v>1.0369866679621714E-6</v>
      </c>
      <c r="H241" s="235" t="s">
        <v>188</v>
      </c>
      <c r="I241" s="556" t="s">
        <v>189</v>
      </c>
      <c r="J241" s="298">
        <f>IFERROR(IF(F241="N/A","N/A",F241*(1-E241)*INDEX('2. Emissions Units &amp; Activities'!$H$15:$H$23,MATCH('3. Pollutant Emissions - EF'!$A241,'2. Emissions Units &amp; Activities'!$A$15:$A$23,0))/1000),"")</f>
        <v>2.0188056451887555E-6</v>
      </c>
      <c r="K241" s="298">
        <f>INDEX('Screening Emission Calculations'!$E$4:$M$54,MATCH($B241,'Screening Emission Calculations'!$C$4:$C$54,0),MATCH($A241,'Screening Emission Calculations'!$E$1:$M$1,0))</f>
        <v>8.7834035900130836E-5</v>
      </c>
      <c r="L241" s="299">
        <f t="shared" si="10"/>
        <v>8.7834035900130836E-5</v>
      </c>
      <c r="M241" s="500">
        <f>IFERROR(IF(F241="N/A","N/A",F241*(1-E241)*INDEX('2. Emissions Units &amp; Activities'!$K$15:$K$23,MATCH('3. Pollutant Emissions - EF'!$A241,'2. Emissions Units &amp; Activities'!$A$15:$A$23,0))/1000),"")</f>
        <v>1.1132051880573909E-6</v>
      </c>
      <c r="N241" s="555">
        <f>INDEX('Screening Emission Calculations'!$E$83:$M$133,MATCH($B241,'Screening Emission Calculations'!$C$83:$C$133,0),MATCH($A241,'Screening Emission Calculations'!$E$80:$M$80,0))</f>
        <v>2.0786785592315549E-5</v>
      </c>
      <c r="O241" s="304">
        <f t="shared" si="11"/>
        <v>2.0786785592315549E-5</v>
      </c>
    </row>
    <row r="242" spans="1:15" x14ac:dyDescent="0.3">
      <c r="A242" s="228" t="str">
        <f>'2. Emissions Units &amp; Activities'!$A$19</f>
        <v>Type E</v>
      </c>
      <c r="B242" s="276">
        <v>200</v>
      </c>
      <c r="C242" s="230" t="str">
        <f>IFERROR(IF(B242="No CAS","",INDEX('DEQ Pollutant List'!$C$7:$C$611,MATCH('3. Pollutant Emissions - EF'!B242,'DEQ Pollutant List'!$B$7:$B$611,0))),"")</f>
        <v>Diesel particulate matter</v>
      </c>
      <c r="D242" s="231">
        <f>IFERROR(IF(OR($B242="",$B242="No CAS"),INDEX('DEQ Pollutant List'!$A$7:$A$611,MATCH($C242,'DEQ Pollutant List'!$C$7:$C$611,0)),INDEX('DEQ Pollutant List'!$A$7:$A$611,MATCH($B242,'DEQ Pollutant List'!$B$7:$B$611,0))),"")</f>
        <v>200</v>
      </c>
      <c r="E242" s="232">
        <v>0</v>
      </c>
      <c r="F242" s="233">
        <f>'Emission Factors'!L55</f>
        <v>23.380000000000003</v>
      </c>
      <c r="G242" s="234">
        <f t="shared" si="9"/>
        <v>23.380000000000003</v>
      </c>
      <c r="H242" s="235" t="s">
        <v>188</v>
      </c>
      <c r="I242" s="556" t="s">
        <v>215</v>
      </c>
      <c r="J242" s="298">
        <f>IFERROR(IF(F242="N/A","N/A",F242*(1-E242)*INDEX('2. Emissions Units &amp; Activities'!$H$15:$H$23,MATCH('3. Pollutant Emissions - EF'!$A242,'2. Emissions Units &amp; Activities'!$A$15:$A$23,0))/1000),"")</f>
        <v>45.51618400000001</v>
      </c>
      <c r="K242" s="298">
        <f>INDEX('Screening Emission Calculations'!$E$4:$M$54,MATCH($B242,'Screening Emission Calculations'!$C$4:$C$54,0),MATCH($A242,'Screening Emission Calculations'!$E$1:$M$1,0))</f>
        <v>1980.3145236</v>
      </c>
      <c r="L242" s="299">
        <f t="shared" si="10"/>
        <v>1980.3145236</v>
      </c>
      <c r="M242" s="500">
        <f>IFERROR(IF(F242="N/A","N/A",F242*(1-E242)*INDEX('2. Emissions Units &amp; Activities'!$K$15:$K$23,MATCH('3. Pollutant Emissions - EF'!$A242,'2. Emissions Units &amp; Activities'!$A$15:$A$23,0))/1000),"")</f>
        <v>25.098430000000004</v>
      </c>
      <c r="N242" s="555">
        <f>INDEX('Screening Emission Calculations'!$E$83:$M$133,MATCH($B242,'Screening Emission Calculations'!$C$83:$C$133,0),MATCH($A242,'Screening Emission Calculations'!$E$80:$M$80,0))</f>
        <v>468.66084412000009</v>
      </c>
      <c r="O242" s="304">
        <f t="shared" si="11"/>
        <v>468.66084412000009</v>
      </c>
    </row>
    <row r="243" spans="1:15" x14ac:dyDescent="0.3">
      <c r="A243" s="228" t="str">
        <f>'2. Emissions Units &amp; Activities'!$A$19</f>
        <v>Type E</v>
      </c>
      <c r="B243" s="276" t="s">
        <v>216</v>
      </c>
      <c r="C243" s="230" t="str">
        <f>IFERROR(IF(B243="No CAS","",INDEX('DEQ Pollutant List'!$C$7:$C$611,MATCH('3. Pollutant Emissions - EF'!B243,'DEQ Pollutant List'!$B$7:$B$611,0))),"")</f>
        <v>Ethyl benzene</v>
      </c>
      <c r="D243" s="231">
        <f>IFERROR(IF(OR($B243="",$B243="No CAS"),INDEX('DEQ Pollutant List'!$A$7:$A$611,MATCH($C243,'DEQ Pollutant List'!$C$7:$C$611,0)),INDEX('DEQ Pollutant List'!$A$7:$A$611,MATCH($B243,'DEQ Pollutant List'!$B$7:$B$611,0))),"")</f>
        <v>229</v>
      </c>
      <c r="E243" s="232">
        <v>0</v>
      </c>
      <c r="F243" s="233">
        <f>IF(A243="Type F",IF(INDEX('Emission Factors'!$G$6:$G$54,MATCH('3. Pollutant Emissions - EF'!B243,'Emission Factors'!$D$6:$D$54,0))="",INDEX('Emission Factors'!$F$6:$F$54,MATCH('3. Pollutant Emissions - EF'!B243,'Emission Factors'!$D$6:$D$54,0)),INDEX('Emission Factors'!$G$6:$G$54,MATCH('3. Pollutant Emissions - EF'!B243,'Emission Factors'!$D$6:$D$54,0))),IF(OR(A243="Type X",A243="Type Y"),INDEX('Emission Factors'!$E$6:$E$54,MATCH('3. Pollutant Emissions - EF'!B243,'Emission Factors'!$D$6:$D$54,0)),INDEX('Emission Factors'!$F$6:$F$54,MATCH('3. Pollutant Emissions - EF'!B243,'Emission Factors'!$D$6:$D$54,0))))</f>
        <v>1.09E-2</v>
      </c>
      <c r="G243" s="234">
        <f t="shared" si="9"/>
        <v>1.09E-2</v>
      </c>
      <c r="H243" s="235" t="s">
        <v>188</v>
      </c>
      <c r="I243" s="556" t="s">
        <v>189</v>
      </c>
      <c r="J243" s="298">
        <f>IFERROR(IF(F243="N/A","N/A",F243*(1-E243)*INDEX('2. Emissions Units &amp; Activities'!$H$15:$H$23,MATCH('3. Pollutant Emissions - EF'!$A243,'2. Emissions Units &amp; Activities'!$A$15:$A$23,0))/1000),"")</f>
        <v>2.1220120000000002E-2</v>
      </c>
      <c r="K243" s="298">
        <f>INDEX('Screening Emission Calculations'!$E$4:$M$54,MATCH($B243,'Screening Emission Calculations'!$C$4:$C$54,0),MATCH($A243,'Screening Emission Calculations'!$E$1:$M$1,0))</f>
        <v>0.92324329799999993</v>
      </c>
      <c r="L243" s="299">
        <f t="shared" si="10"/>
        <v>0.92324329799999993</v>
      </c>
      <c r="M243" s="500">
        <f>IFERROR(IF(F243="N/A","N/A",F243*(1-E243)*INDEX('2. Emissions Units &amp; Activities'!$K$15:$K$23,MATCH('3. Pollutant Emissions - EF'!$A243,'2. Emissions Units &amp; Activities'!$A$15:$A$23,0))/1000),"")</f>
        <v>1.170115E-2</v>
      </c>
      <c r="N243" s="555">
        <f>INDEX('Screening Emission Calculations'!$E$83:$M$133,MATCH($B243,'Screening Emission Calculations'!$C$83:$C$133,0),MATCH($A243,'Screening Emission Calculations'!$E$80:$M$80,0))</f>
        <v>0.21849457659999999</v>
      </c>
      <c r="O243" s="304">
        <f t="shared" si="11"/>
        <v>0.21849457659999999</v>
      </c>
    </row>
    <row r="244" spans="1:15" x14ac:dyDescent="0.3">
      <c r="A244" s="228" t="str">
        <f>'2. Emissions Units &amp; Activities'!$A$19</f>
        <v>Type E</v>
      </c>
      <c r="B244" s="276" t="s">
        <v>217</v>
      </c>
      <c r="C244" s="230" t="str">
        <f>IFERROR(IF(B244="No CAS","",INDEX('DEQ Pollutant List'!$C$7:$C$611,MATCH('3. Pollutant Emissions - EF'!B244,'DEQ Pollutant List'!$B$7:$B$611,0))),"")</f>
        <v>Fluoranthene</v>
      </c>
      <c r="D244" s="231">
        <f>IFERROR(IF(OR($B244="",$B244="No CAS"),INDEX('DEQ Pollutant List'!$A$7:$A$611,MATCH($C244,'DEQ Pollutant List'!$C$7:$C$611,0)),INDEX('DEQ Pollutant List'!$A$7:$A$611,MATCH($B244,'DEQ Pollutant List'!$B$7:$B$611,0))),"")</f>
        <v>424</v>
      </c>
      <c r="E244" s="232">
        <v>0</v>
      </c>
      <c r="F244" s="233">
        <f>IF(A244="Type F",IF(INDEX('Emission Factors'!$G$6:$G$54,MATCH('3. Pollutant Emissions - EF'!B244,'Emission Factors'!$D$6:$D$54,0))="",INDEX('Emission Factors'!$F$6:$F$54,MATCH('3. Pollutant Emissions - EF'!B244,'Emission Factors'!$D$6:$D$54,0)),INDEX('Emission Factors'!$G$6:$G$54,MATCH('3. Pollutant Emissions - EF'!B244,'Emission Factors'!$D$6:$D$54,0))),IF(OR(A244="Type X",A244="Type Y"),INDEX('Emission Factors'!$E$6:$E$54,MATCH('3. Pollutant Emissions - EF'!B244,'Emission Factors'!$D$6:$D$54,0)),INDEX('Emission Factors'!$F$6:$F$54,MATCH('3. Pollutant Emissions - EF'!B244,'Emission Factors'!$D$6:$D$54,0))))</f>
        <v>3.6995325890908364E-4</v>
      </c>
      <c r="G244" s="234">
        <f t="shared" si="9"/>
        <v>3.6995325890908364E-4</v>
      </c>
      <c r="H244" s="235" t="s">
        <v>188</v>
      </c>
      <c r="I244" s="556" t="s">
        <v>189</v>
      </c>
      <c r="J244" s="298">
        <f>IFERROR(IF(F244="N/A","N/A",F244*(1-E244)*INDEX('2. Emissions Units &amp; Activities'!$H$15:$H$23,MATCH('3. Pollutant Emissions - EF'!$A244,'2. Emissions Units &amp; Activities'!$A$15:$A$23,0))/1000),"")</f>
        <v>7.2022500444420413E-4</v>
      </c>
      <c r="K244" s="298">
        <f>INDEX('Screening Emission Calculations'!$E$4:$M$54,MATCH($B244,'Screening Emission Calculations'!$C$4:$C$54,0),MATCH($A244,'Screening Emission Calculations'!$E$1:$M$1,0))</f>
        <v>3.1335492372575255E-2</v>
      </c>
      <c r="L244" s="299">
        <f t="shared" si="10"/>
        <v>3.1335492372575255E-2</v>
      </c>
      <c r="M244" s="500">
        <f>IFERROR(IF(F244="N/A","N/A",F244*(1-E244)*INDEX('2. Emissions Units &amp; Activities'!$K$15:$K$23,MATCH('3. Pollutant Emissions - EF'!$A244,'2. Emissions Units &amp; Activities'!$A$15:$A$23,0))/1000),"")</f>
        <v>3.9714482343890126E-4</v>
      </c>
      <c r="N244" s="555">
        <f>INDEX('Screening Emission Calculations'!$E$83:$M$133,MATCH($B244,'Screening Emission Calculations'!$C$83:$C$133,0),MATCH($A244,'Screening Emission Calculations'!$E$80:$M$80,0))</f>
        <v>7.415851437351414E-3</v>
      </c>
      <c r="O244" s="304">
        <f t="shared" si="11"/>
        <v>7.415851437351414E-3</v>
      </c>
    </row>
    <row r="245" spans="1:15" x14ac:dyDescent="0.3">
      <c r="A245" s="228" t="str">
        <f>'2. Emissions Units &amp; Activities'!$A$19</f>
        <v>Type E</v>
      </c>
      <c r="B245" s="276" t="s">
        <v>218</v>
      </c>
      <c r="C245" s="230" t="str">
        <f>IFERROR(IF(B245="No CAS","",INDEX('DEQ Pollutant List'!$C$7:$C$611,MATCH('3. Pollutant Emissions - EF'!B245,'DEQ Pollutant List'!$B$7:$B$611,0))),"")</f>
        <v>Fluorene</v>
      </c>
      <c r="D245" s="231">
        <f>IFERROR(IF(OR($B245="",$B245="No CAS"),INDEX('DEQ Pollutant List'!$A$7:$A$611,MATCH($C245,'DEQ Pollutant List'!$C$7:$C$611,0)),INDEX('DEQ Pollutant List'!$A$7:$A$611,MATCH($B245,'DEQ Pollutant List'!$B$7:$B$611,0))),"")</f>
        <v>425</v>
      </c>
      <c r="E245" s="232">
        <v>0</v>
      </c>
      <c r="F245" s="233">
        <f>IF(A245="Type F",IF(INDEX('Emission Factors'!$G$6:$G$54,MATCH('3. Pollutant Emissions - EF'!B245,'Emission Factors'!$D$6:$D$54,0))="",INDEX('Emission Factors'!$F$6:$F$54,MATCH('3. Pollutant Emissions - EF'!B245,'Emission Factors'!$D$6:$D$54,0)),INDEX('Emission Factors'!$G$6:$G$54,MATCH('3. Pollutant Emissions - EF'!B245,'Emission Factors'!$D$6:$D$54,0))),IF(OR(A245="Type X",A245="Type Y"),INDEX('Emission Factors'!$E$6:$E$54,MATCH('3. Pollutant Emissions - EF'!B245,'Emission Factors'!$D$6:$D$54,0)),INDEX('Emission Factors'!$F$6:$F$54,MATCH('3. Pollutant Emissions - EF'!B245,'Emission Factors'!$D$6:$D$54,0))))</f>
        <v>2.1843972782305239E-3</v>
      </c>
      <c r="G245" s="234">
        <f t="shared" si="9"/>
        <v>2.1843972782305239E-3</v>
      </c>
      <c r="H245" s="235" t="s">
        <v>188</v>
      </c>
      <c r="I245" s="556" t="s">
        <v>189</v>
      </c>
      <c r="J245" s="298">
        <f>IFERROR(IF(F245="N/A","N/A",F245*(1-E245)*INDEX('2. Emissions Units &amp; Activities'!$H$15:$H$23,MATCH('3. Pollutant Emissions - EF'!$A245,'2. Emissions Units &amp; Activities'!$A$15:$A$23,0))/1000),"")</f>
        <v>4.2525846212591841E-3</v>
      </c>
      <c r="K245" s="298">
        <f>INDEX('Screening Emission Calculations'!$E$4:$M$54,MATCH($B245,'Screening Emission Calculations'!$C$4:$C$54,0),MATCH($A245,'Screening Emission Calculations'!$E$1:$M$1,0))</f>
        <v>0.18502111443080482</v>
      </c>
      <c r="L245" s="299">
        <f t="shared" si="10"/>
        <v>0.18502111443080482</v>
      </c>
      <c r="M245" s="500">
        <f>IFERROR(IF(F245="N/A","N/A",F245*(1-E245)*INDEX('2. Emissions Units &amp; Activities'!$K$15:$K$23,MATCH('3. Pollutant Emissions - EF'!$A245,'2. Emissions Units &amp; Activities'!$A$15:$A$23,0))/1000),"")</f>
        <v>2.3449504781804676E-3</v>
      </c>
      <c r="N245" s="555">
        <f>INDEX('Screening Emission Calculations'!$E$83:$M$133,MATCH($B245,'Screening Emission Calculations'!$C$83:$C$133,0),MATCH($A245,'Screening Emission Calculations'!$E$80:$M$80,0))</f>
        <v>4.3787060406712916E-2</v>
      </c>
      <c r="O245" s="304">
        <f t="shared" si="11"/>
        <v>4.3787060406712916E-2</v>
      </c>
    </row>
    <row r="246" spans="1:15" x14ac:dyDescent="0.3">
      <c r="A246" s="228" t="str">
        <f>'2. Emissions Units &amp; Activities'!$A$19</f>
        <v>Type E</v>
      </c>
      <c r="B246" s="276" t="s">
        <v>219</v>
      </c>
      <c r="C246" s="230" t="str">
        <f>IFERROR(IF(B246="No CAS","",INDEX('DEQ Pollutant List'!$C$7:$C$611,MATCH('3. Pollutant Emissions - EF'!B246,'DEQ Pollutant List'!$B$7:$B$611,0))),"")</f>
        <v>Formaldehyde</v>
      </c>
      <c r="D246" s="231">
        <f>IFERROR(IF(OR($B246="",$B246="No CAS"),INDEX('DEQ Pollutant List'!$A$7:$A$611,MATCH($C246,'DEQ Pollutant List'!$C$7:$C$611,0)),INDEX('DEQ Pollutant List'!$A$7:$A$611,MATCH($B246,'DEQ Pollutant List'!$B$7:$B$611,0))),"")</f>
        <v>250</v>
      </c>
      <c r="E246" s="232">
        <v>0</v>
      </c>
      <c r="F246" s="233">
        <f>IF(A246="Type F",IF(INDEX('Emission Factors'!$G$6:$G$54,MATCH('3. Pollutant Emissions - EF'!B246,'Emission Factors'!$D$6:$D$54,0))="",INDEX('Emission Factors'!$F$6:$F$54,MATCH('3. Pollutant Emissions - EF'!B246,'Emission Factors'!$D$6:$D$54,0)),INDEX('Emission Factors'!$G$6:$G$54,MATCH('3. Pollutant Emissions - EF'!B246,'Emission Factors'!$D$6:$D$54,0))),IF(OR(A246="Type X",A246="Type Y"),INDEX('Emission Factors'!$E$6:$E$54,MATCH('3. Pollutant Emissions - EF'!B246,'Emission Factors'!$D$6:$D$54,0)),INDEX('Emission Factors'!$F$6:$F$54,MATCH('3. Pollutant Emissions - EF'!B246,'Emission Factors'!$D$6:$D$54,0))))</f>
        <v>2.7130627655139485</v>
      </c>
      <c r="G246" s="234">
        <f t="shared" si="9"/>
        <v>2.7130627655139485</v>
      </c>
      <c r="H246" s="235" t="s">
        <v>188</v>
      </c>
      <c r="I246" s="556" t="s">
        <v>189</v>
      </c>
      <c r="J246" s="298">
        <f>IFERROR(IF(F246="N/A","N/A",F246*(1-E246)*INDEX('2. Emissions Units &amp; Activities'!$H$15:$H$23,MATCH('3. Pollutant Emissions - EF'!$A246,'2. Emissions Units &amp; Activities'!$A$15:$A$23,0))/1000),"")</f>
        <v>5.2817905919025554</v>
      </c>
      <c r="K246" s="298">
        <f>INDEX('Screening Emission Calculations'!$E$4:$M$54,MATCH($B246,'Screening Emission Calculations'!$C$4:$C$54,0),MATCH($A246,'Screening Emission Calculations'!$E$1:$M$1,0))</f>
        <v>230.44036168642617</v>
      </c>
      <c r="L246" s="299">
        <f t="shared" si="10"/>
        <v>230.44036168642617</v>
      </c>
      <c r="M246" s="500">
        <f>IFERROR(IF(F246="N/A","N/A",F246*(1-E246)*INDEX('2. Emissions Units &amp; Activities'!$K$15:$K$23,MATCH('3. Pollutant Emissions - EF'!$A246,'2. Emissions Units &amp; Activities'!$A$15:$A$23,0))/1000),"")</f>
        <v>2.9124728787792238</v>
      </c>
      <c r="N246" s="555">
        <f>INDEX('Screening Emission Calculations'!$E$83:$M$133,MATCH($B246,'Screening Emission Calculations'!$C$83:$C$133,0),MATCH($A246,'Screening Emission Calculations'!$E$80:$M$80,0))</f>
        <v>54.405712337228756</v>
      </c>
      <c r="O246" s="304">
        <f t="shared" si="11"/>
        <v>54.405712337228756</v>
      </c>
    </row>
    <row r="247" spans="1:15" x14ac:dyDescent="0.3">
      <c r="A247" s="228" t="str">
        <f>'2. Emissions Units &amp; Activities'!$A$19</f>
        <v>Type E</v>
      </c>
      <c r="B247" s="276" t="s">
        <v>220</v>
      </c>
      <c r="C247" s="230" t="str">
        <f>IFERROR(IF(B247="No CAS","",INDEX('DEQ Pollutant List'!$C$7:$C$611,MATCH('3. Pollutant Emissions - EF'!B247,'DEQ Pollutant List'!$B$7:$B$611,0))),"")</f>
        <v>Hexane</v>
      </c>
      <c r="D247" s="231">
        <f>IFERROR(IF(OR($B247="",$B247="No CAS"),INDEX('DEQ Pollutant List'!$A$7:$A$611,MATCH($C247,'DEQ Pollutant List'!$C$7:$C$611,0)),INDEX('DEQ Pollutant List'!$A$7:$A$611,MATCH($B247,'DEQ Pollutant List'!$B$7:$B$611,0))),"")</f>
        <v>289</v>
      </c>
      <c r="E247" s="232">
        <v>0</v>
      </c>
      <c r="F247" s="233">
        <f>IF(A247="Type F",IF(INDEX('Emission Factors'!$G$6:$G$54,MATCH('3. Pollutant Emissions - EF'!B247,'Emission Factors'!$D$6:$D$54,0))="",INDEX('Emission Factors'!$F$6:$F$54,MATCH('3. Pollutant Emissions - EF'!B247,'Emission Factors'!$D$6:$D$54,0)),INDEX('Emission Factors'!$G$6:$G$54,MATCH('3. Pollutant Emissions - EF'!B247,'Emission Factors'!$D$6:$D$54,0))),IF(OR(A247="Type X",A247="Type Y"),INDEX('Emission Factors'!$E$6:$E$54,MATCH('3. Pollutant Emissions - EF'!B247,'Emission Factors'!$D$6:$D$54,0)),INDEX('Emission Factors'!$F$6:$F$54,MATCH('3. Pollutant Emissions - EF'!B247,'Emission Factors'!$D$6:$D$54,0))))</f>
        <v>2.69E-2</v>
      </c>
      <c r="G247" s="234">
        <f t="shared" si="9"/>
        <v>2.69E-2</v>
      </c>
      <c r="H247" s="235" t="s">
        <v>188</v>
      </c>
      <c r="I247" s="556" t="s">
        <v>189</v>
      </c>
      <c r="J247" s="298">
        <f>IFERROR(IF(F247="N/A","N/A",F247*(1-E247)*INDEX('2. Emissions Units &amp; Activities'!$H$15:$H$23,MATCH('3. Pollutant Emissions - EF'!$A247,'2. Emissions Units &amp; Activities'!$A$15:$A$23,0))/1000),"")</f>
        <v>5.2368919999999999E-2</v>
      </c>
      <c r="K247" s="298">
        <f>INDEX('Screening Emission Calculations'!$E$4:$M$54,MATCH($B247,'Screening Emission Calculations'!$C$4:$C$54,0),MATCH($A247,'Screening Emission Calculations'!$E$1:$M$1,0))</f>
        <v>2.2784628179999995</v>
      </c>
      <c r="L247" s="299">
        <f t="shared" si="10"/>
        <v>2.2784628179999995</v>
      </c>
      <c r="M247" s="500">
        <f>IFERROR(IF(F247="N/A","N/A",F247*(1-E247)*INDEX('2. Emissions Units &amp; Activities'!$K$15:$K$23,MATCH('3. Pollutant Emissions - EF'!$A247,'2. Emissions Units &amp; Activities'!$A$15:$A$23,0))/1000),"")</f>
        <v>2.8877150000000001E-2</v>
      </c>
      <c r="N247" s="555">
        <f>INDEX('Screening Emission Calculations'!$E$83:$M$133,MATCH($B247,'Screening Emission Calculations'!$C$83:$C$133,0),MATCH($A247,'Screening Emission Calculations'!$E$80:$M$80,0))</f>
        <v>0.53922056060000001</v>
      </c>
      <c r="O247" s="304">
        <f t="shared" si="11"/>
        <v>0.53922056060000001</v>
      </c>
    </row>
    <row r="248" spans="1:15" x14ac:dyDescent="0.3">
      <c r="A248" s="228" t="str">
        <f>'2. Emissions Units &amp; Activities'!$A$19</f>
        <v>Type E</v>
      </c>
      <c r="B248" s="276" t="s">
        <v>221</v>
      </c>
      <c r="C248" s="230" t="str">
        <f>IFERROR(IF(B248="No CAS","",INDEX('DEQ Pollutant List'!$C$7:$C$611,MATCH('3. Pollutant Emissions - EF'!B248,'DEQ Pollutant List'!$B$7:$B$611,0))),"")</f>
        <v>Hydrochloric acid</v>
      </c>
      <c r="D248" s="231">
        <f>IFERROR(IF(OR($B248="",$B248="No CAS"),INDEX('DEQ Pollutant List'!$A$7:$A$611,MATCH($C248,'DEQ Pollutant List'!$C$7:$C$611,0)),INDEX('DEQ Pollutant List'!$A$7:$A$611,MATCH($B248,'DEQ Pollutant List'!$B$7:$B$611,0))),"")</f>
        <v>292</v>
      </c>
      <c r="E248" s="232">
        <v>0</v>
      </c>
      <c r="F248" s="233">
        <f>IF(A248="Type F",IF(INDEX('Emission Factors'!$G$6:$G$54,MATCH('3. Pollutant Emissions - EF'!B248,'Emission Factors'!$D$6:$D$54,0))="",INDEX('Emission Factors'!$F$6:$F$54,MATCH('3. Pollutant Emissions - EF'!B248,'Emission Factors'!$D$6:$D$54,0)),INDEX('Emission Factors'!$G$6:$G$54,MATCH('3. Pollutant Emissions - EF'!B248,'Emission Factors'!$D$6:$D$54,0))),IF(OR(A248="Type X",A248="Type Y"),INDEX('Emission Factors'!$E$6:$E$54,MATCH('3. Pollutant Emissions - EF'!B248,'Emission Factors'!$D$6:$D$54,0)),INDEX('Emission Factors'!$F$6:$F$54,MATCH('3. Pollutant Emissions - EF'!B248,'Emission Factors'!$D$6:$D$54,0))))</f>
        <v>0.18629999999999999</v>
      </c>
      <c r="G248" s="234">
        <f t="shared" si="9"/>
        <v>0.18629999999999999</v>
      </c>
      <c r="H248" s="235" t="s">
        <v>188</v>
      </c>
      <c r="I248" s="556" t="s">
        <v>189</v>
      </c>
      <c r="J248" s="298">
        <f>IFERROR(IF(F248="N/A","N/A",F248*(1-E248)*INDEX('2. Emissions Units &amp; Activities'!$H$15:$H$23,MATCH('3. Pollutant Emissions - EF'!$A248,'2. Emissions Units &amp; Activities'!$A$15:$A$23,0))/1000),"")</f>
        <v>0.36268884000000001</v>
      </c>
      <c r="K248" s="298">
        <f>INDEX('Screening Emission Calculations'!$E$4:$M$54,MATCH($B248,'Screening Emission Calculations'!$C$4:$C$54,0),MATCH($A248,'Screening Emission Calculations'!$E$1:$M$1,0))</f>
        <v>15.779837285999999</v>
      </c>
      <c r="L248" s="299">
        <f t="shared" si="10"/>
        <v>15.779837285999999</v>
      </c>
      <c r="M248" s="500">
        <f>IFERROR(IF(F248="N/A","N/A",F248*(1-E248)*INDEX('2. Emissions Units &amp; Activities'!$K$15:$K$23,MATCH('3. Pollutant Emissions - EF'!$A248,'2. Emissions Units &amp; Activities'!$A$15:$A$23,0))/1000),"")</f>
        <v>0.19999304999999998</v>
      </c>
      <c r="N248" s="555">
        <f>INDEX('Screening Emission Calculations'!$E$83:$M$133,MATCH($B248,'Screening Emission Calculations'!$C$83:$C$133,0),MATCH($A248,'Screening Emission Calculations'!$E$80:$M$80,0))</f>
        <v>3.7344531762000002</v>
      </c>
      <c r="O248" s="304">
        <f t="shared" si="11"/>
        <v>3.7344531762000002</v>
      </c>
    </row>
    <row r="249" spans="1:15" x14ac:dyDescent="0.3">
      <c r="A249" s="228" t="str">
        <f>'2. Emissions Units &amp; Activities'!$A$19</f>
        <v>Type E</v>
      </c>
      <c r="B249" s="276" t="s">
        <v>222</v>
      </c>
      <c r="C249" s="230" t="str">
        <f>IFERROR(IF(B249="No CAS","",INDEX('DEQ Pollutant List'!$C$7:$C$611,MATCH('3. Pollutant Emissions - EF'!B249,'DEQ Pollutant List'!$B$7:$B$611,0))),"")</f>
        <v>Indeno[1,2,3-cd]pyrene</v>
      </c>
      <c r="D249" s="231">
        <f>IFERROR(IF(OR($B249="",$B249="No CAS"),INDEX('DEQ Pollutant List'!$A$7:$A$611,MATCH($C249,'DEQ Pollutant List'!$C$7:$C$611,0)),INDEX('DEQ Pollutant List'!$A$7:$A$611,MATCH($B249,'DEQ Pollutant List'!$B$7:$B$611,0))),"")</f>
        <v>426</v>
      </c>
      <c r="E249" s="232">
        <v>0</v>
      </c>
      <c r="F249" s="233">
        <f>IF(A249="Type F",IF(INDEX('Emission Factors'!$G$6:$G$54,MATCH('3. Pollutant Emissions - EF'!B249,'Emission Factors'!$D$6:$D$54,0))="",INDEX('Emission Factors'!$F$6:$F$54,MATCH('3. Pollutant Emissions - EF'!B249,'Emission Factors'!$D$6:$D$54,0)),INDEX('Emission Factors'!$G$6:$G$54,MATCH('3. Pollutant Emissions - EF'!B249,'Emission Factors'!$D$6:$D$54,0))),IF(OR(A249="Type X",A249="Type Y"),INDEX('Emission Factors'!$E$6:$E$54,MATCH('3. Pollutant Emissions - EF'!B249,'Emission Factors'!$D$6:$D$54,0)),INDEX('Emission Factors'!$F$6:$F$54,MATCH('3. Pollutant Emissions - EF'!B249,'Emission Factors'!$D$6:$D$54,0))))</f>
        <v>1.0710973550430282E-5</v>
      </c>
      <c r="G249" s="234">
        <f t="shared" si="9"/>
        <v>1.0710973550430282E-5</v>
      </c>
      <c r="H249" s="235" t="s">
        <v>188</v>
      </c>
      <c r="I249" s="556" t="s">
        <v>189</v>
      </c>
      <c r="J249" s="298">
        <f>IFERROR(IF(F249="N/A","N/A",F249*(1-E249)*INDEX('2. Emissions Units &amp; Activities'!$H$15:$H$23,MATCH('3. Pollutant Emissions - EF'!$A249,'2. Emissions Units &amp; Activities'!$A$15:$A$23,0))/1000),"")</f>
        <v>2.0852123307977676E-5</v>
      </c>
      <c r="K249" s="298">
        <f>INDEX('Screening Emission Calculations'!$E$4:$M$54,MATCH($B249,'Screening Emission Calculations'!$C$4:$C$54,0),MATCH($A249,'Screening Emission Calculations'!$E$1:$M$1,0))</f>
        <v>9.0723252710917641E-4</v>
      </c>
      <c r="L249" s="299">
        <f t="shared" si="10"/>
        <v>9.0723252710917641E-4</v>
      </c>
      <c r="M249" s="500">
        <f>IFERROR(IF(F249="N/A","N/A",F249*(1-E249)*INDEX('2. Emissions Units &amp; Activities'!$K$15:$K$23,MATCH('3. Pollutant Emissions - EF'!$A249,'2. Emissions Units &amp; Activities'!$A$15:$A$23,0))/1000),"")</f>
        <v>1.1498230106386908E-5</v>
      </c>
      <c r="N249" s="555">
        <f>INDEX('Screening Emission Calculations'!$E$83:$M$133,MATCH($B249,'Screening Emission Calculations'!$C$83:$C$133,0),MATCH($A249,'Screening Emission Calculations'!$E$80:$M$80,0))</f>
        <v>2.1470547072248284E-4</v>
      </c>
      <c r="O249" s="304">
        <f t="shared" si="11"/>
        <v>2.1470547072248284E-4</v>
      </c>
    </row>
    <row r="250" spans="1:15" x14ac:dyDescent="0.3">
      <c r="A250" s="228" t="str">
        <f>'2. Emissions Units &amp; Activities'!$A$19</f>
        <v>Type E</v>
      </c>
      <c r="B250" s="276" t="s">
        <v>223</v>
      </c>
      <c r="C250" s="230" t="str">
        <f>IFERROR(IF(B250="No CAS","",INDEX('DEQ Pollutant List'!$C$7:$C$611,MATCH('3. Pollutant Emissions - EF'!B250,'DEQ Pollutant List'!$B$7:$B$611,0))),"")</f>
        <v>Lead and compounds</v>
      </c>
      <c r="D250" s="231">
        <f>IFERROR(IF(OR($B250="",$B250="No CAS"),INDEX('DEQ Pollutant List'!$A$7:$A$611,MATCH($C250,'DEQ Pollutant List'!$C$7:$C$611,0)),INDEX('DEQ Pollutant List'!$A$7:$A$611,MATCH($B250,'DEQ Pollutant List'!$B$7:$B$611,0))),"")</f>
        <v>305</v>
      </c>
      <c r="E250" s="232">
        <v>0</v>
      </c>
      <c r="F250" s="233">
        <f>IF(A250="Type F",IF(INDEX('Emission Factors'!$G$6:$G$54,MATCH('3. Pollutant Emissions - EF'!B250,'Emission Factors'!$D$6:$D$54,0))="",INDEX('Emission Factors'!$F$6:$F$54,MATCH('3. Pollutant Emissions - EF'!B250,'Emission Factors'!$D$6:$D$54,0)),INDEX('Emission Factors'!$G$6:$G$54,MATCH('3. Pollutant Emissions - EF'!B250,'Emission Factors'!$D$6:$D$54,0))),IF(OR(A250="Type X",A250="Type Y"),INDEX('Emission Factors'!$E$6:$E$54,MATCH('3. Pollutant Emissions - EF'!B250,'Emission Factors'!$D$6:$D$54,0)),INDEX('Emission Factors'!$F$6:$F$54,MATCH('3. Pollutant Emissions - EF'!B250,'Emission Factors'!$D$6:$D$54,0))))</f>
        <v>3.636715317945822E-4</v>
      </c>
      <c r="G250" s="234">
        <f t="shared" si="9"/>
        <v>3.636715317945822E-4</v>
      </c>
      <c r="H250" s="235" t="s">
        <v>188</v>
      </c>
      <c r="I250" s="556" t="s">
        <v>196</v>
      </c>
      <c r="J250" s="298">
        <f>IFERROR(IF(F250="N/A","N/A",F250*(1-E250)*INDEX('2. Emissions Units &amp; Activities'!$H$15:$H$23,MATCH('3. Pollutant Emissions - EF'!$A250,'2. Emissions Units &amp; Activities'!$A$15:$A$23,0))/1000),"")</f>
        <v>7.0799573809769267E-4</v>
      </c>
      <c r="K250" s="298">
        <f>INDEX('Screening Emission Calculations'!$E$4:$M$54,MATCH($B250,'Screening Emission Calculations'!$C$4:$C$54,0),MATCH($A250,'Screening Emission Calculations'!$E$1:$M$1,0))</f>
        <v>3.030838545976048E-2</v>
      </c>
      <c r="L250" s="299">
        <f t="shared" si="10"/>
        <v>3.030838545976048E-2</v>
      </c>
      <c r="M250" s="500">
        <f>IFERROR(IF(F250="N/A","N/A",F250*(1-E250)*INDEX('2. Emissions Units &amp; Activities'!$K$15:$K$23,MATCH('3. Pollutant Emissions - EF'!$A250,'2. Emissions Units &amp; Activities'!$A$15:$A$23,0))/1000),"")</f>
        <v>3.90401389381484E-4</v>
      </c>
      <c r="N250" s="555">
        <f>INDEX('Screening Emission Calculations'!$E$83:$M$133,MATCH($B250,'Screening Emission Calculations'!$C$83:$C$133,0),MATCH($A250,'Screening Emission Calculations'!$E$80:$M$80,0))</f>
        <v>7.273430635891644E-3</v>
      </c>
      <c r="O250" s="304">
        <f t="shared" si="11"/>
        <v>7.273430635891644E-3</v>
      </c>
    </row>
    <row r="251" spans="1:15" x14ac:dyDescent="0.3">
      <c r="A251" s="228" t="str">
        <f>'2. Emissions Units &amp; Activities'!$A$19</f>
        <v>Type E</v>
      </c>
      <c r="B251" s="276" t="s">
        <v>224</v>
      </c>
      <c r="C251" s="230" t="str">
        <f>IFERROR(IF(B251="No CAS","",INDEX('DEQ Pollutant List'!$C$7:$C$611,MATCH('3. Pollutant Emissions - EF'!B251,'DEQ Pollutant List'!$B$7:$B$611,0))),"")</f>
        <v>Manganese and compounds</v>
      </c>
      <c r="D251" s="231">
        <f>IFERROR(IF(OR($B251="",$B251="No CAS"),INDEX('DEQ Pollutant List'!$A$7:$A$611,MATCH($C251,'DEQ Pollutant List'!$C$7:$C$611,0)),INDEX('DEQ Pollutant List'!$A$7:$A$611,MATCH($B251,'DEQ Pollutant List'!$B$7:$B$611,0))),"")</f>
        <v>312</v>
      </c>
      <c r="E251" s="232">
        <v>0</v>
      </c>
      <c r="F251" s="233">
        <f>IF(A251="Type F",IF(INDEX('Emission Factors'!$G$6:$G$54,MATCH('3. Pollutant Emissions - EF'!B251,'Emission Factors'!$D$6:$D$54,0))="",INDEX('Emission Factors'!$F$6:$F$54,MATCH('3. Pollutant Emissions - EF'!B251,'Emission Factors'!$D$6:$D$54,0)),INDEX('Emission Factors'!$G$6:$G$54,MATCH('3. Pollutant Emissions - EF'!B251,'Emission Factors'!$D$6:$D$54,0))),IF(OR(A251="Type X",A251="Type Y"),INDEX('Emission Factors'!$E$6:$E$54,MATCH('3. Pollutant Emissions - EF'!B251,'Emission Factors'!$D$6:$D$54,0)),INDEX('Emission Factors'!$F$6:$F$54,MATCH('3. Pollutant Emissions - EF'!B251,'Emission Factors'!$D$6:$D$54,0))))</f>
        <v>4.1991264918956304E-4</v>
      </c>
      <c r="G251" s="234">
        <f t="shared" si="9"/>
        <v>4.1991264918956304E-4</v>
      </c>
      <c r="H251" s="235" t="s">
        <v>188</v>
      </c>
      <c r="I251" s="556" t="s">
        <v>196</v>
      </c>
      <c r="J251" s="298">
        <f>IFERROR(IF(F251="N/A","N/A",F251*(1-E251)*INDEX('2. Emissions Units &amp; Activities'!$H$15:$H$23,MATCH('3. Pollutant Emissions - EF'!$A251,'2. Emissions Units &amp; Activities'!$A$15:$A$23,0))/1000),"")</f>
        <v>8.1748594544224138E-4</v>
      </c>
      <c r="K251" s="298">
        <f>INDEX('Screening Emission Calculations'!$E$4:$M$54,MATCH($B251,'Screening Emission Calculations'!$C$4:$C$54,0),MATCH($A251,'Screening Emission Calculations'!$E$1:$M$1,0))</f>
        <v>3.4995520183458181E-2</v>
      </c>
      <c r="L251" s="299">
        <f t="shared" si="10"/>
        <v>3.4995520183458181E-2</v>
      </c>
      <c r="M251" s="500">
        <f>IFERROR(IF(F251="N/A","N/A",F251*(1-E251)*INDEX('2. Emissions Units &amp; Activities'!$K$15:$K$23,MATCH('3. Pollutant Emissions - EF'!$A251,'2. Emissions Units &amp; Activities'!$A$15:$A$23,0))/1000),"")</f>
        <v>4.5077622890499593E-4</v>
      </c>
      <c r="N251" s="555">
        <f>INDEX('Screening Emission Calculations'!$E$83:$M$133,MATCH($B251,'Screening Emission Calculations'!$C$83:$C$133,0),MATCH($A251,'Screening Emission Calculations'!$E$80:$M$80,0))</f>
        <v>8.3982529837912604E-3</v>
      </c>
      <c r="O251" s="304">
        <f t="shared" si="11"/>
        <v>8.3982529837912604E-3</v>
      </c>
    </row>
    <row r="252" spans="1:15" x14ac:dyDescent="0.3">
      <c r="A252" s="228" t="str">
        <f>'2. Emissions Units &amp; Activities'!$A$19</f>
        <v>Type E</v>
      </c>
      <c r="B252" s="276" t="s">
        <v>225</v>
      </c>
      <c r="C252" s="230" t="str">
        <f>IFERROR(IF(B252="No CAS","",INDEX('DEQ Pollutant List'!$C$7:$C$611,MATCH('3. Pollutant Emissions - EF'!B252,'DEQ Pollutant List'!$B$7:$B$611,0))),"")</f>
        <v>Mercury and compounds</v>
      </c>
      <c r="D252" s="231">
        <f>IFERROR(IF(OR($B252="",$B252="No CAS"),INDEX('DEQ Pollutant List'!$A$7:$A$611,MATCH($C252,'DEQ Pollutant List'!$C$7:$C$611,0)),INDEX('DEQ Pollutant List'!$A$7:$A$611,MATCH($B252,'DEQ Pollutant List'!$B$7:$B$611,0))),"")</f>
        <v>316</v>
      </c>
      <c r="E252" s="232">
        <v>0</v>
      </c>
      <c r="F252" s="233">
        <f>IF(A252="Type F",IF(INDEX('Emission Factors'!$G$6:$G$54,MATCH('3. Pollutant Emissions - EF'!B252,'Emission Factors'!$D$6:$D$54,0))="",INDEX('Emission Factors'!$F$6:$F$54,MATCH('3. Pollutant Emissions - EF'!B252,'Emission Factors'!$D$6:$D$54,0)),INDEX('Emission Factors'!$G$6:$G$54,MATCH('3. Pollutant Emissions - EF'!B252,'Emission Factors'!$D$6:$D$54,0))),IF(OR(A252="Type X",A252="Type Y"),INDEX('Emission Factors'!$E$6:$E$54,MATCH('3. Pollutant Emissions - EF'!B252,'Emission Factors'!$D$6:$D$54,0)),INDEX('Emission Factors'!$F$6:$F$54,MATCH('3. Pollutant Emissions - EF'!B252,'Emission Factors'!$D$6:$D$54,0))))</f>
        <v>1.5107336534301277E-5</v>
      </c>
      <c r="G252" s="234">
        <f t="shared" si="9"/>
        <v>1.5107336534301277E-5</v>
      </c>
      <c r="H252" s="235" t="s">
        <v>188</v>
      </c>
      <c r="I252" s="556" t="s">
        <v>196</v>
      </c>
      <c r="J252" s="298">
        <f>IFERROR(IF(F252="N/A","N/A",F252*(1-E252)*INDEX('2. Emissions Units &amp; Activities'!$H$15:$H$23,MATCH('3. Pollutant Emissions - EF'!$A252,'2. Emissions Units &amp; Activities'!$A$15:$A$23,0))/1000),"")</f>
        <v>2.9410962764977728E-5</v>
      </c>
      <c r="K252" s="298">
        <f>INDEX('Screening Emission Calculations'!$E$4:$M$54,MATCH($B252,'Screening Emission Calculations'!$C$4:$C$54,0),MATCH($A252,'Screening Emission Calculations'!$E$1:$M$1,0))</f>
        <v>1.2590454267686685E-3</v>
      </c>
      <c r="L252" s="299">
        <f t="shared" si="10"/>
        <v>1.2590454267686685E-3</v>
      </c>
      <c r="M252" s="500">
        <f>IFERROR(IF(F252="N/A","N/A",F252*(1-E252)*INDEX('2. Emissions Units &amp; Activities'!$K$15:$K$23,MATCH('3. Pollutant Emissions - EF'!$A252,'2. Emissions Units &amp; Activities'!$A$15:$A$23,0))/1000),"")</f>
        <v>1.6217725769572422E-5</v>
      </c>
      <c r="N252" s="555">
        <f>INDEX('Screening Emission Calculations'!$E$83:$M$133,MATCH($B252,'Screening Emission Calculations'!$C$83:$C$133,0),MATCH($A252,'Screening Emission Calculations'!$E$80:$M$80,0))</f>
        <v>3.0214673068602556E-4</v>
      </c>
      <c r="O252" s="304">
        <f t="shared" si="11"/>
        <v>3.0214673068602556E-4</v>
      </c>
    </row>
    <row r="253" spans="1:15" x14ac:dyDescent="0.3">
      <c r="A253" s="228" t="str">
        <f>'2. Emissions Units &amp; Activities'!$A$19</f>
        <v>Type E</v>
      </c>
      <c r="B253" s="276" t="s">
        <v>226</v>
      </c>
      <c r="C253" s="230" t="str">
        <f>IFERROR(IF(B253="No CAS","",INDEX('DEQ Pollutant List'!$C$7:$C$611,MATCH('3. Pollutant Emissions - EF'!B253,'DEQ Pollutant List'!$B$7:$B$611,0))),"")</f>
        <v>Naphthalene</v>
      </c>
      <c r="D253" s="231">
        <f>IFERROR(IF(OR($B253="",$B253="No CAS"),INDEX('DEQ Pollutant List'!$A$7:$A$611,MATCH($C253,'DEQ Pollutant List'!$C$7:$C$611,0)),INDEX('DEQ Pollutant List'!$A$7:$A$611,MATCH($B253,'DEQ Pollutant List'!$B$7:$B$611,0))),"")</f>
        <v>428</v>
      </c>
      <c r="E253" s="232">
        <v>0</v>
      </c>
      <c r="F253" s="233">
        <f>IF(A253="Type F",IF(INDEX('Emission Factors'!$G$6:$G$54,MATCH('3. Pollutant Emissions - EF'!B253,'Emission Factors'!$D$6:$D$54,0))="",INDEX('Emission Factors'!$F$6:$F$54,MATCH('3. Pollutant Emissions - EF'!B253,'Emission Factors'!$D$6:$D$54,0)),INDEX('Emission Factors'!$G$6:$G$54,MATCH('3. Pollutant Emissions - EF'!B253,'Emission Factors'!$D$6:$D$54,0))),IF(OR(A253="Type X",A253="Type Y"),INDEX('Emission Factors'!$E$6:$E$54,MATCH('3. Pollutant Emissions - EF'!B253,'Emission Factors'!$D$6:$D$54,0)),INDEX('Emission Factors'!$F$6:$F$54,MATCH('3. Pollutant Emissions - EF'!B253,'Emission Factors'!$D$6:$D$54,0))))</f>
        <v>2.6352391113998751E-2</v>
      </c>
      <c r="G253" s="234">
        <f t="shared" si="9"/>
        <v>2.6352391113998751E-2</v>
      </c>
      <c r="H253" s="235" t="s">
        <v>188</v>
      </c>
      <c r="I253" s="556" t="s">
        <v>189</v>
      </c>
      <c r="J253" s="298">
        <f>IFERROR(IF(F253="N/A","N/A",F253*(1-E253)*INDEX('2. Emissions Units &amp; Activities'!$H$15:$H$23,MATCH('3. Pollutant Emissions - EF'!$A253,'2. Emissions Units &amp; Activities'!$A$15:$A$23,0))/1000),"")</f>
        <v>5.1302835020732775E-2</v>
      </c>
      <c r="K253" s="298">
        <f>INDEX('Screening Emission Calculations'!$E$4:$M$54,MATCH($B253,'Screening Emission Calculations'!$C$4:$C$54,0),MATCH($A253,'Screening Emission Calculations'!$E$1:$M$1,0))</f>
        <v>2.2320796772728535</v>
      </c>
      <c r="L253" s="299">
        <f t="shared" si="10"/>
        <v>2.2320796772728535</v>
      </c>
      <c r="M253" s="500">
        <f>IFERROR(IF(F253="N/A","N/A",F253*(1-E253)*INDEX('2. Emissions Units &amp; Activities'!$K$15:$K$23,MATCH('3. Pollutant Emissions - EF'!$A253,'2. Emissions Units &amp; Activities'!$A$15:$A$23,0))/1000),"")</f>
        <v>2.8289291860877658E-2</v>
      </c>
      <c r="N253" s="555">
        <f>INDEX('Screening Emission Calculations'!$E$83:$M$133,MATCH($B253,'Screening Emission Calculations'!$C$83:$C$133,0),MATCH($A253,'Screening Emission Calculations'!$E$80:$M$80,0))</f>
        <v>0.52824353567438154</v>
      </c>
      <c r="O253" s="304">
        <f t="shared" si="11"/>
        <v>0.52824353567438154</v>
      </c>
    </row>
    <row r="254" spans="1:15" x14ac:dyDescent="0.3">
      <c r="A254" s="228" t="str">
        <f>'2. Emissions Units &amp; Activities'!$A$19</f>
        <v>Type E</v>
      </c>
      <c r="B254" s="276" t="s">
        <v>227</v>
      </c>
      <c r="C254" s="230" t="str">
        <f>IFERROR(IF(B254="No CAS","",INDEX('DEQ Pollutant List'!$C$7:$C$611,MATCH('3. Pollutant Emissions - EF'!B254,'DEQ Pollutant List'!$B$7:$B$611,0))),"")</f>
        <v>Nickel and compounds</v>
      </c>
      <c r="D254" s="231">
        <f>IFERROR(IF(OR($B254="",$B254="No CAS"),INDEX('DEQ Pollutant List'!$A$7:$A$611,MATCH($C254,'DEQ Pollutant List'!$C$7:$C$611,0)),INDEX('DEQ Pollutant List'!$A$7:$A$611,MATCH($B254,'DEQ Pollutant List'!$B$7:$B$611,0))),"")</f>
        <v>364</v>
      </c>
      <c r="E254" s="232">
        <v>0</v>
      </c>
      <c r="F254" s="233">
        <f>IF(A254="Type F",IF(INDEX('Emission Factors'!$G$6:$G$54,MATCH('3. Pollutant Emissions - EF'!B254,'Emission Factors'!$D$6:$D$54,0))="",INDEX('Emission Factors'!$F$6:$F$54,MATCH('3. Pollutant Emissions - EF'!B254,'Emission Factors'!$D$6:$D$54,0)),INDEX('Emission Factors'!$G$6:$G$54,MATCH('3. Pollutant Emissions - EF'!B254,'Emission Factors'!$D$6:$D$54,0))),IF(OR(A254="Type X",A254="Type Y"),INDEX('Emission Factors'!$E$6:$E$54,MATCH('3. Pollutant Emissions - EF'!B254,'Emission Factors'!$D$6:$D$54,0)),INDEX('Emission Factors'!$F$6:$F$54,MATCH('3. Pollutant Emissions - EF'!B254,'Emission Factors'!$D$6:$D$54,0))))</f>
        <v>1.8222934133210207E-4</v>
      </c>
      <c r="G254" s="234">
        <f t="shared" si="9"/>
        <v>1.8222934133210207E-4</v>
      </c>
      <c r="H254" s="235" t="s">
        <v>188</v>
      </c>
      <c r="I254" s="556" t="s">
        <v>196</v>
      </c>
      <c r="J254" s="298">
        <f>IFERROR(IF(F254="N/A","N/A",F254*(1-E254)*INDEX('2. Emissions Units &amp; Activities'!$H$15:$H$23,MATCH('3. Pollutant Emissions - EF'!$A254,'2. Emissions Units &amp; Activities'!$A$15:$A$23,0))/1000),"")</f>
        <v>3.5476408170533638E-4</v>
      </c>
      <c r="K254" s="298">
        <f>INDEX('Screening Emission Calculations'!$E$4:$M$54,MATCH($B254,'Screening Emission Calculations'!$C$4:$C$54,0),MATCH($A254,'Screening Emission Calculations'!$E$1:$M$1,0))</f>
        <v>1.5186993306617387E-2</v>
      </c>
      <c r="L254" s="299">
        <f t="shared" si="10"/>
        <v>1.5186993306617387E-2</v>
      </c>
      <c r="M254" s="500">
        <f>IFERROR(IF(F254="N/A","N/A",F254*(1-E254)*INDEX('2. Emissions Units &amp; Activities'!$K$15:$K$23,MATCH('3. Pollutant Emissions - EF'!$A254,'2. Emissions Units &amp; Activities'!$A$15:$A$23,0))/1000),"")</f>
        <v>1.9562319792001156E-4</v>
      </c>
      <c r="N254" s="555">
        <f>INDEX('Screening Emission Calculations'!$E$83:$M$133,MATCH($B254,'Screening Emission Calculations'!$C$83:$C$133,0),MATCH($A254,'Screening Emission Calculations'!$E$80:$M$80,0))</f>
        <v>3.6445868266420413E-3</v>
      </c>
      <c r="O254" s="304">
        <f t="shared" si="11"/>
        <v>3.6445868266420413E-3</v>
      </c>
    </row>
    <row r="255" spans="1:15" x14ac:dyDescent="0.3">
      <c r="A255" s="228" t="str">
        <f>'2. Emissions Units &amp; Activities'!$A$19</f>
        <v>Type E</v>
      </c>
      <c r="B255" s="276" t="s">
        <v>228</v>
      </c>
      <c r="C255" s="230" t="str">
        <f>IFERROR(IF(B255="No CAS","",INDEX('DEQ Pollutant List'!$C$7:$C$611,MATCH('3. Pollutant Emissions - EF'!B255,'DEQ Pollutant List'!$B$7:$B$611,0))),"")</f>
        <v>Perylene</v>
      </c>
      <c r="D255" s="231">
        <f>IFERROR(IF(OR($B255="",$B255="No CAS"),INDEX('DEQ Pollutant List'!$A$7:$A$611,MATCH($C255,'DEQ Pollutant List'!$C$7:$C$611,0)),INDEX('DEQ Pollutant List'!$A$7:$A$611,MATCH($B255,'DEQ Pollutant List'!$B$7:$B$611,0))),"")</f>
        <v>429</v>
      </c>
      <c r="E255" s="232">
        <v>0</v>
      </c>
      <c r="F255" s="233">
        <f>IF(A255="Type F",IF(INDEX('Emission Factors'!$G$6:$G$54,MATCH('3. Pollutant Emissions - EF'!B255,'Emission Factors'!$D$6:$D$54,0))="",INDEX('Emission Factors'!$F$6:$F$54,MATCH('3. Pollutant Emissions - EF'!B255,'Emission Factors'!$D$6:$D$54,0)),INDEX('Emission Factors'!$G$6:$G$54,MATCH('3. Pollutant Emissions - EF'!B255,'Emission Factors'!$D$6:$D$54,0))),IF(OR(A255="Type X",A255="Type Y"),INDEX('Emission Factors'!$E$6:$E$54,MATCH('3. Pollutant Emissions - EF'!B255,'Emission Factors'!$D$6:$D$54,0)),INDEX('Emission Factors'!$F$6:$F$54,MATCH('3. Pollutant Emissions - EF'!B255,'Emission Factors'!$D$6:$D$54,0))))</f>
        <v>1.1782465534251089E-6</v>
      </c>
      <c r="G255" s="234">
        <f t="shared" si="9"/>
        <v>1.1782465534251089E-6</v>
      </c>
      <c r="H255" s="235" t="s">
        <v>188</v>
      </c>
      <c r="I255" s="556" t="s">
        <v>189</v>
      </c>
      <c r="J255" s="298">
        <f>IFERROR(IF(F255="N/A","N/A",F255*(1-E255)*INDEX('2. Emissions Units &amp; Activities'!$H$15:$H$23,MATCH('3. Pollutant Emissions - EF'!$A255,'2. Emissions Units &amp; Activities'!$A$15:$A$23,0))/1000),"")</f>
        <v>2.2938103902080022E-6</v>
      </c>
      <c r="K255" s="298">
        <f>INDEX('Screening Emission Calculations'!$E$4:$M$54,MATCH($B255,'Screening Emission Calculations'!$C$4:$C$54,0),MATCH($A255,'Screening Emission Calculations'!$E$1:$M$1,0))</f>
        <v>9.9798920535901895E-5</v>
      </c>
      <c r="L255" s="299">
        <f t="shared" si="10"/>
        <v>9.9798920535901895E-5</v>
      </c>
      <c r="M255" s="500">
        <f>IFERROR(IF(F255="N/A","N/A",F255*(1-E255)*INDEX('2. Emissions Units &amp; Activities'!$K$15:$K$23,MATCH('3. Pollutant Emissions - EF'!$A255,'2. Emissions Units &amp; Activities'!$A$15:$A$23,0))/1000),"")</f>
        <v>1.2648476751018544E-6</v>
      </c>
      <c r="N255" s="555">
        <f>INDEX('Screening Emission Calculations'!$E$83:$M$133,MATCH($B255,'Screening Emission Calculations'!$C$83:$C$133,0),MATCH($A255,'Screening Emission Calculations'!$E$80:$M$80,0))</f>
        <v>2.3618392827617287E-5</v>
      </c>
      <c r="O255" s="304">
        <f t="shared" si="11"/>
        <v>2.3618392827617287E-5</v>
      </c>
    </row>
    <row r="256" spans="1:15" x14ac:dyDescent="0.3">
      <c r="A256" s="228" t="str">
        <f>'2. Emissions Units &amp; Activities'!$A$19</f>
        <v>Type E</v>
      </c>
      <c r="B256" s="276" t="s">
        <v>229</v>
      </c>
      <c r="C256" s="230" t="str">
        <f>IFERROR(IF(B256="No CAS","",INDEX('DEQ Pollutant List'!$C$7:$C$611,MATCH('3. Pollutant Emissions - EF'!B256,'DEQ Pollutant List'!$B$7:$B$611,0))),"")</f>
        <v>Phenanthrene</v>
      </c>
      <c r="D256" s="231">
        <f>IFERROR(IF(OR($B256="",$B256="No CAS"),INDEX('DEQ Pollutant List'!$A$7:$A$611,MATCH($C256,'DEQ Pollutant List'!$C$7:$C$611,0)),INDEX('DEQ Pollutant List'!$A$7:$A$611,MATCH($B256,'DEQ Pollutant List'!$B$7:$B$611,0))),"")</f>
        <v>430</v>
      </c>
      <c r="E256" s="232">
        <v>0</v>
      </c>
      <c r="F256" s="233">
        <f>IF(A256="Type F",IF(INDEX('Emission Factors'!$G$6:$G$54,MATCH('3. Pollutant Emissions - EF'!B256,'Emission Factors'!$D$6:$D$54,0))="",INDEX('Emission Factors'!$F$6:$F$54,MATCH('3. Pollutant Emissions - EF'!B256,'Emission Factors'!$D$6:$D$54,0)),INDEX('Emission Factors'!$G$6:$G$54,MATCH('3. Pollutant Emissions - EF'!B256,'Emission Factors'!$D$6:$D$54,0))),IF(OR(A256="Type X",A256="Type Y"),INDEX('Emission Factors'!$E$6:$E$54,MATCH('3. Pollutant Emissions - EF'!B256,'Emission Factors'!$D$6:$D$54,0)),INDEX('Emission Factors'!$F$6:$F$54,MATCH('3. Pollutant Emissions - EF'!B256,'Emission Factors'!$D$6:$D$54,0))))</f>
        <v>4.5419465326501894E-3</v>
      </c>
      <c r="G256" s="234">
        <f t="shared" si="9"/>
        <v>4.5419465326501894E-3</v>
      </c>
      <c r="H256" s="235" t="s">
        <v>188</v>
      </c>
      <c r="I256" s="556" t="s">
        <v>189</v>
      </c>
      <c r="J256" s="298">
        <f>IFERROR(IF(F256="N/A","N/A",F256*(1-E256)*INDEX('2. Emissions Units &amp; Activities'!$H$15:$H$23,MATCH('3. Pollutant Emissions - EF'!$A256,'2. Emissions Units &amp; Activities'!$A$15:$A$23,0))/1000),"")</f>
        <v>8.8422615097633901E-3</v>
      </c>
      <c r="K256" s="298">
        <f>INDEX('Screening Emission Calculations'!$E$4:$M$54,MATCH($B256,'Screening Emission Calculations'!$C$4:$C$54,0),MATCH($A256,'Screening Emission Calculations'!$E$1:$M$1,0))</f>
        <v>0.3847084124902409</v>
      </c>
      <c r="L256" s="299">
        <f t="shared" si="10"/>
        <v>0.3847084124902409</v>
      </c>
      <c r="M256" s="500">
        <f>IFERROR(IF(F256="N/A","N/A",F256*(1-E256)*INDEX('2. Emissions Units &amp; Activities'!$K$15:$K$23,MATCH('3. Pollutant Emissions - EF'!$A256,'2. Emissions Units &amp; Activities'!$A$15:$A$23,0))/1000),"")</f>
        <v>4.8757796027999786E-3</v>
      </c>
      <c r="N256" s="555">
        <f>INDEX('Screening Emission Calculations'!$E$83:$M$133,MATCH($B256,'Screening Emission Calculations'!$C$83:$C$133,0),MATCH($A256,'Screening Emission Calculations'!$E$80:$M$80,0))</f>
        <v>9.1045016934976256E-2</v>
      </c>
      <c r="O256" s="304">
        <f t="shared" si="11"/>
        <v>9.1045016934976256E-2</v>
      </c>
    </row>
    <row r="257" spans="1:15" x14ac:dyDescent="0.3">
      <c r="A257" s="228" t="str">
        <f>'2. Emissions Units &amp; Activities'!$A$19</f>
        <v>Type E</v>
      </c>
      <c r="B257" s="276">
        <v>504</v>
      </c>
      <c r="C257" s="230" t="str">
        <f>IFERROR(IF(B257="No CAS","",INDEX('DEQ Pollutant List'!$C$7:$C$611,MATCH('3. Pollutant Emissions - EF'!B257,'DEQ Pollutant List'!$B$7:$B$611,0))),"")</f>
        <v>Phosphorus and compounds</v>
      </c>
      <c r="D257" s="231">
        <f>IFERROR(IF(OR($B257="",$B257="No CAS"),INDEX('DEQ Pollutant List'!$A$7:$A$611,MATCH($C257,'DEQ Pollutant List'!$C$7:$C$611,0)),INDEX('DEQ Pollutant List'!$A$7:$A$611,MATCH($B257,'DEQ Pollutant List'!$B$7:$B$611,0))),"")</f>
        <v>504</v>
      </c>
      <c r="E257" s="232">
        <v>0</v>
      </c>
      <c r="F257" s="233">
        <f>IF(A257="Type F",IF(INDEX('Emission Factors'!$G$6:$G$54,MATCH('3. Pollutant Emissions - EF'!B257,'Emission Factors'!$D$6:$D$54,0))="",INDEX('Emission Factors'!$F$6:$F$54,MATCH('3. Pollutant Emissions - EF'!B257,'Emission Factors'!$D$6:$D$54,0)),INDEX('Emission Factors'!$G$6:$G$54,MATCH('3. Pollutant Emissions - EF'!B257,'Emission Factors'!$D$6:$D$54,0))),IF(OR(A257="Type X",A257="Type Y"),INDEX('Emission Factors'!$E$6:$E$54,MATCH('3. Pollutant Emissions - EF'!B257,'Emission Factors'!$D$6:$D$54,0)),INDEX('Emission Factors'!$F$6:$F$54,MATCH('3. Pollutant Emissions - EF'!B257,'Emission Factors'!$D$6:$D$54,0))))</f>
        <v>8.4039857312420349E-3</v>
      </c>
      <c r="G257" s="234">
        <f t="shared" si="9"/>
        <v>8.4039857312420349E-3</v>
      </c>
      <c r="H257" s="235" t="s">
        <v>188</v>
      </c>
      <c r="I257" s="556" t="s">
        <v>196</v>
      </c>
      <c r="J257" s="298">
        <f>IFERROR(IF(F257="N/A","N/A",F257*(1-E257)*INDEX('2. Emissions Units &amp; Activities'!$H$15:$H$23,MATCH('3. Pollutant Emissions - EF'!$A257,'2. Emissions Units &amp; Activities'!$A$15:$A$23,0))/1000),"")</f>
        <v>1.6360879421581993E-2</v>
      </c>
      <c r="K257" s="298">
        <f>INDEX('Screening Emission Calculations'!$E$4:$M$54,MATCH($B257,'Screening Emission Calculations'!$C$4:$C$54,0),MATCH($A257,'Screening Emission Calculations'!$E$1:$M$1,0))</f>
        <v>0.70038817084171112</v>
      </c>
      <c r="L257" s="299">
        <f t="shared" si="10"/>
        <v>0.70038817084171112</v>
      </c>
      <c r="M257" s="500">
        <f>IFERROR(IF(F257="N/A","N/A",F257*(1-E257)*INDEX('2. Emissions Units &amp; Activities'!$K$15:$K$23,MATCH('3. Pollutant Emissions - EF'!$A257,'2. Emissions Units &amp; Activities'!$A$15:$A$23,0))/1000),"")</f>
        <v>9.0216786824883245E-3</v>
      </c>
      <c r="N257" s="555">
        <f>INDEX('Screening Emission Calculations'!$E$83:$M$133,MATCH($B257,'Screening Emission Calculations'!$C$83:$C$133,0),MATCH($A257,'Screening Emission Calculations'!$E$80:$M$80,0))</f>
        <v>0.1680797146248407</v>
      </c>
      <c r="O257" s="304">
        <f t="shared" si="11"/>
        <v>0.1680797146248407</v>
      </c>
    </row>
    <row r="258" spans="1:15" x14ac:dyDescent="0.3">
      <c r="A258" s="237" t="str">
        <f>'2. Emissions Units &amp; Activities'!$A$19</f>
        <v>Type E</v>
      </c>
      <c r="B258" s="276" t="s">
        <v>230</v>
      </c>
      <c r="C258" s="230" t="str">
        <f>IFERROR(IF(B258="No CAS","",INDEX('DEQ Pollutant List'!$C$7:$C$611,MATCH('3. Pollutant Emissions - EF'!B258,'DEQ Pollutant List'!$B$7:$B$611,0))),"")</f>
        <v>Propylene</v>
      </c>
      <c r="D258" s="231"/>
      <c r="E258" s="232">
        <v>0</v>
      </c>
      <c r="F258" s="233">
        <f>IF(A258="Type F",IF(INDEX('Emission Factors'!$G$6:$G$54,MATCH('3. Pollutant Emissions - EF'!B258,'Emission Factors'!$D$6:$D$54,0))="",INDEX('Emission Factors'!$F$6:$F$54,MATCH('3. Pollutant Emissions - EF'!B258,'Emission Factors'!$D$6:$D$54,0)),INDEX('Emission Factors'!$G$6:$G$54,MATCH('3. Pollutant Emissions - EF'!B258,'Emission Factors'!$D$6:$D$54,0))),IF(OR(A258="Type X",A258="Type Y"),INDEX('Emission Factors'!$E$6:$E$54,MATCH('3. Pollutant Emissions - EF'!B258,'Emission Factors'!$D$6:$D$54,0)),INDEX('Emission Factors'!$F$6:$F$54,MATCH('3. Pollutant Emissions - EF'!B258,'Emission Factors'!$D$6:$D$54,0))))</f>
        <v>0.47</v>
      </c>
      <c r="G258" s="234">
        <f t="shared" si="9"/>
        <v>0.47</v>
      </c>
      <c r="H258" s="235" t="s">
        <v>188</v>
      </c>
      <c r="I258" s="556" t="s">
        <v>189</v>
      </c>
      <c r="J258" s="298">
        <f>IFERROR(IF(F258="N/A","N/A",F258*(1-E258)*INDEX('2. Emissions Units &amp; Activities'!$H$15:$H$23,MATCH('3. Pollutant Emissions - EF'!$A258,'2. Emissions Units &amp; Activities'!$A$15:$A$23,0))/1000),"")</f>
        <v>0.91499600000000003</v>
      </c>
      <c r="K258" s="298">
        <f>INDEX('Screening Emission Calculations'!$E$4:$M$54,MATCH($B258,'Screening Emission Calculations'!$C$4:$C$54,0),MATCH($A258,'Screening Emission Calculations'!$E$1:$M$1,0))</f>
        <v>39.809573399999991</v>
      </c>
      <c r="L258" s="299">
        <f t="shared" si="10"/>
        <v>39.809573399999991</v>
      </c>
      <c r="M258" s="500">
        <f>IFERROR(IF(F258="N/A","N/A",F258*(1-E258)*INDEX('2. Emissions Units &amp; Activities'!$K$15:$K$23,MATCH('3. Pollutant Emissions - EF'!$A258,'2. Emissions Units &amp; Activities'!$A$15:$A$23,0))/1000),"")</f>
        <v>0.50454499999999991</v>
      </c>
      <c r="N258" s="555">
        <f>INDEX('Screening Emission Calculations'!$E$83:$M$133,MATCH($B258,'Screening Emission Calculations'!$C$83:$C$133,0),MATCH($A258,'Screening Emission Calculations'!$E$80:$M$80,0))</f>
        <v>9.4213257800000001</v>
      </c>
      <c r="O258" s="304">
        <f t="shared" si="11"/>
        <v>9.4213257800000001</v>
      </c>
    </row>
    <row r="259" spans="1:15" x14ac:dyDescent="0.3">
      <c r="A259" s="237" t="str">
        <f>'2. Emissions Units &amp; Activities'!$A$19</f>
        <v>Type E</v>
      </c>
      <c r="B259" s="276" t="s">
        <v>231</v>
      </c>
      <c r="C259" s="230" t="str">
        <f>IFERROR(IF(B259="No CAS","",INDEX('DEQ Pollutant List'!$C$7:$C$611,MATCH('3. Pollutant Emissions - EF'!B259,'DEQ Pollutant List'!$B$7:$B$611,0))),"")</f>
        <v>Pyrene</v>
      </c>
      <c r="D259" s="231"/>
      <c r="E259" s="232">
        <v>0</v>
      </c>
      <c r="F259" s="233">
        <f>IF(A259="Type F",IF(INDEX('Emission Factors'!$G$6:$G$54,MATCH('3. Pollutant Emissions - EF'!B259,'Emission Factors'!$D$6:$D$54,0))="",INDEX('Emission Factors'!$F$6:$F$54,MATCH('3. Pollutant Emissions - EF'!B259,'Emission Factors'!$D$6:$D$54,0)),INDEX('Emission Factors'!$G$6:$G$54,MATCH('3. Pollutant Emissions - EF'!B259,'Emission Factors'!$D$6:$D$54,0))),IF(OR(A259="Type X",A259="Type Y"),INDEX('Emission Factors'!$E$6:$E$54,MATCH('3. Pollutant Emissions - EF'!B259,'Emission Factors'!$D$6:$D$54,0)),INDEX('Emission Factors'!$F$6:$F$54,MATCH('3. Pollutant Emissions - EF'!B259,'Emission Factors'!$D$6:$D$54,0))))</f>
        <v>1.25E-3</v>
      </c>
      <c r="G259" s="234">
        <f t="shared" si="9"/>
        <v>1.25E-3</v>
      </c>
      <c r="H259" s="235" t="s">
        <v>188</v>
      </c>
      <c r="I259" s="556" t="s">
        <v>189</v>
      </c>
      <c r="J259" s="298">
        <f>IFERROR(IF(F259="N/A","N/A",F259*(1-E259)*INDEX('2. Emissions Units &amp; Activities'!$H$15:$H$23,MATCH('3. Pollutant Emissions - EF'!$A259,'2. Emissions Units &amp; Activities'!$A$15:$A$23,0))/1000),"")</f>
        <v>2.4335000000000003E-3</v>
      </c>
      <c r="K259" s="298">
        <f>INDEX('Screening Emission Calculations'!$E$4:$M$54,MATCH($B259,'Screening Emission Calculations'!$C$4:$C$54,0),MATCH($A259,'Screening Emission Calculations'!$E$1:$M$1,0))</f>
        <v>0.105876525</v>
      </c>
      <c r="L259" s="299">
        <f t="shared" si="10"/>
        <v>0.105876525</v>
      </c>
      <c r="M259" s="500">
        <f>IFERROR(IF(F259="N/A","N/A",F259*(1-E259)*INDEX('2. Emissions Units &amp; Activities'!$K$15:$K$23,MATCH('3. Pollutant Emissions - EF'!$A259,'2. Emissions Units &amp; Activities'!$A$15:$A$23,0))/1000),"")</f>
        <v>1.341875E-3</v>
      </c>
      <c r="N259" s="555">
        <f>INDEX('Screening Emission Calculations'!$E$83:$M$133,MATCH($B259,'Screening Emission Calculations'!$C$83:$C$133,0),MATCH($A259,'Screening Emission Calculations'!$E$80:$M$80,0))</f>
        <v>2.5056717500000002E-2</v>
      </c>
      <c r="O259" s="304">
        <f t="shared" si="11"/>
        <v>2.5056717500000002E-2</v>
      </c>
    </row>
    <row r="260" spans="1:15" x14ac:dyDescent="0.3">
      <c r="A260" s="237" t="str">
        <f>'2. Emissions Units &amp; Activities'!$A$19</f>
        <v>Type E</v>
      </c>
      <c r="B260" s="276" t="s">
        <v>232</v>
      </c>
      <c r="C260" s="230" t="str">
        <f>IFERROR(IF(B260="No CAS","",INDEX('DEQ Pollutant List'!$C$7:$C$611,MATCH('3. Pollutant Emissions - EF'!B260,'DEQ Pollutant List'!$B$7:$B$611,0))),"")</f>
        <v>Selenium and compounds</v>
      </c>
      <c r="D260" s="231"/>
      <c r="E260" s="232">
        <v>0</v>
      </c>
      <c r="F260" s="233">
        <f>IF(A260="Type F",IF(INDEX('Emission Factors'!$G$6:$G$54,MATCH('3. Pollutant Emissions - EF'!B260,'Emission Factors'!$D$6:$D$54,0))="",INDEX('Emission Factors'!$F$6:$F$54,MATCH('3. Pollutant Emissions - EF'!B260,'Emission Factors'!$D$6:$D$54,0)),INDEX('Emission Factors'!$G$6:$G$54,MATCH('3. Pollutant Emissions - EF'!B260,'Emission Factors'!$D$6:$D$54,0))),IF(OR(A260="Type X",A260="Type Y"),INDEX('Emission Factors'!$E$6:$E$54,MATCH('3. Pollutant Emissions - EF'!B260,'Emission Factors'!$D$6:$D$54,0)),INDEX('Emission Factors'!$F$6:$F$54,MATCH('3. Pollutant Emissions - EF'!B260,'Emission Factors'!$D$6:$D$54,0))))</f>
        <v>3.7638267956703413E-4</v>
      </c>
      <c r="G260" s="234">
        <f t="shared" si="9"/>
        <v>3.7638267956703413E-4</v>
      </c>
      <c r="H260" s="235" t="s">
        <v>188</v>
      </c>
      <c r="I260" s="556" t="s">
        <v>196</v>
      </c>
      <c r="J260" s="298">
        <f>IFERROR(IF(F260="N/A","N/A",F260*(1-E260)*INDEX('2. Emissions Units &amp; Activities'!$H$15:$H$23,MATCH('3. Pollutant Emissions - EF'!$A260,'2. Emissions Units &amp; Activities'!$A$15:$A$23,0))/1000),"")</f>
        <v>7.3274180058110214E-4</v>
      </c>
      <c r="K260" s="298">
        <f>INDEX('Screening Emission Calculations'!$E$4:$M$54,MATCH($B260,'Screening Emission Calculations'!$C$4:$C$54,0),MATCH($A260,'Screening Emission Calculations'!$E$1:$M$1,0))</f>
        <v>3.1367732515116625E-2</v>
      </c>
      <c r="L260" s="299">
        <f t="shared" si="10"/>
        <v>3.1367732515116625E-2</v>
      </c>
      <c r="M260" s="500">
        <f>IFERROR(IF(F260="N/A","N/A",F260*(1-E260)*INDEX('2. Emissions Units &amp; Activities'!$K$15:$K$23,MATCH('3. Pollutant Emissions - EF'!$A260,'2. Emissions Units &amp; Activities'!$A$15:$A$23,0))/1000),"")</f>
        <v>4.0404680651521114E-4</v>
      </c>
      <c r="N260" s="555">
        <f>INDEX('Screening Emission Calculations'!$E$83:$M$133,MATCH($B260,'Screening Emission Calculations'!$C$83:$C$133,0),MATCH($A260,'Screening Emission Calculations'!$E$80:$M$80,0))</f>
        <v>7.5276535913406826E-3</v>
      </c>
      <c r="O260" s="304">
        <f t="shared" si="11"/>
        <v>7.5276535913406826E-3</v>
      </c>
    </row>
    <row r="261" spans="1:15" x14ac:dyDescent="0.3">
      <c r="A261" s="237" t="str">
        <f>'2. Emissions Units &amp; Activities'!$A$19</f>
        <v>Type E</v>
      </c>
      <c r="B261" s="276" t="s">
        <v>233</v>
      </c>
      <c r="C261" s="230" t="str">
        <f>IFERROR(IF(B261="No CAS","",INDEX('DEQ Pollutant List'!$C$7:$C$611,MATCH('3. Pollutant Emissions - EF'!B261,'DEQ Pollutant List'!$B$7:$B$611,0))),"")</f>
        <v>Silver and compounds</v>
      </c>
      <c r="D261" s="231"/>
      <c r="E261" s="232">
        <v>0</v>
      </c>
      <c r="F261" s="233">
        <f>IF(A261="Type F",IF(INDEX('Emission Factors'!$G$6:$G$54,MATCH('3. Pollutant Emissions - EF'!B261,'Emission Factors'!$D$6:$D$54,0))="",INDEX('Emission Factors'!$F$6:$F$54,MATCH('3. Pollutant Emissions - EF'!B261,'Emission Factors'!$D$6:$D$54,0)),INDEX('Emission Factors'!$G$6:$G$54,MATCH('3. Pollutant Emissions - EF'!B261,'Emission Factors'!$D$6:$D$54,0))),IF(OR(A261="Type X",A261="Type Y"),INDEX('Emission Factors'!$E$6:$E$54,MATCH('3. Pollutant Emissions - EF'!B261,'Emission Factors'!$D$6:$D$54,0)),INDEX('Emission Factors'!$F$6:$F$54,MATCH('3. Pollutant Emissions - EF'!B261,'Emission Factors'!$D$6:$D$54,0))))</f>
        <v>4.8013014217323475E-5</v>
      </c>
      <c r="G261" s="234">
        <f t="shared" si="9"/>
        <v>4.8013014217323475E-5</v>
      </c>
      <c r="H261" s="235" t="s">
        <v>188</v>
      </c>
      <c r="I261" s="556" t="s">
        <v>196</v>
      </c>
      <c r="J261" s="298">
        <f>IFERROR(IF(F261="N/A","N/A",F261*(1-E261)*INDEX('2. Emissions Units &amp; Activities'!$H$15:$H$23,MATCH('3. Pollutant Emissions - EF'!$A261,'2. Emissions Units &amp; Activities'!$A$15:$A$23,0))/1000),"")</f>
        <v>9.3471736078285346E-5</v>
      </c>
      <c r="K261" s="298">
        <f>INDEX('Screening Emission Calculations'!$E$4:$M$54,MATCH($B261,'Screening Emission Calculations'!$C$4:$C$54,0),MATCH($A261,'Screening Emission Calculations'!$E$1:$M$1,0))</f>
        <v>4.0014046048717387E-3</v>
      </c>
      <c r="L261" s="299">
        <f t="shared" si="10"/>
        <v>4.0014046048717387E-3</v>
      </c>
      <c r="M261" s="500">
        <f>IFERROR(IF(F261="N/A","N/A",F261*(1-E261)*INDEX('2. Emissions Units &amp; Activities'!$K$15:$K$23,MATCH('3. Pollutant Emissions - EF'!$A261,'2. Emissions Units &amp; Activities'!$A$15:$A$23,0))/1000),"")</f>
        <v>5.1541970762296754E-5</v>
      </c>
      <c r="N261" s="555">
        <f>INDEX('Screening Emission Calculations'!$E$83:$M$133,MATCH($B261,'Screening Emission Calculations'!$C$83:$C$133,0),MATCH($A261,'Screening Emission Calculations'!$E$80:$M$80,0))</f>
        <v>9.6026028434646944E-4</v>
      </c>
      <c r="O261" s="304">
        <f t="shared" si="11"/>
        <v>9.6026028434646944E-4</v>
      </c>
    </row>
    <row r="262" spans="1:15" x14ac:dyDescent="0.3">
      <c r="A262" s="237" t="str">
        <f>'2. Emissions Units &amp; Activities'!$A$19</f>
        <v>Type E</v>
      </c>
      <c r="B262" s="276" t="s">
        <v>234</v>
      </c>
      <c r="C262" s="230" t="str">
        <f>IFERROR(IF(B262="No CAS","",INDEX('DEQ Pollutant List'!$C$7:$C$611,MATCH('3. Pollutant Emissions - EF'!B262,'DEQ Pollutant List'!$B$7:$B$611,0))),"")</f>
        <v>Thallium and compounds</v>
      </c>
      <c r="D262" s="231"/>
      <c r="E262" s="232">
        <v>0</v>
      </c>
      <c r="F262" s="233">
        <f>IF(A262="Type F",IF(INDEX('Emission Factors'!$G$6:$G$54,MATCH('3. Pollutant Emissions - EF'!B262,'Emission Factors'!$D$6:$D$54,0))="",INDEX('Emission Factors'!$F$6:$F$54,MATCH('3. Pollutant Emissions - EF'!B262,'Emission Factors'!$D$6:$D$54,0)),INDEX('Emission Factors'!$G$6:$G$54,MATCH('3. Pollutant Emissions - EF'!B262,'Emission Factors'!$D$6:$D$54,0))),IF(OR(A262="Type X",A262="Type Y"),INDEX('Emission Factors'!$E$6:$E$54,MATCH('3. Pollutant Emissions - EF'!B262,'Emission Factors'!$D$6:$D$54,0)),INDEX('Emission Factors'!$F$6:$F$54,MATCH('3. Pollutant Emissions - EF'!B262,'Emission Factors'!$D$6:$D$54,0))))</f>
        <v>2.4009368143584827E-4</v>
      </c>
      <c r="G262" s="234">
        <f t="shared" si="9"/>
        <v>2.4009368143584827E-4</v>
      </c>
      <c r="H262" s="235" t="s">
        <v>188</v>
      </c>
      <c r="I262" s="556" t="s">
        <v>196</v>
      </c>
      <c r="J262" s="298">
        <f>IFERROR(IF(F262="N/A","N/A",F262*(1-E262)*INDEX('2. Emissions Units &amp; Activities'!$H$15:$H$23,MATCH('3. Pollutant Emissions - EF'!$A262,'2. Emissions Units &amp; Activities'!$A$15:$A$23,0))/1000),"")</f>
        <v>4.6741437901930941E-4</v>
      </c>
      <c r="K262" s="298">
        <f>INDEX('Screening Emission Calculations'!$E$4:$M$54,MATCH($B262,'Screening Emission Calculations'!$C$4:$C$54,0),MATCH($A262,'Screening Emission Calculations'!$E$1:$M$1,0))</f>
        <v>2.0009407410863597E-2</v>
      </c>
      <c r="L262" s="299">
        <f t="shared" si="10"/>
        <v>2.0009407410863597E-2</v>
      </c>
      <c r="M262" s="500">
        <f>IFERROR(IF(F262="N/A","N/A",F262*(1-E262)*INDEX('2. Emissions Units &amp; Activities'!$K$15:$K$23,MATCH('3. Pollutant Emissions - EF'!$A262,'2. Emissions Units &amp; Activities'!$A$15:$A$23,0))/1000),"")</f>
        <v>2.5774056702138309E-4</v>
      </c>
      <c r="N262" s="555">
        <f>INDEX('Screening Emission Calculations'!$E$83:$M$133,MATCH($B262,'Screening Emission Calculations'!$C$83:$C$133,0),MATCH($A262,'Screening Emission Calculations'!$E$80:$M$80,0))</f>
        <v>4.8018736287169655E-3</v>
      </c>
      <c r="O262" s="304">
        <f t="shared" si="11"/>
        <v>4.8018736287169655E-3</v>
      </c>
    </row>
    <row r="263" spans="1:15" x14ac:dyDescent="0.3">
      <c r="A263" s="237" t="str">
        <f>'2. Emissions Units &amp; Activities'!$A$19</f>
        <v>Type E</v>
      </c>
      <c r="B263" s="276" t="s">
        <v>235</v>
      </c>
      <c r="C263" s="230" t="str">
        <f>IFERROR(IF(B263="No CAS","",INDEX('DEQ Pollutant List'!$C$7:$C$611,MATCH('3. Pollutant Emissions - EF'!B263,'DEQ Pollutant List'!$B$7:$B$611,0))),"")</f>
        <v>Toluene</v>
      </c>
      <c r="D263" s="231"/>
      <c r="E263" s="232">
        <v>0</v>
      </c>
      <c r="F263" s="233">
        <f>IF(A263="Type F",IF(INDEX('Emission Factors'!$G$6:$G$54,MATCH('3. Pollutant Emissions - EF'!B263,'Emission Factors'!$D$6:$D$54,0))="",INDEX('Emission Factors'!$F$6:$F$54,MATCH('3. Pollutant Emissions - EF'!B263,'Emission Factors'!$D$6:$D$54,0)),INDEX('Emission Factors'!$G$6:$G$54,MATCH('3. Pollutant Emissions - EF'!B263,'Emission Factors'!$D$6:$D$54,0))),IF(OR(A263="Type X",A263="Type Y"),INDEX('Emission Factors'!$E$6:$E$54,MATCH('3. Pollutant Emissions - EF'!B263,'Emission Factors'!$D$6:$D$54,0)),INDEX('Emission Factors'!$F$6:$F$54,MATCH('3. Pollutant Emissions - EF'!B263,'Emission Factors'!$D$6:$D$54,0))))</f>
        <v>0.10539999999999999</v>
      </c>
      <c r="G263" s="234">
        <f t="shared" si="9"/>
        <v>0.10539999999999999</v>
      </c>
      <c r="H263" s="235" t="s">
        <v>188</v>
      </c>
      <c r="I263" s="556" t="s">
        <v>189</v>
      </c>
      <c r="J263" s="298">
        <f>IFERROR(IF(F263="N/A","N/A",F263*(1-E263)*INDEX('2. Emissions Units &amp; Activities'!$H$15:$H$23,MATCH('3. Pollutant Emissions - EF'!$A263,'2. Emissions Units &amp; Activities'!$A$15:$A$23,0))/1000),"")</f>
        <v>0.20519272</v>
      </c>
      <c r="K263" s="298">
        <f>INDEX('Screening Emission Calculations'!$E$4:$M$54,MATCH($B263,'Screening Emission Calculations'!$C$4:$C$54,0),MATCH($A263,'Screening Emission Calculations'!$E$1:$M$1,0))</f>
        <v>8.9275085880000002</v>
      </c>
      <c r="L263" s="299">
        <f t="shared" si="10"/>
        <v>8.9275085880000002</v>
      </c>
      <c r="M263" s="500">
        <f>IFERROR(IF(F263="N/A","N/A",F263*(1-E263)*INDEX('2. Emissions Units &amp; Activities'!$K$15:$K$23,MATCH('3. Pollutant Emissions - EF'!$A263,'2. Emissions Units &amp; Activities'!$A$15:$A$23,0))/1000),"")</f>
        <v>0.11314689999999999</v>
      </c>
      <c r="N263" s="555">
        <f>INDEX('Screening Emission Calculations'!$E$83:$M$133,MATCH($B263,'Screening Emission Calculations'!$C$83:$C$133,0),MATCH($A263,'Screening Emission Calculations'!$E$80:$M$80,0))</f>
        <v>2.1127824196000002</v>
      </c>
      <c r="O263" s="304">
        <f t="shared" si="11"/>
        <v>2.1127824196000002</v>
      </c>
    </row>
    <row r="264" spans="1:15" x14ac:dyDescent="0.3">
      <c r="A264" s="237" t="str">
        <f>'2. Emissions Units &amp; Activities'!$A$19</f>
        <v>Type E</v>
      </c>
      <c r="B264" s="276" t="s">
        <v>236</v>
      </c>
      <c r="C264" s="230" t="str">
        <f>IFERROR(IF(B264="No CAS","",INDEX('DEQ Pollutant List'!$C$7:$C$611,MATCH('3. Pollutant Emissions - EF'!B264,'DEQ Pollutant List'!$B$7:$B$611,0))),"")</f>
        <v>Xylene (mixture), including m-xylene, o-xylene, p-xylene</v>
      </c>
      <c r="D264" s="231"/>
      <c r="E264" s="232">
        <v>0</v>
      </c>
      <c r="F264" s="233">
        <f>IF(A264="Type F",IF(INDEX('Emission Factors'!$G$6:$G$54,MATCH('3. Pollutant Emissions - EF'!B264,'Emission Factors'!$D$6:$D$54,0))="",INDEX('Emission Factors'!$F$6:$F$54,MATCH('3. Pollutant Emissions - EF'!B264,'Emission Factors'!$D$6:$D$54,0)),INDEX('Emission Factors'!$G$6:$G$54,MATCH('3. Pollutant Emissions - EF'!B264,'Emission Factors'!$D$6:$D$54,0))),IF(OR(A264="Type X",A264="Type Y"),INDEX('Emission Factors'!$E$6:$E$54,MATCH('3. Pollutant Emissions - EF'!B264,'Emission Factors'!$D$6:$D$54,0)),INDEX('Emission Factors'!$F$6:$F$54,MATCH('3. Pollutant Emissions - EF'!B264,'Emission Factors'!$D$6:$D$54,0))))</f>
        <v>4.24E-2</v>
      </c>
      <c r="G264" s="234">
        <f t="shared" si="9"/>
        <v>4.24E-2</v>
      </c>
      <c r="H264" s="235" t="s">
        <v>188</v>
      </c>
      <c r="I264" s="556" t="s">
        <v>189</v>
      </c>
      <c r="J264" s="233">
        <f>IFERROR(IF(F264="N/A","N/A",F264*(1-E264)*INDEX('2. Emissions Units &amp; Activities'!$H$15:$H$23,MATCH('3. Pollutant Emissions - EF'!$A264,'2. Emissions Units &amp; Activities'!$A$15:$A$23,0))/1000),"")</f>
        <v>8.2544320000000018E-2</v>
      </c>
      <c r="K264" s="298">
        <f>INDEX('Screening Emission Calculations'!$E$4:$M$54,MATCH($B264,'Screening Emission Calculations'!$C$4:$C$54,0),MATCH($A264,'Screening Emission Calculations'!$E$1:$M$1,0))</f>
        <v>3.5913317279999997</v>
      </c>
      <c r="L264" s="299">
        <f t="shared" si="10"/>
        <v>3.5913317279999997</v>
      </c>
      <c r="M264" s="500">
        <f>IFERROR(IF(F264="N/A","N/A",F264*(1-E264)*INDEX('2. Emissions Units &amp; Activities'!$K$15:$K$23,MATCH('3. Pollutant Emissions - EF'!$A264,'2. Emissions Units &amp; Activities'!$A$15:$A$23,0))/1000),"")</f>
        <v>4.5516399999999999E-2</v>
      </c>
      <c r="N264" s="555">
        <f>INDEX('Screening Emission Calculations'!$E$83:$M$133,MATCH($B264,'Screening Emission Calculations'!$C$83:$C$133,0),MATCH($A264,'Screening Emission Calculations'!$E$80:$M$80,0))</f>
        <v>0.8499238576</v>
      </c>
      <c r="O264" s="304">
        <f t="shared" si="11"/>
        <v>0.8499238576</v>
      </c>
    </row>
    <row r="265" spans="1:15" x14ac:dyDescent="0.3">
      <c r="A265" s="240" t="str">
        <f>'2. Emissions Units &amp; Activities'!$A$19</f>
        <v>Type E</v>
      </c>
      <c r="B265" s="294" t="s">
        <v>237</v>
      </c>
      <c r="C265" s="295" t="str">
        <f>IFERROR(IF(B265="No CAS","",INDEX('DEQ Pollutant List'!$C$7:$C$611,MATCH('3. Pollutant Emissions - EF'!B265,'DEQ Pollutant List'!$B$7:$B$611,0))),"")</f>
        <v>Zinc and compounds</v>
      </c>
      <c r="D265" s="241"/>
      <c r="E265" s="242">
        <v>0</v>
      </c>
      <c r="F265" s="243">
        <f>IF(A265="Type F",IF(INDEX('Emission Factors'!$G$6:$G$54,MATCH('3. Pollutant Emissions - EF'!B265,'Emission Factors'!$D$6:$D$54,0))="",INDEX('Emission Factors'!$F$6:$F$54,MATCH('3. Pollutant Emissions - EF'!B265,'Emission Factors'!$D$6:$D$54,0)),INDEX('Emission Factors'!$G$6:$G$54,MATCH('3. Pollutant Emissions - EF'!B265,'Emission Factors'!$D$6:$D$54,0))),IF(OR(A265="Type X",A265="Type Y"),INDEX('Emission Factors'!$E$6:$E$54,MATCH('3. Pollutant Emissions - EF'!B265,'Emission Factors'!$D$6:$D$54,0)),INDEX('Emission Factors'!$F$6:$F$54,MATCH('3. Pollutant Emissions - EF'!B265,'Emission Factors'!$D$6:$D$54,0))))</f>
        <v>5.2261769021193245E-3</v>
      </c>
      <c r="G265" s="244">
        <f t="shared" si="9"/>
        <v>5.2261769021193245E-3</v>
      </c>
      <c r="H265" s="245" t="s">
        <v>188</v>
      </c>
      <c r="I265" s="557" t="s">
        <v>196</v>
      </c>
      <c r="J265" s="243">
        <f>IFERROR(IF(F265="N/A","N/A",F265*(1-E265)*INDEX('2. Emissions Units &amp; Activities'!$H$15:$H$23,MATCH('3. Pollutant Emissions - EF'!$A265,'2. Emissions Units &amp; Activities'!$A$15:$A$23,0))/1000),"")</f>
        <v>1.0174321193045902E-2</v>
      </c>
      <c r="K265" s="301">
        <f>INDEX('Screening Emission Calculations'!$E$4:$M$54,MATCH($B265,'Screening Emission Calculations'!$C$4:$C$54,0),MATCH($A265,'Screening Emission Calculations'!$E$1:$M$1,0))</f>
        <v>0.43554958302262453</v>
      </c>
      <c r="L265" s="302">
        <f t="shared" si="10"/>
        <v>0.43554958302262453</v>
      </c>
      <c r="M265" s="501">
        <f>IFERROR(IF(F265="N/A","N/A",F265*(1-E265)*INDEX('2. Emissions Units &amp; Activities'!$K$15:$K$23,MATCH('3. Pollutant Emissions - EF'!$A265,'2. Emissions Units &amp; Activities'!$A$15:$A$23,0))/1000),"")</f>
        <v>5.6103009044250942E-3</v>
      </c>
      <c r="N265" s="559">
        <f>INDEX('Screening Emission Calculations'!$E$83:$M$133,MATCH($B265,'Screening Emission Calculations'!$C$83:$C$133,0),MATCH($A265,'Screening Emission Calculations'!$E$80:$M$80,0))</f>
        <v>0.1045235380423865</v>
      </c>
      <c r="O265" s="305">
        <f t="shared" si="11"/>
        <v>0.1045235380423865</v>
      </c>
    </row>
    <row r="266" spans="1:15" x14ac:dyDescent="0.3">
      <c r="A266" s="237" t="str">
        <f>'2. Emissions Units &amp; Activities'!$A$20</f>
        <v>Type F</v>
      </c>
      <c r="B266" s="293" t="s">
        <v>187</v>
      </c>
      <c r="C266" s="230" t="str">
        <f>IFERROR(IF(B266="No CAS","",INDEX('DEQ Pollutant List'!$C$7:$C$611,MATCH('3. Pollutant Emissions - EF'!B266,'DEQ Pollutant List'!$B$7:$B$611,0))),"")</f>
        <v>1,3-Butadiene</v>
      </c>
      <c r="D266" s="231">
        <f>IFERROR(IF(OR($B266="",$B266="No CAS"),INDEX('DEQ Pollutant List'!$A$7:$A$611,MATCH($C266,'DEQ Pollutant List'!$C$7:$C$611,0)),INDEX('DEQ Pollutant List'!$A$7:$A$611,MATCH($B266,'DEQ Pollutant List'!$B$7:$B$611,0))),"")</f>
        <v>75</v>
      </c>
      <c r="E266" s="232">
        <v>0</v>
      </c>
      <c r="F266" s="233">
        <f>IF(A266="Type F",IF(INDEX('Emission Factors'!$G$6:$G$54,MATCH('3. Pollutant Emissions - EF'!B266,'Emission Factors'!$D$6:$D$54,0))="",INDEX('Emission Factors'!$F$6:$F$54,MATCH('3. Pollutant Emissions - EF'!B266,'Emission Factors'!$D$6:$D$54,0)),INDEX('Emission Factors'!$G$6:$G$54,MATCH('3. Pollutant Emissions - EF'!B266,'Emission Factors'!$D$6:$D$54,0))),IF(OR(A266="Type X",A266="Type Y"),INDEX('Emission Factors'!$E$6:$E$54,MATCH('3. Pollutant Emissions - EF'!B266,'Emission Factors'!$D$6:$D$54,0)),INDEX('Emission Factors'!$F$6:$F$54,MATCH('3. Pollutant Emissions - EF'!B266,'Emission Factors'!$D$6:$D$54,0))))</f>
        <v>0</v>
      </c>
      <c r="G266" s="234">
        <f t="shared" si="9"/>
        <v>0</v>
      </c>
      <c r="H266" s="235" t="s">
        <v>188</v>
      </c>
      <c r="I266" s="556" t="s">
        <v>238</v>
      </c>
      <c r="J266" s="298">
        <f>IFERROR(IF(F266="N/A","N/A",F266*(1-E266)*INDEX('2. Emissions Units &amp; Activities'!$H$15:$H$23,MATCH('3. Pollutant Emissions - EF'!$A266,'2. Emissions Units &amp; Activities'!$A$15:$A$23,0))/1000),"")</f>
        <v>0</v>
      </c>
      <c r="K266" s="298">
        <f>INDEX('Screening Emission Calculations'!$E$4:$M$54,MATCH($B266,'Screening Emission Calculations'!$C$4:$C$54,0),MATCH($A266,'Screening Emission Calculations'!$E$1:$M$1,0))</f>
        <v>0</v>
      </c>
      <c r="L266" s="299">
        <f t="shared" si="10"/>
        <v>0</v>
      </c>
      <c r="M266" s="500">
        <f>IFERROR(IF(F266="N/A","N/A",F266*(1-E266)*INDEX('2. Emissions Units &amp; Activities'!$K$15:$K$23,MATCH('3. Pollutant Emissions - EF'!$A266,'2. Emissions Units &amp; Activities'!$A$15:$A$23,0))/1000),"")</f>
        <v>0</v>
      </c>
      <c r="N266" s="555">
        <f>INDEX('Screening Emission Calculations'!$E$83:$M$133,MATCH($B266,'Screening Emission Calculations'!$C$83:$C$133,0),MATCH($A266,'Screening Emission Calculations'!$E$80:$M$80,0))</f>
        <v>0</v>
      </c>
      <c r="O266" s="304">
        <f t="shared" si="11"/>
        <v>0</v>
      </c>
    </row>
    <row r="267" spans="1:15" x14ac:dyDescent="0.3">
      <c r="A267" s="237" t="str">
        <f>'2. Emissions Units &amp; Activities'!$A$20</f>
        <v>Type F</v>
      </c>
      <c r="B267" s="276" t="s">
        <v>190</v>
      </c>
      <c r="C267" s="230" t="str">
        <f>IFERROR(IF(B267="No CAS","",INDEX('DEQ Pollutant List'!$C$7:$C$611,MATCH('3. Pollutant Emissions - EF'!B267,'DEQ Pollutant List'!$B$7:$B$611,0))),"")</f>
        <v>2-Methyl naphthalene</v>
      </c>
      <c r="D267" s="231">
        <f>IFERROR(IF(OR($B267="",$B267="No CAS"),INDEX('DEQ Pollutant List'!$A$7:$A$611,MATCH($C267,'DEQ Pollutant List'!$C$7:$C$611,0)),INDEX('DEQ Pollutant List'!$A$7:$A$611,MATCH($B267,'DEQ Pollutant List'!$B$7:$B$611,0))),"")</f>
        <v>427</v>
      </c>
      <c r="E267" s="232">
        <v>0</v>
      </c>
      <c r="F267" s="233">
        <f>IF(A267="Type F",IF(INDEX('Emission Factors'!$G$6:$G$54,MATCH('3. Pollutant Emissions - EF'!B267,'Emission Factors'!$D$6:$D$54,0))="",INDEX('Emission Factors'!$F$6:$F$54,MATCH('3. Pollutant Emissions - EF'!B267,'Emission Factors'!$D$6:$D$54,0)),INDEX('Emission Factors'!$G$6:$G$54,MATCH('3. Pollutant Emissions - EF'!B267,'Emission Factors'!$D$6:$D$54,0))),IF(OR(A267="Type X",A267="Type Y"),INDEX('Emission Factors'!$E$6:$E$54,MATCH('3. Pollutant Emissions - EF'!B267,'Emission Factors'!$D$6:$D$54,0)),INDEX('Emission Factors'!$F$6:$F$54,MATCH('3. Pollutant Emissions - EF'!B267,'Emission Factors'!$D$6:$D$54,0))))</f>
        <v>8.7983635166299576E-3</v>
      </c>
      <c r="G267" s="234">
        <f t="shared" si="9"/>
        <v>8.7983635166299576E-3</v>
      </c>
      <c r="H267" s="235" t="s">
        <v>188</v>
      </c>
      <c r="I267" s="556" t="s">
        <v>239</v>
      </c>
      <c r="J267" s="298">
        <f>IFERROR(IF(F267="N/A","N/A",F267*(1-E267)*INDEX('2. Emissions Units &amp; Activities'!$H$15:$H$23,MATCH('3. Pollutant Emissions - EF'!$A267,'2. Emissions Units &amp; Activities'!$A$15:$A$23,0))/1000),"")</f>
        <v>0.26207500641351805</v>
      </c>
      <c r="K267" s="298">
        <f>INDEX('Screening Emission Calculations'!$E$4:$M$54,MATCH($B267,'Screening Emission Calculations'!$C$4:$C$54,0),MATCH($A267,'Screening Emission Calculations'!$E$1:$M$1,0))</f>
        <v>2.568156819738781</v>
      </c>
      <c r="L267" s="299">
        <f t="shared" si="10"/>
        <v>2.568156819738781</v>
      </c>
      <c r="M267" s="500">
        <f>IFERROR(IF(F267="N/A","N/A",F267*(1-E267)*INDEX('2. Emissions Units &amp; Activities'!$K$15:$K$23,MATCH('3. Pollutant Emissions - EF'!$A267,'2. Emissions Units &amp; Activities'!$A$15:$A$23,0))/1000),"")</f>
        <v>5.6379913414564768E-2</v>
      </c>
      <c r="N267" s="555">
        <f>INDEX('Screening Emission Calculations'!$E$83:$M$133,MATCH($B267,'Screening Emission Calculations'!$C$83:$C$133,0),MATCH($A267,'Screening Emission Calculations'!$E$80:$M$80,0))</f>
        <v>0.18253298556314773</v>
      </c>
      <c r="O267" s="304">
        <f t="shared" si="11"/>
        <v>0.18253298556314773</v>
      </c>
    </row>
    <row r="268" spans="1:15" x14ac:dyDescent="0.3">
      <c r="A268" s="228" t="str">
        <f>'2. Emissions Units &amp; Activities'!$A$20</f>
        <v>Type F</v>
      </c>
      <c r="B268" s="276" t="s">
        <v>191</v>
      </c>
      <c r="C268" s="230" t="str">
        <f>IFERROR(IF(B268="No CAS","",INDEX('DEQ Pollutant List'!$C$7:$C$611,MATCH('3. Pollutant Emissions - EF'!B268,'DEQ Pollutant List'!$B$7:$B$611,0))),"")</f>
        <v>Acenaphthene</v>
      </c>
      <c r="D268" s="231">
        <f>IFERROR(IF(OR($B268="",$B268="No CAS"),INDEX('DEQ Pollutant List'!$A$7:$A$611,MATCH($C268,'DEQ Pollutant List'!$C$7:$C$611,0)),INDEX('DEQ Pollutant List'!$A$7:$A$611,MATCH($B268,'DEQ Pollutant List'!$B$7:$B$611,0))),"")</f>
        <v>402</v>
      </c>
      <c r="E268" s="232">
        <v>0</v>
      </c>
      <c r="F268" s="233">
        <f>IF(A268="Type F",IF(INDEX('Emission Factors'!$G$6:$G$54,MATCH('3. Pollutant Emissions - EF'!B268,'Emission Factors'!$D$6:$D$54,0))="",INDEX('Emission Factors'!$F$6:$F$54,MATCH('3. Pollutant Emissions - EF'!B268,'Emission Factors'!$D$6:$D$54,0)),INDEX('Emission Factors'!$G$6:$G$54,MATCH('3. Pollutant Emissions - EF'!B268,'Emission Factors'!$D$6:$D$54,0))),IF(OR(A268="Type X",A268="Type Y"),INDEX('Emission Factors'!$E$6:$E$54,MATCH('3. Pollutant Emissions - EF'!B268,'Emission Factors'!$D$6:$D$54,0)),INDEX('Emission Factors'!$F$6:$F$54,MATCH('3. Pollutant Emissions - EF'!B268,'Emission Factors'!$D$6:$D$54,0))))</f>
        <v>5.6962178760930761E-4</v>
      </c>
      <c r="G268" s="234">
        <f t="shared" ref="G268:G330" si="12">F268</f>
        <v>5.6962178760930761E-4</v>
      </c>
      <c r="H268" s="235" t="s">
        <v>188</v>
      </c>
      <c r="I268" s="556" t="s">
        <v>239</v>
      </c>
      <c r="J268" s="298">
        <f>IFERROR(IF(F268="N/A","N/A",F268*(1-E268)*INDEX('2. Emissions Units &amp; Activities'!$H$15:$H$23,MATCH('3. Pollutant Emissions - EF'!$A268,'2. Emissions Units &amp; Activities'!$A$15:$A$23,0))/1000),"")</f>
        <v>1.6967204566943051E-2</v>
      </c>
      <c r="K268" s="298">
        <f>INDEX('Screening Emission Calculations'!$E$4:$M$54,MATCH($B268,'Screening Emission Calculations'!$C$4:$C$54,0),MATCH($A268,'Screening Emission Calculations'!$E$1:$M$1,0))</f>
        <v>0.1662670649781206</v>
      </c>
      <c r="L268" s="299">
        <f t="shared" si="10"/>
        <v>0.1662670649781206</v>
      </c>
      <c r="M268" s="500">
        <f>IFERROR(IF(F268="N/A","N/A",F268*(1-E268)*INDEX('2. Emissions Units &amp; Activities'!$K$15:$K$23,MATCH('3. Pollutant Emissions - EF'!$A268,'2. Emissions Units &amp; Activities'!$A$15:$A$23,0))/1000),"")</f>
        <v>3.6501364150004433E-3</v>
      </c>
      <c r="N268" s="555">
        <f>INDEX('Screening Emission Calculations'!$E$83:$M$133,MATCH($B268,'Screening Emission Calculations'!$C$83:$C$133,0),MATCH($A268,'Screening Emission Calculations'!$E$80:$M$80,0))</f>
        <v>1.1817511897254464E-2</v>
      </c>
      <c r="O268" s="304">
        <f t="shared" si="11"/>
        <v>1.1817511897254464E-2</v>
      </c>
    </row>
    <row r="269" spans="1:15" x14ac:dyDescent="0.3">
      <c r="A269" s="228" t="str">
        <f>'2. Emissions Units &amp; Activities'!$A$20</f>
        <v>Type F</v>
      </c>
      <c r="B269" s="276" t="s">
        <v>192</v>
      </c>
      <c r="C269" s="230" t="str">
        <f>IFERROR(IF(B269="No CAS","",INDEX('DEQ Pollutant List'!$C$7:$C$611,MATCH('3. Pollutant Emissions - EF'!B269,'DEQ Pollutant List'!$B$7:$B$611,0))),"")</f>
        <v>Acenaphthylene</v>
      </c>
      <c r="D269" s="231">
        <f>IFERROR(IF(OR($B269="",$B269="No CAS"),INDEX('DEQ Pollutant List'!$A$7:$A$611,MATCH($C269,'DEQ Pollutant List'!$C$7:$C$611,0)),INDEX('DEQ Pollutant List'!$A$7:$A$611,MATCH($B269,'DEQ Pollutant List'!$B$7:$B$611,0))),"")</f>
        <v>403</v>
      </c>
      <c r="E269" s="232">
        <v>0</v>
      </c>
      <c r="F269" s="233">
        <f>IF(A269="Type F",IF(INDEX('Emission Factors'!$G$6:$G$54,MATCH('3. Pollutant Emissions - EF'!B269,'Emission Factors'!$D$6:$D$54,0))="",INDEX('Emission Factors'!$F$6:$F$54,MATCH('3. Pollutant Emissions - EF'!B269,'Emission Factors'!$D$6:$D$54,0)),INDEX('Emission Factors'!$G$6:$G$54,MATCH('3. Pollutant Emissions - EF'!B269,'Emission Factors'!$D$6:$D$54,0))),IF(OR(A269="Type X",A269="Type Y"),INDEX('Emission Factors'!$E$6:$E$54,MATCH('3. Pollutant Emissions - EF'!B269,'Emission Factors'!$D$6:$D$54,0)),INDEX('Emission Factors'!$F$6:$F$54,MATCH('3. Pollutant Emissions - EF'!B269,'Emission Factors'!$D$6:$D$54,0))))</f>
        <v>6.7800899015043681E-4</v>
      </c>
      <c r="G269" s="234">
        <f t="shared" si="12"/>
        <v>6.7800899015043681E-4</v>
      </c>
      <c r="H269" s="235" t="s">
        <v>188</v>
      </c>
      <c r="I269" s="556" t="s">
        <v>239</v>
      </c>
      <c r="J269" s="298">
        <f>IFERROR(IF(F269="N/A","N/A",F269*(1-E269)*INDEX('2. Emissions Units &amp; Activities'!$H$15:$H$23,MATCH('3. Pollutant Emissions - EF'!$A269,'2. Emissions Units &amp; Activities'!$A$15:$A$23,0))/1000),"")</f>
        <v>2.0195711407723131E-2</v>
      </c>
      <c r="K269" s="298">
        <f>INDEX('Screening Emission Calculations'!$E$4:$M$54,MATCH($B269,'Screening Emission Calculations'!$C$4:$C$54,0),MATCH($A269,'Screening Emission Calculations'!$E$1:$M$1,0))</f>
        <v>0.19790423623755818</v>
      </c>
      <c r="L269" s="299">
        <f t="shared" si="10"/>
        <v>0.19790423623755818</v>
      </c>
      <c r="M269" s="500">
        <f>IFERROR(IF(F269="N/A","N/A",F269*(1-E269)*INDEX('2. Emissions Units &amp; Activities'!$K$15:$K$23,MATCH('3. Pollutant Emissions - EF'!$A269,'2. Emissions Units &amp; Activities'!$A$15:$A$23,0))/1000),"")</f>
        <v>4.3446816088839992E-3</v>
      </c>
      <c r="N269" s="555">
        <f>INDEX('Screening Emission Calculations'!$E$83:$M$133,MATCH($B269,'Screening Emission Calculations'!$C$83:$C$133,0),MATCH($A269,'Screening Emission Calculations'!$E$80:$M$80,0))</f>
        <v>1.4066139115176903E-2</v>
      </c>
      <c r="O269" s="304">
        <f t="shared" si="11"/>
        <v>1.4066139115176903E-2</v>
      </c>
    </row>
    <row r="270" spans="1:15" x14ac:dyDescent="0.3">
      <c r="A270" s="228" t="str">
        <f>'2. Emissions Units &amp; Activities'!$A$20</f>
        <v>Type F</v>
      </c>
      <c r="B270" s="276" t="s">
        <v>193</v>
      </c>
      <c r="C270" s="230" t="str">
        <f>IFERROR(IF(B270="No CAS","",INDEX('DEQ Pollutant List'!$C$7:$C$611,MATCH('3. Pollutant Emissions - EF'!B270,'DEQ Pollutant List'!$B$7:$B$611,0))),"")</f>
        <v>Acetaldehyde</v>
      </c>
      <c r="D270" s="231">
        <f>IFERROR(IF(OR($B270="",$B270="No CAS"),INDEX('DEQ Pollutant List'!$A$7:$A$611,MATCH($C270,'DEQ Pollutant List'!$C$7:$C$611,0)),INDEX('DEQ Pollutant List'!$A$7:$A$611,MATCH($B270,'DEQ Pollutant List'!$B$7:$B$611,0))),"")</f>
        <v>1</v>
      </c>
      <c r="E270" s="232">
        <v>0</v>
      </c>
      <c r="F270" s="233">
        <f>IF(A270="Type F",IF(INDEX('Emission Factors'!$G$6:$G$54,MATCH('3. Pollutant Emissions - EF'!B270,'Emission Factors'!$D$6:$D$54,0))="",INDEX('Emission Factors'!$F$6:$F$54,MATCH('3. Pollutant Emissions - EF'!B270,'Emission Factors'!$D$6:$D$54,0)),INDEX('Emission Factors'!$G$6:$G$54,MATCH('3. Pollutant Emissions - EF'!B270,'Emission Factors'!$D$6:$D$54,0))),IF(OR(A270="Type X",A270="Type Y"),INDEX('Emission Factors'!$E$6:$E$54,MATCH('3. Pollutant Emissions - EF'!B270,'Emission Factors'!$D$6:$D$54,0)),INDEX('Emission Factors'!$F$6:$F$54,MATCH('3. Pollutant Emissions - EF'!B270,'Emission Factors'!$D$6:$D$54,0))))</f>
        <v>0</v>
      </c>
      <c r="G270" s="234">
        <f t="shared" si="12"/>
        <v>0</v>
      </c>
      <c r="H270" s="235" t="s">
        <v>188</v>
      </c>
      <c r="I270" s="556" t="s">
        <v>238</v>
      </c>
      <c r="J270" s="298">
        <f>IFERROR(IF(F270="N/A","N/A",F270*(1-E270)*INDEX('2. Emissions Units &amp; Activities'!$H$15:$H$23,MATCH('3. Pollutant Emissions - EF'!$A270,'2. Emissions Units &amp; Activities'!$A$15:$A$23,0))/1000),"")</f>
        <v>0</v>
      </c>
      <c r="K270" s="298">
        <f>INDEX('Screening Emission Calculations'!$E$4:$M$54,MATCH($B270,'Screening Emission Calculations'!$C$4:$C$54,0),MATCH($A270,'Screening Emission Calculations'!$E$1:$M$1,0))</f>
        <v>0</v>
      </c>
      <c r="L270" s="299">
        <f t="shared" si="10"/>
        <v>0</v>
      </c>
      <c r="M270" s="500">
        <f>IFERROR(IF(F270="N/A","N/A",F270*(1-E270)*INDEX('2. Emissions Units &amp; Activities'!$K$15:$K$23,MATCH('3. Pollutant Emissions - EF'!$A270,'2. Emissions Units &amp; Activities'!$A$15:$A$23,0))/1000),"")</f>
        <v>0</v>
      </c>
      <c r="N270" s="555">
        <f>INDEX('Screening Emission Calculations'!$E$83:$M$133,MATCH($B270,'Screening Emission Calculations'!$C$83:$C$133,0),MATCH($A270,'Screening Emission Calculations'!$E$80:$M$80,0))</f>
        <v>0</v>
      </c>
      <c r="O270" s="304">
        <f t="shared" si="11"/>
        <v>0</v>
      </c>
    </row>
    <row r="271" spans="1:15" x14ac:dyDescent="0.3">
      <c r="A271" s="228" t="str">
        <f>'2. Emissions Units &amp; Activities'!$A$20</f>
        <v>Type F</v>
      </c>
      <c r="B271" s="276" t="s">
        <v>194</v>
      </c>
      <c r="C271" s="230" t="str">
        <f>IFERROR(IF(B271="No CAS","",INDEX('DEQ Pollutant List'!$C$7:$C$611,MATCH('3. Pollutant Emissions - EF'!B271,'DEQ Pollutant List'!$B$7:$B$611,0))),"")</f>
        <v>Acrolein</v>
      </c>
      <c r="D271" s="231">
        <f>IFERROR(IF(OR($B271="",$B271="No CAS"),INDEX('DEQ Pollutant List'!$A$7:$A$611,MATCH($C271,'DEQ Pollutant List'!$C$7:$C$611,0)),INDEX('DEQ Pollutant List'!$A$7:$A$611,MATCH($B271,'DEQ Pollutant List'!$B$7:$B$611,0))),"")</f>
        <v>5</v>
      </c>
      <c r="E271" s="232">
        <v>0</v>
      </c>
      <c r="F271" s="233">
        <f>IF(A271="Type F",IF(INDEX('Emission Factors'!$G$6:$G$54,MATCH('3. Pollutant Emissions - EF'!B271,'Emission Factors'!$D$6:$D$54,0))="",INDEX('Emission Factors'!$F$6:$F$54,MATCH('3. Pollutant Emissions - EF'!B271,'Emission Factors'!$D$6:$D$54,0)),INDEX('Emission Factors'!$G$6:$G$54,MATCH('3. Pollutant Emissions - EF'!B271,'Emission Factors'!$D$6:$D$54,0))),IF(OR(A271="Type X",A271="Type Y"),INDEX('Emission Factors'!$E$6:$E$54,MATCH('3. Pollutant Emissions - EF'!B271,'Emission Factors'!$D$6:$D$54,0)),INDEX('Emission Factors'!$F$6:$F$54,MATCH('3. Pollutant Emissions - EF'!B271,'Emission Factors'!$D$6:$D$54,0))))</f>
        <v>3.39E-2</v>
      </c>
      <c r="G271" s="234">
        <f t="shared" si="12"/>
        <v>3.39E-2</v>
      </c>
      <c r="H271" s="235" t="s">
        <v>188</v>
      </c>
      <c r="I271" s="556" t="s">
        <v>189</v>
      </c>
      <c r="J271" s="298">
        <f>IFERROR(IF(F271="N/A","N/A",F271*(1-E271)*INDEX('2. Emissions Units &amp; Activities'!$H$15:$H$23,MATCH('3. Pollutant Emissions - EF'!$A271,'2. Emissions Units &amp; Activities'!$A$15:$A$23,0))/1000),"")</f>
        <v>1.009772181</v>
      </c>
      <c r="K271" s="298">
        <f>INDEX('Screening Emission Calculations'!$E$4:$M$54,MATCH($B271,'Screening Emission Calculations'!$C$4:$C$54,0),MATCH($A271,'Screening Emission Calculations'!$E$1:$M$1,0))</f>
        <v>9.8950806049999986</v>
      </c>
      <c r="L271" s="299">
        <f t="shared" si="10"/>
        <v>9.8950806049999986</v>
      </c>
      <c r="M271" s="500">
        <f>IFERROR(IF(F271="N/A","N/A",F271*(1-E271)*INDEX('2. Emissions Units &amp; Activities'!$K$15:$K$23,MATCH('3. Pollutant Emissions - EF'!$A271,'2. Emissions Units &amp; Activities'!$A$15:$A$23,0))/1000),"")</f>
        <v>0.21723120000000001</v>
      </c>
      <c r="N271" s="555">
        <f>INDEX('Screening Emission Calculations'!$E$83:$M$133,MATCH($B271,'Screening Emission Calculations'!$C$83:$C$133,0),MATCH($A271,'Screening Emission Calculations'!$E$80:$M$80,0))</f>
        <v>0.70329763016666669</v>
      </c>
      <c r="O271" s="304">
        <f t="shared" si="11"/>
        <v>0.70329763016666669</v>
      </c>
    </row>
    <row r="272" spans="1:15" x14ac:dyDescent="0.3">
      <c r="A272" s="228" t="str">
        <f>'2. Emissions Units &amp; Activities'!$A$20</f>
        <v>Type F</v>
      </c>
      <c r="B272" s="276" t="s">
        <v>195</v>
      </c>
      <c r="C272" s="230" t="str">
        <f>IFERROR(IF(B272="No CAS","",INDEX('DEQ Pollutant List'!$C$7:$C$611,MATCH('3. Pollutant Emissions - EF'!B272,'DEQ Pollutant List'!$B$7:$B$611,0))),"")</f>
        <v>Ammonia</v>
      </c>
      <c r="D272" s="231">
        <f>IFERROR(IF(OR($B272="",$B272="No CAS"),INDEX('DEQ Pollutant List'!$A$7:$A$611,MATCH($C272,'DEQ Pollutant List'!$C$7:$C$611,0)),INDEX('DEQ Pollutant List'!$A$7:$A$611,MATCH($B272,'DEQ Pollutant List'!$B$7:$B$611,0))),"")</f>
        <v>26</v>
      </c>
      <c r="E272" s="232">
        <v>0</v>
      </c>
      <c r="F272" s="233">
        <f>IF(A272="Type F",IF(INDEX('Emission Factors'!$G$6:$G$54,MATCH('3. Pollutant Emissions - EF'!B272,'Emission Factors'!$D$6:$D$54,0))="",INDEX('Emission Factors'!$F$6:$F$54,MATCH('3. Pollutant Emissions - EF'!B272,'Emission Factors'!$D$6:$D$54,0)),INDEX('Emission Factors'!$G$6:$G$54,MATCH('3. Pollutant Emissions - EF'!B272,'Emission Factors'!$D$6:$D$54,0))),IF(OR(A272="Type X",A272="Type Y"),INDEX('Emission Factors'!$E$6:$E$54,MATCH('3. Pollutant Emissions - EF'!B272,'Emission Factors'!$D$6:$D$54,0)),INDEX('Emission Factors'!$F$6:$F$54,MATCH('3. Pollutant Emissions - EF'!B272,'Emission Factors'!$D$6:$D$54,0))))</f>
        <v>0.8</v>
      </c>
      <c r="G272" s="234">
        <f t="shared" si="12"/>
        <v>0.8</v>
      </c>
      <c r="H272" s="235" t="s">
        <v>188</v>
      </c>
      <c r="I272" s="556" t="s">
        <v>196</v>
      </c>
      <c r="J272" s="298">
        <f>IFERROR(IF(F272="N/A","N/A",F272*(1-E272)*INDEX('2. Emissions Units &amp; Activities'!$H$15:$H$23,MATCH('3. Pollutant Emissions - EF'!$A272,'2. Emissions Units &amp; Activities'!$A$15:$A$23,0))/1000),"")</f>
        <v>23.829432000000001</v>
      </c>
      <c r="K272" s="298">
        <f>INDEX('Screening Emission Calculations'!$E$4:$M$54,MATCH($B272,'Screening Emission Calculations'!$C$4:$C$54,0),MATCH($A272,'Screening Emission Calculations'!$E$1:$M$1,0))</f>
        <v>215.60240000000002</v>
      </c>
      <c r="L272" s="299">
        <f t="shared" si="10"/>
        <v>215.60240000000002</v>
      </c>
      <c r="M272" s="500">
        <f>IFERROR(IF(F272="N/A","N/A",F272*(1-E272)*INDEX('2. Emissions Units &amp; Activities'!$K$15:$K$23,MATCH('3. Pollutant Emissions - EF'!$A272,'2. Emissions Units &amp; Activities'!$A$15:$A$23,0))/1000),"")</f>
        <v>5.1264000000000003</v>
      </c>
      <c r="N272" s="555">
        <f>INDEX('Screening Emission Calculations'!$E$83:$M$133,MATCH($B272,'Screening Emission Calculations'!$C$83:$C$133,0),MATCH($A272,'Screening Emission Calculations'!$E$80:$M$80,0))</f>
        <v>16</v>
      </c>
      <c r="O272" s="304">
        <f t="shared" si="11"/>
        <v>16</v>
      </c>
    </row>
    <row r="273" spans="1:15" x14ac:dyDescent="0.3">
      <c r="A273" s="228" t="str">
        <f>'2. Emissions Units &amp; Activities'!$A$20</f>
        <v>Type F</v>
      </c>
      <c r="B273" s="276" t="s">
        <v>197</v>
      </c>
      <c r="C273" s="230" t="str">
        <f>IFERROR(IF(B273="No CAS","",INDEX('DEQ Pollutant List'!$C$7:$C$611,MATCH('3. Pollutant Emissions - EF'!B273,'DEQ Pollutant List'!$B$7:$B$611,0))),"")</f>
        <v>Anthracene</v>
      </c>
      <c r="D273" s="231">
        <f>IFERROR(IF(OR($B273="",$B273="No CAS"),INDEX('DEQ Pollutant List'!$A$7:$A$611,MATCH($C273,'DEQ Pollutant List'!$C$7:$C$611,0)),INDEX('DEQ Pollutant List'!$A$7:$A$611,MATCH($B273,'DEQ Pollutant List'!$B$7:$B$611,0))),"")</f>
        <v>404</v>
      </c>
      <c r="E273" s="232">
        <v>0</v>
      </c>
      <c r="F273" s="233">
        <f>IF(A273="Type F",IF(INDEX('Emission Factors'!$G$6:$G$54,MATCH('3. Pollutant Emissions - EF'!B273,'Emission Factors'!$D$6:$D$54,0))="",INDEX('Emission Factors'!$F$6:$F$54,MATCH('3. Pollutant Emissions - EF'!B273,'Emission Factors'!$D$6:$D$54,0)),INDEX('Emission Factors'!$G$6:$G$54,MATCH('3. Pollutant Emissions - EF'!B273,'Emission Factors'!$D$6:$D$54,0))),IF(OR(A273="Type X",A273="Type Y"),INDEX('Emission Factors'!$E$6:$E$54,MATCH('3. Pollutant Emissions - EF'!B273,'Emission Factors'!$D$6:$D$54,0)),INDEX('Emission Factors'!$F$6:$F$54,MATCH('3. Pollutant Emissions - EF'!B273,'Emission Factors'!$D$6:$D$54,0))))</f>
        <v>3.1408566187174087E-4</v>
      </c>
      <c r="G273" s="234">
        <f t="shared" si="12"/>
        <v>3.1408566187174087E-4</v>
      </c>
      <c r="H273" s="235" t="s">
        <v>188</v>
      </c>
      <c r="I273" s="556" t="s">
        <v>239</v>
      </c>
      <c r="J273" s="298">
        <f>IFERROR(IF(F273="N/A","N/A",F273*(1-E273)*INDEX('2. Emissions Units &amp; Activities'!$H$15:$H$23,MATCH('3. Pollutant Emissions - EF'!$A273,'2. Emissions Units &amp; Activities'!$A$15:$A$23,0))/1000),"")</f>
        <v>9.3556036521845517E-3</v>
      </c>
      <c r="K273" s="298">
        <f>INDEX('Screening Emission Calculations'!$E$4:$M$54,MATCH($B273,'Screening Emission Calculations'!$C$4:$C$54,0),MATCH($A273,'Screening Emission Calculations'!$E$1:$M$1,0))</f>
        <v>9.1678552834679947E-2</v>
      </c>
      <c r="L273" s="299">
        <f t="shared" ref="L273:L336" si="13">K273</f>
        <v>9.1678552834679947E-2</v>
      </c>
      <c r="M273" s="500">
        <f>IFERROR(IF(F273="N/A","N/A",F273*(1-E273)*INDEX('2. Emissions Units &amp; Activities'!$K$15:$K$23,MATCH('3. Pollutant Emissions - EF'!$A273,'2. Emissions Units &amp; Activities'!$A$15:$A$23,0))/1000),"")</f>
        <v>2.0126609212741155E-3</v>
      </c>
      <c r="N273" s="555">
        <f>INDEX('Screening Emission Calculations'!$E$83:$M$133,MATCH($B273,'Screening Emission Calculations'!$C$83:$C$133,0),MATCH($A273,'Screening Emission Calculations'!$E$80:$M$80,0))</f>
        <v>6.5160973942101569E-3</v>
      </c>
      <c r="O273" s="304">
        <f t="shared" ref="O273:O336" si="14">N273</f>
        <v>6.5160973942101569E-3</v>
      </c>
    </row>
    <row r="274" spans="1:15" x14ac:dyDescent="0.3">
      <c r="A274" s="228" t="str">
        <f>'2. Emissions Units &amp; Activities'!$A$20</f>
        <v>Type F</v>
      </c>
      <c r="B274" s="276" t="s">
        <v>198</v>
      </c>
      <c r="C274" s="230" t="str">
        <f>IFERROR(IF(B274="No CAS","",INDEX('DEQ Pollutant List'!$C$7:$C$611,MATCH('3. Pollutant Emissions - EF'!B274,'DEQ Pollutant List'!$B$7:$B$611,0))),"")</f>
        <v>Antimony and compounds</v>
      </c>
      <c r="D274" s="231">
        <f>IFERROR(IF(OR($B274="",$B274="No CAS"),INDEX('DEQ Pollutant List'!$A$7:$A$611,MATCH($C274,'DEQ Pollutant List'!$C$7:$C$611,0)),INDEX('DEQ Pollutant List'!$A$7:$A$611,MATCH($B274,'DEQ Pollutant List'!$B$7:$B$611,0))),"")</f>
        <v>33</v>
      </c>
      <c r="E274" s="232">
        <v>0</v>
      </c>
      <c r="F274" s="233">
        <f>IF(A274="Type F",IF(INDEX('Emission Factors'!$G$6:$G$54,MATCH('3. Pollutant Emissions - EF'!B274,'Emission Factors'!$D$6:$D$54,0))="",INDEX('Emission Factors'!$F$6:$F$54,MATCH('3. Pollutant Emissions - EF'!B274,'Emission Factors'!$D$6:$D$54,0)),INDEX('Emission Factors'!$G$6:$G$54,MATCH('3. Pollutant Emissions - EF'!B274,'Emission Factors'!$D$6:$D$54,0))),IF(OR(A274="Type X",A274="Type Y"),INDEX('Emission Factors'!$E$6:$E$54,MATCH('3. Pollutant Emissions - EF'!B274,'Emission Factors'!$D$6:$D$54,0)),INDEX('Emission Factors'!$F$6:$F$54,MATCH('3. Pollutant Emissions - EF'!B274,'Emission Factors'!$D$6:$D$54,0))))</f>
        <v>2.5438551917593741E-4</v>
      </c>
      <c r="G274" s="234">
        <f t="shared" si="12"/>
        <v>2.5438551917593741E-4</v>
      </c>
      <c r="H274" s="235" t="s">
        <v>188</v>
      </c>
      <c r="I274" s="556" t="s">
        <v>240</v>
      </c>
      <c r="J274" s="298">
        <f>IFERROR(IF(F274="N/A","N/A",F274*(1-E274)*INDEX('2. Emissions Units &amp; Activities'!$H$15:$H$23,MATCH('3. Pollutant Emissions - EF'!$A274,'2. Emissions Units &amp; Activities'!$A$15:$A$23,0))/1000),"")</f>
        <v>7.5773280387346218E-3</v>
      </c>
      <c r="K274" s="298">
        <f>INDEX('Screening Emission Calculations'!$E$4:$M$54,MATCH($B274,'Screening Emission Calculations'!$C$4:$C$54,0),MATCH($A274,'Screening Emission Calculations'!$E$1:$M$1,0))</f>
        <v>6.855766057447267E-2</v>
      </c>
      <c r="L274" s="299">
        <f t="shared" si="13"/>
        <v>6.855766057447267E-2</v>
      </c>
      <c r="M274" s="500">
        <f>IFERROR(IF(F274="N/A","N/A",F274*(1-E274)*INDEX('2. Emissions Units &amp; Activities'!$K$15:$K$23,MATCH('3. Pollutant Emissions - EF'!$A274,'2. Emissions Units &amp; Activities'!$A$15:$A$23,0))/1000),"")</f>
        <v>1.6301024068794069E-3</v>
      </c>
      <c r="N274" s="555">
        <f>INDEX('Screening Emission Calculations'!$E$83:$M$133,MATCH($B274,'Screening Emission Calculations'!$C$83:$C$133,0),MATCH($A274,'Screening Emission Calculations'!$E$80:$M$80,0))</f>
        <v>5.0877103835187485E-3</v>
      </c>
      <c r="O274" s="304">
        <f t="shared" si="14"/>
        <v>5.0877103835187485E-3</v>
      </c>
    </row>
    <row r="275" spans="1:15" x14ac:dyDescent="0.3">
      <c r="A275" s="228" t="str">
        <f>'2. Emissions Units &amp; Activities'!$A$20</f>
        <v>Type F</v>
      </c>
      <c r="B275" s="276" t="s">
        <v>185</v>
      </c>
      <c r="C275" s="230" t="str">
        <f>IFERROR(IF(B275="No CAS","",INDEX('DEQ Pollutant List'!$C$7:$C$611,MATCH('3. Pollutant Emissions - EF'!B275,'DEQ Pollutant List'!$B$7:$B$611,0))),"")</f>
        <v>Arsenic and compounds</v>
      </c>
      <c r="D275" s="231">
        <f>IFERROR(IF(OR($B275="",$B275="No CAS"),INDEX('DEQ Pollutant List'!$A$7:$A$611,MATCH($C275,'DEQ Pollutant List'!$C$7:$C$611,0)),INDEX('DEQ Pollutant List'!$A$7:$A$611,MATCH($B275,'DEQ Pollutant List'!$B$7:$B$611,0))),"")</f>
        <v>37</v>
      </c>
      <c r="E275" s="232">
        <v>0</v>
      </c>
      <c r="F275" s="233">
        <f>IF(A275="Type F",IF(INDEX('Emission Factors'!$G$6:$G$54,MATCH('3. Pollutant Emissions - EF'!B275,'Emission Factors'!$D$6:$D$54,0))="",INDEX('Emission Factors'!$F$6:$F$54,MATCH('3. Pollutant Emissions - EF'!B275,'Emission Factors'!$D$6:$D$54,0)),INDEX('Emission Factors'!$G$6:$G$54,MATCH('3. Pollutant Emissions - EF'!B275,'Emission Factors'!$D$6:$D$54,0))),IF(OR(A275="Type X",A275="Type Y"),INDEX('Emission Factors'!$E$6:$E$54,MATCH('3. Pollutant Emissions - EF'!B275,'Emission Factors'!$D$6:$D$54,0)),INDEX('Emission Factors'!$F$6:$F$54,MATCH('3. Pollutant Emissions - EF'!B275,'Emission Factors'!$D$6:$D$54,0))))</f>
        <v>1.94E-4</v>
      </c>
      <c r="G275" s="234">
        <f t="shared" si="12"/>
        <v>1.94E-4</v>
      </c>
      <c r="H275" s="235" t="s">
        <v>188</v>
      </c>
      <c r="I275" s="556" t="s">
        <v>240</v>
      </c>
      <c r="J275" s="298">
        <f>IFERROR(IF(F275="N/A","N/A",F275*(1-E275)*INDEX('2. Emissions Units &amp; Activities'!$H$15:$H$23,MATCH('3. Pollutant Emissions - EF'!$A275,'2. Emissions Units &amp; Activities'!$A$15:$A$23,0))/1000),"")</f>
        <v>5.7786372600000004E-3</v>
      </c>
      <c r="K275" s="298">
        <f>INDEX('Screening Emission Calculations'!$E$4:$M$54,MATCH($B275,'Screening Emission Calculations'!$C$4:$C$54,0),MATCH($A275,'Screening Emission Calculations'!$E$1:$M$1,0))</f>
        <v>5.2283582000000002E-2</v>
      </c>
      <c r="L275" s="299">
        <f t="shared" si="13"/>
        <v>5.2283582000000002E-2</v>
      </c>
      <c r="M275" s="500">
        <f>IFERROR(IF(F275="N/A","N/A",F275*(1-E275)*INDEX('2. Emissions Units &amp; Activities'!$K$15:$K$23,MATCH('3. Pollutant Emissions - EF'!$A275,'2. Emissions Units &amp; Activities'!$A$15:$A$23,0))/1000),"")</f>
        <v>1.243152E-3</v>
      </c>
      <c r="N275" s="555">
        <f>INDEX('Screening Emission Calculations'!$E$83:$M$133,MATCH($B275,'Screening Emission Calculations'!$C$83:$C$133,0),MATCH($A275,'Screening Emission Calculations'!$E$80:$M$80,0))</f>
        <v>3.8799999999999998E-3</v>
      </c>
      <c r="O275" s="304">
        <f t="shared" si="14"/>
        <v>3.8799999999999998E-3</v>
      </c>
    </row>
    <row r="276" spans="1:15" x14ac:dyDescent="0.3">
      <c r="A276" s="228" t="str">
        <f>'2. Emissions Units &amp; Activities'!$A$20</f>
        <v>Type F</v>
      </c>
      <c r="B276" s="276" t="s">
        <v>199</v>
      </c>
      <c r="C276" s="230" t="str">
        <f>IFERROR(IF(B276="No CAS","",INDEX('DEQ Pollutant List'!$C$7:$C$611,MATCH('3. Pollutant Emissions - EF'!B276,'DEQ Pollutant List'!$B$7:$B$611,0))),"")</f>
        <v>Barium and compounds</v>
      </c>
      <c r="D276" s="231">
        <f>IFERROR(IF(OR($B276="",$B276="No CAS"),INDEX('DEQ Pollutant List'!$A$7:$A$611,MATCH($C276,'DEQ Pollutant List'!$C$7:$C$611,0)),INDEX('DEQ Pollutant List'!$A$7:$A$611,MATCH($B276,'DEQ Pollutant List'!$B$7:$B$611,0))),"")</f>
        <v>45</v>
      </c>
      <c r="E276" s="232">
        <v>0</v>
      </c>
      <c r="F276" s="233">
        <f>IF(A276="Type F",IF(INDEX('Emission Factors'!$G$6:$G$54,MATCH('3. Pollutant Emissions - EF'!B276,'Emission Factors'!$D$6:$D$54,0))="",INDEX('Emission Factors'!$F$6:$F$54,MATCH('3. Pollutant Emissions - EF'!B276,'Emission Factors'!$D$6:$D$54,0)),INDEX('Emission Factors'!$G$6:$G$54,MATCH('3. Pollutant Emissions - EF'!B276,'Emission Factors'!$D$6:$D$54,0))),IF(OR(A276="Type X",A276="Type Y"),INDEX('Emission Factors'!$E$6:$E$54,MATCH('3. Pollutant Emissions - EF'!B276,'Emission Factors'!$D$6:$D$54,0)),INDEX('Emission Factors'!$F$6:$F$54,MATCH('3. Pollutant Emissions - EF'!B276,'Emission Factors'!$D$6:$D$54,0))))</f>
        <v>6.9106525010020859E-4</v>
      </c>
      <c r="G276" s="234">
        <f t="shared" si="12"/>
        <v>6.9106525010020859E-4</v>
      </c>
      <c r="H276" s="235" t="s">
        <v>188</v>
      </c>
      <c r="I276" s="556" t="s">
        <v>240</v>
      </c>
      <c r="J276" s="298">
        <f>IFERROR(IF(F276="N/A","N/A",F276*(1-E276)*INDEX('2. Emissions Units &amp; Activities'!$H$15:$H$23,MATCH('3. Pollutant Emissions - EF'!$A276,'2. Emissions Units &amp; Activities'!$A$15:$A$23,0))/1000),"")</f>
        <v>2.0584615481032395E-2</v>
      </c>
      <c r="K276" s="298">
        <f>INDEX('Screening Emission Calculations'!$E$4:$M$54,MATCH($B276,'Screening Emission Calculations'!$C$4:$C$54,0),MATCH($A276,'Screening Emission Calculations'!$E$1:$M$1,0))</f>
        <v>0.18624415809775652</v>
      </c>
      <c r="L276" s="299">
        <f t="shared" si="13"/>
        <v>0.18624415809775652</v>
      </c>
      <c r="M276" s="500">
        <f>IFERROR(IF(F276="N/A","N/A",F276*(1-E276)*INDEX('2. Emissions Units &amp; Activities'!$K$15:$K$23,MATCH('3. Pollutant Emissions - EF'!$A276,'2. Emissions Units &amp; Activities'!$A$15:$A$23,0))/1000),"")</f>
        <v>4.4283461226421366E-3</v>
      </c>
      <c r="N276" s="555">
        <f>INDEX('Screening Emission Calculations'!$E$83:$M$133,MATCH($B276,'Screening Emission Calculations'!$C$83:$C$133,0),MATCH($A276,'Screening Emission Calculations'!$E$80:$M$80,0))</f>
        <v>1.3821305002004172E-2</v>
      </c>
      <c r="O276" s="304">
        <f t="shared" si="14"/>
        <v>1.3821305002004172E-2</v>
      </c>
    </row>
    <row r="277" spans="1:15" x14ac:dyDescent="0.3">
      <c r="A277" s="228" t="str">
        <f>'2. Emissions Units &amp; Activities'!$A$20</f>
        <v>Type F</v>
      </c>
      <c r="B277" s="276" t="s">
        <v>200</v>
      </c>
      <c r="C277" s="230" t="str">
        <f>IFERROR(IF(B277="No CAS","",INDEX('DEQ Pollutant List'!$C$7:$C$611,MATCH('3. Pollutant Emissions - EF'!B277,'DEQ Pollutant List'!$B$7:$B$611,0))),"")</f>
        <v>Benz[a]anthracene</v>
      </c>
      <c r="D277" s="231">
        <f>IFERROR(IF(OR($B277="",$B277="No CAS"),INDEX('DEQ Pollutant List'!$A$7:$A$611,MATCH($C277,'DEQ Pollutant List'!$C$7:$C$611,0)),INDEX('DEQ Pollutant List'!$A$7:$A$611,MATCH($B277,'DEQ Pollutant List'!$B$7:$B$611,0))),"")</f>
        <v>405</v>
      </c>
      <c r="E277" s="232">
        <v>0</v>
      </c>
      <c r="F277" s="233">
        <f>IF(A277="Type F",IF(INDEX('Emission Factors'!$G$6:$G$54,MATCH('3. Pollutant Emissions - EF'!B277,'Emission Factors'!$D$6:$D$54,0))="",INDEX('Emission Factors'!$F$6:$F$54,MATCH('3. Pollutant Emissions - EF'!B277,'Emission Factors'!$D$6:$D$54,0)),INDEX('Emission Factors'!$G$6:$G$54,MATCH('3. Pollutant Emissions - EF'!B277,'Emission Factors'!$D$6:$D$54,0))),IF(OR(A277="Type X",A277="Type Y"),INDEX('Emission Factors'!$E$6:$E$54,MATCH('3. Pollutant Emissions - EF'!B277,'Emission Factors'!$D$6:$D$54,0)),INDEX('Emission Factors'!$F$6:$F$54,MATCH('3. Pollutant Emissions - EF'!B277,'Emission Factors'!$D$6:$D$54,0))))</f>
        <v>4.0027344972717779E-5</v>
      </c>
      <c r="G277" s="234">
        <f t="shared" si="12"/>
        <v>4.0027344972717779E-5</v>
      </c>
      <c r="H277" s="235" t="s">
        <v>188</v>
      </c>
      <c r="I277" s="556" t="s">
        <v>239</v>
      </c>
      <c r="J277" s="298">
        <f>IFERROR(IF(F277="N/A","N/A",F277*(1-E277)*INDEX('2. Emissions Units &amp; Activities'!$H$15:$H$23,MATCH('3. Pollutant Emissions - EF'!$A277,'2. Emissions Units &amp; Activities'!$A$15:$A$23,0))/1000),"")</f>
        <v>1.1922861189599004E-3</v>
      </c>
      <c r="K277" s="298">
        <f>INDEX('Screening Emission Calculations'!$E$4:$M$54,MATCH($B277,'Screening Emission Calculations'!$C$4:$C$54,0),MATCH($A277,'Screening Emission Calculations'!$E$1:$M$1,0))</f>
        <v>1.1683593065167665E-2</v>
      </c>
      <c r="L277" s="299">
        <f t="shared" si="13"/>
        <v>1.1683593065167665E-2</v>
      </c>
      <c r="M277" s="500">
        <f>IFERROR(IF(F277="N/A","N/A",F277*(1-E277)*INDEX('2. Emissions Units &amp; Activities'!$K$15:$K$23,MATCH('3. Pollutant Emissions - EF'!$A277,'2. Emissions Units &amp; Activities'!$A$15:$A$23,0))/1000),"")</f>
        <v>2.5649522658517557E-4</v>
      </c>
      <c r="N277" s="555">
        <f>INDEX('Screening Emission Calculations'!$E$83:$M$133,MATCH($B277,'Screening Emission Calculations'!$C$83:$C$133,0),MATCH($A277,'Screening Emission Calculations'!$E$80:$M$80,0))</f>
        <v>8.3041701655386577E-4</v>
      </c>
      <c r="O277" s="304">
        <f t="shared" si="14"/>
        <v>8.3041701655386577E-4</v>
      </c>
    </row>
    <row r="278" spans="1:15" x14ac:dyDescent="0.3">
      <c r="A278" s="228" t="str">
        <f>'2. Emissions Units &amp; Activities'!$A$20</f>
        <v>Type F</v>
      </c>
      <c r="B278" s="276" t="s">
        <v>201</v>
      </c>
      <c r="C278" s="230" t="str">
        <f>IFERROR(IF(B278="No CAS","",INDEX('DEQ Pollutant List'!$C$7:$C$611,MATCH('3. Pollutant Emissions - EF'!B278,'DEQ Pollutant List'!$B$7:$B$611,0))),"")</f>
        <v>Benzene</v>
      </c>
      <c r="D278" s="231">
        <f>IFERROR(IF(OR($B278="",$B278="No CAS"),INDEX('DEQ Pollutant List'!$A$7:$A$611,MATCH($C278,'DEQ Pollutant List'!$C$7:$C$611,0)),INDEX('DEQ Pollutant List'!$A$7:$A$611,MATCH($B278,'DEQ Pollutant List'!$B$7:$B$611,0))),"")</f>
        <v>46</v>
      </c>
      <c r="E278" s="232">
        <v>0</v>
      </c>
      <c r="F278" s="233">
        <f>IF(A278="Type F",IF(INDEX('Emission Factors'!$G$6:$G$54,MATCH('3. Pollutant Emissions - EF'!B278,'Emission Factors'!$D$6:$D$54,0))="",INDEX('Emission Factors'!$F$6:$F$54,MATCH('3. Pollutant Emissions - EF'!B278,'Emission Factors'!$D$6:$D$54,0)),INDEX('Emission Factors'!$G$6:$G$54,MATCH('3. Pollutant Emissions - EF'!B278,'Emission Factors'!$D$6:$D$54,0))),IF(OR(A278="Type X",A278="Type Y"),INDEX('Emission Factors'!$E$6:$E$54,MATCH('3. Pollutant Emissions - EF'!B278,'Emission Factors'!$D$6:$D$54,0)),INDEX('Emission Factors'!$F$6:$F$54,MATCH('3. Pollutant Emissions - EF'!B278,'Emission Factors'!$D$6:$D$54,0))))</f>
        <v>0</v>
      </c>
      <c r="G278" s="234">
        <f t="shared" si="12"/>
        <v>0</v>
      </c>
      <c r="H278" s="235" t="s">
        <v>188</v>
      </c>
      <c r="I278" s="556" t="s">
        <v>238</v>
      </c>
      <c r="J278" s="298">
        <f>IFERROR(IF(F278="N/A","N/A",F278*(1-E278)*INDEX('2. Emissions Units &amp; Activities'!$H$15:$H$23,MATCH('3. Pollutant Emissions - EF'!$A278,'2. Emissions Units &amp; Activities'!$A$15:$A$23,0))/1000),"")</f>
        <v>0</v>
      </c>
      <c r="K278" s="298">
        <f>INDEX('Screening Emission Calculations'!$E$4:$M$54,MATCH($B278,'Screening Emission Calculations'!$C$4:$C$54,0),MATCH($A278,'Screening Emission Calculations'!$E$1:$M$1,0))</f>
        <v>0</v>
      </c>
      <c r="L278" s="299">
        <f t="shared" si="13"/>
        <v>0</v>
      </c>
      <c r="M278" s="500">
        <f>IFERROR(IF(F278="N/A","N/A",F278*(1-E278)*INDEX('2. Emissions Units &amp; Activities'!$K$15:$K$23,MATCH('3. Pollutant Emissions - EF'!$A278,'2. Emissions Units &amp; Activities'!$A$15:$A$23,0))/1000),"")</f>
        <v>0</v>
      </c>
      <c r="N278" s="555">
        <f>INDEX('Screening Emission Calculations'!$E$83:$M$133,MATCH($B278,'Screening Emission Calculations'!$C$83:$C$133,0),MATCH($A278,'Screening Emission Calculations'!$E$80:$M$80,0))</f>
        <v>0</v>
      </c>
      <c r="O278" s="304">
        <f t="shared" si="14"/>
        <v>0</v>
      </c>
    </row>
    <row r="279" spans="1:15" x14ac:dyDescent="0.3">
      <c r="A279" s="228" t="str">
        <f>'2. Emissions Units &amp; Activities'!$A$20</f>
        <v>Type F</v>
      </c>
      <c r="B279" s="276" t="s">
        <v>202</v>
      </c>
      <c r="C279" s="230" t="str">
        <f>IFERROR(IF(B279="No CAS","",INDEX('DEQ Pollutant List'!$C$7:$C$611,MATCH('3. Pollutant Emissions - EF'!B279,'DEQ Pollutant List'!$B$7:$B$611,0))),"")</f>
        <v>Benzo[a]pyrene</v>
      </c>
      <c r="D279" s="231">
        <f>IFERROR(IF(OR($B279="",$B279="No CAS"),INDEX('DEQ Pollutant List'!$A$7:$A$611,MATCH($C279,'DEQ Pollutant List'!$C$7:$C$611,0)),INDEX('DEQ Pollutant List'!$A$7:$A$611,MATCH($B279,'DEQ Pollutant List'!$B$7:$B$611,0))),"")</f>
        <v>406</v>
      </c>
      <c r="E279" s="232">
        <v>0</v>
      </c>
      <c r="F279" s="233">
        <f>IF(A279="Type F",IF(INDEX('Emission Factors'!$G$6:$G$54,MATCH('3. Pollutant Emissions - EF'!B279,'Emission Factors'!$D$6:$D$54,0))="",INDEX('Emission Factors'!$F$6:$F$54,MATCH('3. Pollutant Emissions - EF'!B279,'Emission Factors'!$D$6:$D$54,0)),INDEX('Emission Factors'!$G$6:$G$54,MATCH('3. Pollutant Emissions - EF'!B279,'Emission Factors'!$D$6:$D$54,0))),IF(OR(A279="Type X",A279="Type Y"),INDEX('Emission Factors'!$E$6:$E$54,MATCH('3. Pollutant Emissions - EF'!B279,'Emission Factors'!$D$6:$D$54,0)),INDEX('Emission Factors'!$F$6:$F$54,MATCH('3. Pollutant Emissions - EF'!B279,'Emission Factors'!$D$6:$D$54,0))))</f>
        <v>1.2752988058351304E-5</v>
      </c>
      <c r="G279" s="234">
        <f t="shared" si="12"/>
        <v>1.2752988058351304E-5</v>
      </c>
      <c r="H279" s="235" t="s">
        <v>188</v>
      </c>
      <c r="I279" s="556" t="s">
        <v>239</v>
      </c>
      <c r="J279" s="298">
        <f>IFERROR(IF(F279="N/A","N/A",F279*(1-E279)*INDEX('2. Emissions Units &amp; Activities'!$H$15:$H$23,MATCH('3. Pollutant Emissions - EF'!$A279,'2. Emissions Units &amp; Activities'!$A$15:$A$23,0))/1000),"")</f>
        <v>3.7987057716661803E-4</v>
      </c>
      <c r="K279" s="298">
        <f>INDEX('Screening Emission Calculations'!$E$4:$M$54,MATCH($B279,'Screening Emission Calculations'!$C$4:$C$54,0),MATCH($A279,'Screening Emission Calculations'!$E$1:$M$1,0))</f>
        <v>3.7224732976987775E-3</v>
      </c>
      <c r="L279" s="299">
        <f t="shared" si="13"/>
        <v>3.7224732976987775E-3</v>
      </c>
      <c r="M279" s="500">
        <f>IFERROR(IF(F279="N/A","N/A",F279*(1-E279)*INDEX('2. Emissions Units &amp; Activities'!$K$15:$K$23,MATCH('3. Pollutant Emissions - EF'!$A279,'2. Emissions Units &amp; Activities'!$A$15:$A$23,0))/1000),"")</f>
        <v>8.172114747791516E-5</v>
      </c>
      <c r="N279" s="555">
        <f>INDEX('Screening Emission Calculations'!$E$83:$M$133,MATCH($B279,'Screening Emission Calculations'!$C$83:$C$133,0),MATCH($A279,'Screening Emission Calculations'!$E$80:$M$80,0))</f>
        <v>2.6457658640065696E-4</v>
      </c>
      <c r="O279" s="304">
        <f t="shared" si="14"/>
        <v>2.6457658640065696E-4</v>
      </c>
    </row>
    <row r="280" spans="1:15" x14ac:dyDescent="0.3">
      <c r="A280" s="228" t="str">
        <f>'2. Emissions Units &amp; Activities'!$A$20</f>
        <v>Type F</v>
      </c>
      <c r="B280" s="276" t="s">
        <v>203</v>
      </c>
      <c r="C280" s="230" t="str">
        <f>IFERROR(IF(B280="No CAS","",INDEX('DEQ Pollutant List'!$C$7:$C$611,MATCH('3. Pollutant Emissions - EF'!B280,'DEQ Pollutant List'!$B$7:$B$611,0))),"")</f>
        <v>Benzo[b]fluoranthene</v>
      </c>
      <c r="D280" s="231">
        <f>IFERROR(IF(OR($B280="",$B280="No CAS"),INDEX('DEQ Pollutant List'!$A$7:$A$611,MATCH($C280,'DEQ Pollutant List'!$C$7:$C$611,0)),INDEX('DEQ Pollutant List'!$A$7:$A$611,MATCH($B280,'DEQ Pollutant List'!$B$7:$B$611,0))),"")</f>
        <v>407</v>
      </c>
      <c r="E280" s="232">
        <v>0</v>
      </c>
      <c r="F280" s="233">
        <f>IF(A280="Type F",IF(INDEX('Emission Factors'!$G$6:$G$54,MATCH('3. Pollutant Emissions - EF'!B280,'Emission Factors'!$D$6:$D$54,0))="",INDEX('Emission Factors'!$F$6:$F$54,MATCH('3. Pollutant Emissions - EF'!B280,'Emission Factors'!$D$6:$D$54,0)),INDEX('Emission Factors'!$G$6:$G$54,MATCH('3. Pollutant Emissions - EF'!B280,'Emission Factors'!$D$6:$D$54,0))),IF(OR(A280="Type X",A280="Type Y"),INDEX('Emission Factors'!$E$6:$E$54,MATCH('3. Pollutant Emissions - EF'!B280,'Emission Factors'!$D$6:$D$54,0)),INDEX('Emission Factors'!$F$6:$F$54,MATCH('3. Pollutant Emissions - EF'!B280,'Emission Factors'!$D$6:$D$54,0))))</f>
        <v>3.3872299611087984E-5</v>
      </c>
      <c r="G280" s="234">
        <f t="shared" si="12"/>
        <v>3.3872299611087984E-5</v>
      </c>
      <c r="H280" s="235" t="s">
        <v>188</v>
      </c>
      <c r="I280" s="556" t="s">
        <v>239</v>
      </c>
      <c r="J280" s="298">
        <f>IFERROR(IF(F280="N/A","N/A",F280*(1-E280)*INDEX('2. Emissions Units &amp; Activities'!$H$15:$H$23,MATCH('3. Pollutant Emissions - EF'!$A280,'2. Emissions Units &amp; Activities'!$A$15:$A$23,0))/1000),"")</f>
        <v>1.0089470753325595E-3</v>
      </c>
      <c r="K280" s="298">
        <f>INDEX('Screening Emission Calculations'!$E$4:$M$54,MATCH($B280,'Screening Emission Calculations'!$C$4:$C$54,0),MATCH($A280,'Screening Emission Calculations'!$E$1:$M$1,0))</f>
        <v>9.8869951306320251E-3</v>
      </c>
      <c r="L280" s="299">
        <f t="shared" si="13"/>
        <v>9.8869951306320251E-3</v>
      </c>
      <c r="M280" s="500">
        <f>IFERROR(IF(F280="N/A","N/A",F280*(1-E280)*INDEX('2. Emissions Units &amp; Activities'!$K$15:$K$23,MATCH('3. Pollutant Emissions - EF'!$A280,'2. Emissions Units &amp; Activities'!$A$15:$A$23,0))/1000),"")</f>
        <v>2.1705369590785181E-4</v>
      </c>
      <c r="N280" s="555">
        <f>INDEX('Screening Emission Calculations'!$E$83:$M$133,MATCH($B280,'Screening Emission Calculations'!$C$83:$C$133,0),MATCH($A280,'Screening Emission Calculations'!$E$80:$M$80,0))</f>
        <v>7.0272295117325911E-4</v>
      </c>
      <c r="O280" s="304">
        <f t="shared" si="14"/>
        <v>7.0272295117325911E-4</v>
      </c>
    </row>
    <row r="281" spans="1:15" x14ac:dyDescent="0.3">
      <c r="A281" s="228" t="str">
        <f>'2. Emissions Units &amp; Activities'!$A$20</f>
        <v>Type F</v>
      </c>
      <c r="B281" s="276" t="s">
        <v>204</v>
      </c>
      <c r="C281" s="230" t="str">
        <f>IFERROR(IF(B281="No CAS","",INDEX('DEQ Pollutant List'!$C$7:$C$611,MATCH('3. Pollutant Emissions - EF'!B281,'DEQ Pollutant List'!$B$7:$B$611,0))),"")</f>
        <v>Benzo[e]pyrene</v>
      </c>
      <c r="D281" s="231">
        <f>IFERROR(IF(OR($B281="",$B281="No CAS"),INDEX('DEQ Pollutant List'!$A$7:$A$611,MATCH($C281,'DEQ Pollutant List'!$C$7:$C$611,0)),INDEX('DEQ Pollutant List'!$A$7:$A$611,MATCH($B281,'DEQ Pollutant List'!$B$7:$B$611,0))),"")</f>
        <v>409</v>
      </c>
      <c r="E281" s="232">
        <v>0</v>
      </c>
      <c r="F281" s="233">
        <f>IF(A281="Type F",IF(INDEX('Emission Factors'!$G$6:$G$54,MATCH('3. Pollutant Emissions - EF'!B281,'Emission Factors'!$D$6:$D$54,0))="",INDEX('Emission Factors'!$F$6:$F$54,MATCH('3. Pollutant Emissions - EF'!B281,'Emission Factors'!$D$6:$D$54,0)),INDEX('Emission Factors'!$G$6:$G$54,MATCH('3. Pollutant Emissions - EF'!B281,'Emission Factors'!$D$6:$D$54,0))),IF(OR(A281="Type X",A281="Type Y"),INDEX('Emission Factors'!$E$6:$E$54,MATCH('3. Pollutant Emissions - EF'!B281,'Emission Factors'!$D$6:$D$54,0)),INDEX('Emission Factors'!$F$6:$F$54,MATCH('3. Pollutant Emissions - EF'!B281,'Emission Factors'!$D$6:$D$54,0))))</f>
        <v>2.5584205591332544E-5</v>
      </c>
      <c r="G281" s="234">
        <f t="shared" si="12"/>
        <v>2.5584205591332544E-5</v>
      </c>
      <c r="H281" s="235" t="s">
        <v>188</v>
      </c>
      <c r="I281" s="556" t="s">
        <v>239</v>
      </c>
      <c r="J281" s="298">
        <f>IFERROR(IF(F281="N/A","N/A",F281*(1-E281)*INDEX('2. Emissions Units &amp; Activities'!$H$15:$H$23,MATCH('3. Pollutant Emissions - EF'!$A281,'2. Emissions Units &amp; Activities'!$A$15:$A$23,0))/1000),"")</f>
        <v>7.6207135926584831E-4</v>
      </c>
      <c r="K281" s="298">
        <f>INDEX('Screening Emission Calculations'!$E$4:$M$54,MATCH($B281,'Screening Emission Calculations'!$C$4:$C$54,0),MATCH($A281,'Screening Emission Calculations'!$E$1:$M$1,0))</f>
        <v>7.4677810189123055E-3</v>
      </c>
      <c r="L281" s="299">
        <f t="shared" si="13"/>
        <v>7.4677810189123055E-3</v>
      </c>
      <c r="M281" s="500">
        <f>IFERROR(IF(F281="N/A","N/A",F281*(1-E281)*INDEX('2. Emissions Units &amp; Activities'!$K$15:$K$23,MATCH('3. Pollutant Emissions - EF'!$A281,'2. Emissions Units &amp; Activities'!$A$15:$A$23,0))/1000),"")</f>
        <v>1.6394358942925893E-4</v>
      </c>
      <c r="N281" s="555">
        <f>INDEX('Screening Emission Calculations'!$E$83:$M$133,MATCH($B281,'Screening Emission Calculations'!$C$83:$C$133,0),MATCH($A281,'Screening Emission Calculations'!$E$80:$M$80,0))</f>
        <v>5.3077614047436462E-4</v>
      </c>
      <c r="O281" s="304">
        <f t="shared" si="14"/>
        <v>5.3077614047436462E-4</v>
      </c>
    </row>
    <row r="282" spans="1:15" x14ac:dyDescent="0.3">
      <c r="A282" s="228" t="str">
        <f>'2. Emissions Units &amp; Activities'!$A$20</f>
        <v>Type F</v>
      </c>
      <c r="B282" s="276" t="s">
        <v>205</v>
      </c>
      <c r="C282" s="230" t="str">
        <f>IFERROR(IF(B282="No CAS","",INDEX('DEQ Pollutant List'!$C$7:$C$611,MATCH('3. Pollutant Emissions - EF'!B282,'DEQ Pollutant List'!$B$7:$B$611,0))),"")</f>
        <v>Benzo[g,h,i]perylene</v>
      </c>
      <c r="D282" s="231">
        <f>IFERROR(IF(OR($B282="",$B282="No CAS"),INDEX('DEQ Pollutant List'!$A$7:$A$611,MATCH($C282,'DEQ Pollutant List'!$C$7:$C$611,0)),INDEX('DEQ Pollutant List'!$A$7:$A$611,MATCH($B282,'DEQ Pollutant List'!$B$7:$B$611,0))),"")</f>
        <v>410</v>
      </c>
      <c r="E282" s="232">
        <v>0</v>
      </c>
      <c r="F282" s="233">
        <f>IF(A282="Type F",IF(INDEX('Emission Factors'!$G$6:$G$54,MATCH('3. Pollutant Emissions - EF'!B282,'Emission Factors'!$D$6:$D$54,0))="",INDEX('Emission Factors'!$F$6:$F$54,MATCH('3. Pollutant Emissions - EF'!B282,'Emission Factors'!$D$6:$D$54,0)),INDEX('Emission Factors'!$G$6:$G$54,MATCH('3. Pollutant Emissions - EF'!B282,'Emission Factors'!$D$6:$D$54,0))),IF(OR(A282="Type X",A282="Type Y"),INDEX('Emission Factors'!$E$6:$E$54,MATCH('3. Pollutant Emissions - EF'!B282,'Emission Factors'!$D$6:$D$54,0)),INDEX('Emission Factors'!$F$6:$F$54,MATCH('3. Pollutant Emissions - EF'!B282,'Emission Factors'!$D$6:$D$54,0))))</f>
        <v>1.9127982166549183E-5</v>
      </c>
      <c r="G282" s="234">
        <f t="shared" si="12"/>
        <v>1.9127982166549183E-5</v>
      </c>
      <c r="H282" s="235" t="s">
        <v>188</v>
      </c>
      <c r="I282" s="556" t="s">
        <v>239</v>
      </c>
      <c r="J282" s="298">
        <f>IFERROR(IF(F282="N/A","N/A",F282*(1-E282)*INDEX('2. Emissions Units &amp; Activities'!$H$15:$H$23,MATCH('3. Pollutant Emissions - EF'!$A282,'2. Emissions Units &amp; Activities'!$A$15:$A$23,0))/1000),"")</f>
        <v>5.6976118791874557E-4</v>
      </c>
      <c r="K282" s="298">
        <f>INDEX('Screening Emission Calculations'!$E$4:$M$54,MATCH($B282,'Screening Emission Calculations'!$C$4:$C$54,0),MATCH($A282,'Screening Emission Calculations'!$E$1:$M$1,0))</f>
        <v>5.5832721341889874E-3</v>
      </c>
      <c r="L282" s="299">
        <f t="shared" si="13"/>
        <v>5.5832721341889874E-3</v>
      </c>
      <c r="M282" s="500">
        <f>IFERROR(IF(F282="N/A","N/A",F282*(1-E282)*INDEX('2. Emissions Units &amp; Activities'!$K$15:$K$23,MATCH('3. Pollutant Emissions - EF'!$A282,'2. Emissions Units &amp; Activities'!$A$15:$A$23,0))/1000),"")</f>
        <v>1.2257210972324716E-4</v>
      </c>
      <c r="N282" s="555">
        <f>INDEX('Screening Emission Calculations'!$E$83:$M$133,MATCH($B282,'Screening Emission Calculations'!$C$83:$C$133,0),MATCH($A282,'Screening Emission Calculations'!$E$80:$M$80,0))</f>
        <v>3.9683376187623303E-4</v>
      </c>
      <c r="O282" s="304">
        <f t="shared" si="14"/>
        <v>3.9683376187623303E-4</v>
      </c>
    </row>
    <row r="283" spans="1:15" x14ac:dyDescent="0.3">
      <c r="A283" s="228" t="str">
        <f>'2. Emissions Units &amp; Activities'!$A$20</f>
        <v>Type F</v>
      </c>
      <c r="B283" s="276" t="s">
        <v>206</v>
      </c>
      <c r="C283" s="230" t="str">
        <f>IFERROR(IF(B283="No CAS","",INDEX('DEQ Pollutant List'!$C$7:$C$611,MATCH('3. Pollutant Emissions - EF'!B283,'DEQ Pollutant List'!$B$7:$B$611,0))),"")</f>
        <v>Benzo[k]fluoranthene</v>
      </c>
      <c r="D283" s="231">
        <f>IFERROR(IF(OR($B283="",$B283="No CAS"),INDEX('DEQ Pollutant List'!$A$7:$A$611,MATCH($C283,'DEQ Pollutant List'!$C$7:$C$611,0)),INDEX('DEQ Pollutant List'!$A$7:$A$611,MATCH($B283,'DEQ Pollutant List'!$B$7:$B$611,0))),"")</f>
        <v>412</v>
      </c>
      <c r="E283" s="232">
        <v>0</v>
      </c>
      <c r="F283" s="233">
        <f>IF(A283="Type F",IF(INDEX('Emission Factors'!$G$6:$G$54,MATCH('3. Pollutant Emissions - EF'!B283,'Emission Factors'!$D$6:$D$54,0))="",INDEX('Emission Factors'!$F$6:$F$54,MATCH('3. Pollutant Emissions - EF'!B283,'Emission Factors'!$D$6:$D$54,0)),INDEX('Emission Factors'!$G$6:$G$54,MATCH('3. Pollutant Emissions - EF'!B283,'Emission Factors'!$D$6:$D$54,0))),IF(OR(A283="Type X",A283="Type Y"),INDEX('Emission Factors'!$E$6:$E$54,MATCH('3. Pollutant Emissions - EF'!B283,'Emission Factors'!$D$6:$D$54,0)),INDEX('Emission Factors'!$F$6:$F$54,MATCH('3. Pollutant Emissions - EF'!B283,'Emission Factors'!$D$6:$D$54,0))))</f>
        <v>1.0142221399786054E-5</v>
      </c>
      <c r="G283" s="234">
        <f t="shared" si="12"/>
        <v>1.0142221399786054E-5</v>
      </c>
      <c r="H283" s="235" t="s">
        <v>188</v>
      </c>
      <c r="I283" s="556" t="s">
        <v>239</v>
      </c>
      <c r="J283" s="298">
        <f>IFERROR(IF(F283="N/A","N/A",F283*(1-E283)*INDEX('2. Emissions Units &amp; Activities'!$H$15:$H$23,MATCH('3. Pollutant Emissions - EF'!$A283,'2. Emissions Units &amp; Activities'!$A$15:$A$23,0))/1000),"")</f>
        <v>3.0210421896893324E-4</v>
      </c>
      <c r="K283" s="298">
        <f>INDEX('Screening Emission Calculations'!$E$4:$M$54,MATCH($B283,'Screening Emission Calculations'!$C$4:$C$54,0),MATCH($A283,'Screening Emission Calculations'!$E$1:$M$1,0))</f>
        <v>2.9604158780129472E-3</v>
      </c>
      <c r="L283" s="299">
        <f t="shared" si="13"/>
        <v>2.9604158780129472E-3</v>
      </c>
      <c r="M283" s="500">
        <f>IFERROR(IF(F283="N/A","N/A",F283*(1-E283)*INDEX('2. Emissions Units &amp; Activities'!$K$15:$K$23,MATCH('3. Pollutant Emissions - EF'!$A283,'2. Emissions Units &amp; Activities'!$A$15:$A$23,0))/1000),"")</f>
        <v>6.4991354729829036E-5</v>
      </c>
      <c r="N283" s="555">
        <f>INDEX('Screening Emission Calculations'!$E$83:$M$133,MATCH($B283,'Screening Emission Calculations'!$C$83:$C$133,0),MATCH($A283,'Screening Emission Calculations'!$E$80:$M$80,0))</f>
        <v>2.1041298746593461E-4</v>
      </c>
      <c r="O283" s="304">
        <f t="shared" si="14"/>
        <v>2.1041298746593461E-4</v>
      </c>
    </row>
    <row r="284" spans="1:15" x14ac:dyDescent="0.3">
      <c r="A284" s="228" t="str">
        <f>'2. Emissions Units &amp; Activities'!$A$20</f>
        <v>Type F</v>
      </c>
      <c r="B284" s="276" t="s">
        <v>207</v>
      </c>
      <c r="C284" s="230" t="str">
        <f>IFERROR(IF(B284="No CAS","",INDEX('DEQ Pollutant List'!$C$7:$C$611,MATCH('3. Pollutant Emissions - EF'!B284,'DEQ Pollutant List'!$B$7:$B$611,0))),"")</f>
        <v>Beryllium and compounds</v>
      </c>
      <c r="D284" s="231">
        <f>IFERROR(IF(OR($B284="",$B284="No CAS"),INDEX('DEQ Pollutant List'!$A$7:$A$611,MATCH($C284,'DEQ Pollutant List'!$C$7:$C$611,0)),INDEX('DEQ Pollutant List'!$A$7:$A$611,MATCH($B284,'DEQ Pollutant List'!$B$7:$B$611,0))),"")</f>
        <v>58</v>
      </c>
      <c r="E284" s="232">
        <v>0</v>
      </c>
      <c r="F284" s="233">
        <f>IF(A284="Type F",IF(INDEX('Emission Factors'!$G$6:$G$54,MATCH('3. Pollutant Emissions - EF'!B284,'Emission Factors'!$D$6:$D$54,0))="",INDEX('Emission Factors'!$F$6:$F$54,MATCH('3. Pollutant Emissions - EF'!B284,'Emission Factors'!$D$6:$D$54,0)),INDEX('Emission Factors'!$G$6:$G$54,MATCH('3. Pollutant Emissions - EF'!B284,'Emission Factors'!$D$6:$D$54,0))),IF(OR(A284="Type X",A284="Type Y"),INDEX('Emission Factors'!$E$6:$E$54,MATCH('3. Pollutant Emissions - EF'!B284,'Emission Factors'!$D$6:$D$54,0)),INDEX('Emission Factors'!$F$6:$F$54,MATCH('3. Pollutant Emissions - EF'!B284,'Emission Factors'!$D$6:$D$54,0))))</f>
        <v>0</v>
      </c>
      <c r="G284" s="234">
        <f t="shared" si="12"/>
        <v>0</v>
      </c>
      <c r="H284" s="235" t="s">
        <v>188</v>
      </c>
      <c r="I284" s="556" t="s">
        <v>240</v>
      </c>
      <c r="J284" s="298">
        <f>IFERROR(IF(F284="N/A","N/A",F284*(1-E284)*INDEX('2. Emissions Units &amp; Activities'!$H$15:$H$23,MATCH('3. Pollutant Emissions - EF'!$A284,'2. Emissions Units &amp; Activities'!$A$15:$A$23,0))/1000),"")</f>
        <v>0</v>
      </c>
      <c r="K284" s="298">
        <f>INDEX('Screening Emission Calculations'!$E$4:$M$54,MATCH($B284,'Screening Emission Calculations'!$C$4:$C$54,0),MATCH($A284,'Screening Emission Calculations'!$E$1:$M$1,0))</f>
        <v>0</v>
      </c>
      <c r="L284" s="299">
        <f t="shared" si="13"/>
        <v>0</v>
      </c>
      <c r="M284" s="500">
        <f>IFERROR(IF(F284="N/A","N/A",F284*(1-E284)*INDEX('2. Emissions Units &amp; Activities'!$K$15:$K$23,MATCH('3. Pollutant Emissions - EF'!$A284,'2. Emissions Units &amp; Activities'!$A$15:$A$23,0))/1000),"")</f>
        <v>0</v>
      </c>
      <c r="N284" s="555">
        <f>INDEX('Screening Emission Calculations'!$E$83:$M$133,MATCH($B284,'Screening Emission Calculations'!$C$83:$C$133,0),MATCH($A284,'Screening Emission Calculations'!$E$80:$M$80,0))</f>
        <v>0</v>
      </c>
      <c r="O284" s="304">
        <f t="shared" si="14"/>
        <v>0</v>
      </c>
    </row>
    <row r="285" spans="1:15" x14ac:dyDescent="0.3">
      <c r="A285" s="228" t="str">
        <f>'2. Emissions Units &amp; Activities'!$A$20</f>
        <v>Type F</v>
      </c>
      <c r="B285" s="276" t="s">
        <v>208</v>
      </c>
      <c r="C285" s="230" t="str">
        <f>IFERROR(IF(B285="No CAS","",INDEX('DEQ Pollutant List'!$C$7:$C$611,MATCH('3. Pollutant Emissions - EF'!B285,'DEQ Pollutant List'!$B$7:$B$611,0))),"")</f>
        <v>Cadmium and compounds</v>
      </c>
      <c r="D285" s="231">
        <f>IFERROR(IF(OR($B285="",$B285="No CAS"),INDEX('DEQ Pollutant List'!$A$7:$A$611,MATCH($C285,'DEQ Pollutant List'!$C$7:$C$611,0)),INDEX('DEQ Pollutant List'!$A$7:$A$611,MATCH($B285,'DEQ Pollutant List'!$B$7:$B$611,0))),"")</f>
        <v>83</v>
      </c>
      <c r="E285" s="232">
        <v>0</v>
      </c>
      <c r="F285" s="233">
        <f>IF(A285="Type F",IF(INDEX('Emission Factors'!$G$6:$G$54,MATCH('3. Pollutant Emissions - EF'!B285,'Emission Factors'!$D$6:$D$54,0))="",INDEX('Emission Factors'!$F$6:$F$54,MATCH('3. Pollutant Emissions - EF'!B285,'Emission Factors'!$D$6:$D$54,0)),INDEX('Emission Factors'!$G$6:$G$54,MATCH('3. Pollutant Emissions - EF'!B285,'Emission Factors'!$D$6:$D$54,0))),IF(OR(A285="Type X",A285="Type Y"),INDEX('Emission Factors'!$E$6:$E$54,MATCH('3. Pollutant Emissions - EF'!B285,'Emission Factors'!$D$6:$D$54,0)),INDEX('Emission Factors'!$F$6:$F$54,MATCH('3. Pollutant Emissions - EF'!B285,'Emission Factors'!$D$6:$D$54,0))))</f>
        <v>0</v>
      </c>
      <c r="G285" s="234">
        <f t="shared" si="12"/>
        <v>0</v>
      </c>
      <c r="H285" s="235" t="s">
        <v>188</v>
      </c>
      <c r="I285" s="556" t="s">
        <v>240</v>
      </c>
      <c r="J285" s="298">
        <f>IFERROR(IF(F285="N/A","N/A",F285*(1-E285)*INDEX('2. Emissions Units &amp; Activities'!$H$15:$H$23,MATCH('3. Pollutant Emissions - EF'!$A285,'2. Emissions Units &amp; Activities'!$A$15:$A$23,0))/1000),"")</f>
        <v>0</v>
      </c>
      <c r="K285" s="298">
        <f>INDEX('Screening Emission Calculations'!$E$4:$M$54,MATCH($B285,'Screening Emission Calculations'!$C$4:$C$54,0),MATCH($A285,'Screening Emission Calculations'!$E$1:$M$1,0))</f>
        <v>0</v>
      </c>
      <c r="L285" s="299">
        <f t="shared" si="13"/>
        <v>0</v>
      </c>
      <c r="M285" s="500">
        <f>IFERROR(IF(F285="N/A","N/A",F285*(1-E285)*INDEX('2. Emissions Units &amp; Activities'!$K$15:$K$23,MATCH('3. Pollutant Emissions - EF'!$A285,'2. Emissions Units &amp; Activities'!$A$15:$A$23,0))/1000),"")</f>
        <v>0</v>
      </c>
      <c r="N285" s="555">
        <f>INDEX('Screening Emission Calculations'!$E$83:$M$133,MATCH($B285,'Screening Emission Calculations'!$C$83:$C$133,0),MATCH($A285,'Screening Emission Calculations'!$E$80:$M$80,0))</f>
        <v>0</v>
      </c>
      <c r="O285" s="304">
        <f t="shared" si="14"/>
        <v>0</v>
      </c>
    </row>
    <row r="286" spans="1:15" x14ac:dyDescent="0.3">
      <c r="A286" s="228" t="str">
        <f>'2. Emissions Units &amp; Activities'!$A$20</f>
        <v>Type F</v>
      </c>
      <c r="B286" s="276" t="s">
        <v>209</v>
      </c>
      <c r="C286" s="230" t="str">
        <f>IFERROR(IF(B286="No CAS","",INDEX('DEQ Pollutant List'!$C$7:$C$611,MATCH('3. Pollutant Emissions - EF'!B286,'DEQ Pollutant List'!$B$7:$B$611,0))),"")</f>
        <v>Chlorobenzene</v>
      </c>
      <c r="D286" s="231">
        <f>IFERROR(IF(OR($B286="",$B286="No CAS"),INDEX('DEQ Pollutant List'!$A$7:$A$611,MATCH($C286,'DEQ Pollutant List'!$C$7:$C$611,0)),INDEX('DEQ Pollutant List'!$A$7:$A$611,MATCH($B286,'DEQ Pollutant List'!$B$7:$B$611,0))),"")</f>
        <v>108</v>
      </c>
      <c r="E286" s="232">
        <v>0</v>
      </c>
      <c r="F286" s="233">
        <f>IF(A286="Type F",IF(INDEX('Emission Factors'!$G$6:$G$54,MATCH('3. Pollutant Emissions - EF'!B286,'Emission Factors'!$D$6:$D$54,0))="",INDEX('Emission Factors'!$F$6:$F$54,MATCH('3. Pollutant Emissions - EF'!B286,'Emission Factors'!$D$6:$D$54,0)),INDEX('Emission Factors'!$G$6:$G$54,MATCH('3. Pollutant Emissions - EF'!B286,'Emission Factors'!$D$6:$D$54,0))),IF(OR(A286="Type X",A286="Type Y"),INDEX('Emission Factors'!$E$6:$E$54,MATCH('3. Pollutant Emissions - EF'!B286,'Emission Factors'!$D$6:$D$54,0)),INDEX('Emission Factors'!$F$6:$F$54,MATCH('3. Pollutant Emissions - EF'!B286,'Emission Factors'!$D$6:$D$54,0))))</f>
        <v>2.0000000000000001E-4</v>
      </c>
      <c r="G286" s="234">
        <f t="shared" si="12"/>
        <v>2.0000000000000001E-4</v>
      </c>
      <c r="H286" s="235" t="s">
        <v>188</v>
      </c>
      <c r="I286" s="556" t="s">
        <v>189</v>
      </c>
      <c r="J286" s="298">
        <f>IFERROR(IF(F286="N/A","N/A",F286*(1-E286)*INDEX('2. Emissions Units &amp; Activities'!$H$15:$H$23,MATCH('3. Pollutant Emissions - EF'!$A286,'2. Emissions Units &amp; Activities'!$A$15:$A$23,0))/1000),"")</f>
        <v>5.9573580000000003E-3</v>
      </c>
      <c r="K286" s="298">
        <f>INDEX('Screening Emission Calculations'!$E$4:$M$54,MATCH($B286,'Screening Emission Calculations'!$C$4:$C$54,0),MATCH($A286,'Screening Emission Calculations'!$E$1:$M$1,0))</f>
        <v>5.8378056666666664E-2</v>
      </c>
      <c r="L286" s="299">
        <f t="shared" si="13"/>
        <v>5.8378056666666664E-2</v>
      </c>
      <c r="M286" s="500">
        <f>IFERROR(IF(F286="N/A","N/A",F286*(1-E286)*INDEX('2. Emissions Units &amp; Activities'!$K$15:$K$23,MATCH('3. Pollutant Emissions - EF'!$A286,'2. Emissions Units &amp; Activities'!$A$15:$A$23,0))/1000),"")</f>
        <v>1.2816000000000001E-3</v>
      </c>
      <c r="N286" s="555">
        <f>INDEX('Screening Emission Calculations'!$E$83:$M$133,MATCH($B286,'Screening Emission Calculations'!$C$83:$C$133,0),MATCH($A286,'Screening Emission Calculations'!$E$80:$M$80,0))</f>
        <v>4.149248555555555E-3</v>
      </c>
      <c r="O286" s="304">
        <f t="shared" si="14"/>
        <v>4.149248555555555E-3</v>
      </c>
    </row>
    <row r="287" spans="1:15" x14ac:dyDescent="0.3">
      <c r="A287" s="228" t="str">
        <f>'2. Emissions Units &amp; Activities'!$A$20</f>
        <v>Type F</v>
      </c>
      <c r="B287" s="276" t="s">
        <v>210</v>
      </c>
      <c r="C287" s="230" t="str">
        <f>IFERROR(IF(B287="No CAS","",INDEX('DEQ Pollutant List'!$C$7:$C$611,MATCH('3. Pollutant Emissions - EF'!B287,'DEQ Pollutant List'!$B$7:$B$611,0))),"")</f>
        <v>Chromium VI, chromate and dichromate particulate</v>
      </c>
      <c r="D287" s="231">
        <f>IFERROR(IF(OR($B287="",$B287="No CAS"),INDEX('DEQ Pollutant List'!$A$7:$A$611,MATCH($C287,'DEQ Pollutant List'!$C$7:$C$611,0)),INDEX('DEQ Pollutant List'!$A$7:$A$611,MATCH($B287,'DEQ Pollutant List'!$B$7:$B$611,0))),"")</f>
        <v>136</v>
      </c>
      <c r="E287" s="232">
        <v>0</v>
      </c>
      <c r="F287" s="233">
        <f>IF(A287="Type F",IF(INDEX('Emission Factors'!$G$6:$G$54,MATCH('3. Pollutant Emissions - EF'!B287,'Emission Factors'!$D$6:$D$54,0))="",INDEX('Emission Factors'!$F$6:$F$54,MATCH('3. Pollutant Emissions - EF'!B287,'Emission Factors'!$D$6:$D$54,0)),INDEX('Emission Factors'!$G$6:$G$54,MATCH('3. Pollutant Emissions - EF'!B287,'Emission Factors'!$D$6:$D$54,0))),IF(OR(A287="Type X",A287="Type Y"),INDEX('Emission Factors'!$E$6:$E$54,MATCH('3. Pollutant Emissions - EF'!B287,'Emission Factors'!$D$6:$D$54,0)),INDEX('Emission Factors'!$F$6:$F$54,MATCH('3. Pollutant Emissions - EF'!B287,'Emission Factors'!$D$6:$D$54,0))))</f>
        <v>3.3121750461745375E-4</v>
      </c>
      <c r="G287" s="234">
        <f t="shared" si="12"/>
        <v>3.3121750461745375E-4</v>
      </c>
      <c r="H287" s="235" t="s">
        <v>188</v>
      </c>
      <c r="I287" s="556" t="s">
        <v>240</v>
      </c>
      <c r="J287" s="298">
        <f>IFERROR(IF(F287="N/A","N/A",F287*(1-E287)*INDEX('2. Emissions Units &amp; Activities'!$H$15:$H$23,MATCH('3. Pollutant Emissions - EF'!$A287,'2. Emissions Units &amp; Activities'!$A$15:$A$23,0))/1000),"")</f>
        <v>9.8659062543641259E-3</v>
      </c>
      <c r="K287" s="298">
        <f>INDEX('Screening Emission Calculations'!$E$4:$M$54,MATCH($B287,'Screening Emission Calculations'!$C$4:$C$54,0),MATCH($A287,'Screening Emission Calculations'!$E$1:$M$1,0))</f>
        <v>8.9264111146917638E-2</v>
      </c>
      <c r="L287" s="299">
        <f t="shared" si="13"/>
        <v>8.9264111146917638E-2</v>
      </c>
      <c r="M287" s="500">
        <f>IFERROR(IF(F287="N/A","N/A",F287*(1-E287)*INDEX('2. Emissions Units &amp; Activities'!$K$15:$K$23,MATCH('3. Pollutant Emissions - EF'!$A287,'2. Emissions Units &amp; Activities'!$A$15:$A$23,0))/1000),"")</f>
        <v>2.1224417695886438E-3</v>
      </c>
      <c r="N287" s="555">
        <f>INDEX('Screening Emission Calculations'!$E$83:$M$133,MATCH($B287,'Screening Emission Calculations'!$C$83:$C$133,0),MATCH($A287,'Screening Emission Calculations'!$E$80:$M$80,0))</f>
        <v>6.6243500923490748E-3</v>
      </c>
      <c r="O287" s="304">
        <f t="shared" si="14"/>
        <v>6.6243500923490748E-3</v>
      </c>
    </row>
    <row r="288" spans="1:15" x14ac:dyDescent="0.3">
      <c r="A288" s="228" t="str">
        <f>'2. Emissions Units &amp; Activities'!$A$20</f>
        <v>Type F</v>
      </c>
      <c r="B288" s="276" t="s">
        <v>211</v>
      </c>
      <c r="C288" s="230" t="str">
        <f>IFERROR(IF(B288="No CAS","",INDEX('DEQ Pollutant List'!$C$7:$C$611,MATCH('3. Pollutant Emissions - EF'!B288,'DEQ Pollutant List'!$B$7:$B$611,0))),"")</f>
        <v>Chrysene</v>
      </c>
      <c r="D288" s="231">
        <f>IFERROR(IF(OR($B288="",$B288="No CAS"),INDEX('DEQ Pollutant List'!$A$7:$A$611,MATCH($C288,'DEQ Pollutant List'!$C$7:$C$611,0)),INDEX('DEQ Pollutant List'!$A$7:$A$611,MATCH($B288,'DEQ Pollutant List'!$B$7:$B$611,0))),"")</f>
        <v>414</v>
      </c>
      <c r="E288" s="232">
        <v>0</v>
      </c>
      <c r="F288" s="233">
        <f>IF(A288="Type F",IF(INDEX('Emission Factors'!$G$6:$G$54,MATCH('3. Pollutant Emissions - EF'!B288,'Emission Factors'!$D$6:$D$54,0))="",INDEX('Emission Factors'!$F$6:$F$54,MATCH('3. Pollutant Emissions - EF'!B288,'Emission Factors'!$D$6:$D$54,0)),INDEX('Emission Factors'!$G$6:$G$54,MATCH('3. Pollutant Emissions - EF'!B288,'Emission Factors'!$D$6:$D$54,0))),IF(OR(A288="Type X",A288="Type Y"),INDEX('Emission Factors'!$E$6:$E$54,MATCH('3. Pollutant Emissions - EF'!B288,'Emission Factors'!$D$6:$D$54,0)),INDEX('Emission Factors'!$F$6:$F$54,MATCH('3. Pollutant Emissions - EF'!B288,'Emission Factors'!$D$6:$D$54,0))))</f>
        <v>6.3538695835792307E-5</v>
      </c>
      <c r="G288" s="234">
        <f t="shared" si="12"/>
        <v>6.3538695835792307E-5</v>
      </c>
      <c r="H288" s="235" t="s">
        <v>188</v>
      </c>
      <c r="I288" s="556" t="s">
        <v>239</v>
      </c>
      <c r="J288" s="298">
        <f>IFERROR(IF(F288="N/A","N/A",F288*(1-E288)*INDEX('2. Emissions Units &amp; Activities'!$H$15:$H$23,MATCH('3. Pollutant Emissions - EF'!$A288,'2. Emissions Units &amp; Activities'!$A$15:$A$23,0))/1000),"")</f>
        <v>1.89261378973462E-3</v>
      </c>
      <c r="K288" s="298">
        <f>INDEX('Screening Emission Calculations'!$E$4:$M$54,MATCH($B288,'Screening Emission Calculations'!$C$4:$C$54,0),MATCH($A288,'Screening Emission Calculations'!$E$1:$M$1,0))</f>
        <v>1.85463279301399E-2</v>
      </c>
      <c r="L288" s="299">
        <f t="shared" si="13"/>
        <v>1.85463279301399E-2</v>
      </c>
      <c r="M288" s="500">
        <f>IFERROR(IF(F288="N/A","N/A",F288*(1-E288)*INDEX('2. Emissions Units &amp; Activities'!$K$15:$K$23,MATCH('3. Pollutant Emissions - EF'!$A288,'2. Emissions Units &amp; Activities'!$A$15:$A$23,0))/1000),"")</f>
        <v>4.0715596291575714E-4</v>
      </c>
      <c r="N288" s="555">
        <f>INDEX('Screening Emission Calculations'!$E$83:$M$133,MATCH($B288,'Screening Emission Calculations'!$C$83:$C$133,0),MATCH($A288,'Screening Emission Calculations'!$E$80:$M$80,0))</f>
        <v>1.3181892095927249E-3</v>
      </c>
      <c r="O288" s="304">
        <f t="shared" si="14"/>
        <v>1.3181892095927249E-3</v>
      </c>
    </row>
    <row r="289" spans="1:15" x14ac:dyDescent="0.3">
      <c r="A289" s="228" t="str">
        <f>'2. Emissions Units &amp; Activities'!$A$20</f>
        <v>Type F</v>
      </c>
      <c r="B289" s="276" t="s">
        <v>212</v>
      </c>
      <c r="C289" s="230" t="str">
        <f>IFERROR(IF(B289="No CAS","",INDEX('DEQ Pollutant List'!$C$7:$C$611,MATCH('3. Pollutant Emissions - EF'!B289,'DEQ Pollutant List'!$B$7:$B$611,0))),"")</f>
        <v>Cobalt and compounds</v>
      </c>
      <c r="D289" s="231">
        <f>IFERROR(IF(OR($B289="",$B289="No CAS"),INDEX('DEQ Pollutant List'!$A$7:$A$611,MATCH($C289,'DEQ Pollutant List'!$C$7:$C$611,0)),INDEX('DEQ Pollutant List'!$A$7:$A$611,MATCH($B289,'DEQ Pollutant List'!$B$7:$B$611,0))),"")</f>
        <v>146</v>
      </c>
      <c r="E289" s="232">
        <v>0</v>
      </c>
      <c r="F289" s="233">
        <f>IF(A289="Type F",IF(INDEX('Emission Factors'!$G$6:$G$54,MATCH('3. Pollutant Emissions - EF'!B289,'Emission Factors'!$D$6:$D$54,0))="",INDEX('Emission Factors'!$F$6:$F$54,MATCH('3. Pollutant Emissions - EF'!B289,'Emission Factors'!$D$6:$D$54,0)),INDEX('Emission Factors'!$G$6:$G$54,MATCH('3. Pollutant Emissions - EF'!B289,'Emission Factors'!$D$6:$D$54,0))),IF(OR(A289="Type X",A289="Type Y"),INDEX('Emission Factors'!$E$6:$E$54,MATCH('3. Pollutant Emissions - EF'!B289,'Emission Factors'!$D$6:$D$54,0)),INDEX('Emission Factors'!$F$6:$F$54,MATCH('3. Pollutant Emissions - EF'!B289,'Emission Factors'!$D$6:$D$54,0))))</f>
        <v>0</v>
      </c>
      <c r="G289" s="234">
        <f t="shared" si="12"/>
        <v>0</v>
      </c>
      <c r="H289" s="235" t="s">
        <v>188</v>
      </c>
      <c r="I289" s="556" t="s">
        <v>240</v>
      </c>
      <c r="J289" s="298">
        <f>IFERROR(IF(F289="N/A","N/A",F289*(1-E289)*INDEX('2. Emissions Units &amp; Activities'!$H$15:$H$23,MATCH('3. Pollutant Emissions - EF'!$A289,'2. Emissions Units &amp; Activities'!$A$15:$A$23,0))/1000),"")</f>
        <v>0</v>
      </c>
      <c r="K289" s="298">
        <f>INDEX('Screening Emission Calculations'!$E$4:$M$54,MATCH($B289,'Screening Emission Calculations'!$C$4:$C$54,0),MATCH($A289,'Screening Emission Calculations'!$E$1:$M$1,0))</f>
        <v>0</v>
      </c>
      <c r="L289" s="299">
        <f t="shared" si="13"/>
        <v>0</v>
      </c>
      <c r="M289" s="500">
        <f>IFERROR(IF(F289="N/A","N/A",F289*(1-E289)*INDEX('2. Emissions Units &amp; Activities'!$K$15:$K$23,MATCH('3. Pollutant Emissions - EF'!$A289,'2. Emissions Units &amp; Activities'!$A$15:$A$23,0))/1000),"")</f>
        <v>0</v>
      </c>
      <c r="N289" s="555">
        <f>INDEX('Screening Emission Calculations'!$E$83:$M$133,MATCH($B289,'Screening Emission Calculations'!$C$83:$C$133,0),MATCH($A289,'Screening Emission Calculations'!$E$80:$M$80,0))</f>
        <v>0</v>
      </c>
      <c r="O289" s="304">
        <f t="shared" si="14"/>
        <v>0</v>
      </c>
    </row>
    <row r="290" spans="1:15" x14ac:dyDescent="0.3">
      <c r="A290" s="228" t="str">
        <f>'2. Emissions Units &amp; Activities'!$A$20</f>
        <v>Type F</v>
      </c>
      <c r="B290" s="276" t="s">
        <v>213</v>
      </c>
      <c r="C290" s="230" t="str">
        <f>IFERROR(IF(B290="No CAS","",INDEX('DEQ Pollutant List'!$C$7:$C$611,MATCH('3. Pollutant Emissions - EF'!B290,'DEQ Pollutant List'!$B$7:$B$611,0))),"")</f>
        <v>Copper and compounds</v>
      </c>
      <c r="D290" s="231">
        <f>IFERROR(IF(OR($B290="",$B290="No CAS"),INDEX('DEQ Pollutant List'!$A$7:$A$611,MATCH($C290,'DEQ Pollutant List'!$C$7:$C$611,0)),INDEX('DEQ Pollutant List'!$A$7:$A$611,MATCH($B290,'DEQ Pollutant List'!$B$7:$B$611,0))),"")</f>
        <v>149</v>
      </c>
      <c r="E290" s="232">
        <v>0</v>
      </c>
      <c r="F290" s="233">
        <f>IF(A290="Type F",IF(INDEX('Emission Factors'!$G$6:$G$54,MATCH('3. Pollutant Emissions - EF'!B290,'Emission Factors'!$D$6:$D$54,0))="",INDEX('Emission Factors'!$F$6:$F$54,MATCH('3. Pollutant Emissions - EF'!B290,'Emission Factors'!$D$6:$D$54,0)),INDEX('Emission Factors'!$G$6:$G$54,MATCH('3. Pollutant Emissions - EF'!B290,'Emission Factors'!$D$6:$D$54,0))),IF(OR(A290="Type X",A290="Type Y"),INDEX('Emission Factors'!$E$6:$E$54,MATCH('3. Pollutant Emissions - EF'!B290,'Emission Factors'!$D$6:$D$54,0)),INDEX('Emission Factors'!$F$6:$F$54,MATCH('3. Pollutant Emissions - EF'!B290,'Emission Factors'!$D$6:$D$54,0))))</f>
        <v>0</v>
      </c>
      <c r="G290" s="234">
        <f t="shared" si="12"/>
        <v>0</v>
      </c>
      <c r="H290" s="235" t="s">
        <v>188</v>
      </c>
      <c r="I290" s="556" t="s">
        <v>240</v>
      </c>
      <c r="J290" s="298">
        <f>IFERROR(IF(F290="N/A","N/A",F290*(1-E290)*INDEX('2. Emissions Units &amp; Activities'!$H$15:$H$23,MATCH('3. Pollutant Emissions - EF'!$A290,'2. Emissions Units &amp; Activities'!$A$15:$A$23,0))/1000),"")</f>
        <v>0</v>
      </c>
      <c r="K290" s="298">
        <f>INDEX('Screening Emission Calculations'!$E$4:$M$54,MATCH($B290,'Screening Emission Calculations'!$C$4:$C$54,0),MATCH($A290,'Screening Emission Calculations'!$E$1:$M$1,0))</f>
        <v>0</v>
      </c>
      <c r="L290" s="299">
        <f t="shared" si="13"/>
        <v>0</v>
      </c>
      <c r="M290" s="500">
        <f>IFERROR(IF(F290="N/A","N/A",F290*(1-E290)*INDEX('2. Emissions Units &amp; Activities'!$K$15:$K$23,MATCH('3. Pollutant Emissions - EF'!$A290,'2. Emissions Units &amp; Activities'!$A$15:$A$23,0))/1000),"")</f>
        <v>0</v>
      </c>
      <c r="N290" s="555">
        <f>INDEX('Screening Emission Calculations'!$E$83:$M$133,MATCH($B290,'Screening Emission Calculations'!$C$83:$C$133,0),MATCH($A290,'Screening Emission Calculations'!$E$80:$M$80,0))</f>
        <v>0</v>
      </c>
      <c r="O290" s="304">
        <f t="shared" si="14"/>
        <v>0</v>
      </c>
    </row>
    <row r="291" spans="1:15" x14ac:dyDescent="0.3">
      <c r="A291" s="228" t="str">
        <f>'2. Emissions Units &amp; Activities'!$A$20</f>
        <v>Type F</v>
      </c>
      <c r="B291" s="276" t="s">
        <v>214</v>
      </c>
      <c r="C291" s="230" t="str">
        <f>IFERROR(IF(B291="No CAS","",INDEX('DEQ Pollutant List'!$C$7:$C$611,MATCH('3. Pollutant Emissions - EF'!B291,'DEQ Pollutant List'!$B$7:$B$611,0))),"")</f>
        <v>Dibenz[a,h]anthracene</v>
      </c>
      <c r="D291" s="231">
        <f>IFERROR(IF(OR($B291="",$B291="No CAS"),INDEX('DEQ Pollutant List'!$A$7:$A$611,MATCH($C291,'DEQ Pollutant List'!$C$7:$C$611,0)),INDEX('DEQ Pollutant List'!$A$7:$A$611,MATCH($B291,'DEQ Pollutant List'!$B$7:$B$611,0))),"")</f>
        <v>419</v>
      </c>
      <c r="E291" s="232">
        <v>0</v>
      </c>
      <c r="F291" s="233">
        <f>IF(A291="Type F",IF(INDEX('Emission Factors'!$G$6:$G$54,MATCH('3. Pollutant Emissions - EF'!B291,'Emission Factors'!$D$6:$D$54,0))="",INDEX('Emission Factors'!$F$6:$F$54,MATCH('3. Pollutant Emissions - EF'!B291,'Emission Factors'!$D$6:$D$54,0)),INDEX('Emission Factors'!$G$6:$G$54,MATCH('3. Pollutant Emissions - EF'!B291,'Emission Factors'!$D$6:$D$54,0))),IF(OR(A291="Type X",A291="Type Y"),INDEX('Emission Factors'!$E$6:$E$54,MATCH('3. Pollutant Emissions - EF'!B291,'Emission Factors'!$D$6:$D$54,0)),INDEX('Emission Factors'!$F$6:$F$54,MATCH('3. Pollutant Emissions - EF'!B291,'Emission Factors'!$D$6:$D$54,0))))</f>
        <v>2.67E-7</v>
      </c>
      <c r="G291" s="234">
        <f t="shared" si="12"/>
        <v>2.67E-7</v>
      </c>
      <c r="H291" s="235" t="s">
        <v>188</v>
      </c>
      <c r="I291" s="556" t="s">
        <v>239</v>
      </c>
      <c r="J291" s="298">
        <f>IFERROR(IF(F291="N/A","N/A",F291*(1-E291)*INDEX('2. Emissions Units &amp; Activities'!$H$15:$H$23,MATCH('3. Pollutant Emissions - EF'!$A291,'2. Emissions Units &amp; Activities'!$A$15:$A$23,0))/1000),"")</f>
        <v>7.9530729300000008E-6</v>
      </c>
      <c r="K291" s="298">
        <f>INDEX('Screening Emission Calculations'!$E$4:$M$54,MATCH($B291,'Screening Emission Calculations'!$C$4:$C$54,0),MATCH($A291,'Screening Emission Calculations'!$E$1:$M$1,0))</f>
        <v>7.7934705649999983E-5</v>
      </c>
      <c r="L291" s="299">
        <f t="shared" si="13"/>
        <v>7.7934705649999983E-5</v>
      </c>
      <c r="M291" s="500">
        <f>IFERROR(IF(F291="N/A","N/A",F291*(1-E291)*INDEX('2. Emissions Units &amp; Activities'!$K$15:$K$23,MATCH('3. Pollutant Emissions - EF'!$A291,'2. Emissions Units &amp; Activities'!$A$15:$A$23,0))/1000),"")</f>
        <v>1.7109359999999999E-6</v>
      </c>
      <c r="N291" s="555">
        <f>INDEX('Screening Emission Calculations'!$E$83:$M$133,MATCH($B291,'Screening Emission Calculations'!$C$83:$C$133,0),MATCH($A291,'Screening Emission Calculations'!$E$80:$M$80,0))</f>
        <v>5.5392468216666663E-6</v>
      </c>
      <c r="O291" s="304">
        <f t="shared" si="14"/>
        <v>5.5392468216666663E-6</v>
      </c>
    </row>
    <row r="292" spans="1:15" ht="15.75" customHeight="1" x14ac:dyDescent="0.3">
      <c r="A292" s="228" t="str">
        <f>'2. Emissions Units &amp; Activities'!$A$20</f>
        <v>Type F</v>
      </c>
      <c r="B292" s="276">
        <v>200</v>
      </c>
      <c r="C292" s="230" t="str">
        <f>IFERROR(IF(B292="No CAS","",INDEX('DEQ Pollutant List'!$C$7:$C$611,MATCH('3. Pollutant Emissions - EF'!B292,'DEQ Pollutant List'!$B$7:$B$611,0))),"")</f>
        <v>Diesel particulate matter</v>
      </c>
      <c r="D292" s="231">
        <f>IFERROR(IF(OR($B292="",$B292="No CAS"),INDEX('DEQ Pollutant List'!$A$7:$A$611,MATCH($C292,'DEQ Pollutant List'!$C$7:$C$611,0)),INDEX('DEQ Pollutant List'!$A$7:$A$611,MATCH($B292,'DEQ Pollutant List'!$B$7:$B$611,0))),"")</f>
        <v>200</v>
      </c>
      <c r="E292" s="232">
        <v>0</v>
      </c>
      <c r="F292" s="233">
        <f>'Emission Factors'!M55</f>
        <v>16.9752457004105</v>
      </c>
      <c r="G292" s="234">
        <f t="shared" si="12"/>
        <v>16.9752457004105</v>
      </c>
      <c r="H292" s="235" t="s">
        <v>188</v>
      </c>
      <c r="I292" s="556" t="s">
        <v>239</v>
      </c>
      <c r="J292" s="298">
        <f>IFERROR(IF(F292="N/A","N/A",F292*(1-E292)*INDEX('2. Emissions Units &amp; Activities'!$H$15:$H$23,MATCH('3. Pollutant Emissions - EF'!$A292,'2. Emissions Units &amp; Activities'!$A$15:$A$23,0))/1000),"")</f>
        <v>505.63807887653053</v>
      </c>
      <c r="K292" s="298">
        <f>INDEX('Screening Emission Calculations'!$E$4:$M$54,MATCH($B292,'Screening Emission Calculations'!$C$4:$C$54,0),MATCH($A292,'Screening Emission Calculations'!$E$1:$M$1,0))</f>
        <v>4954.9092771457681</v>
      </c>
      <c r="L292" s="299">
        <f t="shared" si="13"/>
        <v>4954.9092771457681</v>
      </c>
      <c r="M292" s="500">
        <f>IFERROR(IF(F292="N/A","N/A",F292*(1-E292)*INDEX('2. Emissions Units &amp; Activities'!$K$15:$K$23,MATCH('3. Pollutant Emissions - EF'!$A292,'2. Emissions Units &amp; Activities'!$A$15:$A$23,0))/1000),"")</f>
        <v>108.77737444823049</v>
      </c>
      <c r="N292" s="555">
        <f>INDEX('Screening Emission Calculations'!$E$83:$M$133,MATCH($B292,'Screening Emission Calculations'!$C$83:$C$133,0),MATCH($A292,'Screening Emission Calculations'!$E$80:$M$80,0))</f>
        <v>352.1725685131446</v>
      </c>
      <c r="O292" s="304">
        <f t="shared" si="14"/>
        <v>352.1725685131446</v>
      </c>
    </row>
    <row r="293" spans="1:15" x14ac:dyDescent="0.3">
      <c r="A293" s="228" t="str">
        <f>'2. Emissions Units &amp; Activities'!$A$20</f>
        <v>Type F</v>
      </c>
      <c r="B293" s="276" t="s">
        <v>216</v>
      </c>
      <c r="C293" s="230" t="str">
        <f>IFERROR(IF(B293="No CAS","",INDEX('DEQ Pollutant List'!$C$7:$C$611,MATCH('3. Pollutant Emissions - EF'!B293,'DEQ Pollutant List'!$B$7:$B$611,0))),"")</f>
        <v>Ethyl benzene</v>
      </c>
      <c r="D293" s="231">
        <f>IFERROR(IF(OR($B293="",$B293="No CAS"),INDEX('DEQ Pollutant List'!$A$7:$A$611,MATCH($C293,'DEQ Pollutant List'!$C$7:$C$611,0)),INDEX('DEQ Pollutant List'!$A$7:$A$611,MATCH($B293,'DEQ Pollutant List'!$B$7:$B$611,0))),"")</f>
        <v>229</v>
      </c>
      <c r="E293" s="232">
        <v>0</v>
      </c>
      <c r="F293" s="233">
        <f>IF(A293="Type F",IF(INDEX('Emission Factors'!$G$6:$G$54,MATCH('3. Pollutant Emissions - EF'!B293,'Emission Factors'!$D$6:$D$54,0))="",INDEX('Emission Factors'!$F$6:$F$54,MATCH('3. Pollutant Emissions - EF'!B293,'Emission Factors'!$D$6:$D$54,0)),INDEX('Emission Factors'!$G$6:$G$54,MATCH('3. Pollutant Emissions - EF'!B293,'Emission Factors'!$D$6:$D$54,0))),IF(OR(A293="Type X",A293="Type Y"),INDEX('Emission Factors'!$E$6:$E$54,MATCH('3. Pollutant Emissions - EF'!B293,'Emission Factors'!$D$6:$D$54,0)),INDEX('Emission Factors'!$F$6:$F$54,MATCH('3. Pollutant Emissions - EF'!B293,'Emission Factors'!$D$6:$D$54,0))))</f>
        <v>0</v>
      </c>
      <c r="G293" s="234">
        <f t="shared" si="12"/>
        <v>0</v>
      </c>
      <c r="H293" s="235" t="s">
        <v>188</v>
      </c>
      <c r="I293" s="556" t="s">
        <v>238</v>
      </c>
      <c r="J293" s="298">
        <f>IFERROR(IF(F293="N/A","N/A",F293*(1-E293)*INDEX('2. Emissions Units &amp; Activities'!$H$15:$H$23,MATCH('3. Pollutant Emissions - EF'!$A293,'2. Emissions Units &amp; Activities'!$A$15:$A$23,0))/1000),"")</f>
        <v>0</v>
      </c>
      <c r="K293" s="298">
        <f>INDEX('Screening Emission Calculations'!$E$4:$M$54,MATCH($B293,'Screening Emission Calculations'!$C$4:$C$54,0),MATCH($A293,'Screening Emission Calculations'!$E$1:$M$1,0))</f>
        <v>0</v>
      </c>
      <c r="L293" s="299">
        <f t="shared" si="13"/>
        <v>0</v>
      </c>
      <c r="M293" s="500">
        <f>IFERROR(IF(F293="N/A","N/A",F293*(1-E293)*INDEX('2. Emissions Units &amp; Activities'!$K$15:$K$23,MATCH('3. Pollutant Emissions - EF'!$A293,'2. Emissions Units &amp; Activities'!$A$15:$A$23,0))/1000),"")</f>
        <v>0</v>
      </c>
      <c r="N293" s="555">
        <f>INDEX('Screening Emission Calculations'!$E$83:$M$133,MATCH($B293,'Screening Emission Calculations'!$C$83:$C$133,0),MATCH($A293,'Screening Emission Calculations'!$E$80:$M$80,0))</f>
        <v>0</v>
      </c>
      <c r="O293" s="304">
        <f t="shared" si="14"/>
        <v>0</v>
      </c>
    </row>
    <row r="294" spans="1:15" x14ac:dyDescent="0.3">
      <c r="A294" s="228" t="str">
        <f>'2. Emissions Units &amp; Activities'!$A$20</f>
        <v>Type F</v>
      </c>
      <c r="B294" s="276" t="s">
        <v>217</v>
      </c>
      <c r="C294" s="230" t="str">
        <f>IFERROR(IF(B294="No CAS","",INDEX('DEQ Pollutant List'!$C$7:$C$611,MATCH('3. Pollutant Emissions - EF'!B294,'DEQ Pollutant List'!$B$7:$B$611,0))),"")</f>
        <v>Fluoranthene</v>
      </c>
      <c r="D294" s="231">
        <f>IFERROR(IF(OR($B294="",$B294="No CAS"),INDEX('DEQ Pollutant List'!$A$7:$A$611,MATCH($C294,'DEQ Pollutant List'!$C$7:$C$611,0)),INDEX('DEQ Pollutant List'!$A$7:$A$611,MATCH($B294,'DEQ Pollutant List'!$B$7:$B$611,0))),"")</f>
        <v>424</v>
      </c>
      <c r="E294" s="232">
        <v>0</v>
      </c>
      <c r="F294" s="233">
        <f>IF(A294="Type F",IF(INDEX('Emission Factors'!$G$6:$G$54,MATCH('3. Pollutant Emissions - EF'!B294,'Emission Factors'!$D$6:$D$54,0))="",INDEX('Emission Factors'!$F$6:$F$54,MATCH('3. Pollutant Emissions - EF'!B294,'Emission Factors'!$D$6:$D$54,0)),INDEX('Emission Factors'!$G$6:$G$54,MATCH('3. Pollutant Emissions - EF'!B294,'Emission Factors'!$D$6:$D$54,0))),IF(OR(A294="Type X",A294="Type Y"),INDEX('Emission Factors'!$E$6:$E$54,MATCH('3. Pollutant Emissions - EF'!B294,'Emission Factors'!$D$6:$D$54,0)),INDEX('Emission Factors'!$F$6:$F$54,MATCH('3. Pollutant Emissions - EF'!B294,'Emission Factors'!$D$6:$D$54,0))))</f>
        <v>2.6724490926773254E-4</v>
      </c>
      <c r="G294" s="234">
        <f t="shared" si="12"/>
        <v>2.6724490926773254E-4</v>
      </c>
      <c r="H294" s="235" t="s">
        <v>188</v>
      </c>
      <c r="I294" s="556" t="s">
        <v>239</v>
      </c>
      <c r="J294" s="298">
        <f>IFERROR(IF(F294="N/A","N/A",F294*(1-E294)*INDEX('2. Emissions Units &amp; Activities'!$H$15:$H$23,MATCH('3. Pollutant Emissions - EF'!$A294,'2. Emissions Units &amp; Activities'!$A$15:$A$23,0))/1000),"")</f>
        <v>7.9603679909270031E-3</v>
      </c>
      <c r="K294" s="298">
        <f>INDEX('Screening Emission Calculations'!$E$4:$M$54,MATCH($B294,'Screening Emission Calculations'!$C$4:$C$54,0),MATCH($A294,'Screening Emission Calculations'!$E$1:$M$1,0))</f>
        <v>7.8006192285549392E-2</v>
      </c>
      <c r="L294" s="299">
        <f t="shared" si="13"/>
        <v>7.8006192285549392E-2</v>
      </c>
      <c r="M294" s="500">
        <f>IFERROR(IF(F294="N/A","N/A",F294*(1-E294)*INDEX('2. Emissions Units &amp; Activities'!$K$15:$K$23,MATCH('3. Pollutant Emissions - EF'!$A294,'2. Emissions Units &amp; Activities'!$A$15:$A$23,0))/1000),"")</f>
        <v>1.71250537858763E-3</v>
      </c>
      <c r="N294" s="555">
        <f>INDEX('Screening Emission Calculations'!$E$83:$M$133,MATCH($B294,'Screening Emission Calculations'!$C$83:$C$133,0),MATCH($A294,'Screening Emission Calculations'!$E$80:$M$80,0))</f>
        <v>5.544327768793573E-3</v>
      </c>
      <c r="O294" s="304">
        <f t="shared" si="14"/>
        <v>5.544327768793573E-3</v>
      </c>
    </row>
    <row r="295" spans="1:15" x14ac:dyDescent="0.3">
      <c r="A295" s="228" t="str">
        <f>'2. Emissions Units &amp; Activities'!$A$20</f>
        <v>Type F</v>
      </c>
      <c r="B295" s="276" t="s">
        <v>218</v>
      </c>
      <c r="C295" s="230" t="str">
        <f>IFERROR(IF(B295="No CAS","",INDEX('DEQ Pollutant List'!$C$7:$C$611,MATCH('3. Pollutant Emissions - EF'!B295,'DEQ Pollutant List'!$B$7:$B$611,0))),"")</f>
        <v>Fluorene</v>
      </c>
      <c r="D295" s="231">
        <f>IFERROR(IF(OR($B295="",$B295="No CAS"),INDEX('DEQ Pollutant List'!$A$7:$A$611,MATCH($C295,'DEQ Pollutant List'!$C$7:$C$611,0)),INDEX('DEQ Pollutant List'!$A$7:$A$611,MATCH($B295,'DEQ Pollutant List'!$B$7:$B$611,0))),"")</f>
        <v>425</v>
      </c>
      <c r="E295" s="232">
        <v>0</v>
      </c>
      <c r="F295" s="233">
        <f>IF(A295="Type F",IF(INDEX('Emission Factors'!$G$6:$G$54,MATCH('3. Pollutant Emissions - EF'!B295,'Emission Factors'!$D$6:$D$54,0))="",INDEX('Emission Factors'!$F$6:$F$54,MATCH('3. Pollutant Emissions - EF'!B295,'Emission Factors'!$D$6:$D$54,0)),INDEX('Emission Factors'!$G$6:$G$54,MATCH('3. Pollutant Emissions - EF'!B295,'Emission Factors'!$D$6:$D$54,0))),IF(OR(A295="Type X",A295="Type Y"),INDEX('Emission Factors'!$E$6:$E$54,MATCH('3. Pollutant Emissions - EF'!B295,'Emission Factors'!$D$6:$D$54,0)),INDEX('Emission Factors'!$F$6:$F$54,MATCH('3. Pollutant Emissions - EF'!B295,'Emission Factors'!$D$6:$D$54,0))))</f>
        <v>1.5661590000854678E-3</v>
      </c>
      <c r="G295" s="234">
        <f t="shared" si="12"/>
        <v>1.5661590000854678E-3</v>
      </c>
      <c r="H295" s="235" t="s">
        <v>188</v>
      </c>
      <c r="I295" s="556" t="s">
        <v>239</v>
      </c>
      <c r="J295" s="298">
        <f>IFERROR(IF(F295="N/A","N/A",F295*(1-E295)*INDEX('2. Emissions Units &amp; Activities'!$H$15:$H$23,MATCH('3. Pollutant Emissions - EF'!$A295,'2. Emissions Units &amp; Activities'!$A$15:$A$23,0))/1000),"")</f>
        <v>4.6650849242155817E-2</v>
      </c>
      <c r="K295" s="298">
        <f>INDEX('Screening Emission Calculations'!$E$4:$M$54,MATCH($B295,'Screening Emission Calculations'!$C$4:$C$54,0),MATCH($A295,'Screening Emission Calculations'!$E$1:$M$1,0))</f>
        <v>0.4571465942799971</v>
      </c>
      <c r="L295" s="299">
        <f t="shared" si="13"/>
        <v>0.4571465942799971</v>
      </c>
      <c r="M295" s="500">
        <f>IFERROR(IF(F295="N/A","N/A",F295*(1-E295)*INDEX('2. Emissions Units &amp; Activities'!$K$15:$K$23,MATCH('3. Pollutant Emissions - EF'!$A295,'2. Emissions Units &amp; Activities'!$A$15:$A$23,0))/1000),"")</f>
        <v>1.0035946872547677E-2</v>
      </c>
      <c r="N295" s="555">
        <f>INDEX('Screening Emission Calculations'!$E$83:$M$133,MATCH($B295,'Screening Emission Calculations'!$C$83:$C$133,0),MATCH($A295,'Screening Emission Calculations'!$E$80:$M$80,0))</f>
        <v>3.2491914844374796E-2</v>
      </c>
      <c r="O295" s="304">
        <f t="shared" si="14"/>
        <v>3.2491914844374796E-2</v>
      </c>
    </row>
    <row r="296" spans="1:15" x14ac:dyDescent="0.3">
      <c r="A296" s="228" t="str">
        <f>'2. Emissions Units &amp; Activities'!$A$20</f>
        <v>Type F</v>
      </c>
      <c r="B296" s="276" t="s">
        <v>219</v>
      </c>
      <c r="C296" s="230" t="str">
        <f>IFERROR(IF(B296="No CAS","",INDEX('DEQ Pollutant List'!$C$7:$C$611,MATCH('3. Pollutant Emissions - EF'!B296,'DEQ Pollutant List'!$B$7:$B$611,0))),"")</f>
        <v>Formaldehyde</v>
      </c>
      <c r="D296" s="231">
        <f>IFERROR(IF(OR($B296="",$B296="No CAS"),INDEX('DEQ Pollutant List'!$A$7:$A$611,MATCH($C296,'DEQ Pollutant List'!$C$7:$C$611,0)),INDEX('DEQ Pollutant List'!$A$7:$A$611,MATCH($B296,'DEQ Pollutant List'!$B$7:$B$611,0))),"")</f>
        <v>250</v>
      </c>
      <c r="E296" s="232">
        <v>0</v>
      </c>
      <c r="F296" s="233">
        <f>IF(A296="Type F",IF(INDEX('Emission Factors'!$G$6:$G$54,MATCH('3. Pollutant Emissions - EF'!B296,'Emission Factors'!$D$6:$D$54,0))="",INDEX('Emission Factors'!$F$6:$F$54,MATCH('3. Pollutant Emissions - EF'!B296,'Emission Factors'!$D$6:$D$54,0)),INDEX('Emission Factors'!$G$6:$G$54,MATCH('3. Pollutant Emissions - EF'!B296,'Emission Factors'!$D$6:$D$54,0))),IF(OR(A296="Type X",A296="Type Y"),INDEX('Emission Factors'!$E$6:$E$54,MATCH('3. Pollutant Emissions - EF'!B296,'Emission Factors'!$D$6:$D$54,0)),INDEX('Emission Factors'!$F$6:$F$54,MATCH('3. Pollutant Emissions - EF'!B296,'Emission Factors'!$D$6:$D$54,0))))</f>
        <v>2.2862876488680866</v>
      </c>
      <c r="G296" s="234">
        <f t="shared" si="12"/>
        <v>2.2862876488680866</v>
      </c>
      <c r="H296" s="235" t="s">
        <v>188</v>
      </c>
      <c r="I296" s="556" t="s">
        <v>238</v>
      </c>
      <c r="J296" s="298">
        <f>IFERROR(IF(F296="N/A","N/A",F296*(1-E296)*INDEX('2. Emissions Units &amp; Activities'!$H$15:$H$23,MATCH('3. Pollutant Emissions - EF'!$A296,'2. Emissions Units &amp; Activities'!$A$15:$A$23,0))/1000),"")</f>
        <v>68.101170076427422</v>
      </c>
      <c r="K296" s="298">
        <f>INDEX('Screening Emission Calculations'!$E$4:$M$54,MATCH($B296,'Screening Emission Calculations'!$C$4:$C$54,0),MATCH($A296,'Screening Emission Calculations'!$E$1:$M$1,0))</f>
        <v>676.22396674638253</v>
      </c>
      <c r="L296" s="299">
        <f t="shared" si="13"/>
        <v>676.22396674638253</v>
      </c>
      <c r="M296" s="500">
        <f>IFERROR(IF(F296="N/A","N/A",F296*(1-E296)*INDEX('2. Emissions Units &amp; Activities'!$K$15:$K$23,MATCH('3. Pollutant Emissions - EF'!$A296,'2. Emissions Units &amp; Activities'!$A$15:$A$23,0))/1000),"")</f>
        <v>14.650531253946699</v>
      </c>
      <c r="N296" s="555">
        <f>INDEX('Screening Emission Calculations'!$E$83:$M$133,MATCH($B296,'Screening Emission Calculations'!$C$83:$C$133,0),MATCH($A296,'Screening Emission Calculations'!$E$80:$M$80,0))</f>
        <v>47.727839194477951</v>
      </c>
      <c r="O296" s="304">
        <f t="shared" si="14"/>
        <v>47.727839194477951</v>
      </c>
    </row>
    <row r="297" spans="1:15" x14ac:dyDescent="0.3">
      <c r="A297" s="228" t="str">
        <f>'2. Emissions Units &amp; Activities'!$A$20</f>
        <v>Type F</v>
      </c>
      <c r="B297" s="276" t="s">
        <v>220</v>
      </c>
      <c r="C297" s="230" t="str">
        <f>IFERROR(IF(B297="No CAS","",INDEX('DEQ Pollutant List'!$C$7:$C$611,MATCH('3. Pollutant Emissions - EF'!B297,'DEQ Pollutant List'!$B$7:$B$611,0))),"")</f>
        <v>Hexane</v>
      </c>
      <c r="D297" s="231">
        <f>IFERROR(IF(OR($B297="",$B297="No CAS"),INDEX('DEQ Pollutant List'!$A$7:$A$611,MATCH($C297,'DEQ Pollutant List'!$C$7:$C$611,0)),INDEX('DEQ Pollutant List'!$A$7:$A$611,MATCH($B297,'DEQ Pollutant List'!$B$7:$B$611,0))),"")</f>
        <v>289</v>
      </c>
      <c r="E297" s="232">
        <v>0</v>
      </c>
      <c r="F297" s="233">
        <f>IF(A297="Type F",IF(INDEX('Emission Factors'!$G$6:$G$54,MATCH('3. Pollutant Emissions - EF'!B297,'Emission Factors'!$D$6:$D$54,0))="",INDEX('Emission Factors'!$F$6:$F$54,MATCH('3. Pollutant Emissions - EF'!B297,'Emission Factors'!$D$6:$D$54,0)),INDEX('Emission Factors'!$G$6:$G$54,MATCH('3. Pollutant Emissions - EF'!B297,'Emission Factors'!$D$6:$D$54,0))),IF(OR(A297="Type X",A297="Type Y"),INDEX('Emission Factors'!$E$6:$E$54,MATCH('3. Pollutant Emissions - EF'!B297,'Emission Factors'!$D$6:$D$54,0)),INDEX('Emission Factors'!$F$6:$F$54,MATCH('3. Pollutant Emissions - EF'!B297,'Emission Factors'!$D$6:$D$54,0))))</f>
        <v>0</v>
      </c>
      <c r="G297" s="234">
        <f t="shared" si="12"/>
        <v>0</v>
      </c>
      <c r="H297" s="235" t="s">
        <v>188</v>
      </c>
      <c r="I297" s="556" t="s">
        <v>238</v>
      </c>
      <c r="J297" s="298">
        <f>IFERROR(IF(F297="N/A","N/A",F297*(1-E297)*INDEX('2. Emissions Units &amp; Activities'!$H$15:$H$23,MATCH('3. Pollutant Emissions - EF'!$A297,'2. Emissions Units &amp; Activities'!$A$15:$A$23,0))/1000),"")</f>
        <v>0</v>
      </c>
      <c r="K297" s="298">
        <f>INDEX('Screening Emission Calculations'!$E$4:$M$54,MATCH($B297,'Screening Emission Calculations'!$C$4:$C$54,0),MATCH($A297,'Screening Emission Calculations'!$E$1:$M$1,0))</f>
        <v>0</v>
      </c>
      <c r="L297" s="299">
        <f t="shared" si="13"/>
        <v>0</v>
      </c>
      <c r="M297" s="500">
        <f>IFERROR(IF(F297="N/A","N/A",F297*(1-E297)*INDEX('2. Emissions Units &amp; Activities'!$K$15:$K$23,MATCH('3. Pollutant Emissions - EF'!$A297,'2. Emissions Units &amp; Activities'!$A$15:$A$23,0))/1000),"")</f>
        <v>0</v>
      </c>
      <c r="N297" s="555">
        <f>INDEX('Screening Emission Calculations'!$E$83:$M$133,MATCH($B297,'Screening Emission Calculations'!$C$83:$C$133,0),MATCH($A297,'Screening Emission Calculations'!$E$80:$M$80,0))</f>
        <v>0</v>
      </c>
      <c r="O297" s="304">
        <f t="shared" si="14"/>
        <v>0</v>
      </c>
    </row>
    <row r="298" spans="1:15" x14ac:dyDescent="0.3">
      <c r="A298" s="228" t="str">
        <f>'2. Emissions Units &amp; Activities'!$A$20</f>
        <v>Type F</v>
      </c>
      <c r="B298" s="276" t="s">
        <v>221</v>
      </c>
      <c r="C298" s="230" t="str">
        <f>IFERROR(IF(B298="No CAS","",INDEX('DEQ Pollutant List'!$C$7:$C$611,MATCH('3. Pollutant Emissions - EF'!B298,'DEQ Pollutant List'!$B$7:$B$611,0))),"")</f>
        <v>Hydrochloric acid</v>
      </c>
      <c r="D298" s="231">
        <f>IFERROR(IF(OR($B298="",$B298="No CAS"),INDEX('DEQ Pollutant List'!$A$7:$A$611,MATCH($C298,'DEQ Pollutant List'!$C$7:$C$611,0)),INDEX('DEQ Pollutant List'!$A$7:$A$611,MATCH($B298,'DEQ Pollutant List'!$B$7:$B$611,0))),"")</f>
        <v>292</v>
      </c>
      <c r="E298" s="232">
        <v>0</v>
      </c>
      <c r="F298" s="233">
        <f>IF(A298="Type F",IF(INDEX('Emission Factors'!$G$6:$G$54,MATCH('3. Pollutant Emissions - EF'!B298,'Emission Factors'!$D$6:$D$54,0))="",INDEX('Emission Factors'!$F$6:$F$54,MATCH('3. Pollutant Emissions - EF'!B298,'Emission Factors'!$D$6:$D$54,0)),INDEX('Emission Factors'!$G$6:$G$54,MATCH('3. Pollutant Emissions - EF'!B298,'Emission Factors'!$D$6:$D$54,0))),IF(OR(A298="Type X",A298="Type Y"),INDEX('Emission Factors'!$E$6:$E$54,MATCH('3. Pollutant Emissions - EF'!B298,'Emission Factors'!$D$6:$D$54,0)),INDEX('Emission Factors'!$F$6:$F$54,MATCH('3. Pollutant Emissions - EF'!B298,'Emission Factors'!$D$6:$D$54,0))))</f>
        <v>0.18629999999999999</v>
      </c>
      <c r="G298" s="234">
        <f t="shared" si="12"/>
        <v>0.18629999999999999</v>
      </c>
      <c r="H298" s="235" t="s">
        <v>188</v>
      </c>
      <c r="I298" s="556" t="s">
        <v>189</v>
      </c>
      <c r="J298" s="298">
        <f>IFERROR(IF(F298="N/A","N/A",F298*(1-E298)*INDEX('2. Emissions Units &amp; Activities'!$H$15:$H$23,MATCH('3. Pollutant Emissions - EF'!$A298,'2. Emissions Units &amp; Activities'!$A$15:$A$23,0))/1000),"")</f>
        <v>5.5492789770000002</v>
      </c>
      <c r="K298" s="298">
        <f>INDEX('Screening Emission Calculations'!$E$4:$M$54,MATCH($B298,'Screening Emission Calculations'!$C$4:$C$54,0),MATCH($A298,'Screening Emission Calculations'!$E$1:$M$1,0))</f>
        <v>54.379159784999985</v>
      </c>
      <c r="L298" s="299">
        <f t="shared" si="13"/>
        <v>54.379159784999985</v>
      </c>
      <c r="M298" s="500">
        <f>IFERROR(IF(F298="N/A","N/A",F298*(1-E298)*INDEX('2. Emissions Units &amp; Activities'!$K$15:$K$23,MATCH('3. Pollutant Emissions - EF'!$A298,'2. Emissions Units &amp; Activities'!$A$15:$A$23,0))/1000),"")</f>
        <v>1.1938103999999998</v>
      </c>
      <c r="N298" s="555">
        <f>INDEX('Screening Emission Calculations'!$E$83:$M$133,MATCH($B298,'Screening Emission Calculations'!$C$83:$C$133,0),MATCH($A298,'Screening Emission Calculations'!$E$80:$M$80,0))</f>
        <v>3.8650250294999995</v>
      </c>
      <c r="O298" s="304">
        <f t="shared" si="14"/>
        <v>3.8650250294999995</v>
      </c>
    </row>
    <row r="299" spans="1:15" x14ac:dyDescent="0.3">
      <c r="A299" s="228" t="str">
        <f>'2. Emissions Units &amp; Activities'!$A$20</f>
        <v>Type F</v>
      </c>
      <c r="B299" s="276" t="s">
        <v>222</v>
      </c>
      <c r="C299" s="230" t="str">
        <f>IFERROR(IF(B299="No CAS","",INDEX('DEQ Pollutant List'!$C$7:$C$611,MATCH('3. Pollutant Emissions - EF'!B299,'DEQ Pollutant List'!$B$7:$B$611,0))),"")</f>
        <v>Indeno[1,2,3-cd]pyrene</v>
      </c>
      <c r="D299" s="231">
        <f>IFERROR(IF(OR($B299="",$B299="No CAS"),INDEX('DEQ Pollutant List'!$A$7:$A$611,MATCH($C299,'DEQ Pollutant List'!$C$7:$C$611,0)),INDEX('DEQ Pollutant List'!$A$7:$A$611,MATCH($B299,'DEQ Pollutant List'!$B$7:$B$611,0))),"")</f>
        <v>426</v>
      </c>
      <c r="E299" s="232">
        <v>0</v>
      </c>
      <c r="F299" s="233">
        <f>IF(A299="Type F",IF(INDEX('Emission Factors'!$G$6:$G$54,MATCH('3. Pollutant Emissions - EF'!B299,'Emission Factors'!$D$6:$D$54,0))="",INDEX('Emission Factors'!$F$6:$F$54,MATCH('3. Pollutant Emissions - EF'!B299,'Emission Factors'!$D$6:$D$54,0)),INDEX('Emission Factors'!$G$6:$G$54,MATCH('3. Pollutant Emissions - EF'!B299,'Emission Factors'!$D$6:$D$54,0))),IF(OR(A299="Type X",A299="Type Y"),INDEX('Emission Factors'!$E$6:$E$54,MATCH('3. Pollutant Emissions - EF'!B299,'Emission Factors'!$D$6:$D$54,0)),INDEX('Emission Factors'!$F$6:$F$54,MATCH('3. Pollutant Emissions - EF'!B299,'Emission Factors'!$D$6:$D$54,0))))</f>
        <v>7.8508249140718087E-6</v>
      </c>
      <c r="G299" s="234">
        <f t="shared" si="12"/>
        <v>7.8508249140718087E-6</v>
      </c>
      <c r="H299" s="235" t="s">
        <v>188</v>
      </c>
      <c r="I299" s="556" t="s">
        <v>239</v>
      </c>
      <c r="J299" s="298">
        <f>IFERROR(IF(F299="N/A","N/A",F299*(1-E299)*INDEX('2. Emissions Units &amp; Activities'!$H$15:$H$23,MATCH('3. Pollutant Emissions - EF'!$A299,'2. Emissions Units &amp; Activities'!$A$15:$A$23,0))/1000),"")</f>
        <v>2.3385087304222501E-4</v>
      </c>
      <c r="K299" s="298">
        <f>INDEX('Screening Emission Calculations'!$E$4:$M$54,MATCH($B299,'Screening Emission Calculations'!$C$4:$C$54,0),MATCH($A299,'Screening Emission Calculations'!$E$1:$M$1,0))</f>
        <v>2.2915795085688122E-3</v>
      </c>
      <c r="L299" s="299">
        <f t="shared" si="13"/>
        <v>2.2915795085688122E-3</v>
      </c>
      <c r="M299" s="500">
        <f>IFERROR(IF(F299="N/A","N/A",F299*(1-E299)*INDEX('2. Emissions Units &amp; Activities'!$K$15:$K$23,MATCH('3. Pollutant Emissions - EF'!$A299,'2. Emissions Units &amp; Activities'!$A$15:$A$23,0))/1000),"")</f>
        <v>5.030808604937215E-5</v>
      </c>
      <c r="N299" s="555">
        <f>INDEX('Screening Emission Calculations'!$E$83:$M$133,MATCH($B299,'Screening Emission Calculations'!$C$83:$C$133,0),MATCH($A299,'Screening Emission Calculations'!$E$80:$M$80,0))</f>
        <v>1.628751196731601E-4</v>
      </c>
      <c r="O299" s="304">
        <f t="shared" si="14"/>
        <v>1.628751196731601E-4</v>
      </c>
    </row>
    <row r="300" spans="1:15" x14ac:dyDescent="0.3">
      <c r="A300" s="228" t="str">
        <f>'2. Emissions Units &amp; Activities'!$A$20</f>
        <v>Type F</v>
      </c>
      <c r="B300" s="276" t="s">
        <v>223</v>
      </c>
      <c r="C300" s="230" t="str">
        <f>IFERROR(IF(B300="No CAS","",INDEX('DEQ Pollutant List'!$C$7:$C$611,MATCH('3. Pollutant Emissions - EF'!B300,'DEQ Pollutant List'!$B$7:$B$611,0))),"")</f>
        <v>Lead and compounds</v>
      </c>
      <c r="D300" s="231">
        <f>IFERROR(IF(OR($B300="",$B300="No CAS"),INDEX('DEQ Pollutant List'!$A$7:$A$611,MATCH($C300,'DEQ Pollutant List'!$C$7:$C$611,0)),INDEX('DEQ Pollutant List'!$A$7:$A$611,MATCH($B300,'DEQ Pollutant List'!$B$7:$B$611,0))),"")</f>
        <v>305</v>
      </c>
      <c r="E300" s="232">
        <v>0</v>
      </c>
      <c r="F300" s="233">
        <f>IF(A300="Type F",IF(INDEX('Emission Factors'!$G$6:$G$54,MATCH('3. Pollutant Emissions - EF'!B300,'Emission Factors'!$D$6:$D$54,0))="",INDEX('Emission Factors'!$F$6:$F$54,MATCH('3. Pollutant Emissions - EF'!B300,'Emission Factors'!$D$6:$D$54,0)),INDEX('Emission Factors'!$G$6:$G$54,MATCH('3. Pollutant Emissions - EF'!B300,'Emission Factors'!$D$6:$D$54,0))),IF(OR(A300="Type X",A300="Type Y"),INDEX('Emission Factors'!$E$6:$E$54,MATCH('3. Pollutant Emissions - EF'!B300,'Emission Factors'!$D$6:$D$54,0)),INDEX('Emission Factors'!$F$6:$F$54,MATCH('3. Pollutant Emissions - EF'!B300,'Emission Factors'!$D$6:$D$54,0))))</f>
        <v>2.3800000000000001E-4</v>
      </c>
      <c r="G300" s="234">
        <f t="shared" si="12"/>
        <v>2.3800000000000001E-4</v>
      </c>
      <c r="H300" s="235" t="s">
        <v>188</v>
      </c>
      <c r="I300" s="556" t="s">
        <v>240</v>
      </c>
      <c r="J300" s="298">
        <f>IFERROR(IF(F300="N/A","N/A",F300*(1-E300)*INDEX('2. Emissions Units &amp; Activities'!$H$15:$H$23,MATCH('3. Pollutant Emissions - EF'!$A300,'2. Emissions Units &amp; Activities'!$A$15:$A$23,0))/1000),"")</f>
        <v>7.0892560200000003E-3</v>
      </c>
      <c r="K300" s="298">
        <f>INDEX('Screening Emission Calculations'!$E$4:$M$54,MATCH($B300,'Screening Emission Calculations'!$C$4:$C$54,0),MATCH($A300,'Screening Emission Calculations'!$E$1:$M$1,0))</f>
        <v>6.4141714000000002E-2</v>
      </c>
      <c r="L300" s="299">
        <f t="shared" si="13"/>
        <v>6.4141714000000002E-2</v>
      </c>
      <c r="M300" s="500">
        <f>IFERROR(IF(F300="N/A","N/A",F300*(1-E300)*INDEX('2. Emissions Units &amp; Activities'!$K$15:$K$23,MATCH('3. Pollutant Emissions - EF'!$A300,'2. Emissions Units &amp; Activities'!$A$15:$A$23,0))/1000),"")</f>
        <v>1.525104E-3</v>
      </c>
      <c r="N300" s="555">
        <f>INDEX('Screening Emission Calculations'!$E$83:$M$133,MATCH($B300,'Screening Emission Calculations'!$C$83:$C$133,0),MATCH($A300,'Screening Emission Calculations'!$E$80:$M$80,0))</f>
        <v>4.7600000000000003E-3</v>
      </c>
      <c r="O300" s="304">
        <f t="shared" si="14"/>
        <v>4.7600000000000003E-3</v>
      </c>
    </row>
    <row r="301" spans="1:15" x14ac:dyDescent="0.3">
      <c r="A301" s="228" t="str">
        <f>'2. Emissions Units &amp; Activities'!$A$20</f>
        <v>Type F</v>
      </c>
      <c r="B301" s="276" t="s">
        <v>224</v>
      </c>
      <c r="C301" s="230" t="str">
        <f>IFERROR(IF(B301="No CAS","",INDEX('DEQ Pollutant List'!$C$7:$C$611,MATCH('3. Pollutant Emissions - EF'!B301,'DEQ Pollutant List'!$B$7:$B$611,0))),"")</f>
        <v>Manganese and compounds</v>
      </c>
      <c r="D301" s="231">
        <f>IFERROR(IF(OR($B301="",$B301="No CAS"),INDEX('DEQ Pollutant List'!$A$7:$A$611,MATCH($C301,'DEQ Pollutant List'!$C$7:$C$611,0)),INDEX('DEQ Pollutant List'!$A$7:$A$611,MATCH($B301,'DEQ Pollutant List'!$B$7:$B$611,0))),"")</f>
        <v>312</v>
      </c>
      <c r="E301" s="232">
        <v>0</v>
      </c>
      <c r="F301" s="233">
        <f>IF(A301="Type F",IF(INDEX('Emission Factors'!$G$6:$G$54,MATCH('3. Pollutant Emissions - EF'!B301,'Emission Factors'!$D$6:$D$54,0))="",INDEX('Emission Factors'!$F$6:$F$54,MATCH('3. Pollutant Emissions - EF'!B301,'Emission Factors'!$D$6:$D$54,0)),INDEX('Emission Factors'!$G$6:$G$54,MATCH('3. Pollutant Emissions - EF'!B301,'Emission Factors'!$D$6:$D$54,0))),IF(OR(A301="Type X",A301="Type Y"),INDEX('Emission Factors'!$E$6:$E$54,MATCH('3. Pollutant Emissions - EF'!B301,'Emission Factors'!$D$6:$D$54,0)),INDEX('Emission Factors'!$F$6:$F$54,MATCH('3. Pollutant Emissions - EF'!B301,'Emission Factors'!$D$6:$D$54,0))))</f>
        <v>2.0766701363005984E-4</v>
      </c>
      <c r="G301" s="234">
        <f t="shared" si="12"/>
        <v>2.0766701363005984E-4</v>
      </c>
      <c r="H301" s="235" t="s">
        <v>188</v>
      </c>
      <c r="I301" s="556" t="s">
        <v>240</v>
      </c>
      <c r="J301" s="298">
        <f>IFERROR(IF(F301="N/A","N/A",F301*(1-E301)*INDEX('2. Emissions Units &amp; Activities'!$H$15:$H$23,MATCH('3. Pollutant Emissions - EF'!$A301,'2. Emissions Units &amp; Activities'!$A$15:$A$23,0))/1000),"")</f>
        <v>6.1857337249257302E-3</v>
      </c>
      <c r="K301" s="298">
        <f>INDEX('Screening Emission Calculations'!$E$4:$M$54,MATCH($B301,'Screening Emission Calculations'!$C$4:$C$54,0),MATCH($A301,'Screening Emission Calculations'!$E$1:$M$1,0))</f>
        <v>5.5966883174342015E-2</v>
      </c>
      <c r="L301" s="299">
        <f t="shared" si="13"/>
        <v>5.5966883174342015E-2</v>
      </c>
      <c r="M301" s="500">
        <f>IFERROR(IF(F301="N/A","N/A",F301*(1-E301)*INDEX('2. Emissions Units &amp; Activities'!$K$15:$K$23,MATCH('3. Pollutant Emissions - EF'!$A301,'2. Emissions Units &amp; Activities'!$A$15:$A$23,0))/1000),"")</f>
        <v>1.3307302233414235E-3</v>
      </c>
      <c r="N301" s="555">
        <f>INDEX('Screening Emission Calculations'!$E$83:$M$133,MATCH($B301,'Screening Emission Calculations'!$C$83:$C$133,0),MATCH($A301,'Screening Emission Calculations'!$E$80:$M$80,0))</f>
        <v>4.153340272601197E-3</v>
      </c>
      <c r="O301" s="304">
        <f t="shared" si="14"/>
        <v>4.153340272601197E-3</v>
      </c>
    </row>
    <row r="302" spans="1:15" x14ac:dyDescent="0.3">
      <c r="A302" s="228" t="str">
        <f>'2. Emissions Units &amp; Activities'!$A$20</f>
        <v>Type F</v>
      </c>
      <c r="B302" s="276" t="s">
        <v>225</v>
      </c>
      <c r="C302" s="230" t="str">
        <f>IFERROR(IF(B302="No CAS","",INDEX('DEQ Pollutant List'!$C$7:$C$611,MATCH('3. Pollutant Emissions - EF'!B302,'DEQ Pollutant List'!$B$7:$B$611,0))),"")</f>
        <v>Mercury and compounds</v>
      </c>
      <c r="D302" s="231">
        <f>IFERROR(IF(OR($B302="",$B302="No CAS"),INDEX('DEQ Pollutant List'!$A$7:$A$611,MATCH($C302,'DEQ Pollutant List'!$C$7:$C$611,0)),INDEX('DEQ Pollutant List'!$A$7:$A$611,MATCH($B302,'DEQ Pollutant List'!$B$7:$B$611,0))),"")</f>
        <v>316</v>
      </c>
      <c r="E302" s="232">
        <v>0</v>
      </c>
      <c r="F302" s="233">
        <f>IF(A302="Type F",IF(INDEX('Emission Factors'!$G$6:$G$54,MATCH('3. Pollutant Emissions - EF'!B302,'Emission Factors'!$D$6:$D$54,0))="",INDEX('Emission Factors'!$F$6:$F$54,MATCH('3. Pollutant Emissions - EF'!B302,'Emission Factors'!$D$6:$D$54,0)),INDEX('Emission Factors'!$G$6:$G$54,MATCH('3. Pollutant Emissions - EF'!B302,'Emission Factors'!$D$6:$D$54,0))),IF(OR(A302="Type X",A302="Type Y"),INDEX('Emission Factors'!$E$6:$E$54,MATCH('3. Pollutant Emissions - EF'!B302,'Emission Factors'!$D$6:$D$54,0)),INDEX('Emission Factors'!$F$6:$F$54,MATCH('3. Pollutant Emissions - EF'!B302,'Emission Factors'!$D$6:$D$54,0))))</f>
        <v>1.2799999999999999E-5</v>
      </c>
      <c r="G302" s="234">
        <f t="shared" si="12"/>
        <v>1.2799999999999999E-5</v>
      </c>
      <c r="H302" s="235" t="s">
        <v>188</v>
      </c>
      <c r="I302" s="556" t="s">
        <v>240</v>
      </c>
      <c r="J302" s="298">
        <f>IFERROR(IF(F302="N/A","N/A",F302*(1-E302)*INDEX('2. Emissions Units &amp; Activities'!$H$15:$H$23,MATCH('3. Pollutant Emissions - EF'!$A302,'2. Emissions Units &amp; Activities'!$A$15:$A$23,0))/1000),"")</f>
        <v>3.81270912E-4</v>
      </c>
      <c r="K302" s="298">
        <f>INDEX('Screening Emission Calculations'!$E$4:$M$54,MATCH($B302,'Screening Emission Calculations'!$C$4:$C$54,0),MATCH($A302,'Screening Emission Calculations'!$E$1:$M$1,0))</f>
        <v>3.4496383999999998E-3</v>
      </c>
      <c r="L302" s="299">
        <f t="shared" si="13"/>
        <v>3.4496383999999998E-3</v>
      </c>
      <c r="M302" s="500">
        <f>IFERROR(IF(F302="N/A","N/A",F302*(1-E302)*INDEX('2. Emissions Units &amp; Activities'!$K$15:$K$23,MATCH('3. Pollutant Emissions - EF'!$A302,'2. Emissions Units &amp; Activities'!$A$15:$A$23,0))/1000),"")</f>
        <v>8.2022399999999996E-5</v>
      </c>
      <c r="N302" s="555">
        <f>INDEX('Screening Emission Calculations'!$E$83:$M$133,MATCH($B302,'Screening Emission Calculations'!$C$83:$C$133,0),MATCH($A302,'Screening Emission Calculations'!$E$80:$M$80,0))</f>
        <v>2.5599999999999999E-4</v>
      </c>
      <c r="O302" s="304">
        <f t="shared" si="14"/>
        <v>2.5599999999999999E-4</v>
      </c>
    </row>
    <row r="303" spans="1:15" x14ac:dyDescent="0.3">
      <c r="A303" s="228" t="str">
        <f>'2. Emissions Units &amp; Activities'!$A$20</f>
        <v>Type F</v>
      </c>
      <c r="B303" s="276" t="s">
        <v>226</v>
      </c>
      <c r="C303" s="230" t="str">
        <f>IFERROR(IF(B303="No CAS","",INDEX('DEQ Pollutant List'!$C$7:$C$611,MATCH('3. Pollutant Emissions - EF'!B303,'DEQ Pollutant List'!$B$7:$B$611,0))),"")</f>
        <v>Naphthalene</v>
      </c>
      <c r="D303" s="231">
        <f>IFERROR(IF(OR($B303="",$B303="No CAS"),INDEX('DEQ Pollutant List'!$A$7:$A$611,MATCH($C303,'DEQ Pollutant List'!$C$7:$C$611,0)),INDEX('DEQ Pollutant List'!$A$7:$A$611,MATCH($B303,'DEQ Pollutant List'!$B$7:$B$611,0))),"")</f>
        <v>428</v>
      </c>
      <c r="E303" s="232">
        <v>0</v>
      </c>
      <c r="F303" s="233">
        <f>IF(A303="Type F",IF(INDEX('Emission Factors'!$G$6:$G$54,MATCH('3. Pollutant Emissions - EF'!B303,'Emission Factors'!$D$6:$D$54,0))="",INDEX('Emission Factors'!$F$6:$F$54,MATCH('3. Pollutant Emissions - EF'!B303,'Emission Factors'!$D$6:$D$54,0)),INDEX('Emission Factors'!$G$6:$G$54,MATCH('3. Pollutant Emissions - EF'!B303,'Emission Factors'!$D$6:$D$54,0))),IF(OR(A303="Type X",A303="Type Y"),INDEX('Emission Factors'!$E$6:$E$54,MATCH('3. Pollutant Emissions - EF'!B303,'Emission Factors'!$D$6:$D$54,0)),INDEX('Emission Factors'!$F$6:$F$54,MATCH('3. Pollutant Emissions - EF'!B303,'Emission Factors'!$D$6:$D$54,0))))</f>
        <v>1.700151410945722E-2</v>
      </c>
      <c r="G303" s="234">
        <f t="shared" si="12"/>
        <v>1.700151410945722E-2</v>
      </c>
      <c r="H303" s="235" t="s">
        <v>188</v>
      </c>
      <c r="I303" s="556" t="s">
        <v>239</v>
      </c>
      <c r="J303" s="298">
        <f>IFERROR(IF(F303="N/A","N/A",F303*(1-E303)*INDEX('2. Emissions Units &amp; Activities'!$H$15:$H$23,MATCH('3. Pollutant Emissions - EF'!$A303,'2. Emissions Units &amp; Activities'!$A$15:$A$23,0))/1000),"")</f>
        <v>0.50642053046043922</v>
      </c>
      <c r="K303" s="298">
        <f>INDEX('Screening Emission Calculations'!$E$4:$M$54,MATCH($B303,'Screening Emission Calculations'!$C$4:$C$54,0),MATCH($A303,'Screening Emission Calculations'!$E$1:$M$1,0))</f>
        <v>4.962576770505132</v>
      </c>
      <c r="L303" s="299">
        <f t="shared" si="13"/>
        <v>4.962576770505132</v>
      </c>
      <c r="M303" s="500">
        <f>IFERROR(IF(F303="N/A","N/A",F303*(1-E303)*INDEX('2. Emissions Units &amp; Activities'!$K$15:$K$23,MATCH('3. Pollutant Emissions - EF'!$A303,'2. Emissions Units &amp; Activities'!$A$15:$A$23,0))/1000),"")</f>
        <v>0.10894570241340186</v>
      </c>
      <c r="N303" s="555">
        <f>INDEX('Screening Emission Calculations'!$E$83:$M$133,MATCH($B303,'Screening Emission Calculations'!$C$83:$C$133,0),MATCH($A303,'Screening Emission Calculations'!$E$80:$M$80,0))</f>
        <v>0.3527175393046138</v>
      </c>
      <c r="O303" s="304">
        <f t="shared" si="14"/>
        <v>0.3527175393046138</v>
      </c>
    </row>
    <row r="304" spans="1:15" x14ac:dyDescent="0.3">
      <c r="A304" s="228" t="str">
        <f>'2. Emissions Units &amp; Activities'!$A$20</f>
        <v>Type F</v>
      </c>
      <c r="B304" s="276" t="s">
        <v>227</v>
      </c>
      <c r="C304" s="230" t="str">
        <f>IFERROR(IF(B304="No CAS","",INDEX('DEQ Pollutant List'!$C$7:$C$611,MATCH('3. Pollutant Emissions - EF'!B304,'DEQ Pollutant List'!$B$7:$B$611,0))),"")</f>
        <v>Nickel and compounds</v>
      </c>
      <c r="D304" s="231">
        <f>IFERROR(IF(OR($B304="",$B304="No CAS"),INDEX('DEQ Pollutant List'!$A$7:$A$611,MATCH($C304,'DEQ Pollutant List'!$C$7:$C$611,0)),INDEX('DEQ Pollutant List'!$A$7:$A$611,MATCH($B304,'DEQ Pollutant List'!$B$7:$B$611,0))),"")</f>
        <v>364</v>
      </c>
      <c r="E304" s="232">
        <v>0</v>
      </c>
      <c r="F304" s="233">
        <f>IF(A304="Type F",IF(INDEX('Emission Factors'!$G$6:$G$54,MATCH('3. Pollutant Emissions - EF'!B304,'Emission Factors'!$D$6:$D$54,0))="",INDEX('Emission Factors'!$F$6:$F$54,MATCH('3. Pollutant Emissions - EF'!B304,'Emission Factors'!$D$6:$D$54,0)),INDEX('Emission Factors'!$G$6:$G$54,MATCH('3. Pollutant Emissions - EF'!B304,'Emission Factors'!$D$6:$D$54,0))),IF(OR(A304="Type X",A304="Type Y"),INDEX('Emission Factors'!$E$6:$E$54,MATCH('3. Pollutant Emissions - EF'!B304,'Emission Factors'!$D$6:$D$54,0)),INDEX('Emission Factors'!$F$6:$F$54,MATCH('3. Pollutant Emissions - EF'!B304,'Emission Factors'!$D$6:$D$54,0))))</f>
        <v>1.8612332131529827E-4</v>
      </c>
      <c r="G304" s="234">
        <f t="shared" si="12"/>
        <v>1.8612332131529827E-4</v>
      </c>
      <c r="H304" s="235" t="s">
        <v>188</v>
      </c>
      <c r="I304" s="556" t="s">
        <v>240</v>
      </c>
      <c r="J304" s="298">
        <f>IFERROR(IF(F304="N/A","N/A",F304*(1-E304)*INDEX('2. Emissions Units &amp; Activities'!$H$15:$H$23,MATCH('3. Pollutant Emissions - EF'!$A304,'2. Emissions Units &amp; Activities'!$A$15:$A$23,0))/1000),"")</f>
        <v>5.544016286121313E-3</v>
      </c>
      <c r="K304" s="298">
        <f>INDEX('Screening Emission Calculations'!$E$4:$M$54,MATCH($B304,'Screening Emission Calculations'!$C$4:$C$54,0),MATCH($A304,'Screening Emission Calculations'!$E$1:$M$1,0))</f>
        <v>5.0160793464436831E-2</v>
      </c>
      <c r="L304" s="299">
        <f t="shared" si="13"/>
        <v>5.0160793464436831E-2</v>
      </c>
      <c r="M304" s="500">
        <f>IFERROR(IF(F304="N/A","N/A",F304*(1-E304)*INDEX('2. Emissions Units &amp; Activities'!$K$15:$K$23,MATCH('3. Pollutant Emissions - EF'!$A304,'2. Emissions Units &amp; Activities'!$A$15:$A$23,0))/1000),"")</f>
        <v>1.1926782429884312E-3</v>
      </c>
      <c r="N304" s="555">
        <f>INDEX('Screening Emission Calculations'!$E$83:$M$133,MATCH($B304,'Screening Emission Calculations'!$C$83:$C$133,0),MATCH($A304,'Screening Emission Calculations'!$E$80:$M$80,0))</f>
        <v>3.7224664263059656E-3</v>
      </c>
      <c r="O304" s="304">
        <f t="shared" si="14"/>
        <v>3.7224664263059656E-3</v>
      </c>
    </row>
    <row r="305" spans="1:15" x14ac:dyDescent="0.3">
      <c r="A305" s="228" t="str">
        <f>'2. Emissions Units &amp; Activities'!$A$20</f>
        <v>Type F</v>
      </c>
      <c r="B305" s="276" t="s">
        <v>228</v>
      </c>
      <c r="C305" s="230" t="str">
        <f>IFERROR(IF(B305="No CAS","",INDEX('DEQ Pollutant List'!$C$7:$C$611,MATCH('3. Pollutant Emissions - EF'!B305,'DEQ Pollutant List'!$B$7:$B$611,0))),"")</f>
        <v>Perylene</v>
      </c>
      <c r="D305" s="231">
        <f>IFERROR(IF(OR($B305="",$B305="No CAS"),INDEX('DEQ Pollutant List'!$A$7:$A$611,MATCH($C305,'DEQ Pollutant List'!$C$7:$C$611,0)),INDEX('DEQ Pollutant List'!$A$7:$A$611,MATCH($B305,'DEQ Pollutant List'!$B$7:$B$611,0))),"")</f>
        <v>429</v>
      </c>
      <c r="E305" s="232">
        <v>0</v>
      </c>
      <c r="F305" s="233">
        <f>IF(A305="Type F",IF(INDEX('Emission Factors'!$G$6:$G$54,MATCH('3. Pollutant Emissions - EF'!B305,'Emission Factors'!$D$6:$D$54,0))="",INDEX('Emission Factors'!$F$6:$F$54,MATCH('3. Pollutant Emissions - EF'!B305,'Emission Factors'!$D$6:$D$54,0)),INDEX('Emission Factors'!$G$6:$G$54,MATCH('3. Pollutant Emissions - EF'!B305,'Emission Factors'!$D$6:$D$54,0))),IF(OR(A305="Type X",A305="Type Y"),INDEX('Emission Factors'!$E$6:$E$54,MATCH('3. Pollutant Emissions - EF'!B305,'Emission Factors'!$D$6:$D$54,0)),INDEX('Emission Factors'!$F$6:$F$54,MATCH('3. Pollutant Emissions - EF'!B305,'Emission Factors'!$D$6:$D$54,0))))</f>
        <v>3.5100000000000001E-7</v>
      </c>
      <c r="G305" s="234">
        <f t="shared" si="12"/>
        <v>3.5100000000000001E-7</v>
      </c>
      <c r="H305" s="235" t="s">
        <v>188</v>
      </c>
      <c r="I305" s="556" t="s">
        <v>239</v>
      </c>
      <c r="J305" s="298">
        <f>IFERROR(IF(F305="N/A","N/A",F305*(1-E305)*INDEX('2. Emissions Units &amp; Activities'!$H$15:$H$23,MATCH('3. Pollutant Emissions - EF'!$A305,'2. Emissions Units &amp; Activities'!$A$15:$A$23,0))/1000),"")</f>
        <v>1.045516329E-5</v>
      </c>
      <c r="K305" s="298">
        <f>INDEX('Screening Emission Calculations'!$E$4:$M$54,MATCH($B305,'Screening Emission Calculations'!$C$4:$C$54,0),MATCH($A305,'Screening Emission Calculations'!$E$1:$M$1,0))</f>
        <v>1.0245348944999998E-4</v>
      </c>
      <c r="L305" s="299">
        <f t="shared" si="13"/>
        <v>1.0245348944999998E-4</v>
      </c>
      <c r="M305" s="500">
        <f>IFERROR(IF(F305="N/A","N/A",F305*(1-E305)*INDEX('2. Emissions Units &amp; Activities'!$K$15:$K$23,MATCH('3. Pollutant Emissions - EF'!$A305,'2. Emissions Units &amp; Activities'!$A$15:$A$23,0))/1000),"")</f>
        <v>2.2492079999999998E-6</v>
      </c>
      <c r="N305" s="555">
        <f>INDEX('Screening Emission Calculations'!$E$83:$M$133,MATCH($B305,'Screening Emission Calculations'!$C$83:$C$133,0),MATCH($A305,'Screening Emission Calculations'!$E$80:$M$80,0))</f>
        <v>7.2819312149999999E-6</v>
      </c>
      <c r="O305" s="304">
        <f t="shared" si="14"/>
        <v>7.2819312149999999E-6</v>
      </c>
    </row>
    <row r="306" spans="1:15" x14ac:dyDescent="0.3">
      <c r="A306" s="228" t="str">
        <f>'2. Emissions Units &amp; Activities'!$A$20</f>
        <v>Type F</v>
      </c>
      <c r="B306" s="276" t="s">
        <v>229</v>
      </c>
      <c r="C306" s="230" t="str">
        <f>IFERROR(IF(B306="No CAS","",INDEX('DEQ Pollutant List'!$C$7:$C$611,MATCH('3. Pollutant Emissions - EF'!B306,'DEQ Pollutant List'!$B$7:$B$611,0))),"")</f>
        <v>Phenanthrene</v>
      </c>
      <c r="D306" s="231">
        <f>IFERROR(IF(OR($B306="",$B306="No CAS"),INDEX('DEQ Pollutant List'!$A$7:$A$611,MATCH($C306,'DEQ Pollutant List'!$C$7:$C$611,0)),INDEX('DEQ Pollutant List'!$A$7:$A$611,MATCH($B306,'DEQ Pollutant List'!$B$7:$B$611,0))),"")</f>
        <v>430</v>
      </c>
      <c r="E306" s="232">
        <v>0</v>
      </c>
      <c r="F306" s="233">
        <f>IF(A306="Type F",IF(INDEX('Emission Factors'!$G$6:$G$54,MATCH('3. Pollutant Emissions - EF'!B306,'Emission Factors'!$D$6:$D$54,0))="",INDEX('Emission Factors'!$F$6:$F$54,MATCH('3. Pollutant Emissions - EF'!B306,'Emission Factors'!$D$6:$D$54,0)),INDEX('Emission Factors'!$G$6:$G$54,MATCH('3. Pollutant Emissions - EF'!B306,'Emission Factors'!$D$6:$D$54,0))),IF(OR(A306="Type X",A306="Type Y"),INDEX('Emission Factors'!$E$6:$E$54,MATCH('3. Pollutant Emissions - EF'!B306,'Emission Factors'!$D$6:$D$54,0)),INDEX('Emission Factors'!$F$6:$F$54,MATCH('3. Pollutant Emissions - EF'!B306,'Emission Factors'!$D$6:$D$54,0))))</f>
        <v>3.8313626985114983E-3</v>
      </c>
      <c r="G306" s="234">
        <f t="shared" si="12"/>
        <v>3.8313626985114983E-3</v>
      </c>
      <c r="H306" s="235" t="s">
        <v>188</v>
      </c>
      <c r="I306" s="556" t="s">
        <v>239</v>
      </c>
      <c r="J306" s="298">
        <f>IFERROR(IF(F306="N/A","N/A",F306*(1-E306)*INDEX('2. Emissions Units &amp; Activities'!$H$15:$H$23,MATCH('3. Pollutant Emissions - EF'!$A306,'2. Emissions Units &amp; Activities'!$A$15:$A$23,0))/1000),"")</f>
        <v>0.1141239961143953</v>
      </c>
      <c r="K306" s="298">
        <f>INDEX('Screening Emission Calculations'!$E$4:$M$54,MATCH($B306,'Screening Emission Calculations'!$C$4:$C$54,0),MATCH($A306,'Screening Emission Calculations'!$E$1:$M$1,0))</f>
        <v>1.1183375436212857</v>
      </c>
      <c r="L306" s="299">
        <f t="shared" si="13"/>
        <v>1.1183375436212857</v>
      </c>
      <c r="M306" s="500">
        <f>IFERROR(IF(F306="N/A","N/A",F306*(1-E306)*INDEX('2. Emissions Units &amp; Activities'!$K$15:$K$23,MATCH('3. Pollutant Emissions - EF'!$A306,'2. Emissions Units &amp; Activities'!$A$15:$A$23,0))/1000),"")</f>
        <v>2.4551372172061679E-2</v>
      </c>
      <c r="N306" s="555">
        <f>INDEX('Screening Emission Calculations'!$E$83:$M$133,MATCH($B306,'Screening Emission Calculations'!$C$83:$C$133,0),MATCH($A306,'Screening Emission Calculations'!$E$80:$M$80,0))</f>
        <v>7.948638071304133E-2</v>
      </c>
      <c r="O306" s="304">
        <f t="shared" si="14"/>
        <v>7.948638071304133E-2</v>
      </c>
    </row>
    <row r="307" spans="1:15" x14ac:dyDescent="0.3">
      <c r="A307" s="228" t="str">
        <f>'2. Emissions Units &amp; Activities'!$A$20</f>
        <v>Type F</v>
      </c>
      <c r="B307" s="276">
        <v>504</v>
      </c>
      <c r="C307" s="230" t="str">
        <f>IFERROR(IF(B307="No CAS","",INDEX('DEQ Pollutant List'!$C$7:$C$611,MATCH('3. Pollutant Emissions - EF'!B307,'DEQ Pollutant List'!$B$7:$B$611,0))),"")</f>
        <v>Phosphorus and compounds</v>
      </c>
      <c r="D307" s="231">
        <f>IFERROR(IF(OR($B307="",$B307="No CAS"),INDEX('DEQ Pollutant List'!$A$7:$A$611,MATCH($C307,'DEQ Pollutant List'!$C$7:$C$611,0)),INDEX('DEQ Pollutant List'!$A$7:$A$611,MATCH($B307,'DEQ Pollutant List'!$B$7:$B$611,0))),"")</f>
        <v>504</v>
      </c>
      <c r="E307" s="232">
        <v>0</v>
      </c>
      <c r="F307" s="233">
        <f>IF(A307="Type F",IF(INDEX('Emission Factors'!$G$6:$G$54,MATCH('3. Pollutant Emissions - EF'!B307,'Emission Factors'!$D$6:$D$54,0))="",INDEX('Emission Factors'!$F$6:$F$54,MATCH('3. Pollutant Emissions - EF'!B307,'Emission Factors'!$D$6:$D$54,0)),INDEX('Emission Factors'!$G$6:$G$54,MATCH('3. Pollutant Emissions - EF'!B307,'Emission Factors'!$D$6:$D$54,0))),IF(OR(A307="Type X",A307="Type Y"),INDEX('Emission Factors'!$E$6:$E$54,MATCH('3. Pollutant Emissions - EF'!B307,'Emission Factors'!$D$6:$D$54,0)),INDEX('Emission Factors'!$F$6:$F$54,MATCH('3. Pollutant Emissions - EF'!B307,'Emission Factors'!$D$6:$D$54,0))))</f>
        <v>5.4900370355130046E-3</v>
      </c>
      <c r="G307" s="234">
        <f t="shared" si="12"/>
        <v>5.4900370355130046E-3</v>
      </c>
      <c r="H307" s="235" t="s">
        <v>188</v>
      </c>
      <c r="I307" s="556" t="s">
        <v>240</v>
      </c>
      <c r="J307" s="298">
        <f>IFERROR(IF(F307="N/A","N/A",F307*(1-E307)*INDEX('2. Emissions Units &amp; Activities'!$H$15:$H$23,MATCH('3. Pollutant Emissions - EF'!$A307,'2. Emissions Units &amp; Activities'!$A$15:$A$23,0))/1000),"")</f>
        <v>0.1635305802690484</v>
      </c>
      <c r="K307" s="298">
        <f>INDEX('Screening Emission Calculations'!$E$4:$M$54,MATCH($B307,'Screening Emission Calculations'!$C$4:$C$54,0),MATCH($A307,'Screening Emission Calculations'!$E$1:$M$1,0))</f>
        <v>1.4795814511818612</v>
      </c>
      <c r="L307" s="299">
        <f t="shared" si="13"/>
        <v>1.4795814511818612</v>
      </c>
      <c r="M307" s="500">
        <f>IFERROR(IF(F307="N/A","N/A",F307*(1-E307)*INDEX('2. Emissions Units &amp; Activities'!$K$15:$K$23,MATCH('3. Pollutant Emissions - EF'!$A307,'2. Emissions Units &amp; Activities'!$A$15:$A$23,0))/1000),"")</f>
        <v>3.5180157323567336E-2</v>
      </c>
      <c r="N307" s="555">
        <f>INDEX('Screening Emission Calculations'!$E$83:$M$133,MATCH($B307,'Screening Emission Calculations'!$C$83:$C$133,0),MATCH($A307,'Screening Emission Calculations'!$E$80:$M$80,0))</f>
        <v>0.10980074071026008</v>
      </c>
      <c r="O307" s="304">
        <f t="shared" si="14"/>
        <v>0.10980074071026008</v>
      </c>
    </row>
    <row r="308" spans="1:15" x14ac:dyDescent="0.3">
      <c r="A308" s="237" t="str">
        <f>'2. Emissions Units &amp; Activities'!$A$20</f>
        <v>Type F</v>
      </c>
      <c r="B308" s="276" t="s">
        <v>230</v>
      </c>
      <c r="C308" s="230" t="str">
        <f>IFERROR(IF(B308="No CAS","",INDEX('DEQ Pollutant List'!$C$7:$C$611,MATCH('3. Pollutant Emissions - EF'!B308,'DEQ Pollutant List'!$B$7:$B$611,0))),"")</f>
        <v>Propylene</v>
      </c>
      <c r="D308" s="231"/>
      <c r="E308" s="232">
        <v>0</v>
      </c>
      <c r="F308" s="233">
        <f>IF(A308="Type F",IF(INDEX('Emission Factors'!$G$6:$G$54,MATCH('3. Pollutant Emissions - EF'!B308,'Emission Factors'!$D$6:$D$54,0))="",INDEX('Emission Factors'!$F$6:$F$54,MATCH('3. Pollutant Emissions - EF'!B308,'Emission Factors'!$D$6:$D$54,0)),INDEX('Emission Factors'!$G$6:$G$54,MATCH('3. Pollutant Emissions - EF'!B308,'Emission Factors'!$D$6:$D$54,0))),IF(OR(A308="Type X",A308="Type Y"),INDEX('Emission Factors'!$E$6:$E$54,MATCH('3. Pollutant Emissions - EF'!B308,'Emission Factors'!$D$6:$D$54,0)),INDEX('Emission Factors'!$F$6:$F$54,MATCH('3. Pollutant Emissions - EF'!B308,'Emission Factors'!$D$6:$D$54,0))))</f>
        <v>0.47</v>
      </c>
      <c r="G308" s="234">
        <f t="shared" si="12"/>
        <v>0.47</v>
      </c>
      <c r="H308" s="235" t="s">
        <v>188</v>
      </c>
      <c r="I308" s="556" t="s">
        <v>189</v>
      </c>
      <c r="J308" s="298">
        <f>IFERROR(IF(F308="N/A","N/A",F308*(1-E308)*INDEX('2. Emissions Units &amp; Activities'!$H$15:$H$23,MATCH('3. Pollutant Emissions - EF'!$A308,'2. Emissions Units &amp; Activities'!$A$15:$A$23,0))/1000),"")</f>
        <v>13.999791299999998</v>
      </c>
      <c r="K308" s="298">
        <f>INDEX('Screening Emission Calculations'!$E$4:$M$54,MATCH($B308,'Screening Emission Calculations'!$C$4:$C$54,0),MATCH($A308,'Screening Emission Calculations'!$E$1:$M$1,0))</f>
        <v>137.18843316666661</v>
      </c>
      <c r="L308" s="299">
        <f t="shared" si="13"/>
        <v>137.18843316666661</v>
      </c>
      <c r="M308" s="500">
        <f>IFERROR(IF(F308="N/A","N/A",F308*(1-E308)*INDEX('2. Emissions Units &amp; Activities'!$K$15:$K$23,MATCH('3. Pollutant Emissions - EF'!$A308,'2. Emissions Units &amp; Activities'!$A$15:$A$23,0))/1000),"")</f>
        <v>3.0117599999999998</v>
      </c>
      <c r="N308" s="555">
        <f>INDEX('Screening Emission Calculations'!$E$83:$M$133,MATCH($B308,'Screening Emission Calculations'!$C$83:$C$133,0),MATCH($A308,'Screening Emission Calculations'!$E$80:$M$80,0))</f>
        <v>9.750734105555555</v>
      </c>
      <c r="O308" s="304">
        <f t="shared" si="14"/>
        <v>9.750734105555555</v>
      </c>
    </row>
    <row r="309" spans="1:15" x14ac:dyDescent="0.3">
      <c r="A309" s="237" t="str">
        <f>'2. Emissions Units &amp; Activities'!$A$20</f>
        <v>Type F</v>
      </c>
      <c r="B309" s="276" t="s">
        <v>231</v>
      </c>
      <c r="C309" s="230" t="str">
        <f>IFERROR(IF(B309="No CAS","",INDEX('DEQ Pollutant List'!$C$7:$C$611,MATCH('3. Pollutant Emissions - EF'!B309,'DEQ Pollutant List'!$B$7:$B$611,0))),"")</f>
        <v>Pyrene</v>
      </c>
      <c r="D309" s="231"/>
      <c r="E309" s="232">
        <v>0</v>
      </c>
      <c r="F309" s="233">
        <f>IF(A309="Type F",IF(INDEX('Emission Factors'!$G$6:$G$54,MATCH('3. Pollutant Emissions - EF'!B309,'Emission Factors'!$D$6:$D$54,0))="",INDEX('Emission Factors'!$F$6:$F$54,MATCH('3. Pollutant Emissions - EF'!B309,'Emission Factors'!$D$6:$D$54,0)),INDEX('Emission Factors'!$G$6:$G$54,MATCH('3. Pollutant Emissions - EF'!B309,'Emission Factors'!$D$6:$D$54,0))),IF(OR(A309="Type X",A309="Type Y"),INDEX('Emission Factors'!$E$6:$E$54,MATCH('3. Pollutant Emissions - EF'!B309,'Emission Factors'!$D$6:$D$54,0)),INDEX('Emission Factors'!$F$6:$F$54,MATCH('3. Pollutant Emissions - EF'!B309,'Emission Factors'!$D$6:$D$54,0))))</f>
        <v>9.4043863333495407E-4</v>
      </c>
      <c r="G309" s="234">
        <f t="shared" si="12"/>
        <v>9.4043863333495407E-4</v>
      </c>
      <c r="H309" s="235" t="s">
        <v>188</v>
      </c>
      <c r="I309" s="556" t="s">
        <v>239</v>
      </c>
      <c r="J309" s="298">
        <f>IFERROR(IF(F309="N/A","N/A",F309*(1-E309)*INDEX('2. Emissions Units &amp; Activities'!$H$15:$H$23,MATCH('3. Pollutant Emissions - EF'!$A309,'2. Emissions Units &amp; Activities'!$A$15:$A$23,0))/1000),"")</f>
        <v>2.8012648079035276E-2</v>
      </c>
      <c r="K309" s="298">
        <f>INDEX('Screening Emission Calculations'!$E$4:$M$54,MATCH($B309,'Screening Emission Calculations'!$C$4:$C$54,0),MATCH($A309,'Screening Emission Calculations'!$E$1:$M$1,0))</f>
        <v>0.27450489914175247</v>
      </c>
      <c r="L309" s="299">
        <f t="shared" si="13"/>
        <v>0.27450489914175247</v>
      </c>
      <c r="M309" s="500">
        <f>IFERROR(IF(F309="N/A","N/A",F309*(1-E309)*INDEX('2. Emissions Units &amp; Activities'!$K$15:$K$23,MATCH('3. Pollutant Emissions - EF'!$A309,'2. Emissions Units &amp; Activities'!$A$15:$A$23,0))/1000),"")</f>
        <v>6.0263307624103864E-3</v>
      </c>
      <c r="N309" s="555">
        <f>INDEX('Screening Emission Calculations'!$E$83:$M$133,MATCH($B309,'Screening Emission Calculations'!$C$83:$C$133,0),MATCH($A309,'Screening Emission Calculations'!$E$80:$M$80,0))</f>
        <v>1.9510568204768493E-2</v>
      </c>
      <c r="O309" s="304">
        <f t="shared" si="14"/>
        <v>1.9510568204768493E-2</v>
      </c>
    </row>
    <row r="310" spans="1:15" x14ac:dyDescent="0.3">
      <c r="A310" s="237" t="str">
        <f>'2. Emissions Units &amp; Activities'!$A$20</f>
        <v>Type F</v>
      </c>
      <c r="B310" s="276" t="s">
        <v>232</v>
      </c>
      <c r="C310" s="230" t="str">
        <f>IFERROR(IF(B310="No CAS","",INDEX('DEQ Pollutant List'!$C$7:$C$611,MATCH('3. Pollutant Emissions - EF'!B310,'DEQ Pollutant List'!$B$7:$B$611,0))),"")</f>
        <v>Selenium and compounds</v>
      </c>
      <c r="D310" s="231"/>
      <c r="E310" s="232">
        <v>0</v>
      </c>
      <c r="F310" s="233">
        <f>IF(A310="Type F",IF(INDEX('Emission Factors'!$G$6:$G$54,MATCH('3. Pollutant Emissions - EF'!B310,'Emission Factors'!$D$6:$D$54,0))="",INDEX('Emission Factors'!$F$6:$F$54,MATCH('3. Pollutant Emissions - EF'!B310,'Emission Factors'!$D$6:$D$54,0)),INDEX('Emission Factors'!$G$6:$G$54,MATCH('3. Pollutant Emissions - EF'!B310,'Emission Factors'!$D$6:$D$54,0))),IF(OR(A310="Type X",A310="Type Y"),INDEX('Emission Factors'!$E$6:$E$54,MATCH('3. Pollutant Emissions - EF'!B310,'Emission Factors'!$D$6:$D$54,0)),INDEX('Emission Factors'!$F$6:$F$54,MATCH('3. Pollutant Emissions - EF'!B310,'Emission Factors'!$D$6:$D$54,0))))</f>
        <v>0</v>
      </c>
      <c r="G310" s="234">
        <f t="shared" si="12"/>
        <v>0</v>
      </c>
      <c r="H310" s="235" t="s">
        <v>188</v>
      </c>
      <c r="I310" s="556" t="s">
        <v>240</v>
      </c>
      <c r="J310" s="298">
        <f>IFERROR(IF(F310="N/A","N/A",F310*(1-E310)*INDEX('2. Emissions Units &amp; Activities'!$H$15:$H$23,MATCH('3. Pollutant Emissions - EF'!$A310,'2. Emissions Units &amp; Activities'!$A$15:$A$23,0))/1000),"")</f>
        <v>0</v>
      </c>
      <c r="K310" s="298">
        <f>INDEX('Screening Emission Calculations'!$E$4:$M$54,MATCH($B310,'Screening Emission Calculations'!$C$4:$C$54,0),MATCH($A310,'Screening Emission Calculations'!$E$1:$M$1,0))</f>
        <v>0</v>
      </c>
      <c r="L310" s="299">
        <f t="shared" si="13"/>
        <v>0</v>
      </c>
      <c r="M310" s="500">
        <f>IFERROR(IF(F310="N/A","N/A",F310*(1-E310)*INDEX('2. Emissions Units &amp; Activities'!$K$15:$K$23,MATCH('3. Pollutant Emissions - EF'!$A310,'2. Emissions Units &amp; Activities'!$A$15:$A$23,0))/1000),"")</f>
        <v>0</v>
      </c>
      <c r="N310" s="555">
        <f>INDEX('Screening Emission Calculations'!$E$83:$M$133,MATCH($B310,'Screening Emission Calculations'!$C$83:$C$133,0),MATCH($A310,'Screening Emission Calculations'!$E$80:$M$80,0))</f>
        <v>0</v>
      </c>
      <c r="O310" s="304">
        <f t="shared" si="14"/>
        <v>0</v>
      </c>
    </row>
    <row r="311" spans="1:15" x14ac:dyDescent="0.3">
      <c r="A311" s="237" t="str">
        <f>'2. Emissions Units &amp; Activities'!$A$20</f>
        <v>Type F</v>
      </c>
      <c r="B311" s="276" t="s">
        <v>233</v>
      </c>
      <c r="C311" s="230" t="str">
        <f>IFERROR(IF(B311="No CAS","",INDEX('DEQ Pollutant List'!$C$7:$C$611,MATCH('3. Pollutant Emissions - EF'!B311,'DEQ Pollutant List'!$B$7:$B$611,0))),"")</f>
        <v>Silver and compounds</v>
      </c>
      <c r="D311" s="231"/>
      <c r="E311" s="232">
        <v>0</v>
      </c>
      <c r="F311" s="233">
        <f>IF(A311="Type F",IF(INDEX('Emission Factors'!$G$6:$G$54,MATCH('3. Pollutant Emissions - EF'!B311,'Emission Factors'!$D$6:$D$54,0))="",INDEX('Emission Factors'!$F$6:$F$54,MATCH('3. Pollutant Emissions - EF'!B311,'Emission Factors'!$D$6:$D$54,0)),INDEX('Emission Factors'!$G$6:$G$54,MATCH('3. Pollutant Emissions - EF'!B311,'Emission Factors'!$D$6:$D$54,0))),IF(OR(A311="Type X",A311="Type Y"),INDEX('Emission Factors'!$E$6:$E$54,MATCH('3. Pollutant Emissions - EF'!B311,'Emission Factors'!$D$6:$D$54,0)),INDEX('Emission Factors'!$F$6:$F$54,MATCH('3. Pollutant Emissions - EF'!B311,'Emission Factors'!$D$6:$D$54,0))))</f>
        <v>0</v>
      </c>
      <c r="G311" s="234">
        <f t="shared" si="12"/>
        <v>0</v>
      </c>
      <c r="H311" s="235" t="s">
        <v>188</v>
      </c>
      <c r="I311" s="556" t="s">
        <v>240</v>
      </c>
      <c r="J311" s="298">
        <f>IFERROR(IF(F311="N/A","N/A",F311*(1-E311)*INDEX('2. Emissions Units &amp; Activities'!$H$15:$H$23,MATCH('3. Pollutant Emissions - EF'!$A311,'2. Emissions Units &amp; Activities'!$A$15:$A$23,0))/1000),"")</f>
        <v>0</v>
      </c>
      <c r="K311" s="298">
        <f>INDEX('Screening Emission Calculations'!$E$4:$M$54,MATCH($B311,'Screening Emission Calculations'!$C$4:$C$54,0),MATCH($A311,'Screening Emission Calculations'!$E$1:$M$1,0))</f>
        <v>0</v>
      </c>
      <c r="L311" s="299">
        <f t="shared" si="13"/>
        <v>0</v>
      </c>
      <c r="M311" s="500">
        <f>IFERROR(IF(F311="N/A","N/A",F311*(1-E311)*INDEX('2. Emissions Units &amp; Activities'!$K$15:$K$23,MATCH('3. Pollutant Emissions - EF'!$A311,'2. Emissions Units &amp; Activities'!$A$15:$A$23,0))/1000),"")</f>
        <v>0</v>
      </c>
      <c r="N311" s="555">
        <f>INDEX('Screening Emission Calculations'!$E$83:$M$133,MATCH($B311,'Screening Emission Calculations'!$C$83:$C$133,0),MATCH($A311,'Screening Emission Calculations'!$E$80:$M$80,0))</f>
        <v>0</v>
      </c>
      <c r="O311" s="304">
        <f t="shared" si="14"/>
        <v>0</v>
      </c>
    </row>
    <row r="312" spans="1:15" x14ac:dyDescent="0.3">
      <c r="A312" s="237" t="str">
        <f>'2. Emissions Units &amp; Activities'!$A$20</f>
        <v>Type F</v>
      </c>
      <c r="B312" s="276" t="s">
        <v>234</v>
      </c>
      <c r="C312" s="230" t="str">
        <f>IFERROR(IF(B312="No CAS","",INDEX('DEQ Pollutant List'!$C$7:$C$611,MATCH('3. Pollutant Emissions - EF'!B312,'DEQ Pollutant List'!$B$7:$B$611,0))),"")</f>
        <v>Thallium and compounds</v>
      </c>
      <c r="D312" s="231"/>
      <c r="E312" s="232">
        <v>0</v>
      </c>
      <c r="F312" s="233">
        <f>IF(A312="Type F",IF(INDEX('Emission Factors'!$G$6:$G$54,MATCH('3. Pollutant Emissions - EF'!B312,'Emission Factors'!$D$6:$D$54,0))="",INDEX('Emission Factors'!$F$6:$F$54,MATCH('3. Pollutant Emissions - EF'!B312,'Emission Factors'!$D$6:$D$54,0)),INDEX('Emission Factors'!$G$6:$G$54,MATCH('3. Pollutant Emissions - EF'!B312,'Emission Factors'!$D$6:$D$54,0))),IF(OR(A312="Type X",A312="Type Y"),INDEX('Emission Factors'!$E$6:$E$54,MATCH('3. Pollutant Emissions - EF'!B312,'Emission Factors'!$D$6:$D$54,0)),INDEX('Emission Factors'!$F$6:$F$54,MATCH('3. Pollutant Emissions - EF'!B312,'Emission Factors'!$D$6:$D$54,0))))</f>
        <v>0</v>
      </c>
      <c r="G312" s="234">
        <f t="shared" si="12"/>
        <v>0</v>
      </c>
      <c r="H312" s="235" t="s">
        <v>188</v>
      </c>
      <c r="I312" s="556" t="s">
        <v>240</v>
      </c>
      <c r="J312" s="298">
        <f>IFERROR(IF(F312="N/A","N/A",F312*(1-E312)*INDEX('2. Emissions Units &amp; Activities'!$H$15:$H$23,MATCH('3. Pollutant Emissions - EF'!$A312,'2. Emissions Units &amp; Activities'!$A$15:$A$23,0))/1000),"")</f>
        <v>0</v>
      </c>
      <c r="K312" s="298">
        <f>INDEX('Screening Emission Calculations'!$E$4:$M$54,MATCH($B312,'Screening Emission Calculations'!$C$4:$C$54,0),MATCH($A312,'Screening Emission Calculations'!$E$1:$M$1,0))</f>
        <v>0</v>
      </c>
      <c r="L312" s="299">
        <f t="shared" si="13"/>
        <v>0</v>
      </c>
      <c r="M312" s="500">
        <f>IFERROR(IF(F312="N/A","N/A",F312*(1-E312)*INDEX('2. Emissions Units &amp; Activities'!$K$15:$K$23,MATCH('3. Pollutant Emissions - EF'!$A312,'2. Emissions Units &amp; Activities'!$A$15:$A$23,0))/1000),"")</f>
        <v>0</v>
      </c>
      <c r="N312" s="555">
        <f>INDEX('Screening Emission Calculations'!$E$83:$M$133,MATCH($B312,'Screening Emission Calculations'!$C$83:$C$133,0),MATCH($A312,'Screening Emission Calculations'!$E$80:$M$80,0))</f>
        <v>0</v>
      </c>
      <c r="O312" s="304">
        <f t="shared" si="14"/>
        <v>0</v>
      </c>
    </row>
    <row r="313" spans="1:15" x14ac:dyDescent="0.3">
      <c r="A313" s="237" t="str">
        <f>'2. Emissions Units &amp; Activities'!$A$20</f>
        <v>Type F</v>
      </c>
      <c r="B313" s="276" t="s">
        <v>235</v>
      </c>
      <c r="C313" s="230" t="str">
        <f>IFERROR(IF(B313="No CAS","",INDEX('DEQ Pollutant List'!$C$7:$C$611,MATCH('3. Pollutant Emissions - EF'!B313,'DEQ Pollutant List'!$B$7:$B$611,0))),"")</f>
        <v>Toluene</v>
      </c>
      <c r="D313" s="231"/>
      <c r="E313" s="232">
        <v>0</v>
      </c>
      <c r="F313" s="233">
        <f>IF(A313="Type F",IF(INDEX('Emission Factors'!$G$6:$G$54,MATCH('3. Pollutant Emissions - EF'!B313,'Emission Factors'!$D$6:$D$54,0))="",INDEX('Emission Factors'!$F$6:$F$54,MATCH('3. Pollutant Emissions - EF'!B313,'Emission Factors'!$D$6:$D$54,0)),INDEX('Emission Factors'!$G$6:$G$54,MATCH('3. Pollutant Emissions - EF'!B313,'Emission Factors'!$D$6:$D$54,0))),IF(OR(A313="Type X",A313="Type Y"),INDEX('Emission Factors'!$E$6:$E$54,MATCH('3. Pollutant Emissions - EF'!B313,'Emission Factors'!$D$6:$D$54,0)),INDEX('Emission Factors'!$F$6:$F$54,MATCH('3. Pollutant Emissions - EF'!B313,'Emission Factors'!$D$6:$D$54,0))))</f>
        <v>0.10539999999999999</v>
      </c>
      <c r="G313" s="234">
        <f t="shared" si="12"/>
        <v>0.10539999999999999</v>
      </c>
      <c r="H313" s="235" t="s">
        <v>188</v>
      </c>
      <c r="I313" s="556" t="s">
        <v>189</v>
      </c>
      <c r="J313" s="298">
        <f>IFERROR(IF(F313="N/A","N/A",F313*(1-E313)*INDEX('2. Emissions Units &amp; Activities'!$H$15:$H$23,MATCH('3. Pollutant Emissions - EF'!$A313,'2. Emissions Units &amp; Activities'!$A$15:$A$23,0))/1000),"")</f>
        <v>3.1395276659999998</v>
      </c>
      <c r="K313" s="298">
        <f>INDEX('Screening Emission Calculations'!$E$4:$M$54,MATCH($B313,'Screening Emission Calculations'!$C$4:$C$54,0),MATCH($A313,'Screening Emission Calculations'!$E$1:$M$1,0))</f>
        <v>30.765235863333324</v>
      </c>
      <c r="L313" s="299">
        <f t="shared" si="13"/>
        <v>30.765235863333324</v>
      </c>
      <c r="M313" s="500">
        <f>IFERROR(IF(F313="N/A","N/A",F313*(1-E313)*INDEX('2. Emissions Units &amp; Activities'!$K$15:$K$23,MATCH('3. Pollutant Emissions - EF'!$A313,'2. Emissions Units &amp; Activities'!$A$15:$A$23,0))/1000),"")</f>
        <v>0.67540319999999998</v>
      </c>
      <c r="N313" s="555">
        <f>INDEX('Screening Emission Calculations'!$E$83:$M$133,MATCH($B313,'Screening Emission Calculations'!$C$83:$C$133,0),MATCH($A313,'Screening Emission Calculations'!$E$80:$M$80,0))</f>
        <v>2.1866539887777776</v>
      </c>
      <c r="O313" s="304">
        <f t="shared" si="14"/>
        <v>2.1866539887777776</v>
      </c>
    </row>
    <row r="314" spans="1:15" x14ac:dyDescent="0.3">
      <c r="A314" s="237" t="str">
        <f>'2. Emissions Units &amp; Activities'!$A$20</f>
        <v>Type F</v>
      </c>
      <c r="B314" s="276" t="s">
        <v>236</v>
      </c>
      <c r="C314" s="230" t="str">
        <f>IFERROR(IF(B314="No CAS","",INDEX('DEQ Pollutant List'!$C$7:$C$611,MATCH('3. Pollutant Emissions - EF'!B314,'DEQ Pollutant List'!$B$7:$B$611,0))),"")</f>
        <v>Xylene (mixture), including m-xylene, o-xylene, p-xylene</v>
      </c>
      <c r="D314" s="231"/>
      <c r="E314" s="232">
        <v>0</v>
      </c>
      <c r="F314" s="233">
        <f>IF(A314="Type F",IF(INDEX('Emission Factors'!$G$6:$G$54,MATCH('3. Pollutant Emissions - EF'!B314,'Emission Factors'!$D$6:$D$54,0))="",INDEX('Emission Factors'!$F$6:$F$54,MATCH('3. Pollutant Emissions - EF'!B314,'Emission Factors'!$D$6:$D$54,0)),INDEX('Emission Factors'!$G$6:$G$54,MATCH('3. Pollutant Emissions - EF'!B314,'Emission Factors'!$D$6:$D$54,0))),IF(OR(A314="Type X",A314="Type Y"),INDEX('Emission Factors'!$E$6:$E$54,MATCH('3. Pollutant Emissions - EF'!B314,'Emission Factors'!$D$6:$D$54,0)),INDEX('Emission Factors'!$F$6:$F$54,MATCH('3. Pollutant Emissions - EF'!B314,'Emission Factors'!$D$6:$D$54,0))))</f>
        <v>4.24E-2</v>
      </c>
      <c r="G314" s="234">
        <f t="shared" si="12"/>
        <v>4.24E-2</v>
      </c>
      <c r="H314" s="235" t="s">
        <v>188</v>
      </c>
      <c r="I314" s="556" t="s">
        <v>189</v>
      </c>
      <c r="J314" s="298">
        <f>IFERROR(IF(F314="N/A","N/A",F314*(1-E314)*INDEX('2. Emissions Units &amp; Activities'!$H$15:$H$23,MATCH('3. Pollutant Emissions - EF'!$A314,'2. Emissions Units &amp; Activities'!$A$15:$A$23,0))/1000),"")</f>
        <v>1.2629598960000001</v>
      </c>
      <c r="K314" s="298">
        <f>INDEX('Screening Emission Calculations'!$E$4:$M$54,MATCH($B314,'Screening Emission Calculations'!$C$4:$C$54,0),MATCH($A314,'Screening Emission Calculations'!$E$1:$M$1,0))</f>
        <v>12.37614801333333</v>
      </c>
      <c r="L314" s="299">
        <f t="shared" si="13"/>
        <v>12.37614801333333</v>
      </c>
      <c r="M314" s="500">
        <f>IFERROR(IF(F314="N/A","N/A",F314*(1-E314)*INDEX('2. Emissions Units &amp; Activities'!$K$15:$K$23,MATCH('3. Pollutant Emissions - EF'!$A314,'2. Emissions Units &amp; Activities'!$A$15:$A$23,0))/1000),"")</f>
        <v>0.27169920000000003</v>
      </c>
      <c r="N314" s="555">
        <f>INDEX('Screening Emission Calculations'!$E$83:$M$133,MATCH($B314,'Screening Emission Calculations'!$C$83:$C$133,0),MATCH($A314,'Screening Emission Calculations'!$E$80:$M$80,0))</f>
        <v>0.87964069377777765</v>
      </c>
      <c r="O314" s="304">
        <f t="shared" si="14"/>
        <v>0.87964069377777765</v>
      </c>
    </row>
    <row r="315" spans="1:15" x14ac:dyDescent="0.3">
      <c r="A315" s="240" t="str">
        <f>'2. Emissions Units &amp; Activities'!$A$20</f>
        <v>Type F</v>
      </c>
      <c r="B315" s="294" t="s">
        <v>237</v>
      </c>
      <c r="C315" s="295" t="str">
        <f>IFERROR(IF(B315="No CAS","",INDEX('DEQ Pollutant List'!$C$7:$C$611,MATCH('3. Pollutant Emissions - EF'!B315,'DEQ Pollutant List'!$B$7:$B$611,0))),"")</f>
        <v>Zinc and compounds</v>
      </c>
      <c r="D315" s="241"/>
      <c r="E315" s="242">
        <v>0</v>
      </c>
      <c r="F315" s="243">
        <f>IF(A315="Type F",IF(INDEX('Emission Factors'!$G$6:$G$54,MATCH('3. Pollutant Emissions - EF'!B315,'Emission Factors'!$D$6:$D$54,0))="",INDEX('Emission Factors'!$F$6:$F$54,MATCH('3. Pollutant Emissions - EF'!B315,'Emission Factors'!$D$6:$D$54,0)),INDEX('Emission Factors'!$G$6:$G$54,MATCH('3. Pollutant Emissions - EF'!B315,'Emission Factors'!$D$6:$D$54,0))),IF(OR(A315="Type X",A315="Type Y"),INDEX('Emission Factors'!$E$6:$E$54,MATCH('3. Pollutant Emissions - EF'!B315,'Emission Factors'!$D$6:$D$54,0)),INDEX('Emission Factors'!$F$6:$F$54,MATCH('3. Pollutant Emissions - EF'!B315,'Emission Factors'!$D$6:$D$54,0))))</f>
        <v>5.0308329997330661E-3</v>
      </c>
      <c r="G315" s="244">
        <f t="shared" si="12"/>
        <v>5.0308329997330661E-3</v>
      </c>
      <c r="H315" s="245" t="s">
        <v>188</v>
      </c>
      <c r="I315" s="557" t="s">
        <v>240</v>
      </c>
      <c r="J315" s="243">
        <f>IFERROR(IF(F315="N/A","N/A",F315*(1-E315)*INDEX('2. Emissions Units &amp; Activities'!$H$15:$H$23,MATCH('3. Pollutant Emissions - EF'!$A315,'2. Emissions Units &amp; Activities'!$A$15:$A$23,0))/1000),"")</f>
        <v>0.14985236608811892</v>
      </c>
      <c r="K315" s="301">
        <f>INDEX('Screening Emission Calculations'!$E$4:$M$54,MATCH($B315,'Screening Emission Calculations'!$C$4:$C$54,0),MATCH($A315,'Screening Emission Calculations'!$E$1:$M$1,0))</f>
        <v>1.3558245859270606</v>
      </c>
      <c r="L315" s="302">
        <f t="shared" si="13"/>
        <v>1.3558245859270606</v>
      </c>
      <c r="M315" s="501">
        <f>IFERROR(IF(F315="N/A","N/A",F315*(1-E315)*INDEX('2. Emissions Units &amp; Activities'!$K$15:$K$23,MATCH('3. Pollutant Emissions - EF'!$A315,'2. Emissions Units &amp; Activities'!$A$15:$A$23,0))/1000),"")</f>
        <v>3.2237577862289493E-2</v>
      </c>
      <c r="N315" s="559">
        <f>INDEX('Screening Emission Calculations'!$E$83:$M$133,MATCH($B315,'Screening Emission Calculations'!$C$83:$C$133,0),MATCH($A315,'Screening Emission Calculations'!$E$80:$M$80,0))</f>
        <v>0.10061665999466132</v>
      </c>
      <c r="O315" s="305">
        <f t="shared" si="14"/>
        <v>0.10061665999466132</v>
      </c>
    </row>
    <row r="316" spans="1:15" x14ac:dyDescent="0.3">
      <c r="A316" s="237" t="str">
        <f>'2. Emissions Units &amp; Activities'!$A$21</f>
        <v>Type G</v>
      </c>
      <c r="B316" s="293" t="s">
        <v>187</v>
      </c>
      <c r="C316" s="230" t="str">
        <f>IFERROR(IF(B316="No CAS","",INDEX('DEQ Pollutant List'!$C$7:$C$611,MATCH('3. Pollutant Emissions - EF'!B316,'DEQ Pollutant List'!$B$7:$B$611,0))),"")</f>
        <v>1,3-Butadiene</v>
      </c>
      <c r="D316" s="231">
        <f>IFERROR(IF(OR($B316="",$B316="No CAS"),INDEX('DEQ Pollutant List'!$A$7:$A$611,MATCH($C316,'DEQ Pollutant List'!$C$7:$C$611,0)),INDEX('DEQ Pollutant List'!$A$7:$A$611,MATCH($B316,'DEQ Pollutant List'!$B$7:$B$611,0))),"")</f>
        <v>75</v>
      </c>
      <c r="E316" s="232">
        <v>0</v>
      </c>
      <c r="F316" s="233">
        <f>IF(A316="Type F",IF(INDEX('Emission Factors'!$G$6:$G$54,MATCH('3. Pollutant Emissions - EF'!B316,'Emission Factors'!$D$6:$D$54,0))="",INDEX('Emission Factors'!$F$6:$F$54,MATCH('3. Pollutant Emissions - EF'!B316,'Emission Factors'!$D$6:$D$54,0)),INDEX('Emission Factors'!$G$6:$G$54,MATCH('3. Pollutant Emissions - EF'!B316,'Emission Factors'!$D$6:$D$54,0))),IF(OR(A316="Type X",A316="Type Y"),INDEX('Emission Factors'!$E$6:$E$54,MATCH('3. Pollutant Emissions - EF'!B316,'Emission Factors'!$D$6:$D$54,0)),INDEX('Emission Factors'!$F$6:$F$54,MATCH('3. Pollutant Emissions - EF'!B316,'Emission Factors'!$D$6:$D$54,0))))</f>
        <v>0.21740000000000001</v>
      </c>
      <c r="G316" s="234">
        <f t="shared" si="12"/>
        <v>0.21740000000000001</v>
      </c>
      <c r="H316" s="235" t="s">
        <v>188</v>
      </c>
      <c r="I316" s="556" t="s">
        <v>189</v>
      </c>
      <c r="J316" s="298">
        <f>IFERROR(IF(F316="N/A","N/A",F316*(1-E316)*INDEX('2. Emissions Units &amp; Activities'!$H$15:$H$23,MATCH('3. Pollutant Emissions - EF'!$A316,'2. Emissions Units &amp; Activities'!$A$15:$A$23,0))/1000),"")</f>
        <v>0.71581123999999996</v>
      </c>
      <c r="K316" s="298">
        <f>INDEX('Screening Emission Calculations'!$E$4:$M$54,MATCH($B316,'Screening Emission Calculations'!$C$4:$C$54,0),MATCH($A316,'Screening Emission Calculations'!$E$1:$M$1,0))</f>
        <v>10.804497379999999</v>
      </c>
      <c r="L316" s="299">
        <f t="shared" si="13"/>
        <v>10.804497379999999</v>
      </c>
      <c r="M316" s="500">
        <f>IFERROR(IF(F316="N/A","N/A",F316*(1-E316)*INDEX('2. Emissions Units &amp; Activities'!$K$15:$K$23,MATCH('3. Pollutant Emissions - EF'!$A316,'2. Emissions Units &amp; Activities'!$A$15:$A$23,0))/1000),"")</f>
        <v>4.2762580000000008E-2</v>
      </c>
      <c r="N316" s="555">
        <f>INDEX('Screening Emission Calculations'!$E$83:$M$133,MATCH($B316,'Screening Emission Calculations'!$C$83:$C$133,0),MATCH($A316,'Screening Emission Calculations'!$E$80:$M$80,0))</f>
        <v>2.5571943126666667</v>
      </c>
      <c r="O316" s="304">
        <f t="shared" si="14"/>
        <v>2.5571943126666667</v>
      </c>
    </row>
    <row r="317" spans="1:15" x14ac:dyDescent="0.3">
      <c r="A317" s="228" t="str">
        <f>'2. Emissions Units &amp; Activities'!$A$21</f>
        <v>Type G</v>
      </c>
      <c r="B317" s="276" t="s">
        <v>190</v>
      </c>
      <c r="C317" s="230" t="str">
        <f>IFERROR(IF(B317="No CAS","",INDEX('DEQ Pollutant List'!$C$7:$C$611,MATCH('3. Pollutant Emissions - EF'!B317,'DEQ Pollutant List'!$B$7:$B$611,0))),"")</f>
        <v>2-Methyl naphthalene</v>
      </c>
      <c r="D317" s="231">
        <f>IFERROR(IF(OR($B317="",$B317="No CAS"),INDEX('DEQ Pollutant List'!$A$7:$A$611,MATCH($C317,'DEQ Pollutant List'!$C$7:$C$611,0)),INDEX('DEQ Pollutant List'!$A$7:$A$611,MATCH($B317,'DEQ Pollutant List'!$B$7:$B$611,0))),"")</f>
        <v>427</v>
      </c>
      <c r="E317" s="232">
        <v>0</v>
      </c>
      <c r="F317" s="233">
        <f>IF(A317="Type F",IF(INDEX('Emission Factors'!$G$6:$G$54,MATCH('3. Pollutant Emissions - EF'!B317,'Emission Factors'!$D$6:$D$54,0))="",INDEX('Emission Factors'!$F$6:$F$54,MATCH('3. Pollutant Emissions - EF'!B317,'Emission Factors'!$D$6:$D$54,0)),INDEX('Emission Factors'!$G$6:$G$54,MATCH('3. Pollutant Emissions - EF'!B317,'Emission Factors'!$D$6:$D$54,0))),IF(OR(A317="Type X",A317="Type Y"),INDEX('Emission Factors'!$E$6:$E$54,MATCH('3. Pollutant Emissions - EF'!B317,'Emission Factors'!$D$6:$D$54,0)),INDEX('Emission Factors'!$F$6:$F$54,MATCH('3. Pollutant Emissions - EF'!B317,'Emission Factors'!$D$6:$D$54,0))))</f>
        <v>1.2297907414592798E-2</v>
      </c>
      <c r="G317" s="234">
        <f t="shared" si="12"/>
        <v>1.2297907414592798E-2</v>
      </c>
      <c r="H317" s="235" t="s">
        <v>188</v>
      </c>
      <c r="I317" s="556" t="s">
        <v>189</v>
      </c>
      <c r="J317" s="298">
        <f>IFERROR(IF(F317="N/A","N/A",F317*(1-E317)*INDEX('2. Emissions Units &amp; Activities'!$H$15:$H$23,MATCH('3. Pollutant Emissions - EF'!$A317,'2. Emissions Units &amp; Activities'!$A$15:$A$23,0))/1000),"")</f>
        <v>4.0492089953288242E-2</v>
      </c>
      <c r="K317" s="298">
        <f>INDEX('Screening Emission Calculations'!$E$4:$M$54,MATCH($B317,'Screening Emission Calculations'!$C$4:$C$54,0),MATCH($A317,'Screening Emission Calculations'!$E$1:$M$1,0))</f>
        <v>0.611190011225623</v>
      </c>
      <c r="L317" s="299">
        <f t="shared" si="13"/>
        <v>0.611190011225623</v>
      </c>
      <c r="M317" s="500">
        <f>IFERROR(IF(F317="N/A","N/A",F317*(1-E317)*INDEX('2. Emissions Units &amp; Activities'!$K$15:$K$23,MATCH('3. Pollutant Emissions - EF'!$A317,'2. Emissions Units &amp; Activities'!$A$15:$A$23,0))/1000),"")</f>
        <v>2.4189983884504037E-3</v>
      </c>
      <c r="N317" s="555">
        <f>INDEX('Screening Emission Calculations'!$E$83:$M$133,MATCH($B317,'Screening Emission Calculations'!$C$83:$C$133,0),MATCH($A317,'Screening Emission Calculations'!$E$80:$M$80,0))</f>
        <v>0.14465565270606223</v>
      </c>
      <c r="O317" s="304">
        <f t="shared" si="14"/>
        <v>0.14465565270606223</v>
      </c>
    </row>
    <row r="318" spans="1:15" x14ac:dyDescent="0.3">
      <c r="A318" s="228" t="str">
        <f>'2. Emissions Units &amp; Activities'!$A$21</f>
        <v>Type G</v>
      </c>
      <c r="B318" s="276" t="s">
        <v>191</v>
      </c>
      <c r="C318" s="230" t="str">
        <f>IFERROR(IF(B318="No CAS","",INDEX('DEQ Pollutant List'!$C$7:$C$611,MATCH('3. Pollutant Emissions - EF'!B318,'DEQ Pollutant List'!$B$7:$B$611,0))),"")</f>
        <v>Acenaphthene</v>
      </c>
      <c r="D318" s="231">
        <f>IFERROR(IF(OR($B318="",$B318="No CAS"),INDEX('DEQ Pollutant List'!$A$7:$A$611,MATCH($C318,'DEQ Pollutant List'!$C$7:$C$611,0)),INDEX('DEQ Pollutant List'!$A$7:$A$611,MATCH($B318,'DEQ Pollutant List'!$B$7:$B$611,0))),"")</f>
        <v>402</v>
      </c>
      <c r="E318" s="232">
        <v>0</v>
      </c>
      <c r="F318" s="233">
        <f>IF(A318="Type F",IF(INDEX('Emission Factors'!$G$6:$G$54,MATCH('3. Pollutant Emissions - EF'!B318,'Emission Factors'!$D$6:$D$54,0))="",INDEX('Emission Factors'!$F$6:$F$54,MATCH('3. Pollutant Emissions - EF'!B318,'Emission Factors'!$D$6:$D$54,0)),INDEX('Emission Factors'!$G$6:$G$54,MATCH('3. Pollutant Emissions - EF'!B318,'Emission Factors'!$D$6:$D$54,0))),IF(OR(A318="Type X",A318="Type Y"),INDEX('Emission Factors'!$E$6:$E$54,MATCH('3. Pollutant Emissions - EF'!B318,'Emission Factors'!$D$6:$D$54,0)),INDEX('Emission Factors'!$F$6:$F$54,MATCH('3. Pollutant Emissions - EF'!B318,'Emission Factors'!$D$6:$D$54,0))))</f>
        <v>7.3461430796324472E-4</v>
      </c>
      <c r="G318" s="234">
        <f t="shared" si="12"/>
        <v>7.3461430796324472E-4</v>
      </c>
      <c r="H318" s="235" t="s">
        <v>188</v>
      </c>
      <c r="I318" s="556" t="s">
        <v>189</v>
      </c>
      <c r="J318" s="298">
        <f>IFERROR(IF(F318="N/A","N/A",F318*(1-E318)*INDEX('2. Emissions Units &amp; Activities'!$H$15:$H$23,MATCH('3. Pollutant Emissions - EF'!$A318,'2. Emissions Units &amp; Activities'!$A$15:$A$23,0))/1000),"")</f>
        <v>2.4187910703997793E-3</v>
      </c>
      <c r="K318" s="298">
        <f>INDEX('Screening Emission Calculations'!$E$4:$M$54,MATCH($B318,'Screening Emission Calculations'!$C$4:$C$54,0),MATCH($A318,'Screening Emission Calculations'!$E$1:$M$1,0))</f>
        <v>3.6509376107172913E-2</v>
      </c>
      <c r="L318" s="299">
        <f t="shared" si="13"/>
        <v>3.6509376107172913E-2</v>
      </c>
      <c r="M318" s="500">
        <f>IFERROR(IF(F318="N/A","N/A",F318*(1-E318)*INDEX('2. Emissions Units &amp; Activities'!$K$15:$K$23,MATCH('3. Pollutant Emissions - EF'!$A318,'2. Emissions Units &amp; Activities'!$A$15:$A$23,0))/1000),"")</f>
        <v>1.4449863437637027E-4</v>
      </c>
      <c r="N318" s="555">
        <f>INDEX('Screening Emission Calculations'!$E$83:$M$133,MATCH($B318,'Screening Emission Calculations'!$C$83:$C$133,0),MATCH($A318,'Screening Emission Calculations'!$E$80:$M$80,0))</f>
        <v>8.640991399848981E-3</v>
      </c>
      <c r="O318" s="304">
        <f t="shared" si="14"/>
        <v>8.640991399848981E-3</v>
      </c>
    </row>
    <row r="319" spans="1:15" x14ac:dyDescent="0.3">
      <c r="A319" s="228" t="str">
        <f>'2. Emissions Units &amp; Activities'!$A$21</f>
        <v>Type G</v>
      </c>
      <c r="B319" s="276" t="s">
        <v>192</v>
      </c>
      <c r="C319" s="230" t="str">
        <f>IFERROR(IF(B319="No CAS","",INDEX('DEQ Pollutant List'!$C$7:$C$611,MATCH('3. Pollutant Emissions - EF'!B319,'DEQ Pollutant List'!$B$7:$B$611,0))),"")</f>
        <v>Acenaphthylene</v>
      </c>
      <c r="D319" s="231">
        <f>IFERROR(IF(OR($B319="",$B319="No CAS"),INDEX('DEQ Pollutant List'!$A$7:$A$611,MATCH($C319,'DEQ Pollutant List'!$C$7:$C$611,0)),INDEX('DEQ Pollutant List'!$A$7:$A$611,MATCH($B319,'DEQ Pollutant List'!$B$7:$B$611,0))),"")</f>
        <v>403</v>
      </c>
      <c r="E319" s="232">
        <v>0</v>
      </c>
      <c r="F319" s="233">
        <f>IF(A319="Type F",IF(INDEX('Emission Factors'!$G$6:$G$54,MATCH('3. Pollutant Emissions - EF'!B319,'Emission Factors'!$D$6:$D$54,0))="",INDEX('Emission Factors'!$F$6:$F$54,MATCH('3. Pollutant Emissions - EF'!B319,'Emission Factors'!$D$6:$D$54,0)),INDEX('Emission Factors'!$G$6:$G$54,MATCH('3. Pollutant Emissions - EF'!B319,'Emission Factors'!$D$6:$D$54,0))),IF(OR(A319="Type X",A319="Type Y"),INDEX('Emission Factors'!$E$6:$E$54,MATCH('3. Pollutant Emissions - EF'!B319,'Emission Factors'!$D$6:$D$54,0)),INDEX('Emission Factors'!$F$6:$F$54,MATCH('3. Pollutant Emissions - EF'!B319,'Emission Factors'!$D$6:$D$54,0))))</f>
        <v>8.0981637303101373E-4</v>
      </c>
      <c r="G319" s="234">
        <f t="shared" si="12"/>
        <v>8.0981637303101373E-4</v>
      </c>
      <c r="H319" s="235" t="s">
        <v>188</v>
      </c>
      <c r="I319" s="556" t="s">
        <v>189</v>
      </c>
      <c r="J319" s="298">
        <f>IFERROR(IF(F319="N/A","N/A",F319*(1-E319)*INDEX('2. Emissions Units &amp; Activities'!$H$15:$H$23,MATCH('3. Pollutant Emissions - EF'!$A319,'2. Emissions Units &amp; Activities'!$A$15:$A$23,0))/1000),"")</f>
        <v>2.6664013898419158E-3</v>
      </c>
      <c r="K319" s="298">
        <f>INDEX('Screening Emission Calculations'!$E$4:$M$54,MATCH($B319,'Screening Emission Calculations'!$C$4:$C$54,0),MATCH($A319,'Screening Emission Calculations'!$E$1:$M$1,0))</f>
        <v>4.024682097835644E-2</v>
      </c>
      <c r="L319" s="299">
        <f t="shared" si="13"/>
        <v>4.024682097835644E-2</v>
      </c>
      <c r="M319" s="500">
        <f>IFERROR(IF(F319="N/A","N/A",F319*(1-E319)*INDEX('2. Emissions Units &amp; Activities'!$K$15:$K$23,MATCH('3. Pollutant Emissions - EF'!$A319,'2. Emissions Units &amp; Activities'!$A$15:$A$23,0))/1000),"")</f>
        <v>1.592908805752004E-4</v>
      </c>
      <c r="N319" s="555">
        <f>INDEX('Screening Emission Calculations'!$E$83:$M$133,MATCH($B319,'Screening Emission Calculations'!$C$83:$C$133,0),MATCH($A319,'Screening Emission Calculations'!$E$80:$M$80,0))</f>
        <v>9.5255649651299727E-3</v>
      </c>
      <c r="O319" s="304">
        <f t="shared" si="14"/>
        <v>9.5255649651299727E-3</v>
      </c>
    </row>
    <row r="320" spans="1:15" x14ac:dyDescent="0.3">
      <c r="A320" s="228" t="str">
        <f>'2. Emissions Units &amp; Activities'!$A$21</f>
        <v>Type G</v>
      </c>
      <c r="B320" s="276" t="s">
        <v>193</v>
      </c>
      <c r="C320" s="230" t="str">
        <f>IFERROR(IF(B320="No CAS","",INDEX('DEQ Pollutant List'!$C$7:$C$611,MATCH('3. Pollutant Emissions - EF'!B320,'DEQ Pollutant List'!$B$7:$B$611,0))),"")</f>
        <v>Acetaldehyde</v>
      </c>
      <c r="D320" s="231">
        <f>IFERROR(IF(OR($B320="",$B320="No CAS"),INDEX('DEQ Pollutant List'!$A$7:$A$611,MATCH($C320,'DEQ Pollutant List'!$C$7:$C$611,0)),INDEX('DEQ Pollutant List'!$A$7:$A$611,MATCH($B320,'DEQ Pollutant List'!$B$7:$B$611,0))),"")</f>
        <v>1</v>
      </c>
      <c r="E320" s="232">
        <v>0</v>
      </c>
      <c r="F320" s="233">
        <f>IF(A320="Type F",IF(INDEX('Emission Factors'!$G$6:$G$54,MATCH('3. Pollutant Emissions - EF'!B320,'Emission Factors'!$D$6:$D$54,0))="",INDEX('Emission Factors'!$F$6:$F$54,MATCH('3. Pollutant Emissions - EF'!B320,'Emission Factors'!$D$6:$D$54,0)),INDEX('Emission Factors'!$G$6:$G$54,MATCH('3. Pollutant Emissions - EF'!B320,'Emission Factors'!$D$6:$D$54,0))),IF(OR(A320="Type X",A320="Type Y"),INDEX('Emission Factors'!$E$6:$E$54,MATCH('3. Pollutant Emissions - EF'!B320,'Emission Factors'!$D$6:$D$54,0)),INDEX('Emission Factors'!$F$6:$F$54,MATCH('3. Pollutant Emissions - EF'!B320,'Emission Factors'!$D$6:$D$54,0))))</f>
        <v>0.7833</v>
      </c>
      <c r="G320" s="234">
        <f t="shared" si="12"/>
        <v>0.7833</v>
      </c>
      <c r="H320" s="235" t="s">
        <v>188</v>
      </c>
      <c r="I320" s="556" t="s">
        <v>189</v>
      </c>
      <c r="J320" s="298">
        <f>IFERROR(IF(F320="N/A","N/A",F320*(1-E320)*INDEX('2. Emissions Units &amp; Activities'!$H$15:$H$23,MATCH('3. Pollutant Emissions - EF'!$A320,'2. Emissions Units &amp; Activities'!$A$15:$A$23,0))/1000),"")</f>
        <v>2.5790935799999999</v>
      </c>
      <c r="K320" s="298">
        <f>INDEX('Screening Emission Calculations'!$E$4:$M$54,MATCH($B320,'Screening Emission Calculations'!$C$4:$C$54,0),MATCH($A320,'Screening Emission Calculations'!$E$1:$M$1,0))</f>
        <v>38.928991709999998</v>
      </c>
      <c r="L320" s="299">
        <f t="shared" si="13"/>
        <v>38.928991709999998</v>
      </c>
      <c r="M320" s="500">
        <f>IFERROR(IF(F320="N/A","N/A",F320*(1-E320)*INDEX('2. Emissions Units &amp; Activities'!$K$15:$K$23,MATCH('3. Pollutant Emissions - EF'!$A320,'2. Emissions Units &amp; Activities'!$A$15:$A$23,0))/1000),"")</f>
        <v>0.15407511000000002</v>
      </c>
      <c r="N320" s="555">
        <f>INDEX('Screening Emission Calculations'!$E$83:$M$133,MATCH($B320,'Screening Emission Calculations'!$C$83:$C$133,0),MATCH($A320,'Screening Emission Calculations'!$E$80:$M$80,0))</f>
        <v>9.2136628569999992</v>
      </c>
      <c r="O320" s="304">
        <f t="shared" si="14"/>
        <v>9.2136628569999992</v>
      </c>
    </row>
    <row r="321" spans="1:15" x14ac:dyDescent="0.3">
      <c r="A321" s="228" t="str">
        <f>'2. Emissions Units &amp; Activities'!$A$21</f>
        <v>Type G</v>
      </c>
      <c r="B321" s="276" t="s">
        <v>194</v>
      </c>
      <c r="C321" s="230" t="str">
        <f>IFERROR(IF(B321="No CAS","",INDEX('DEQ Pollutant List'!$C$7:$C$611,MATCH('3. Pollutant Emissions - EF'!B321,'DEQ Pollutant List'!$B$7:$B$611,0))),"")</f>
        <v>Acrolein</v>
      </c>
      <c r="D321" s="231">
        <f>IFERROR(IF(OR($B321="",$B321="No CAS"),INDEX('DEQ Pollutant List'!$A$7:$A$611,MATCH($C321,'DEQ Pollutant List'!$C$7:$C$611,0)),INDEX('DEQ Pollutant List'!$A$7:$A$611,MATCH($B321,'DEQ Pollutant List'!$B$7:$B$611,0))),"")</f>
        <v>5</v>
      </c>
      <c r="E321" s="232">
        <v>0</v>
      </c>
      <c r="F321" s="233">
        <f>IF(A321="Type F",IF(INDEX('Emission Factors'!$G$6:$G$54,MATCH('3. Pollutant Emissions - EF'!B321,'Emission Factors'!$D$6:$D$54,0))="",INDEX('Emission Factors'!$F$6:$F$54,MATCH('3. Pollutant Emissions - EF'!B321,'Emission Factors'!$D$6:$D$54,0)),INDEX('Emission Factors'!$G$6:$G$54,MATCH('3. Pollutant Emissions - EF'!B321,'Emission Factors'!$D$6:$D$54,0))),IF(OR(A321="Type X",A321="Type Y"),INDEX('Emission Factors'!$E$6:$E$54,MATCH('3. Pollutant Emissions - EF'!B321,'Emission Factors'!$D$6:$D$54,0)),INDEX('Emission Factors'!$F$6:$F$54,MATCH('3. Pollutant Emissions - EF'!B321,'Emission Factors'!$D$6:$D$54,0))))</f>
        <v>3.39E-2</v>
      </c>
      <c r="G321" s="234">
        <f t="shared" si="12"/>
        <v>3.39E-2</v>
      </c>
      <c r="H321" s="235" t="s">
        <v>188</v>
      </c>
      <c r="I321" s="556" t="s">
        <v>189</v>
      </c>
      <c r="J321" s="298">
        <f>IFERROR(IF(F321="N/A","N/A",F321*(1-E321)*INDEX('2. Emissions Units &amp; Activities'!$H$15:$H$23,MATCH('3. Pollutant Emissions - EF'!$A321,'2. Emissions Units &amp; Activities'!$A$15:$A$23,0))/1000),"")</f>
        <v>0.11161914000000001</v>
      </c>
      <c r="K321" s="298">
        <f>INDEX('Screening Emission Calculations'!$E$4:$M$54,MATCH($B321,'Screening Emission Calculations'!$C$4:$C$54,0),MATCH($A321,'Screening Emission Calculations'!$E$1:$M$1,0))</f>
        <v>1.6847859299999999</v>
      </c>
      <c r="L321" s="299">
        <f t="shared" si="13"/>
        <v>1.6847859299999999</v>
      </c>
      <c r="M321" s="500">
        <f>IFERROR(IF(F321="N/A","N/A",F321*(1-E321)*INDEX('2. Emissions Units &amp; Activities'!$K$15:$K$23,MATCH('3. Pollutant Emissions - EF'!$A321,'2. Emissions Units &amp; Activities'!$A$15:$A$23,0))/1000),"")</f>
        <v>6.6681300000000004E-3</v>
      </c>
      <c r="N321" s="555">
        <f>INDEX('Screening Emission Calculations'!$E$83:$M$133,MATCH($B321,'Screening Emission Calculations'!$C$83:$C$133,0),MATCH($A321,'Screening Emission Calculations'!$E$80:$M$80,0))</f>
        <v>0.39875293099999998</v>
      </c>
      <c r="O321" s="304">
        <f t="shared" si="14"/>
        <v>0.39875293099999998</v>
      </c>
    </row>
    <row r="322" spans="1:15" x14ac:dyDescent="0.3">
      <c r="A322" s="228" t="str">
        <f>'2. Emissions Units &amp; Activities'!$A$21</f>
        <v>Type G</v>
      </c>
      <c r="B322" s="276" t="s">
        <v>195</v>
      </c>
      <c r="C322" s="230" t="str">
        <f>IFERROR(IF(B322="No CAS","",INDEX('DEQ Pollutant List'!$C$7:$C$611,MATCH('3. Pollutant Emissions - EF'!B322,'DEQ Pollutant List'!$B$7:$B$611,0))),"")</f>
        <v>Ammonia</v>
      </c>
      <c r="D322" s="231">
        <f>IFERROR(IF(OR($B322="",$B322="No CAS"),INDEX('DEQ Pollutant List'!$A$7:$A$611,MATCH($C322,'DEQ Pollutant List'!$C$7:$C$611,0)),INDEX('DEQ Pollutant List'!$A$7:$A$611,MATCH($B322,'DEQ Pollutant List'!$B$7:$B$611,0))),"")</f>
        <v>26</v>
      </c>
      <c r="E322" s="232">
        <v>0</v>
      </c>
      <c r="F322" s="233">
        <f>IF(A322="Type F",IF(INDEX('Emission Factors'!$G$6:$G$54,MATCH('3. Pollutant Emissions - EF'!B322,'Emission Factors'!$D$6:$D$54,0))="",INDEX('Emission Factors'!$F$6:$F$54,MATCH('3. Pollutant Emissions - EF'!B322,'Emission Factors'!$D$6:$D$54,0)),INDEX('Emission Factors'!$G$6:$G$54,MATCH('3. Pollutant Emissions - EF'!B322,'Emission Factors'!$D$6:$D$54,0))),IF(OR(A322="Type X",A322="Type Y"),INDEX('Emission Factors'!$E$6:$E$54,MATCH('3. Pollutant Emissions - EF'!B322,'Emission Factors'!$D$6:$D$54,0)),INDEX('Emission Factors'!$F$6:$F$54,MATCH('3. Pollutant Emissions - EF'!B322,'Emission Factors'!$D$6:$D$54,0))))</f>
        <v>0.8</v>
      </c>
      <c r="G322" s="234">
        <f t="shared" si="12"/>
        <v>0.8</v>
      </c>
      <c r="H322" s="235" t="s">
        <v>188</v>
      </c>
      <c r="I322" s="556" t="s">
        <v>196</v>
      </c>
      <c r="J322" s="298">
        <f>IFERROR(IF(F322="N/A","N/A",F322*(1-E322)*INDEX('2. Emissions Units &amp; Activities'!$H$15:$H$23,MATCH('3. Pollutant Emissions - EF'!$A322,'2. Emissions Units &amp; Activities'!$A$15:$A$23,0))/1000),"")</f>
        <v>2.63408</v>
      </c>
      <c r="K322" s="298">
        <f>INDEX('Screening Emission Calculations'!$E$4:$M$54,MATCH($B322,'Screening Emission Calculations'!$C$4:$C$54,0),MATCH($A322,'Screening Emission Calculations'!$E$1:$M$1,0))</f>
        <v>39.119999999999997</v>
      </c>
      <c r="L322" s="299">
        <f t="shared" si="13"/>
        <v>39.119999999999997</v>
      </c>
      <c r="M322" s="500">
        <f>IFERROR(IF(F322="N/A","N/A",F322*(1-E322)*INDEX('2. Emissions Units &amp; Activities'!$K$15:$K$23,MATCH('3. Pollutant Emissions - EF'!$A322,'2. Emissions Units &amp; Activities'!$A$15:$A$23,0))/1000),"")</f>
        <v>0.15736</v>
      </c>
      <c r="N322" s="555">
        <f>INDEX('Screening Emission Calculations'!$E$83:$M$133,MATCH($B322,'Screening Emission Calculations'!$C$83:$C$133,0),MATCH($A322,'Screening Emission Calculations'!$E$80:$M$80,0))</f>
        <v>9.3888000000000016</v>
      </c>
      <c r="O322" s="304">
        <f t="shared" si="14"/>
        <v>9.3888000000000016</v>
      </c>
    </row>
    <row r="323" spans="1:15" x14ac:dyDescent="0.3">
      <c r="A323" s="228" t="str">
        <f>'2. Emissions Units &amp; Activities'!$A$21</f>
        <v>Type G</v>
      </c>
      <c r="B323" s="276" t="s">
        <v>197</v>
      </c>
      <c r="C323" s="230" t="str">
        <f>IFERROR(IF(B323="No CAS","",INDEX('DEQ Pollutant List'!$C$7:$C$611,MATCH('3. Pollutant Emissions - EF'!B323,'DEQ Pollutant List'!$B$7:$B$611,0))),"")</f>
        <v>Anthracene</v>
      </c>
      <c r="D323" s="231">
        <f>IFERROR(IF(OR($B323="",$B323="No CAS"),INDEX('DEQ Pollutant List'!$A$7:$A$611,MATCH($C323,'DEQ Pollutant List'!$C$7:$C$611,0)),INDEX('DEQ Pollutant List'!$A$7:$A$611,MATCH($B323,'DEQ Pollutant List'!$B$7:$B$611,0))),"")</f>
        <v>404</v>
      </c>
      <c r="E323" s="232">
        <v>0</v>
      </c>
      <c r="F323" s="233">
        <f>IF(A323="Type F",IF(INDEX('Emission Factors'!$G$6:$G$54,MATCH('3. Pollutant Emissions - EF'!B323,'Emission Factors'!$D$6:$D$54,0))="",INDEX('Emission Factors'!$F$6:$F$54,MATCH('3. Pollutant Emissions - EF'!B323,'Emission Factors'!$D$6:$D$54,0)),INDEX('Emission Factors'!$G$6:$G$54,MATCH('3. Pollutant Emissions - EF'!B323,'Emission Factors'!$D$6:$D$54,0))),IF(OR(A323="Type X",A323="Type Y"),INDEX('Emission Factors'!$E$6:$E$54,MATCH('3. Pollutant Emissions - EF'!B323,'Emission Factors'!$D$6:$D$54,0)),INDEX('Emission Factors'!$F$6:$F$54,MATCH('3. Pollutant Emissions - EF'!B323,'Emission Factors'!$D$6:$D$54,0))))</f>
        <v>4.5209000937094504E-4</v>
      </c>
      <c r="G323" s="234">
        <f t="shared" si="12"/>
        <v>4.5209000937094504E-4</v>
      </c>
      <c r="H323" s="235" t="s">
        <v>188</v>
      </c>
      <c r="I323" s="556" t="s">
        <v>189</v>
      </c>
      <c r="J323" s="298">
        <f>IFERROR(IF(F323="N/A","N/A",F323*(1-E323)*INDEX('2. Emissions Units &amp; Activities'!$H$15:$H$23,MATCH('3. Pollutant Emissions - EF'!$A323,'2. Emissions Units &amp; Activities'!$A$15:$A$23,0))/1000),"")</f>
        <v>1.4885515648547735E-3</v>
      </c>
      <c r="K323" s="298">
        <f>INDEX('Screening Emission Calculations'!$E$4:$M$54,MATCH($B323,'Screening Emission Calculations'!$C$4:$C$54,0),MATCH($A323,'Screening Emission Calculations'!$E$1:$M$1,0))</f>
        <v>2.2468285748723785E-2</v>
      </c>
      <c r="L323" s="299">
        <f t="shared" si="13"/>
        <v>2.2468285748723785E-2</v>
      </c>
      <c r="M323" s="500">
        <f>IFERROR(IF(F323="N/A","N/A",F323*(1-E323)*INDEX('2. Emissions Units &amp; Activities'!$K$15:$K$23,MATCH('3. Pollutant Emissions - EF'!$A323,'2. Emissions Units &amp; Activities'!$A$15:$A$23,0))/1000),"")</f>
        <v>8.8926104843264897E-5</v>
      </c>
      <c r="N323" s="555">
        <f>INDEX('Screening Emission Calculations'!$E$83:$M$133,MATCH($B323,'Screening Emission Calculations'!$C$83:$C$133,0),MATCH($A323,'Screening Emission Calculations'!$E$80:$M$80,0))</f>
        <v>5.3177644929935635E-3</v>
      </c>
      <c r="O323" s="304">
        <f t="shared" si="14"/>
        <v>5.3177644929935635E-3</v>
      </c>
    </row>
    <row r="324" spans="1:15" x14ac:dyDescent="0.3">
      <c r="A324" s="228" t="str">
        <f>'2. Emissions Units &amp; Activities'!$A$21</f>
        <v>Type G</v>
      </c>
      <c r="B324" s="276" t="s">
        <v>198</v>
      </c>
      <c r="C324" s="230" t="str">
        <f>IFERROR(IF(B324="No CAS","",INDEX('DEQ Pollutant List'!$C$7:$C$611,MATCH('3. Pollutant Emissions - EF'!B324,'DEQ Pollutant List'!$B$7:$B$611,0))),"")</f>
        <v>Antimony and compounds</v>
      </c>
      <c r="D324" s="231">
        <f>IFERROR(IF(OR($B324="",$B324="No CAS"),INDEX('DEQ Pollutant List'!$A$7:$A$611,MATCH($C324,'DEQ Pollutant List'!$C$7:$C$611,0)),INDEX('DEQ Pollutant List'!$A$7:$A$611,MATCH($B324,'DEQ Pollutant List'!$B$7:$B$611,0))),"")</f>
        <v>33</v>
      </c>
      <c r="E324" s="232">
        <v>0</v>
      </c>
      <c r="F324" s="233">
        <f>IF(A324="Type F",IF(INDEX('Emission Factors'!$G$6:$G$54,MATCH('3. Pollutant Emissions - EF'!B324,'Emission Factors'!$D$6:$D$54,0))="",INDEX('Emission Factors'!$F$6:$F$54,MATCH('3. Pollutant Emissions - EF'!B324,'Emission Factors'!$D$6:$D$54,0)),INDEX('Emission Factors'!$G$6:$G$54,MATCH('3. Pollutant Emissions - EF'!B324,'Emission Factors'!$D$6:$D$54,0))),IF(OR(A324="Type X",A324="Type Y"),INDEX('Emission Factors'!$E$6:$E$54,MATCH('3. Pollutant Emissions - EF'!B324,'Emission Factors'!$D$6:$D$54,0)),INDEX('Emission Factors'!$F$6:$F$54,MATCH('3. Pollutant Emissions - EF'!B324,'Emission Factors'!$D$6:$D$54,0))))</f>
        <v>3.1818727304855452E-4</v>
      </c>
      <c r="G324" s="234">
        <f t="shared" si="12"/>
        <v>3.1818727304855452E-4</v>
      </c>
      <c r="H324" s="235" t="s">
        <v>188</v>
      </c>
      <c r="I324" s="556" t="s">
        <v>196</v>
      </c>
      <c r="J324" s="298">
        <f>IFERROR(IF(F324="N/A","N/A",F324*(1-E324)*INDEX('2. Emissions Units &amp; Activities'!$H$15:$H$23,MATCH('3. Pollutant Emissions - EF'!$A324,'2. Emissions Units &amp; Activities'!$A$15:$A$23,0))/1000),"")</f>
        <v>1.0476634152396707E-3</v>
      </c>
      <c r="K324" s="298">
        <f>INDEX('Screening Emission Calculations'!$E$4:$M$54,MATCH($B324,'Screening Emission Calculations'!$C$4:$C$54,0),MATCH($A324,'Screening Emission Calculations'!$E$1:$M$1,0))</f>
        <v>1.5559357652074318E-2</v>
      </c>
      <c r="L324" s="299">
        <f t="shared" si="13"/>
        <v>1.5559357652074318E-2</v>
      </c>
      <c r="M324" s="500">
        <f>IFERROR(IF(F324="N/A","N/A",F324*(1-E324)*INDEX('2. Emissions Units &amp; Activities'!$K$15:$K$23,MATCH('3. Pollutant Emissions - EF'!$A324,'2. Emissions Units &amp; Activities'!$A$15:$A$23,0))/1000),"")</f>
        <v>6.2587436608650684E-5</v>
      </c>
      <c r="N324" s="555">
        <f>INDEX('Screening Emission Calculations'!$E$83:$M$133,MATCH($B324,'Screening Emission Calculations'!$C$83:$C$133,0),MATCH($A324,'Screening Emission Calculations'!$E$80:$M$80,0))</f>
        <v>3.734245836497836E-3</v>
      </c>
      <c r="O324" s="304">
        <f t="shared" si="14"/>
        <v>3.734245836497836E-3</v>
      </c>
    </row>
    <row r="325" spans="1:15" x14ac:dyDescent="0.3">
      <c r="A325" s="228" t="str">
        <f>'2. Emissions Units &amp; Activities'!$A$21</f>
        <v>Type G</v>
      </c>
      <c r="B325" s="276" t="s">
        <v>185</v>
      </c>
      <c r="C325" s="230" t="str">
        <f>IFERROR(IF(B325="No CAS","",INDEX('DEQ Pollutant List'!$C$7:$C$611,MATCH('3. Pollutant Emissions - EF'!B325,'DEQ Pollutant List'!$B$7:$B$611,0))),"")</f>
        <v>Arsenic and compounds</v>
      </c>
      <c r="D325" s="231">
        <f>IFERROR(IF(OR($B325="",$B325="No CAS"),INDEX('DEQ Pollutant List'!$A$7:$A$611,MATCH($C325,'DEQ Pollutant List'!$C$7:$C$611,0)),INDEX('DEQ Pollutant List'!$A$7:$A$611,MATCH($B325,'DEQ Pollutant List'!$B$7:$B$611,0))),"")</f>
        <v>37</v>
      </c>
      <c r="E325" s="232">
        <v>0</v>
      </c>
      <c r="F325" s="233">
        <f>IF(A325="Type F",IF(INDEX('Emission Factors'!$G$6:$G$54,MATCH('3. Pollutant Emissions - EF'!B325,'Emission Factors'!$D$6:$D$54,0))="",INDEX('Emission Factors'!$F$6:$F$54,MATCH('3. Pollutant Emissions - EF'!B325,'Emission Factors'!$D$6:$D$54,0)),INDEX('Emission Factors'!$G$6:$G$54,MATCH('3. Pollutant Emissions - EF'!B325,'Emission Factors'!$D$6:$D$54,0))),IF(OR(A325="Type X",A325="Type Y"),INDEX('Emission Factors'!$E$6:$E$54,MATCH('3. Pollutant Emissions - EF'!B325,'Emission Factors'!$D$6:$D$54,0)),INDEX('Emission Factors'!$F$6:$F$54,MATCH('3. Pollutant Emissions - EF'!B325,'Emission Factors'!$D$6:$D$54,0))))</f>
        <v>2.7685267838269253E-4</v>
      </c>
      <c r="G325" s="234">
        <f t="shared" si="12"/>
        <v>2.7685267838269253E-4</v>
      </c>
      <c r="H325" s="235" t="s">
        <v>188</v>
      </c>
      <c r="I325" s="556" t="s">
        <v>196</v>
      </c>
      <c r="J325" s="298">
        <f>IFERROR(IF(F325="N/A","N/A",F325*(1-E325)*INDEX('2. Emissions Units &amp; Activities'!$H$15:$H$23,MATCH('3. Pollutant Emissions - EF'!$A325,'2. Emissions Units &amp; Activities'!$A$15:$A$23,0))/1000),"")</f>
        <v>9.1156512884285341E-4</v>
      </c>
      <c r="K325" s="298">
        <f>INDEX('Screening Emission Calculations'!$E$4:$M$54,MATCH($B325,'Screening Emission Calculations'!$C$4:$C$54,0),MATCH($A325,'Screening Emission Calculations'!$E$1:$M$1,0))</f>
        <v>1.3538095972913665E-2</v>
      </c>
      <c r="L325" s="299">
        <f t="shared" si="13"/>
        <v>1.3538095972913665E-2</v>
      </c>
      <c r="M325" s="500">
        <f>IFERROR(IF(F325="N/A","N/A",F325*(1-E325)*INDEX('2. Emissions Units &amp; Activities'!$K$15:$K$23,MATCH('3. Pollutant Emissions - EF'!$A325,'2. Emissions Units &amp; Activities'!$A$15:$A$23,0))/1000),"")</f>
        <v>5.4456921837875628E-5</v>
      </c>
      <c r="N325" s="555">
        <f>INDEX('Screening Emission Calculations'!$E$83:$M$133,MATCH($B325,'Screening Emission Calculations'!$C$83:$C$133,0),MATCH($A325,'Screening Emission Calculations'!$E$80:$M$80,0))</f>
        <v>3.2491430334992796E-3</v>
      </c>
      <c r="O325" s="304">
        <f t="shared" si="14"/>
        <v>3.2491430334992796E-3</v>
      </c>
    </row>
    <row r="326" spans="1:15" x14ac:dyDescent="0.3">
      <c r="A326" s="228" t="str">
        <f>'2. Emissions Units &amp; Activities'!$A$21</f>
        <v>Type G</v>
      </c>
      <c r="B326" s="276" t="s">
        <v>199</v>
      </c>
      <c r="C326" s="230" t="str">
        <f>IFERROR(IF(B326="No CAS","",INDEX('DEQ Pollutant List'!$C$7:$C$611,MATCH('3. Pollutant Emissions - EF'!B326,'DEQ Pollutant List'!$B$7:$B$611,0))),"")</f>
        <v>Barium and compounds</v>
      </c>
      <c r="D326" s="231">
        <f>IFERROR(IF(OR($B326="",$B326="No CAS"),INDEX('DEQ Pollutant List'!$A$7:$A$611,MATCH($C326,'DEQ Pollutant List'!$C$7:$C$611,0)),INDEX('DEQ Pollutant List'!$A$7:$A$611,MATCH($B326,'DEQ Pollutant List'!$B$7:$B$611,0))),"")</f>
        <v>45</v>
      </c>
      <c r="E326" s="232">
        <v>0</v>
      </c>
      <c r="F326" s="233">
        <f>IF(A326="Type F",IF(INDEX('Emission Factors'!$G$6:$G$54,MATCH('3. Pollutant Emissions - EF'!B326,'Emission Factors'!$D$6:$D$54,0))="",INDEX('Emission Factors'!$F$6:$F$54,MATCH('3. Pollutant Emissions - EF'!B326,'Emission Factors'!$D$6:$D$54,0)),INDEX('Emission Factors'!$G$6:$G$54,MATCH('3. Pollutant Emissions - EF'!B326,'Emission Factors'!$D$6:$D$54,0))),IF(OR(A326="Type X",A326="Type Y"),INDEX('Emission Factors'!$E$6:$E$54,MATCH('3. Pollutant Emissions - EF'!B326,'Emission Factors'!$D$6:$D$54,0)),INDEX('Emission Factors'!$F$6:$F$54,MATCH('3. Pollutant Emissions - EF'!B326,'Emission Factors'!$D$6:$D$54,0))))</f>
        <v>3.7389334939055331E-4</v>
      </c>
      <c r="G326" s="234">
        <f t="shared" si="12"/>
        <v>3.7389334939055331E-4</v>
      </c>
      <c r="H326" s="235" t="s">
        <v>188</v>
      </c>
      <c r="I326" s="556" t="s">
        <v>196</v>
      </c>
      <c r="J326" s="298">
        <f>IFERROR(IF(F326="N/A","N/A",F326*(1-E326)*INDEX('2. Emissions Units &amp; Activities'!$H$15:$H$23,MATCH('3. Pollutant Emissions - EF'!$A326,'2. Emissions Units &amp; Activities'!$A$15:$A$23,0))/1000),"")</f>
        <v>1.2310812422033357E-3</v>
      </c>
      <c r="K326" s="298">
        <f>INDEX('Screening Emission Calculations'!$E$4:$M$54,MATCH($B326,'Screening Emission Calculations'!$C$4:$C$54,0),MATCH($A326,'Screening Emission Calculations'!$E$1:$M$1,0))</f>
        <v>1.8283384785198056E-2</v>
      </c>
      <c r="L326" s="299">
        <f t="shared" si="13"/>
        <v>1.8283384785198056E-2</v>
      </c>
      <c r="M326" s="500">
        <f>IFERROR(IF(F326="N/A","N/A",F326*(1-E326)*INDEX('2. Emissions Units &amp; Activities'!$K$15:$K$23,MATCH('3. Pollutant Emissions - EF'!$A326,'2. Emissions Units &amp; Activities'!$A$15:$A$23,0))/1000),"")</f>
        <v>7.3544821825121843E-5</v>
      </c>
      <c r="N326" s="555">
        <f>INDEX('Screening Emission Calculations'!$E$83:$M$133,MATCH($B326,'Screening Emission Calculations'!$C$83:$C$133,0),MATCH($A326,'Screening Emission Calculations'!$E$80:$M$80,0))</f>
        <v>4.388012348447534E-3</v>
      </c>
      <c r="O326" s="304">
        <f t="shared" si="14"/>
        <v>4.388012348447534E-3</v>
      </c>
    </row>
    <row r="327" spans="1:15" x14ac:dyDescent="0.3">
      <c r="A327" s="228" t="str">
        <f>'2. Emissions Units &amp; Activities'!$A$21</f>
        <v>Type G</v>
      </c>
      <c r="B327" s="276" t="s">
        <v>200</v>
      </c>
      <c r="C327" s="230" t="str">
        <f>IFERROR(IF(B327="No CAS","",INDEX('DEQ Pollutant List'!$C$7:$C$611,MATCH('3. Pollutant Emissions - EF'!B327,'DEQ Pollutant List'!$B$7:$B$611,0))),"")</f>
        <v>Benz[a]anthracene</v>
      </c>
      <c r="D327" s="231">
        <f>IFERROR(IF(OR($B327="",$B327="No CAS"),INDEX('DEQ Pollutant List'!$A$7:$A$611,MATCH($C327,'DEQ Pollutant List'!$C$7:$C$611,0)),INDEX('DEQ Pollutant List'!$A$7:$A$611,MATCH($B327,'DEQ Pollutant List'!$B$7:$B$611,0))),"")</f>
        <v>405</v>
      </c>
      <c r="E327" s="232">
        <v>0</v>
      </c>
      <c r="F327" s="233">
        <f>IF(A327="Type F",IF(INDEX('Emission Factors'!$G$6:$G$54,MATCH('3. Pollutant Emissions - EF'!B327,'Emission Factors'!$D$6:$D$54,0))="",INDEX('Emission Factors'!$F$6:$F$54,MATCH('3. Pollutant Emissions - EF'!B327,'Emission Factors'!$D$6:$D$54,0)),INDEX('Emission Factors'!$G$6:$G$54,MATCH('3. Pollutant Emissions - EF'!B327,'Emission Factors'!$D$6:$D$54,0))),IF(OR(A327="Type X",A327="Type Y"),INDEX('Emission Factors'!$E$6:$E$54,MATCH('3. Pollutant Emissions - EF'!B327,'Emission Factors'!$D$6:$D$54,0)),INDEX('Emission Factors'!$F$6:$F$54,MATCH('3. Pollutant Emissions - EF'!B327,'Emission Factors'!$D$6:$D$54,0))))</f>
        <v>4.8541323701614526E-5</v>
      </c>
      <c r="G327" s="234">
        <f t="shared" si="12"/>
        <v>4.8541323701614526E-5</v>
      </c>
      <c r="H327" s="235" t="s">
        <v>188</v>
      </c>
      <c r="I327" s="556" t="s">
        <v>189</v>
      </c>
      <c r="J327" s="298">
        <f>IFERROR(IF(F327="N/A","N/A",F327*(1-E327)*INDEX('2. Emissions Units &amp; Activities'!$H$15:$H$23,MATCH('3. Pollutant Emissions - EF'!$A327,'2. Emissions Units &amp; Activities'!$A$15:$A$23,0))/1000),"")</f>
        <v>1.5982716241993598E-4</v>
      </c>
      <c r="K327" s="298">
        <f>INDEX('Screening Emission Calculations'!$E$4:$M$54,MATCH($B327,'Screening Emission Calculations'!$C$4:$C$54,0),MATCH($A327,'Screening Emission Calculations'!$E$1:$M$1,0))</f>
        <v>2.4124406842494298E-3</v>
      </c>
      <c r="L327" s="299">
        <f t="shared" si="13"/>
        <v>2.4124406842494298E-3</v>
      </c>
      <c r="M327" s="500">
        <f>IFERROR(IF(F327="N/A","N/A",F327*(1-E327)*INDEX('2. Emissions Units &amp; Activities'!$K$15:$K$23,MATCH('3. Pollutant Emissions - EF'!$A327,'2. Emissions Units &amp; Activities'!$A$15:$A$23,0))/1000),"")</f>
        <v>9.5480783721075783E-6</v>
      </c>
      <c r="N327" s="555">
        <f>INDEX('Screening Emission Calculations'!$E$83:$M$133,MATCH($B327,'Screening Emission Calculations'!$C$83:$C$133,0),MATCH($A327,'Screening Emission Calculations'!$E$80:$M$80,0))</f>
        <v>5.7097330680349733E-4</v>
      </c>
      <c r="O327" s="304">
        <f t="shared" si="14"/>
        <v>5.7097330680349733E-4</v>
      </c>
    </row>
    <row r="328" spans="1:15" x14ac:dyDescent="0.3">
      <c r="A328" s="228" t="str">
        <f>'2. Emissions Units &amp; Activities'!$A$21</f>
        <v>Type G</v>
      </c>
      <c r="B328" s="276" t="s">
        <v>201</v>
      </c>
      <c r="C328" s="230" t="str">
        <f>IFERROR(IF(B328="No CAS","",INDEX('DEQ Pollutant List'!$C$7:$C$611,MATCH('3. Pollutant Emissions - EF'!B328,'DEQ Pollutant List'!$B$7:$B$611,0))),"")</f>
        <v>Benzene</v>
      </c>
      <c r="D328" s="231">
        <f>IFERROR(IF(OR($B328="",$B328="No CAS"),INDEX('DEQ Pollutant List'!$A$7:$A$611,MATCH($C328,'DEQ Pollutant List'!$C$7:$C$611,0)),INDEX('DEQ Pollutant List'!$A$7:$A$611,MATCH($B328,'DEQ Pollutant List'!$B$7:$B$611,0))),"")</f>
        <v>46</v>
      </c>
      <c r="E328" s="232">
        <v>0</v>
      </c>
      <c r="F328" s="233">
        <f>IF(A328="Type F",IF(INDEX('Emission Factors'!$G$6:$G$54,MATCH('3. Pollutant Emissions - EF'!B328,'Emission Factors'!$D$6:$D$54,0))="",INDEX('Emission Factors'!$F$6:$F$54,MATCH('3. Pollutant Emissions - EF'!B328,'Emission Factors'!$D$6:$D$54,0)),INDEX('Emission Factors'!$G$6:$G$54,MATCH('3. Pollutant Emissions - EF'!B328,'Emission Factors'!$D$6:$D$54,0))),IF(OR(A328="Type X",A328="Type Y"),INDEX('Emission Factors'!$E$6:$E$54,MATCH('3. Pollutant Emissions - EF'!B328,'Emission Factors'!$D$6:$D$54,0)),INDEX('Emission Factors'!$F$6:$F$54,MATCH('3. Pollutant Emissions - EF'!B328,'Emission Factors'!$D$6:$D$54,0))))</f>
        <v>0.18629999999999999</v>
      </c>
      <c r="G328" s="234">
        <f t="shared" si="12"/>
        <v>0.18629999999999999</v>
      </c>
      <c r="H328" s="235" t="s">
        <v>188</v>
      </c>
      <c r="I328" s="556" t="s">
        <v>189</v>
      </c>
      <c r="J328" s="298">
        <f>IFERROR(IF(F328="N/A","N/A",F328*(1-E328)*INDEX('2. Emissions Units &amp; Activities'!$H$15:$H$23,MATCH('3. Pollutant Emissions - EF'!$A328,'2. Emissions Units &amp; Activities'!$A$15:$A$23,0))/1000),"")</f>
        <v>0.61341138000000006</v>
      </c>
      <c r="K328" s="298">
        <f>INDEX('Screening Emission Calculations'!$E$4:$M$54,MATCH($B328,'Screening Emission Calculations'!$C$4:$C$54,0),MATCH($A328,'Screening Emission Calculations'!$E$1:$M$1,0))</f>
        <v>9.2588678099999999</v>
      </c>
      <c r="L328" s="299">
        <f t="shared" si="13"/>
        <v>9.2588678099999999</v>
      </c>
      <c r="M328" s="500">
        <f>IFERROR(IF(F328="N/A","N/A",F328*(1-E328)*INDEX('2. Emissions Units &amp; Activities'!$K$15:$K$23,MATCH('3. Pollutant Emissions - EF'!$A328,'2. Emissions Units &amp; Activities'!$A$15:$A$23,0))/1000),"")</f>
        <v>3.6645209999999998E-2</v>
      </c>
      <c r="N328" s="555">
        <f>INDEX('Screening Emission Calculations'!$E$83:$M$133,MATCH($B328,'Screening Emission Calculations'!$C$83:$C$133,0),MATCH($A328,'Screening Emission Calculations'!$E$80:$M$80,0))</f>
        <v>2.1913767269999997</v>
      </c>
      <c r="O328" s="304">
        <f t="shared" si="14"/>
        <v>2.1913767269999997</v>
      </c>
    </row>
    <row r="329" spans="1:15" x14ac:dyDescent="0.3">
      <c r="A329" s="228" t="str">
        <f>'2. Emissions Units &amp; Activities'!$A$21</f>
        <v>Type G</v>
      </c>
      <c r="B329" s="276" t="s">
        <v>202</v>
      </c>
      <c r="C329" s="230" t="str">
        <f>IFERROR(IF(B329="No CAS","",INDEX('DEQ Pollutant List'!$C$7:$C$611,MATCH('3. Pollutant Emissions - EF'!B329,'DEQ Pollutant List'!$B$7:$B$611,0))),"")</f>
        <v>Benzo[a]pyrene</v>
      </c>
      <c r="D329" s="231">
        <f>IFERROR(IF(OR($B329="",$B329="No CAS"),INDEX('DEQ Pollutant List'!$A$7:$A$611,MATCH($C329,'DEQ Pollutant List'!$C$7:$C$611,0)),INDEX('DEQ Pollutant List'!$A$7:$A$611,MATCH($B329,'DEQ Pollutant List'!$B$7:$B$611,0))),"")</f>
        <v>406</v>
      </c>
      <c r="E329" s="232">
        <v>0</v>
      </c>
      <c r="F329" s="233">
        <f>IF(A329="Type F",IF(INDEX('Emission Factors'!$G$6:$G$54,MATCH('3. Pollutant Emissions - EF'!B329,'Emission Factors'!$D$6:$D$54,0))="",INDEX('Emission Factors'!$F$6:$F$54,MATCH('3. Pollutant Emissions - EF'!B329,'Emission Factors'!$D$6:$D$54,0)),INDEX('Emission Factors'!$G$6:$G$54,MATCH('3. Pollutant Emissions - EF'!B329,'Emission Factors'!$D$6:$D$54,0))),IF(OR(A329="Type X",A329="Type Y"),INDEX('Emission Factors'!$E$6:$E$54,MATCH('3. Pollutant Emissions - EF'!B329,'Emission Factors'!$D$6:$D$54,0)),INDEX('Emission Factors'!$F$6:$F$54,MATCH('3. Pollutant Emissions - EF'!B329,'Emission Factors'!$D$6:$D$54,0))))</f>
        <v>1.4385237354722992E-5</v>
      </c>
      <c r="G329" s="234">
        <f t="shared" si="12"/>
        <v>1.4385237354722992E-5</v>
      </c>
      <c r="H329" s="235" t="s">
        <v>188</v>
      </c>
      <c r="I329" s="556" t="s">
        <v>189</v>
      </c>
      <c r="J329" s="298">
        <f>IFERROR(IF(F329="N/A","N/A",F329*(1-E329)*INDEX('2. Emissions Units &amp; Activities'!$H$15:$H$23,MATCH('3. Pollutant Emissions - EF'!$A329,'2. Emissions Units &amp; Activities'!$A$15:$A$23,0))/1000),"")</f>
        <v>4.7364832514160924E-5</v>
      </c>
      <c r="K329" s="298">
        <f>INDEX('Screening Emission Calculations'!$E$4:$M$54,MATCH($B329,'Screening Emission Calculations'!$C$4:$C$54,0),MATCH($A329,'Screening Emission Calculations'!$E$1:$M$1,0))</f>
        <v>7.1492759572117147E-4</v>
      </c>
      <c r="L329" s="299">
        <f t="shared" si="13"/>
        <v>7.1492759572117147E-4</v>
      </c>
      <c r="M329" s="500">
        <f>IFERROR(IF(F329="N/A","N/A",F329*(1-E329)*INDEX('2. Emissions Units &amp; Activities'!$K$15:$K$23,MATCH('3. Pollutant Emissions - EF'!$A329,'2. Emissions Units &amp; Activities'!$A$15:$A$23,0))/1000),"")</f>
        <v>2.829576187674013E-6</v>
      </c>
      <c r="N329" s="555">
        <f>INDEX('Screening Emission Calculations'!$E$83:$M$133,MATCH($B329,'Screening Emission Calculations'!$C$83:$C$133,0),MATCH($A329,'Screening Emission Calculations'!$E$80:$M$80,0))</f>
        <v>1.6920812856420294E-4</v>
      </c>
      <c r="O329" s="304">
        <f t="shared" si="14"/>
        <v>1.6920812856420294E-4</v>
      </c>
    </row>
    <row r="330" spans="1:15" x14ac:dyDescent="0.3">
      <c r="A330" s="228" t="str">
        <f>'2. Emissions Units &amp; Activities'!$A$21</f>
        <v>Type G</v>
      </c>
      <c r="B330" s="276" t="s">
        <v>203</v>
      </c>
      <c r="C330" s="230" t="str">
        <f>IFERROR(IF(B330="No CAS","",INDEX('DEQ Pollutant List'!$C$7:$C$611,MATCH('3. Pollutant Emissions - EF'!B330,'DEQ Pollutant List'!$B$7:$B$611,0))),"")</f>
        <v>Benzo[b]fluoranthene</v>
      </c>
      <c r="D330" s="231">
        <f>IFERROR(IF(OR($B330="",$B330="No CAS"),INDEX('DEQ Pollutant List'!$A$7:$A$611,MATCH($C330,'DEQ Pollutant List'!$C$7:$C$611,0)),INDEX('DEQ Pollutant List'!$A$7:$A$611,MATCH($B330,'DEQ Pollutant List'!$B$7:$B$611,0))),"")</f>
        <v>407</v>
      </c>
      <c r="E330" s="232">
        <v>0</v>
      </c>
      <c r="F330" s="233">
        <f>IF(A330="Type F",IF(INDEX('Emission Factors'!$G$6:$G$54,MATCH('3. Pollutant Emissions - EF'!B330,'Emission Factors'!$D$6:$D$54,0))="",INDEX('Emission Factors'!$F$6:$F$54,MATCH('3. Pollutant Emissions - EF'!B330,'Emission Factors'!$D$6:$D$54,0)),INDEX('Emission Factors'!$G$6:$G$54,MATCH('3. Pollutant Emissions - EF'!B330,'Emission Factors'!$D$6:$D$54,0))),IF(OR(A330="Type X",A330="Type Y"),INDEX('Emission Factors'!$E$6:$E$54,MATCH('3. Pollutant Emissions - EF'!B330,'Emission Factors'!$D$6:$D$54,0)),INDEX('Emission Factors'!$F$6:$F$54,MATCH('3. Pollutant Emissions - EF'!B330,'Emission Factors'!$D$6:$D$54,0))))</f>
        <v>4.4353578135943152E-5</v>
      </c>
      <c r="G330" s="234">
        <f t="shared" si="12"/>
        <v>4.4353578135943152E-5</v>
      </c>
      <c r="H330" s="235" t="s">
        <v>188</v>
      </c>
      <c r="I330" s="556" t="s">
        <v>189</v>
      </c>
      <c r="J330" s="298">
        <f>IFERROR(IF(F330="N/A","N/A",F330*(1-E330)*INDEX('2. Emissions Units &amp; Activities'!$H$15:$H$23,MATCH('3. Pollutant Emissions - EF'!$A330,'2. Emissions Units &amp; Activities'!$A$15:$A$23,0))/1000),"")</f>
        <v>1.4603859137040642E-4</v>
      </c>
      <c r="K330" s="298">
        <f>INDEX('Screening Emission Calculations'!$E$4:$M$54,MATCH($B330,'Screening Emission Calculations'!$C$4:$C$54,0),MATCH($A330,'Screening Emission Calculations'!$E$1:$M$1,0))</f>
        <v>2.2043151737047976E-3</v>
      </c>
      <c r="L330" s="299">
        <f t="shared" si="13"/>
        <v>2.2043151737047976E-3</v>
      </c>
      <c r="M330" s="500">
        <f>IFERROR(IF(F330="N/A","N/A",F330*(1-E330)*INDEX('2. Emissions Units &amp; Activities'!$K$15:$K$23,MATCH('3. Pollutant Emissions - EF'!$A330,'2. Emissions Units &amp; Activities'!$A$15:$A$23,0))/1000),"")</f>
        <v>8.72434881934002E-6</v>
      </c>
      <c r="N330" s="555">
        <f>INDEX('Screening Emission Calculations'!$E$83:$M$133,MATCH($B330,'Screening Emission Calculations'!$C$83:$C$133,0),MATCH($A330,'Screening Emission Calculations'!$E$80:$M$80,0))</f>
        <v>5.2171443309866809E-4</v>
      </c>
      <c r="O330" s="304">
        <f t="shared" si="14"/>
        <v>5.2171443309866809E-4</v>
      </c>
    </row>
    <row r="331" spans="1:15" x14ac:dyDescent="0.3">
      <c r="A331" s="228" t="str">
        <f>'2. Emissions Units &amp; Activities'!$A$21</f>
        <v>Type G</v>
      </c>
      <c r="B331" s="276" t="s">
        <v>204</v>
      </c>
      <c r="C331" s="230" t="str">
        <f>IFERROR(IF(B331="No CAS","",INDEX('DEQ Pollutant List'!$C$7:$C$611,MATCH('3. Pollutant Emissions - EF'!B331,'DEQ Pollutant List'!$B$7:$B$611,0))),"")</f>
        <v>Benzo[e]pyrene</v>
      </c>
      <c r="D331" s="231">
        <f>IFERROR(IF(OR($B331="",$B331="No CAS"),INDEX('DEQ Pollutant List'!$A$7:$A$611,MATCH($C331,'DEQ Pollutant List'!$C$7:$C$611,0)),INDEX('DEQ Pollutant List'!$A$7:$A$611,MATCH($B331,'DEQ Pollutant List'!$B$7:$B$611,0))),"")</f>
        <v>409</v>
      </c>
      <c r="E331" s="232">
        <v>0</v>
      </c>
      <c r="F331" s="233">
        <f>IF(A331="Type F",IF(INDEX('Emission Factors'!$G$6:$G$54,MATCH('3. Pollutant Emissions - EF'!B331,'Emission Factors'!$D$6:$D$54,0))="",INDEX('Emission Factors'!$F$6:$F$54,MATCH('3. Pollutant Emissions - EF'!B331,'Emission Factors'!$D$6:$D$54,0)),INDEX('Emission Factors'!$G$6:$G$54,MATCH('3. Pollutant Emissions - EF'!B331,'Emission Factors'!$D$6:$D$54,0))),IF(OR(A331="Type X",A331="Type Y"),INDEX('Emission Factors'!$E$6:$E$54,MATCH('3. Pollutant Emissions - EF'!B331,'Emission Factors'!$D$6:$D$54,0)),INDEX('Emission Factors'!$F$6:$F$54,MATCH('3. Pollutant Emissions - EF'!B331,'Emission Factors'!$D$6:$D$54,0))))</f>
        <v>3.2868294417433586E-5</v>
      </c>
      <c r="G331" s="234">
        <f t="shared" ref="G331:G394" si="15">F331</f>
        <v>3.2868294417433586E-5</v>
      </c>
      <c r="H331" s="235" t="s">
        <v>188</v>
      </c>
      <c r="I331" s="556" t="s">
        <v>189</v>
      </c>
      <c r="J331" s="298">
        <f>IFERROR(IF(F331="N/A","N/A",F331*(1-E331)*INDEX('2. Emissions Units &amp; Activities'!$H$15:$H$23,MATCH('3. Pollutant Emissions - EF'!$A331,'2. Emissions Units &amp; Activities'!$A$15:$A$23,0))/1000),"")</f>
        <v>1.0822214619884182E-4</v>
      </c>
      <c r="K331" s="298">
        <f>INDEX('Screening Emission Calculations'!$E$4:$M$54,MATCH($B331,'Screening Emission Calculations'!$C$4:$C$54,0),MATCH($A331,'Screening Emission Calculations'!$E$1:$M$1,0))</f>
        <v>1.6335115037637066E-3</v>
      </c>
      <c r="L331" s="299">
        <f t="shared" si="13"/>
        <v>1.6335115037637066E-3</v>
      </c>
      <c r="M331" s="500">
        <f>IFERROR(IF(F331="N/A","N/A",F331*(1-E331)*INDEX('2. Emissions Units &amp; Activities'!$K$15:$K$23,MATCH('3. Pollutant Emissions - EF'!$A331,'2. Emissions Units &amp; Activities'!$A$15:$A$23,0))/1000),"")</f>
        <v>6.4651935119091868E-6</v>
      </c>
      <c r="N331" s="555">
        <f>INDEX('Screening Emission Calculations'!$E$83:$M$133,MATCH($B331,'Screening Emission Calculations'!$C$83:$C$133,0),MATCH($A331,'Screening Emission Calculations'!$E$80:$M$80,0))</f>
        <v>3.8661736684137402E-4</v>
      </c>
      <c r="O331" s="304">
        <f t="shared" si="14"/>
        <v>3.8661736684137402E-4</v>
      </c>
    </row>
    <row r="332" spans="1:15" x14ac:dyDescent="0.3">
      <c r="A332" s="228" t="str">
        <f>'2. Emissions Units &amp; Activities'!$A$21</f>
        <v>Type G</v>
      </c>
      <c r="B332" s="276" t="s">
        <v>205</v>
      </c>
      <c r="C332" s="230" t="str">
        <f>IFERROR(IF(B332="No CAS","",INDEX('DEQ Pollutant List'!$C$7:$C$611,MATCH('3. Pollutant Emissions - EF'!B332,'DEQ Pollutant List'!$B$7:$B$611,0))),"")</f>
        <v>Benzo[g,h,i]perylene</v>
      </c>
      <c r="D332" s="231">
        <f>IFERROR(IF(OR($B332="",$B332="No CAS"),INDEX('DEQ Pollutant List'!$A$7:$A$611,MATCH($C332,'DEQ Pollutant List'!$C$7:$C$611,0)),INDEX('DEQ Pollutant List'!$A$7:$A$611,MATCH($B332,'DEQ Pollutant List'!$B$7:$B$611,0))),"")</f>
        <v>410</v>
      </c>
      <c r="E332" s="232">
        <v>0</v>
      </c>
      <c r="F332" s="233">
        <f>IF(A332="Type F",IF(INDEX('Emission Factors'!$G$6:$G$54,MATCH('3. Pollutant Emissions - EF'!B332,'Emission Factors'!$D$6:$D$54,0))="",INDEX('Emission Factors'!$F$6:$F$54,MATCH('3. Pollutant Emissions - EF'!B332,'Emission Factors'!$D$6:$D$54,0)),INDEX('Emission Factors'!$G$6:$G$54,MATCH('3. Pollutant Emissions - EF'!B332,'Emission Factors'!$D$6:$D$54,0))),IF(OR(A332="Type X",A332="Type Y"),INDEX('Emission Factors'!$E$6:$E$54,MATCH('3. Pollutant Emissions - EF'!B332,'Emission Factors'!$D$6:$D$54,0)),INDEX('Emission Factors'!$F$6:$F$54,MATCH('3. Pollutant Emissions - EF'!B332,'Emission Factors'!$D$6:$D$54,0))))</f>
        <v>2.187429870630113E-5</v>
      </c>
      <c r="G332" s="234">
        <f t="shared" si="15"/>
        <v>2.187429870630113E-5</v>
      </c>
      <c r="H332" s="235" t="s">
        <v>188</v>
      </c>
      <c r="I332" s="556" t="s">
        <v>189</v>
      </c>
      <c r="J332" s="298">
        <f>IFERROR(IF(F332="N/A","N/A",F332*(1-E332)*INDEX('2. Emissions Units &amp; Activities'!$H$15:$H$23,MATCH('3. Pollutant Emissions - EF'!$A332,'2. Emissions Units &amp; Activities'!$A$15:$A$23,0))/1000),"")</f>
        <v>7.2023315920367094E-5</v>
      </c>
      <c r="K332" s="298">
        <f>INDEX('Screening Emission Calculations'!$E$4:$M$54,MATCH($B332,'Screening Emission Calculations'!$C$4:$C$54,0),MATCH($A332,'Screening Emission Calculations'!$E$1:$M$1,0))</f>
        <v>1.0871242091148479E-3</v>
      </c>
      <c r="L332" s="299">
        <f t="shared" si="13"/>
        <v>1.0871242091148479E-3</v>
      </c>
      <c r="M332" s="500">
        <f>IFERROR(IF(F332="N/A","N/A",F332*(1-E332)*INDEX('2. Emissions Units &amp; Activities'!$K$15:$K$23,MATCH('3. Pollutant Emissions - EF'!$A332,'2. Emissions Units &amp; Activities'!$A$15:$A$23,0))/1000),"")</f>
        <v>4.3026745555294325E-6</v>
      </c>
      <c r="N332" s="555">
        <f>INDEX('Screening Emission Calculations'!$E$83:$M$133,MATCH($B332,'Screening Emission Calculations'!$C$83:$C$133,0),MATCH($A332,'Screening Emission Calculations'!$E$80:$M$80,0))</f>
        <v>2.5729913636304082E-4</v>
      </c>
      <c r="O332" s="304">
        <f t="shared" si="14"/>
        <v>2.5729913636304082E-4</v>
      </c>
    </row>
    <row r="333" spans="1:15" x14ac:dyDescent="0.3">
      <c r="A333" s="228" t="str">
        <f>'2. Emissions Units &amp; Activities'!$A$21</f>
        <v>Type G</v>
      </c>
      <c r="B333" s="276" t="s">
        <v>206</v>
      </c>
      <c r="C333" s="230" t="str">
        <f>IFERROR(IF(B333="No CAS","",INDEX('DEQ Pollutant List'!$C$7:$C$611,MATCH('3. Pollutant Emissions - EF'!B333,'DEQ Pollutant List'!$B$7:$B$611,0))),"")</f>
        <v>Benzo[k]fluoranthene</v>
      </c>
      <c r="D333" s="231">
        <f>IFERROR(IF(OR($B333="",$B333="No CAS"),INDEX('DEQ Pollutant List'!$A$7:$A$611,MATCH($C333,'DEQ Pollutant List'!$C$7:$C$611,0)),INDEX('DEQ Pollutant List'!$A$7:$A$611,MATCH($B333,'DEQ Pollutant List'!$B$7:$B$611,0))),"")</f>
        <v>412</v>
      </c>
      <c r="E333" s="232">
        <v>0</v>
      </c>
      <c r="F333" s="233">
        <f>IF(A333="Type F",IF(INDEX('Emission Factors'!$G$6:$G$54,MATCH('3. Pollutant Emissions - EF'!B333,'Emission Factors'!$D$6:$D$54,0))="",INDEX('Emission Factors'!$F$6:$F$54,MATCH('3. Pollutant Emissions - EF'!B333,'Emission Factors'!$D$6:$D$54,0)),INDEX('Emission Factors'!$G$6:$G$54,MATCH('3. Pollutant Emissions - EF'!B333,'Emission Factors'!$D$6:$D$54,0))),IF(OR(A333="Type X",A333="Type Y"),INDEX('Emission Factors'!$E$6:$E$54,MATCH('3. Pollutant Emissions - EF'!B333,'Emission Factors'!$D$6:$D$54,0)),INDEX('Emission Factors'!$F$6:$F$54,MATCH('3. Pollutant Emissions - EF'!B333,'Emission Factors'!$D$6:$D$54,0))))</f>
        <v>1.3054358967800315E-5</v>
      </c>
      <c r="G333" s="234">
        <f t="shared" si="15"/>
        <v>1.3054358967800315E-5</v>
      </c>
      <c r="H333" s="235" t="s">
        <v>188</v>
      </c>
      <c r="I333" s="556" t="s">
        <v>189</v>
      </c>
      <c r="J333" s="298">
        <f>IFERROR(IF(F333="N/A","N/A",F333*(1-E333)*INDEX('2. Emissions Units &amp; Activities'!$H$15:$H$23,MATCH('3. Pollutant Emissions - EF'!$A333,'2. Emissions Units &amp; Activities'!$A$15:$A$23,0))/1000),"")</f>
        <v>4.2982782337379317E-5</v>
      </c>
      <c r="K333" s="298">
        <f>INDEX('Screening Emission Calculations'!$E$4:$M$54,MATCH($B333,'Screening Emission Calculations'!$C$4:$C$54,0),MATCH($A333,'Screening Emission Calculations'!$E$1:$M$1,0))</f>
        <v>6.4878467003301736E-4</v>
      </c>
      <c r="L333" s="299">
        <f t="shared" si="13"/>
        <v>6.4878467003301736E-4</v>
      </c>
      <c r="M333" s="500">
        <f>IFERROR(IF(F333="N/A","N/A",F333*(1-E333)*INDEX('2. Emissions Units &amp; Activities'!$K$15:$K$23,MATCH('3. Pollutant Emissions - EF'!$A333,'2. Emissions Units &amp; Activities'!$A$15:$A$23,0))/1000),"")</f>
        <v>2.5677924089663221E-6</v>
      </c>
      <c r="N333" s="555">
        <f>INDEX('Screening Emission Calculations'!$E$83:$M$133,MATCH($B333,'Screening Emission Calculations'!$C$83:$C$133,0),MATCH($A333,'Screening Emission Calculations'!$E$80:$M$80,0))</f>
        <v>1.5355350739635723E-4</v>
      </c>
      <c r="O333" s="304">
        <f t="shared" si="14"/>
        <v>1.5355350739635723E-4</v>
      </c>
    </row>
    <row r="334" spans="1:15" x14ac:dyDescent="0.3">
      <c r="A334" s="228" t="str">
        <f>'2. Emissions Units &amp; Activities'!$A$21</f>
        <v>Type G</v>
      </c>
      <c r="B334" s="276" t="s">
        <v>207</v>
      </c>
      <c r="C334" s="230" t="str">
        <f>IFERROR(IF(B334="No CAS","",INDEX('DEQ Pollutant List'!$C$7:$C$611,MATCH('3. Pollutant Emissions - EF'!B334,'DEQ Pollutant List'!$B$7:$B$611,0))),"")</f>
        <v>Beryllium and compounds</v>
      </c>
      <c r="D334" s="231">
        <f>IFERROR(IF(OR($B334="",$B334="No CAS"),INDEX('DEQ Pollutant List'!$A$7:$A$611,MATCH($C334,'DEQ Pollutant List'!$C$7:$C$611,0)),INDEX('DEQ Pollutant List'!$A$7:$A$611,MATCH($B334,'DEQ Pollutant List'!$B$7:$B$611,0))),"")</f>
        <v>58</v>
      </c>
      <c r="E334" s="232">
        <v>0</v>
      </c>
      <c r="F334" s="233">
        <f>IF(A334="Type F",IF(INDEX('Emission Factors'!$G$6:$G$54,MATCH('3. Pollutant Emissions - EF'!B334,'Emission Factors'!$D$6:$D$54,0))="",INDEX('Emission Factors'!$F$6:$F$54,MATCH('3. Pollutant Emissions - EF'!B334,'Emission Factors'!$D$6:$D$54,0)),INDEX('Emission Factors'!$G$6:$G$54,MATCH('3. Pollutant Emissions - EF'!B334,'Emission Factors'!$D$6:$D$54,0))),IF(OR(A334="Type X",A334="Type Y"),INDEX('Emission Factors'!$E$6:$E$54,MATCH('3. Pollutant Emissions - EF'!B334,'Emission Factors'!$D$6:$D$54,0)),INDEX('Emission Factors'!$F$6:$F$54,MATCH('3. Pollutant Emissions - EF'!B334,'Emission Factors'!$D$6:$D$54,0))))</f>
        <v>4.7708462766464961E-6</v>
      </c>
      <c r="G334" s="234">
        <f t="shared" si="15"/>
        <v>4.7708462766464961E-6</v>
      </c>
      <c r="H334" s="235" t="s">
        <v>188</v>
      </c>
      <c r="I334" s="556" t="s">
        <v>196</v>
      </c>
      <c r="J334" s="298">
        <f>IFERROR(IF(F334="N/A","N/A",F334*(1-E334)*INDEX('2. Emissions Units &amp; Activities'!$H$15:$H$23,MATCH('3. Pollutant Emissions - EF'!$A334,'2. Emissions Units &amp; Activities'!$A$15:$A$23,0))/1000),"")</f>
        <v>1.5708488450486251E-5</v>
      </c>
      <c r="K334" s="298">
        <f>INDEX('Screening Emission Calculations'!$E$4:$M$54,MATCH($B334,'Screening Emission Calculations'!$C$4:$C$54,0),MATCH($A334,'Screening Emission Calculations'!$E$1:$M$1,0))</f>
        <v>2.3329438292801367E-4</v>
      </c>
      <c r="L334" s="299">
        <f t="shared" si="13"/>
        <v>2.3329438292801367E-4</v>
      </c>
      <c r="M334" s="500">
        <f>IFERROR(IF(F334="N/A","N/A",F334*(1-E334)*INDEX('2. Emissions Units &amp; Activities'!$K$15:$K$23,MATCH('3. Pollutant Emissions - EF'!$A334,'2. Emissions Units &amp; Activities'!$A$15:$A$23,0))/1000),"")</f>
        <v>9.3842546261636589E-7</v>
      </c>
      <c r="N334" s="555">
        <f>INDEX('Screening Emission Calculations'!$E$83:$M$133,MATCH($B334,'Screening Emission Calculations'!$C$83:$C$133,0),MATCH($A334,'Screening Emission Calculations'!$E$80:$M$80,0))</f>
        <v>5.5990651902723282E-5</v>
      </c>
      <c r="O334" s="304">
        <f t="shared" si="14"/>
        <v>5.5990651902723282E-5</v>
      </c>
    </row>
    <row r="335" spans="1:15" x14ac:dyDescent="0.3">
      <c r="A335" s="228" t="str">
        <f>'2. Emissions Units &amp; Activities'!$A$21</f>
        <v>Type G</v>
      </c>
      <c r="B335" s="276" t="s">
        <v>208</v>
      </c>
      <c r="C335" s="230" t="str">
        <f>IFERROR(IF(B335="No CAS","",INDEX('DEQ Pollutant List'!$C$7:$C$611,MATCH('3. Pollutant Emissions - EF'!B335,'DEQ Pollutant List'!$B$7:$B$611,0))),"")</f>
        <v>Cadmium and compounds</v>
      </c>
      <c r="D335" s="231">
        <f>IFERROR(IF(OR($B335="",$B335="No CAS"),INDEX('DEQ Pollutant List'!$A$7:$A$611,MATCH($C335,'DEQ Pollutant List'!$C$7:$C$611,0)),INDEX('DEQ Pollutant List'!$A$7:$A$611,MATCH($B335,'DEQ Pollutant List'!$B$7:$B$611,0))),"")</f>
        <v>83</v>
      </c>
      <c r="E335" s="232">
        <v>0</v>
      </c>
      <c r="F335" s="233">
        <f>IF(A335="Type F",IF(INDEX('Emission Factors'!$G$6:$G$54,MATCH('3. Pollutant Emissions - EF'!B335,'Emission Factors'!$D$6:$D$54,0))="",INDEX('Emission Factors'!$F$6:$F$54,MATCH('3. Pollutant Emissions - EF'!B335,'Emission Factors'!$D$6:$D$54,0)),INDEX('Emission Factors'!$G$6:$G$54,MATCH('3. Pollutant Emissions - EF'!B335,'Emission Factors'!$D$6:$D$54,0))),IF(OR(A335="Type X",A335="Type Y"),INDEX('Emission Factors'!$E$6:$E$54,MATCH('3. Pollutant Emissions - EF'!B335,'Emission Factors'!$D$6:$D$54,0)),INDEX('Emission Factors'!$F$6:$F$54,MATCH('3. Pollutant Emissions - EF'!B335,'Emission Factors'!$D$6:$D$54,0))))</f>
        <v>8.0778295781549296E-5</v>
      </c>
      <c r="G335" s="234">
        <f t="shared" si="15"/>
        <v>8.0778295781549296E-5</v>
      </c>
      <c r="H335" s="235" t="s">
        <v>188</v>
      </c>
      <c r="I335" s="556" t="s">
        <v>196</v>
      </c>
      <c r="J335" s="298">
        <f>IFERROR(IF(F335="N/A","N/A",F335*(1-E335)*INDEX('2. Emissions Units &amp; Activities'!$H$15:$H$23,MATCH('3. Pollutant Emissions - EF'!$A335,'2. Emissions Units &amp; Activities'!$A$15:$A$23,0))/1000),"")</f>
        <v>2.6597061669032926E-4</v>
      </c>
      <c r="K335" s="298">
        <f>INDEX('Screening Emission Calculations'!$E$4:$M$54,MATCH($B335,'Screening Emission Calculations'!$C$4:$C$54,0),MATCH($A335,'Screening Emission Calculations'!$E$1:$M$1,0))</f>
        <v>3.9500586637177607E-3</v>
      </c>
      <c r="L335" s="299">
        <f t="shared" si="13"/>
        <v>3.9500586637177607E-3</v>
      </c>
      <c r="M335" s="500">
        <f>IFERROR(IF(F335="N/A","N/A",F335*(1-E335)*INDEX('2. Emissions Units &amp; Activities'!$K$15:$K$23,MATCH('3. Pollutant Emissions - EF'!$A335,'2. Emissions Units &amp; Activities'!$A$15:$A$23,0))/1000),"")</f>
        <v>1.5889090780230748E-5</v>
      </c>
      <c r="N335" s="555">
        <f>INDEX('Screening Emission Calculations'!$E$83:$M$133,MATCH($B335,'Screening Emission Calculations'!$C$83:$C$133,0),MATCH($A335,'Screening Emission Calculations'!$E$80:$M$80,0))</f>
        <v>9.480140792922626E-4</v>
      </c>
      <c r="O335" s="304">
        <f t="shared" si="14"/>
        <v>9.480140792922626E-4</v>
      </c>
    </row>
    <row r="336" spans="1:15" x14ac:dyDescent="0.3">
      <c r="A336" s="228" t="str">
        <f>'2. Emissions Units &amp; Activities'!$A$21</f>
        <v>Type G</v>
      </c>
      <c r="B336" s="276" t="s">
        <v>209</v>
      </c>
      <c r="C336" s="230" t="str">
        <f>IFERROR(IF(B336="No CAS","",INDEX('DEQ Pollutant List'!$C$7:$C$611,MATCH('3. Pollutant Emissions - EF'!B336,'DEQ Pollutant List'!$B$7:$B$611,0))),"")</f>
        <v>Chlorobenzene</v>
      </c>
      <c r="D336" s="231">
        <f>IFERROR(IF(OR($B336="",$B336="No CAS"),INDEX('DEQ Pollutant List'!$A$7:$A$611,MATCH($C336,'DEQ Pollutant List'!$C$7:$C$611,0)),INDEX('DEQ Pollutant List'!$A$7:$A$611,MATCH($B336,'DEQ Pollutant List'!$B$7:$B$611,0))),"")</f>
        <v>108</v>
      </c>
      <c r="E336" s="232">
        <v>0</v>
      </c>
      <c r="F336" s="233">
        <f>IF(A336="Type F",IF(INDEX('Emission Factors'!$G$6:$G$54,MATCH('3. Pollutant Emissions - EF'!B336,'Emission Factors'!$D$6:$D$54,0))="",INDEX('Emission Factors'!$F$6:$F$54,MATCH('3. Pollutant Emissions - EF'!B336,'Emission Factors'!$D$6:$D$54,0)),INDEX('Emission Factors'!$G$6:$G$54,MATCH('3. Pollutant Emissions - EF'!B336,'Emission Factors'!$D$6:$D$54,0))),IF(OR(A336="Type X",A336="Type Y"),INDEX('Emission Factors'!$E$6:$E$54,MATCH('3. Pollutant Emissions - EF'!B336,'Emission Factors'!$D$6:$D$54,0)),INDEX('Emission Factors'!$F$6:$F$54,MATCH('3. Pollutant Emissions - EF'!B336,'Emission Factors'!$D$6:$D$54,0))))</f>
        <v>2.0000000000000001E-4</v>
      </c>
      <c r="G336" s="234">
        <f t="shared" si="15"/>
        <v>2.0000000000000001E-4</v>
      </c>
      <c r="H336" s="235" t="s">
        <v>188</v>
      </c>
      <c r="I336" s="556" t="s">
        <v>189</v>
      </c>
      <c r="J336" s="298">
        <f>IFERROR(IF(F336="N/A","N/A",F336*(1-E336)*INDEX('2. Emissions Units &amp; Activities'!$H$15:$H$23,MATCH('3. Pollutant Emissions - EF'!$A336,'2. Emissions Units &amp; Activities'!$A$15:$A$23,0))/1000),"")</f>
        <v>6.5852E-4</v>
      </c>
      <c r="K336" s="298">
        <f>INDEX('Screening Emission Calculations'!$E$4:$M$54,MATCH($B336,'Screening Emission Calculations'!$C$4:$C$54,0),MATCH($A336,'Screening Emission Calculations'!$E$1:$M$1,0))</f>
        <v>9.9397400000000007E-3</v>
      </c>
      <c r="L336" s="299">
        <f t="shared" si="13"/>
        <v>9.9397400000000007E-3</v>
      </c>
      <c r="M336" s="500">
        <f>IFERROR(IF(F336="N/A","N/A",F336*(1-E336)*INDEX('2. Emissions Units &amp; Activities'!$K$15:$K$23,MATCH('3. Pollutant Emissions - EF'!$A336,'2. Emissions Units &amp; Activities'!$A$15:$A$23,0))/1000),"")</f>
        <v>3.9340000000000006E-5</v>
      </c>
      <c r="N336" s="555">
        <f>INDEX('Screening Emission Calculations'!$E$83:$M$133,MATCH($B336,'Screening Emission Calculations'!$C$83:$C$133,0),MATCH($A336,'Screening Emission Calculations'!$E$80:$M$80,0))</f>
        <v>2.3525246666666663E-3</v>
      </c>
      <c r="O336" s="304">
        <f t="shared" si="14"/>
        <v>2.3525246666666663E-3</v>
      </c>
    </row>
    <row r="337" spans="1:15" x14ac:dyDescent="0.3">
      <c r="A337" s="228" t="str">
        <f>'2. Emissions Units &amp; Activities'!$A$21</f>
        <v>Type G</v>
      </c>
      <c r="B337" s="276" t="s">
        <v>210</v>
      </c>
      <c r="C337" s="230" t="str">
        <f>IFERROR(IF(B337="No CAS","",INDEX('DEQ Pollutant List'!$C$7:$C$611,MATCH('3. Pollutant Emissions - EF'!B337,'DEQ Pollutant List'!$B$7:$B$611,0))),"")</f>
        <v>Chromium VI, chromate and dichromate particulate</v>
      </c>
      <c r="D337" s="231">
        <f>IFERROR(IF(OR($B337="",$B337="No CAS"),INDEX('DEQ Pollutant List'!$A$7:$A$611,MATCH($C337,'DEQ Pollutant List'!$C$7:$C$611,0)),INDEX('DEQ Pollutant List'!$A$7:$A$611,MATCH($B337,'DEQ Pollutant List'!$B$7:$B$611,0))),"")</f>
        <v>136</v>
      </c>
      <c r="E337" s="232">
        <v>0</v>
      </c>
      <c r="F337" s="233">
        <f>IF(A337="Type F",IF(INDEX('Emission Factors'!$G$6:$G$54,MATCH('3. Pollutant Emissions - EF'!B337,'Emission Factors'!$D$6:$D$54,0))="",INDEX('Emission Factors'!$F$6:$F$54,MATCH('3. Pollutant Emissions - EF'!B337,'Emission Factors'!$D$6:$D$54,0)),INDEX('Emission Factors'!$G$6:$G$54,MATCH('3. Pollutant Emissions - EF'!B337,'Emission Factors'!$D$6:$D$54,0))),IF(OR(A337="Type X",A337="Type Y"),INDEX('Emission Factors'!$E$6:$E$54,MATCH('3. Pollutant Emissions - EF'!B337,'Emission Factors'!$D$6:$D$54,0)),INDEX('Emission Factors'!$F$6:$F$54,MATCH('3. Pollutant Emissions - EF'!B337,'Emission Factors'!$D$6:$D$54,0))))</f>
        <v>6.3144459628541096E-5</v>
      </c>
      <c r="G337" s="234">
        <f t="shared" si="15"/>
        <v>6.3144459628541096E-5</v>
      </c>
      <c r="H337" s="235" t="s">
        <v>188</v>
      </c>
      <c r="I337" s="556" t="s">
        <v>196</v>
      </c>
      <c r="J337" s="298">
        <f>IFERROR(IF(F337="N/A","N/A",F337*(1-E337)*INDEX('2. Emissions Units &amp; Activities'!$H$15:$H$23,MATCH('3. Pollutant Emissions - EF'!$A337,'2. Emissions Units &amp; Activities'!$A$15:$A$23,0))/1000),"")</f>
        <v>2.0790944777293442E-4</v>
      </c>
      <c r="K337" s="298">
        <f>INDEX('Screening Emission Calculations'!$E$4:$M$54,MATCH($B337,'Screening Emission Calculations'!$C$4:$C$54,0),MATCH($A337,'Screening Emission Calculations'!$E$1:$M$1,0))</f>
        <v>3.0877640758356596E-3</v>
      </c>
      <c r="L337" s="299">
        <f t="shared" ref="L337:L400" si="16">K337</f>
        <v>3.0877640758356596E-3</v>
      </c>
      <c r="M337" s="500">
        <f>IFERROR(IF(F337="N/A","N/A",F337*(1-E337)*INDEX('2. Emissions Units &amp; Activities'!$K$15:$K$23,MATCH('3. Pollutant Emissions - EF'!$A337,'2. Emissions Units &amp; Activities'!$A$15:$A$23,0))/1000),"")</f>
        <v>1.2420515208934034E-5</v>
      </c>
      <c r="N337" s="555">
        <f>INDEX('Screening Emission Calculations'!$E$83:$M$133,MATCH($B337,'Screening Emission Calculations'!$C$83:$C$133,0),MATCH($A337,'Screening Emission Calculations'!$E$80:$M$80,0))</f>
        <v>7.4106337820055836E-4</v>
      </c>
      <c r="O337" s="304">
        <f t="shared" ref="O337:O400" si="17">N337</f>
        <v>7.4106337820055836E-4</v>
      </c>
    </row>
    <row r="338" spans="1:15" x14ac:dyDescent="0.3">
      <c r="A338" s="228" t="str">
        <f>'2. Emissions Units &amp; Activities'!$A$21</f>
        <v>Type G</v>
      </c>
      <c r="B338" s="276" t="s">
        <v>211</v>
      </c>
      <c r="C338" s="230" t="str">
        <f>IFERROR(IF(B338="No CAS","",INDEX('DEQ Pollutant List'!$C$7:$C$611,MATCH('3. Pollutant Emissions - EF'!B338,'DEQ Pollutant List'!$B$7:$B$611,0))),"")</f>
        <v>Chrysene</v>
      </c>
      <c r="D338" s="231">
        <f>IFERROR(IF(OR($B338="",$B338="No CAS"),INDEX('DEQ Pollutant List'!$A$7:$A$611,MATCH($C338,'DEQ Pollutant List'!$C$7:$C$611,0)),INDEX('DEQ Pollutant List'!$A$7:$A$611,MATCH($B338,'DEQ Pollutant List'!$B$7:$B$611,0))),"")</f>
        <v>414</v>
      </c>
      <c r="E338" s="232">
        <v>0</v>
      </c>
      <c r="F338" s="233">
        <f>IF(A338="Type F",IF(INDEX('Emission Factors'!$G$6:$G$54,MATCH('3. Pollutant Emissions - EF'!B338,'Emission Factors'!$D$6:$D$54,0))="",INDEX('Emission Factors'!$F$6:$F$54,MATCH('3. Pollutant Emissions - EF'!B338,'Emission Factors'!$D$6:$D$54,0)),INDEX('Emission Factors'!$G$6:$G$54,MATCH('3. Pollutant Emissions - EF'!B338,'Emission Factors'!$D$6:$D$54,0))),IF(OR(A338="Type X",A338="Type Y"),INDEX('Emission Factors'!$E$6:$E$54,MATCH('3. Pollutant Emissions - EF'!B338,'Emission Factors'!$D$6:$D$54,0)),INDEX('Emission Factors'!$F$6:$F$54,MATCH('3. Pollutant Emissions - EF'!B338,'Emission Factors'!$D$6:$D$54,0))))</f>
        <v>6.6999913157770699E-5</v>
      </c>
      <c r="G338" s="234">
        <f t="shared" si="15"/>
        <v>6.6999913157770699E-5</v>
      </c>
      <c r="H338" s="235" t="s">
        <v>188</v>
      </c>
      <c r="I338" s="556" t="s">
        <v>189</v>
      </c>
      <c r="J338" s="298">
        <f>IFERROR(IF(F338="N/A","N/A",F338*(1-E338)*INDEX('2. Emissions Units &amp; Activities'!$H$15:$H$23,MATCH('3. Pollutant Emissions - EF'!$A338,'2. Emissions Units &amp; Activities'!$A$15:$A$23,0))/1000),"")</f>
        <v>2.206039140632758E-4</v>
      </c>
      <c r="K338" s="298">
        <f>INDEX('Screening Emission Calculations'!$E$4:$M$54,MATCH($B338,'Screening Emission Calculations'!$C$4:$C$54,0),MATCH($A338,'Screening Emission Calculations'!$E$1:$M$1,0))</f>
        <v>3.3298085840540981E-3</v>
      </c>
      <c r="L338" s="299">
        <f t="shared" si="16"/>
        <v>3.3298085840540981E-3</v>
      </c>
      <c r="M338" s="500">
        <f>IFERROR(IF(F338="N/A","N/A",F338*(1-E338)*INDEX('2. Emissions Units &amp; Activities'!$K$15:$K$23,MATCH('3. Pollutant Emissions - EF'!$A338,'2. Emissions Units &amp; Activities'!$A$15:$A$23,0))/1000),"")</f>
        <v>1.3178882918133497E-5</v>
      </c>
      <c r="N338" s="555">
        <f>INDEX('Screening Emission Calculations'!$E$83:$M$133,MATCH($B338,'Screening Emission Calculations'!$C$83:$C$133,0),MATCH($A338,'Screening Emission Calculations'!$E$80:$M$80,0))</f>
        <v>7.8809474184090059E-4</v>
      </c>
      <c r="O338" s="304">
        <f t="shared" si="17"/>
        <v>7.8809474184090059E-4</v>
      </c>
    </row>
    <row r="339" spans="1:15" x14ac:dyDescent="0.3">
      <c r="A339" s="228" t="str">
        <f>'2. Emissions Units &amp; Activities'!$A$21</f>
        <v>Type G</v>
      </c>
      <c r="B339" s="276" t="s">
        <v>212</v>
      </c>
      <c r="C339" s="230" t="str">
        <f>IFERROR(IF(B339="No CAS","",INDEX('DEQ Pollutant List'!$C$7:$C$611,MATCH('3. Pollutant Emissions - EF'!B339,'DEQ Pollutant List'!$B$7:$B$611,0))),"")</f>
        <v>Cobalt and compounds</v>
      </c>
      <c r="D339" s="231">
        <f>IFERROR(IF(OR($B339="",$B339="No CAS"),INDEX('DEQ Pollutant List'!$A$7:$A$611,MATCH($C339,'DEQ Pollutant List'!$C$7:$C$611,0)),INDEX('DEQ Pollutant List'!$A$7:$A$611,MATCH($B339,'DEQ Pollutant List'!$B$7:$B$611,0))),"")</f>
        <v>146</v>
      </c>
      <c r="E339" s="232">
        <v>0</v>
      </c>
      <c r="F339" s="233">
        <f>IF(A339="Type F",IF(INDEX('Emission Factors'!$G$6:$G$54,MATCH('3. Pollutant Emissions - EF'!B339,'Emission Factors'!$D$6:$D$54,0))="",INDEX('Emission Factors'!$F$6:$F$54,MATCH('3. Pollutant Emissions - EF'!B339,'Emission Factors'!$D$6:$D$54,0)),INDEX('Emission Factors'!$G$6:$G$54,MATCH('3. Pollutant Emissions - EF'!B339,'Emission Factors'!$D$6:$D$54,0))),IF(OR(A339="Type X",A339="Type Y"),INDEX('Emission Factors'!$E$6:$E$54,MATCH('3. Pollutant Emissions - EF'!B339,'Emission Factors'!$D$6:$D$54,0)),INDEX('Emission Factors'!$F$6:$F$54,MATCH('3. Pollutant Emissions - EF'!B339,'Emission Factors'!$D$6:$D$54,0))))</f>
        <v>1.5751137782235815E-5</v>
      </c>
      <c r="G339" s="234">
        <f t="shared" si="15"/>
        <v>1.5751137782235815E-5</v>
      </c>
      <c r="H339" s="235" t="s">
        <v>188</v>
      </c>
      <c r="I339" s="556" t="s">
        <v>196</v>
      </c>
      <c r="J339" s="298">
        <f>IFERROR(IF(F339="N/A","N/A",F339*(1-E339)*INDEX('2. Emissions Units &amp; Activities'!$H$15:$H$23,MATCH('3. Pollutant Emissions - EF'!$A339,'2. Emissions Units &amp; Activities'!$A$15:$A$23,0))/1000),"")</f>
        <v>5.1862196261789643E-5</v>
      </c>
      <c r="K339" s="298">
        <f>INDEX('Screening Emission Calculations'!$E$4:$M$54,MATCH($B339,'Screening Emission Calculations'!$C$4:$C$54,0),MATCH($A339,'Screening Emission Calculations'!$E$1:$M$1,0))</f>
        <v>7.7023063755133139E-4</v>
      </c>
      <c r="L339" s="299">
        <f t="shared" si="16"/>
        <v>7.7023063755133139E-4</v>
      </c>
      <c r="M339" s="500">
        <f>IFERROR(IF(F339="N/A","N/A",F339*(1-E339)*INDEX('2. Emissions Units &amp; Activities'!$K$15:$K$23,MATCH('3. Pollutant Emissions - EF'!$A339,'2. Emissions Units &amp; Activities'!$A$15:$A$23,0))/1000),"")</f>
        <v>3.0982488017657848E-6</v>
      </c>
      <c r="N339" s="555">
        <f>INDEX('Screening Emission Calculations'!$E$83:$M$133,MATCH($B339,'Screening Emission Calculations'!$C$83:$C$133,0),MATCH($A339,'Screening Emission Calculations'!$E$80:$M$80,0))</f>
        <v>1.8485535301231954E-4</v>
      </c>
      <c r="O339" s="304">
        <f t="shared" si="17"/>
        <v>1.8485535301231954E-4</v>
      </c>
    </row>
    <row r="340" spans="1:15" x14ac:dyDescent="0.3">
      <c r="A340" s="228" t="str">
        <f>'2. Emissions Units &amp; Activities'!$A$21</f>
        <v>Type G</v>
      </c>
      <c r="B340" s="276" t="s">
        <v>213</v>
      </c>
      <c r="C340" s="230" t="str">
        <f>IFERROR(IF(B340="No CAS","",INDEX('DEQ Pollutant List'!$C$7:$C$611,MATCH('3. Pollutant Emissions - EF'!B340,'DEQ Pollutant List'!$B$7:$B$611,0))),"")</f>
        <v>Copper and compounds</v>
      </c>
      <c r="D340" s="231">
        <f>IFERROR(IF(OR($B340="",$B340="No CAS"),INDEX('DEQ Pollutant List'!$A$7:$A$611,MATCH($C340,'DEQ Pollutant List'!$C$7:$C$611,0)),INDEX('DEQ Pollutant List'!$A$7:$A$611,MATCH($B340,'DEQ Pollutant List'!$B$7:$B$611,0))),"")</f>
        <v>149</v>
      </c>
      <c r="E340" s="232">
        <v>0</v>
      </c>
      <c r="F340" s="233">
        <f>IF(A340="Type F",IF(INDEX('Emission Factors'!$G$6:$G$54,MATCH('3. Pollutant Emissions - EF'!B340,'Emission Factors'!$D$6:$D$54,0))="",INDEX('Emission Factors'!$F$6:$F$54,MATCH('3. Pollutant Emissions - EF'!B340,'Emission Factors'!$D$6:$D$54,0)),INDEX('Emission Factors'!$G$6:$G$54,MATCH('3. Pollutant Emissions - EF'!B340,'Emission Factors'!$D$6:$D$54,0))),IF(OR(A340="Type X",A340="Type Y"),INDEX('Emission Factors'!$E$6:$E$54,MATCH('3. Pollutant Emissions - EF'!B340,'Emission Factors'!$D$6:$D$54,0)),INDEX('Emission Factors'!$F$6:$F$54,MATCH('3. Pollutant Emissions - EF'!B340,'Emission Factors'!$D$6:$D$54,0))))</f>
        <v>5.0213520825554141E-4</v>
      </c>
      <c r="G340" s="234">
        <f t="shared" si="15"/>
        <v>5.0213520825554141E-4</v>
      </c>
      <c r="H340" s="235" t="s">
        <v>188</v>
      </c>
      <c r="I340" s="556" t="s">
        <v>196</v>
      </c>
      <c r="J340" s="298">
        <f>IFERROR(IF(F340="N/A","N/A",F340*(1-E340)*INDEX('2. Emissions Units &amp; Activities'!$H$15:$H$23,MATCH('3. Pollutant Emissions - EF'!$A340,'2. Emissions Units &amp; Activities'!$A$15:$A$23,0))/1000),"")</f>
        <v>1.6533303867021956E-3</v>
      </c>
      <c r="K340" s="298">
        <f>INDEX('Screening Emission Calculations'!$E$4:$M$54,MATCH($B340,'Screening Emission Calculations'!$C$4:$C$54,0),MATCH($A340,'Screening Emission Calculations'!$E$1:$M$1,0))</f>
        <v>2.4554411683695973E-2</v>
      </c>
      <c r="L340" s="299">
        <f t="shared" si="16"/>
        <v>2.4554411683695973E-2</v>
      </c>
      <c r="M340" s="500">
        <f>IFERROR(IF(F340="N/A","N/A",F340*(1-E340)*INDEX('2. Emissions Units &amp; Activities'!$K$15:$K$23,MATCH('3. Pollutant Emissions - EF'!$A340,'2. Emissions Units &amp; Activities'!$A$15:$A$23,0))/1000),"")</f>
        <v>9.8769995463865001E-5</v>
      </c>
      <c r="N340" s="555">
        <f>INDEX('Screening Emission Calculations'!$E$83:$M$133,MATCH($B340,'Screening Emission Calculations'!$C$83:$C$133,0),MATCH($A340,'Screening Emission Calculations'!$E$80:$M$80,0))</f>
        <v>5.8930588040870344E-3</v>
      </c>
      <c r="O340" s="304">
        <f t="shared" si="17"/>
        <v>5.8930588040870344E-3</v>
      </c>
    </row>
    <row r="341" spans="1:15" x14ac:dyDescent="0.3">
      <c r="A341" s="228" t="str">
        <f>'2. Emissions Units &amp; Activities'!$A$21</f>
        <v>Type G</v>
      </c>
      <c r="B341" s="276" t="s">
        <v>214</v>
      </c>
      <c r="C341" s="230" t="str">
        <f>IFERROR(IF(B341="No CAS","",INDEX('DEQ Pollutant List'!$C$7:$C$611,MATCH('3. Pollutant Emissions - EF'!B341,'DEQ Pollutant List'!$B$7:$B$611,0))),"")</f>
        <v>Dibenz[a,h]anthracene</v>
      </c>
      <c r="D341" s="231">
        <f>IFERROR(IF(OR($B341="",$B341="No CAS"),INDEX('DEQ Pollutant List'!$A$7:$A$611,MATCH($C341,'DEQ Pollutant List'!$C$7:$C$611,0)),INDEX('DEQ Pollutant List'!$A$7:$A$611,MATCH($B341,'DEQ Pollutant List'!$B$7:$B$611,0))),"")</f>
        <v>419</v>
      </c>
      <c r="E341" s="232">
        <v>0</v>
      </c>
      <c r="F341" s="233">
        <f>IF(A341="Type F",IF(INDEX('Emission Factors'!$G$6:$G$54,MATCH('3. Pollutant Emissions - EF'!B341,'Emission Factors'!$D$6:$D$54,0))="",INDEX('Emission Factors'!$F$6:$F$54,MATCH('3. Pollutant Emissions - EF'!B341,'Emission Factors'!$D$6:$D$54,0)),INDEX('Emission Factors'!$G$6:$G$54,MATCH('3. Pollutant Emissions - EF'!B341,'Emission Factors'!$D$6:$D$54,0))),IF(OR(A341="Type X",A341="Type Y"),INDEX('Emission Factors'!$E$6:$E$54,MATCH('3. Pollutant Emissions - EF'!B341,'Emission Factors'!$D$6:$D$54,0)),INDEX('Emission Factors'!$F$6:$F$54,MATCH('3. Pollutant Emissions - EF'!B341,'Emission Factors'!$D$6:$D$54,0))))</f>
        <v>1.0369866679621714E-6</v>
      </c>
      <c r="G341" s="234">
        <f t="shared" si="15"/>
        <v>1.0369866679621714E-6</v>
      </c>
      <c r="H341" s="235" t="s">
        <v>188</v>
      </c>
      <c r="I341" s="556" t="s">
        <v>189</v>
      </c>
      <c r="J341" s="298">
        <f>IFERROR(IF(F341="N/A","N/A",F341*(1-E341)*INDEX('2. Emissions Units &amp; Activities'!$H$15:$H$23,MATCH('3. Pollutant Emissions - EF'!$A341,'2. Emissions Units &amp; Activities'!$A$15:$A$23,0))/1000),"")</f>
        <v>3.4143823029322456E-6</v>
      </c>
      <c r="K341" s="298">
        <f>INDEX('Screening Emission Calculations'!$E$4:$M$54,MATCH($B341,'Screening Emission Calculations'!$C$4:$C$54,0),MATCH($A341,'Screening Emission Calculations'!$E$1:$M$1,0))</f>
        <v>5.1536889315051561E-5</v>
      </c>
      <c r="L341" s="299">
        <f t="shared" si="16"/>
        <v>5.1536889315051561E-5</v>
      </c>
      <c r="M341" s="500">
        <f>IFERROR(IF(F341="N/A","N/A",F341*(1-E341)*INDEX('2. Emissions Units &amp; Activities'!$K$15:$K$23,MATCH('3. Pollutant Emissions - EF'!$A341,'2. Emissions Units &amp; Activities'!$A$15:$A$23,0))/1000),"")</f>
        <v>2.0397527758815911E-7</v>
      </c>
      <c r="N341" s="555">
        <f>INDEX('Screening Emission Calculations'!$E$83:$M$133,MATCH($B341,'Screening Emission Calculations'!$C$83:$C$133,0),MATCH($A341,'Screening Emission Calculations'!$E$80:$M$80,0))</f>
        <v>1.2197683576927422E-5</v>
      </c>
      <c r="O341" s="304">
        <f t="shared" si="17"/>
        <v>1.2197683576927422E-5</v>
      </c>
    </row>
    <row r="342" spans="1:15" x14ac:dyDescent="0.3">
      <c r="A342" s="228" t="str">
        <f>'2. Emissions Units &amp; Activities'!$A$21</f>
        <v>Type G</v>
      </c>
      <c r="B342" s="276">
        <v>200</v>
      </c>
      <c r="C342" s="230" t="str">
        <f>IFERROR(IF(B342="No CAS","",INDEX('DEQ Pollutant List'!$C$7:$C$611,MATCH('3. Pollutant Emissions - EF'!B342,'DEQ Pollutant List'!$B$7:$B$611,0))),"")</f>
        <v>Diesel particulate matter</v>
      </c>
      <c r="D342" s="231">
        <f>IFERROR(IF(OR($B342="",$B342="No CAS"),INDEX('DEQ Pollutant List'!$A$7:$A$611,MATCH($C342,'DEQ Pollutant List'!$C$7:$C$611,0)),INDEX('DEQ Pollutant List'!$A$7:$A$611,MATCH($B342,'DEQ Pollutant List'!$B$7:$B$611,0))),"")</f>
        <v>200</v>
      </c>
      <c r="E342" s="232">
        <v>0</v>
      </c>
      <c r="F342" s="233">
        <f>'Emission Factors'!N55</f>
        <v>23.380000000000003</v>
      </c>
      <c r="G342" s="234">
        <f t="shared" si="15"/>
        <v>23.380000000000003</v>
      </c>
      <c r="H342" s="235" t="s">
        <v>188</v>
      </c>
      <c r="I342" s="556" t="s">
        <v>215</v>
      </c>
      <c r="J342" s="298">
        <f>IFERROR(IF(F342="N/A","N/A",F342*(1-E342)*INDEX('2. Emissions Units &amp; Activities'!$H$15:$H$23,MATCH('3. Pollutant Emissions - EF'!$A342,'2. Emissions Units &amp; Activities'!$A$15:$A$23,0))/1000),"")</f>
        <v>76.980988000000011</v>
      </c>
      <c r="K342" s="298">
        <f>INDEX('Screening Emission Calculations'!$E$4:$M$54,MATCH($B342,'Screening Emission Calculations'!$C$4:$C$54,0),MATCH($A342,'Screening Emission Calculations'!$E$1:$M$1,0))</f>
        <v>1161.9556060000002</v>
      </c>
      <c r="L342" s="299">
        <f t="shared" si="16"/>
        <v>1161.9556060000002</v>
      </c>
      <c r="M342" s="500">
        <f>IFERROR(IF(F342="N/A","N/A",F342*(1-E342)*INDEX('2. Emissions Units &amp; Activities'!$K$15:$K$23,MATCH('3. Pollutant Emissions - EF'!$A342,'2. Emissions Units &amp; Activities'!$A$15:$A$23,0))/1000),"")</f>
        <v>4.5988460000000009</v>
      </c>
      <c r="N342" s="555">
        <f>INDEX('Screening Emission Calculations'!$E$83:$M$133,MATCH($B342,'Screening Emission Calculations'!$C$83:$C$133,0),MATCH($A342,'Screening Emission Calculations'!$E$80:$M$80,0))</f>
        <v>275.01013353333337</v>
      </c>
      <c r="O342" s="304">
        <f t="shared" si="17"/>
        <v>275.01013353333337</v>
      </c>
    </row>
    <row r="343" spans="1:15" x14ac:dyDescent="0.3">
      <c r="A343" s="228" t="str">
        <f>'2. Emissions Units &amp; Activities'!$A$21</f>
        <v>Type G</v>
      </c>
      <c r="B343" s="276" t="s">
        <v>216</v>
      </c>
      <c r="C343" s="230" t="str">
        <f>IFERROR(IF(B343="No CAS","",INDEX('DEQ Pollutant List'!$C$7:$C$611,MATCH('3. Pollutant Emissions - EF'!B343,'DEQ Pollutant List'!$B$7:$B$611,0))),"")</f>
        <v>Ethyl benzene</v>
      </c>
      <c r="D343" s="231">
        <f>IFERROR(IF(OR($B343="",$B343="No CAS"),INDEX('DEQ Pollutant List'!$A$7:$A$611,MATCH($C343,'DEQ Pollutant List'!$C$7:$C$611,0)),INDEX('DEQ Pollutant List'!$A$7:$A$611,MATCH($B343,'DEQ Pollutant List'!$B$7:$B$611,0))),"")</f>
        <v>229</v>
      </c>
      <c r="E343" s="232">
        <v>0</v>
      </c>
      <c r="F343" s="233">
        <f>IF(A343="Type F",IF(INDEX('Emission Factors'!$G$6:$G$54,MATCH('3. Pollutant Emissions - EF'!B343,'Emission Factors'!$D$6:$D$54,0))="",INDEX('Emission Factors'!$F$6:$F$54,MATCH('3. Pollutant Emissions - EF'!B343,'Emission Factors'!$D$6:$D$54,0)),INDEX('Emission Factors'!$G$6:$G$54,MATCH('3. Pollutant Emissions - EF'!B343,'Emission Factors'!$D$6:$D$54,0))),IF(OR(A343="Type X",A343="Type Y"),INDEX('Emission Factors'!$E$6:$E$54,MATCH('3. Pollutant Emissions - EF'!B343,'Emission Factors'!$D$6:$D$54,0)),INDEX('Emission Factors'!$F$6:$F$54,MATCH('3. Pollutant Emissions - EF'!B343,'Emission Factors'!$D$6:$D$54,0))))</f>
        <v>1.09E-2</v>
      </c>
      <c r="G343" s="234">
        <f t="shared" si="15"/>
        <v>1.09E-2</v>
      </c>
      <c r="H343" s="235" t="s">
        <v>188</v>
      </c>
      <c r="I343" s="556" t="s">
        <v>189</v>
      </c>
      <c r="J343" s="298">
        <f>IFERROR(IF(F343="N/A","N/A",F343*(1-E343)*INDEX('2. Emissions Units &amp; Activities'!$H$15:$H$23,MATCH('3. Pollutant Emissions - EF'!$A343,'2. Emissions Units &amp; Activities'!$A$15:$A$23,0))/1000),"")</f>
        <v>3.5889339999999999E-2</v>
      </c>
      <c r="K343" s="298">
        <f>INDEX('Screening Emission Calculations'!$E$4:$M$54,MATCH($B343,'Screening Emission Calculations'!$C$4:$C$54,0),MATCH($A343,'Screening Emission Calculations'!$E$1:$M$1,0))</f>
        <v>0.54171583000000001</v>
      </c>
      <c r="L343" s="299">
        <f t="shared" si="16"/>
        <v>0.54171583000000001</v>
      </c>
      <c r="M343" s="500">
        <f>IFERROR(IF(F343="N/A","N/A",F343*(1-E343)*INDEX('2. Emissions Units &amp; Activities'!$K$15:$K$23,MATCH('3. Pollutant Emissions - EF'!$A343,'2. Emissions Units &amp; Activities'!$A$15:$A$23,0))/1000),"")</f>
        <v>2.1440300000000003E-3</v>
      </c>
      <c r="N343" s="555">
        <f>INDEX('Screening Emission Calculations'!$E$83:$M$133,MATCH($B343,'Screening Emission Calculations'!$C$83:$C$133,0),MATCH($A343,'Screening Emission Calculations'!$E$80:$M$80,0))</f>
        <v>0.12821259433333332</v>
      </c>
      <c r="O343" s="304">
        <f t="shared" si="17"/>
        <v>0.12821259433333332</v>
      </c>
    </row>
    <row r="344" spans="1:15" x14ac:dyDescent="0.3">
      <c r="A344" s="228" t="str">
        <f>'2. Emissions Units &amp; Activities'!$A$21</f>
        <v>Type G</v>
      </c>
      <c r="B344" s="276" t="s">
        <v>217</v>
      </c>
      <c r="C344" s="230" t="str">
        <f>IFERROR(IF(B344="No CAS","",INDEX('DEQ Pollutant List'!$C$7:$C$611,MATCH('3. Pollutant Emissions - EF'!B344,'DEQ Pollutant List'!$B$7:$B$611,0))),"")</f>
        <v>Fluoranthene</v>
      </c>
      <c r="D344" s="231">
        <f>IFERROR(IF(OR($B344="",$B344="No CAS"),INDEX('DEQ Pollutant List'!$A$7:$A$611,MATCH($C344,'DEQ Pollutant List'!$C$7:$C$611,0)),INDEX('DEQ Pollutant List'!$A$7:$A$611,MATCH($B344,'DEQ Pollutant List'!$B$7:$B$611,0))),"")</f>
        <v>424</v>
      </c>
      <c r="E344" s="232">
        <v>0</v>
      </c>
      <c r="F344" s="233">
        <f>IF(A344="Type F",IF(INDEX('Emission Factors'!$G$6:$G$54,MATCH('3. Pollutant Emissions - EF'!B344,'Emission Factors'!$D$6:$D$54,0))="",INDEX('Emission Factors'!$F$6:$F$54,MATCH('3. Pollutant Emissions - EF'!B344,'Emission Factors'!$D$6:$D$54,0)),INDEX('Emission Factors'!$G$6:$G$54,MATCH('3. Pollutant Emissions - EF'!B344,'Emission Factors'!$D$6:$D$54,0))),IF(OR(A344="Type X",A344="Type Y"),INDEX('Emission Factors'!$E$6:$E$54,MATCH('3. Pollutant Emissions - EF'!B344,'Emission Factors'!$D$6:$D$54,0)),INDEX('Emission Factors'!$F$6:$F$54,MATCH('3. Pollutant Emissions - EF'!B344,'Emission Factors'!$D$6:$D$54,0))))</f>
        <v>3.6995325890908364E-4</v>
      </c>
      <c r="G344" s="234">
        <f t="shared" si="15"/>
        <v>3.6995325890908364E-4</v>
      </c>
      <c r="H344" s="235" t="s">
        <v>188</v>
      </c>
      <c r="I344" s="556" t="s">
        <v>189</v>
      </c>
      <c r="J344" s="298">
        <f>IFERROR(IF(F344="N/A","N/A",F344*(1-E344)*INDEX('2. Emissions Units &amp; Activities'!$H$15:$H$23,MATCH('3. Pollutant Emissions - EF'!$A344,'2. Emissions Units &amp; Activities'!$A$15:$A$23,0))/1000),"")</f>
        <v>1.2181081002840487E-3</v>
      </c>
      <c r="K344" s="298">
        <f>INDEX('Screening Emission Calculations'!$E$4:$M$54,MATCH($B344,'Screening Emission Calculations'!$C$4:$C$54,0),MATCH($A344,'Screening Emission Calculations'!$E$1:$M$1,0))</f>
        <v>1.8386196028544872E-2</v>
      </c>
      <c r="L344" s="299">
        <f t="shared" si="16"/>
        <v>1.8386196028544872E-2</v>
      </c>
      <c r="M344" s="500">
        <f>IFERROR(IF(F344="N/A","N/A",F344*(1-E344)*INDEX('2. Emissions Units &amp; Activities'!$K$15:$K$23,MATCH('3. Pollutant Emissions - EF'!$A344,'2. Emissions Units &amp; Activities'!$A$15:$A$23,0))/1000),"")</f>
        <v>7.2769806027416761E-5</v>
      </c>
      <c r="N344" s="555">
        <f>INDEX('Screening Emission Calculations'!$E$83:$M$133,MATCH($B344,'Screening Emission Calculations'!$C$83:$C$133,0),MATCH($A344,'Screening Emission Calculations'!$E$80:$M$80,0))</f>
        <v>4.3516208354866951E-3</v>
      </c>
      <c r="O344" s="304">
        <f t="shared" si="17"/>
        <v>4.3516208354866951E-3</v>
      </c>
    </row>
    <row r="345" spans="1:15" x14ac:dyDescent="0.3">
      <c r="A345" s="228" t="str">
        <f>'2. Emissions Units &amp; Activities'!$A$21</f>
        <v>Type G</v>
      </c>
      <c r="B345" s="276" t="s">
        <v>218</v>
      </c>
      <c r="C345" s="230" t="str">
        <f>IFERROR(IF(B345="No CAS","",INDEX('DEQ Pollutant List'!$C$7:$C$611,MATCH('3. Pollutant Emissions - EF'!B345,'DEQ Pollutant List'!$B$7:$B$611,0))),"")</f>
        <v>Fluorene</v>
      </c>
      <c r="D345" s="231">
        <f>IFERROR(IF(OR($B345="",$B345="No CAS"),INDEX('DEQ Pollutant List'!$A$7:$A$611,MATCH($C345,'DEQ Pollutant List'!$C$7:$C$611,0)),INDEX('DEQ Pollutant List'!$A$7:$A$611,MATCH($B345,'DEQ Pollutant List'!$B$7:$B$611,0))),"")</f>
        <v>425</v>
      </c>
      <c r="E345" s="232">
        <v>0</v>
      </c>
      <c r="F345" s="233">
        <f>IF(A345="Type F",IF(INDEX('Emission Factors'!$G$6:$G$54,MATCH('3. Pollutant Emissions - EF'!B345,'Emission Factors'!$D$6:$D$54,0))="",INDEX('Emission Factors'!$F$6:$F$54,MATCH('3. Pollutant Emissions - EF'!B345,'Emission Factors'!$D$6:$D$54,0)),INDEX('Emission Factors'!$G$6:$G$54,MATCH('3. Pollutant Emissions - EF'!B345,'Emission Factors'!$D$6:$D$54,0))),IF(OR(A345="Type X",A345="Type Y"),INDEX('Emission Factors'!$E$6:$E$54,MATCH('3. Pollutant Emissions - EF'!B345,'Emission Factors'!$D$6:$D$54,0)),INDEX('Emission Factors'!$F$6:$F$54,MATCH('3. Pollutant Emissions - EF'!B345,'Emission Factors'!$D$6:$D$54,0))))</f>
        <v>2.1843972782305239E-3</v>
      </c>
      <c r="G345" s="234">
        <f t="shared" si="15"/>
        <v>2.1843972782305239E-3</v>
      </c>
      <c r="H345" s="235" t="s">
        <v>188</v>
      </c>
      <c r="I345" s="556" t="s">
        <v>189</v>
      </c>
      <c r="J345" s="298">
        <f>IFERROR(IF(F345="N/A","N/A",F345*(1-E345)*INDEX('2. Emissions Units &amp; Activities'!$H$15:$H$23,MATCH('3. Pollutant Emissions - EF'!$A345,'2. Emissions Units &amp; Activities'!$A$15:$A$23,0))/1000),"")</f>
        <v>7.1923464783018231E-3</v>
      </c>
      <c r="K345" s="298">
        <f>INDEX('Screening Emission Calculations'!$E$4:$M$54,MATCH($B345,'Screening Emission Calculations'!$C$4:$C$54,0),MATCH($A345,'Screening Emission Calculations'!$E$1:$M$1,0))</f>
        <v>0.10856170501159534</v>
      </c>
      <c r="L345" s="299">
        <f t="shared" si="16"/>
        <v>0.10856170501159534</v>
      </c>
      <c r="M345" s="500">
        <f>IFERROR(IF(F345="N/A","N/A",F345*(1-E345)*INDEX('2. Emissions Units &amp; Activities'!$K$15:$K$23,MATCH('3. Pollutant Emissions - EF'!$A345,'2. Emissions Units &amp; Activities'!$A$15:$A$23,0))/1000),"")</f>
        <v>4.2967094462794406E-4</v>
      </c>
      <c r="N345" s="555">
        <f>INDEX('Screening Emission Calculations'!$E$83:$M$133,MATCH($B345,'Screening Emission Calculations'!$C$83:$C$133,0),MATCH($A345,'Screening Emission Calculations'!$E$80:$M$80,0))</f>
        <v>2.5694242394184188E-2</v>
      </c>
      <c r="O345" s="304">
        <f t="shared" si="17"/>
        <v>2.5694242394184188E-2</v>
      </c>
    </row>
    <row r="346" spans="1:15" x14ac:dyDescent="0.3">
      <c r="A346" s="228" t="str">
        <f>'2. Emissions Units &amp; Activities'!$A$21</f>
        <v>Type G</v>
      </c>
      <c r="B346" s="276" t="s">
        <v>219</v>
      </c>
      <c r="C346" s="230" t="str">
        <f>IFERROR(IF(B346="No CAS","",INDEX('DEQ Pollutant List'!$C$7:$C$611,MATCH('3. Pollutant Emissions - EF'!B346,'DEQ Pollutant List'!$B$7:$B$611,0))),"")</f>
        <v>Formaldehyde</v>
      </c>
      <c r="D346" s="231">
        <f>IFERROR(IF(OR($B346="",$B346="No CAS"),INDEX('DEQ Pollutant List'!$A$7:$A$611,MATCH($C346,'DEQ Pollutant List'!$C$7:$C$611,0)),INDEX('DEQ Pollutant List'!$A$7:$A$611,MATCH($B346,'DEQ Pollutant List'!$B$7:$B$611,0))),"")</f>
        <v>250</v>
      </c>
      <c r="E346" s="232">
        <v>0</v>
      </c>
      <c r="F346" s="233">
        <f>IF(A346="Type F",IF(INDEX('Emission Factors'!$G$6:$G$54,MATCH('3. Pollutant Emissions - EF'!B346,'Emission Factors'!$D$6:$D$54,0))="",INDEX('Emission Factors'!$F$6:$F$54,MATCH('3. Pollutant Emissions - EF'!B346,'Emission Factors'!$D$6:$D$54,0)),INDEX('Emission Factors'!$G$6:$G$54,MATCH('3. Pollutant Emissions - EF'!B346,'Emission Factors'!$D$6:$D$54,0))),IF(OR(A346="Type X",A346="Type Y"),INDEX('Emission Factors'!$E$6:$E$54,MATCH('3. Pollutant Emissions - EF'!B346,'Emission Factors'!$D$6:$D$54,0)),INDEX('Emission Factors'!$F$6:$F$54,MATCH('3. Pollutant Emissions - EF'!B346,'Emission Factors'!$D$6:$D$54,0))))</f>
        <v>2.7130627655139485</v>
      </c>
      <c r="G346" s="234">
        <f t="shared" si="15"/>
        <v>2.7130627655139485</v>
      </c>
      <c r="H346" s="235" t="s">
        <v>188</v>
      </c>
      <c r="I346" s="556" t="s">
        <v>189</v>
      </c>
      <c r="J346" s="298">
        <f>IFERROR(IF(F346="N/A","N/A",F346*(1-E346)*INDEX('2. Emissions Units &amp; Activities'!$H$15:$H$23,MATCH('3. Pollutant Emissions - EF'!$A346,'2. Emissions Units &amp; Activities'!$A$15:$A$23,0))/1000),"")</f>
        <v>8.9330304617312262</v>
      </c>
      <c r="K346" s="298">
        <f>INDEX('Screening Emission Calculations'!$E$4:$M$54,MATCH($B346,'Screening Emission Calculations'!$C$4:$C$54,0),MATCH($A346,'Screening Emission Calculations'!$E$1:$M$1,0))</f>
        <v>135.21158731061001</v>
      </c>
      <c r="L346" s="299">
        <f t="shared" si="16"/>
        <v>135.21158731061001</v>
      </c>
      <c r="M346" s="500">
        <f>IFERROR(IF(F346="N/A","N/A",F346*(1-E346)*INDEX('2. Emissions Units &amp; Activities'!$K$15:$K$23,MATCH('3. Pollutant Emissions - EF'!$A346,'2. Emissions Units &amp; Activities'!$A$15:$A$23,0))/1000),"")</f>
        <v>0.53365944597659365</v>
      </c>
      <c r="N346" s="555">
        <f>INDEX('Screening Emission Calculations'!$E$83:$M$133,MATCH($B346,'Screening Emission Calculations'!$C$83:$C$133,0),MATCH($A346,'Screening Emission Calculations'!$E$80:$M$80,0))</f>
        <v>31.92526521863763</v>
      </c>
      <c r="O346" s="304">
        <f t="shared" si="17"/>
        <v>31.92526521863763</v>
      </c>
    </row>
    <row r="347" spans="1:15" x14ac:dyDescent="0.3">
      <c r="A347" s="228" t="str">
        <f>'2. Emissions Units &amp; Activities'!$A$21</f>
        <v>Type G</v>
      </c>
      <c r="B347" s="276" t="s">
        <v>220</v>
      </c>
      <c r="C347" s="230" t="str">
        <f>IFERROR(IF(B347="No CAS","",INDEX('DEQ Pollutant List'!$C$7:$C$611,MATCH('3. Pollutant Emissions - EF'!B347,'DEQ Pollutant List'!$B$7:$B$611,0))),"")</f>
        <v>Hexane</v>
      </c>
      <c r="D347" s="231">
        <f>IFERROR(IF(OR($B347="",$B347="No CAS"),INDEX('DEQ Pollutant List'!$A$7:$A$611,MATCH($C347,'DEQ Pollutant List'!$C$7:$C$611,0)),INDEX('DEQ Pollutant List'!$A$7:$A$611,MATCH($B347,'DEQ Pollutant List'!$B$7:$B$611,0))),"")</f>
        <v>289</v>
      </c>
      <c r="E347" s="232">
        <v>0</v>
      </c>
      <c r="F347" s="233">
        <f>IF(A347="Type F",IF(INDEX('Emission Factors'!$G$6:$G$54,MATCH('3. Pollutant Emissions - EF'!B347,'Emission Factors'!$D$6:$D$54,0))="",INDEX('Emission Factors'!$F$6:$F$54,MATCH('3. Pollutant Emissions - EF'!B347,'Emission Factors'!$D$6:$D$54,0)),INDEX('Emission Factors'!$G$6:$G$54,MATCH('3. Pollutant Emissions - EF'!B347,'Emission Factors'!$D$6:$D$54,0))),IF(OR(A347="Type X",A347="Type Y"),INDEX('Emission Factors'!$E$6:$E$54,MATCH('3. Pollutant Emissions - EF'!B347,'Emission Factors'!$D$6:$D$54,0)),INDEX('Emission Factors'!$F$6:$F$54,MATCH('3. Pollutant Emissions - EF'!B347,'Emission Factors'!$D$6:$D$54,0))))</f>
        <v>2.69E-2</v>
      </c>
      <c r="G347" s="234">
        <f t="shared" si="15"/>
        <v>2.69E-2</v>
      </c>
      <c r="H347" s="235" t="s">
        <v>188</v>
      </c>
      <c r="I347" s="556" t="s">
        <v>189</v>
      </c>
      <c r="J347" s="298">
        <f>IFERROR(IF(F347="N/A","N/A",F347*(1-E347)*INDEX('2. Emissions Units &amp; Activities'!$H$15:$H$23,MATCH('3. Pollutant Emissions - EF'!$A347,'2. Emissions Units &amp; Activities'!$A$15:$A$23,0))/1000),"")</f>
        <v>8.8570939999999987E-2</v>
      </c>
      <c r="K347" s="298">
        <f>INDEX('Screening Emission Calculations'!$E$4:$M$54,MATCH($B347,'Screening Emission Calculations'!$C$4:$C$54,0),MATCH($A347,'Screening Emission Calculations'!$E$1:$M$1,0))</f>
        <v>1.3368950300000002</v>
      </c>
      <c r="L347" s="299">
        <f t="shared" si="16"/>
        <v>1.3368950300000002</v>
      </c>
      <c r="M347" s="500">
        <f>IFERROR(IF(F347="N/A","N/A",F347*(1-E347)*INDEX('2. Emissions Units &amp; Activities'!$K$15:$K$23,MATCH('3. Pollutant Emissions - EF'!$A347,'2. Emissions Units &amp; Activities'!$A$15:$A$23,0))/1000),"")</f>
        <v>5.2912300000000009E-3</v>
      </c>
      <c r="N347" s="555">
        <f>INDEX('Screening Emission Calculations'!$E$83:$M$133,MATCH($B347,'Screening Emission Calculations'!$C$83:$C$133,0),MATCH($A347,'Screening Emission Calculations'!$E$80:$M$80,0))</f>
        <v>0.31641456766666665</v>
      </c>
      <c r="O347" s="304">
        <f t="shared" si="17"/>
        <v>0.31641456766666665</v>
      </c>
    </row>
    <row r="348" spans="1:15" x14ac:dyDescent="0.3">
      <c r="A348" s="228" t="str">
        <f>'2. Emissions Units &amp; Activities'!$A$21</f>
        <v>Type G</v>
      </c>
      <c r="B348" s="276" t="s">
        <v>221</v>
      </c>
      <c r="C348" s="230" t="str">
        <f>IFERROR(IF(B348="No CAS","",INDEX('DEQ Pollutant List'!$C$7:$C$611,MATCH('3. Pollutant Emissions - EF'!B348,'DEQ Pollutant List'!$B$7:$B$611,0))),"")</f>
        <v>Hydrochloric acid</v>
      </c>
      <c r="D348" s="231">
        <f>IFERROR(IF(OR($B348="",$B348="No CAS"),INDEX('DEQ Pollutant List'!$A$7:$A$611,MATCH($C348,'DEQ Pollutant List'!$C$7:$C$611,0)),INDEX('DEQ Pollutant List'!$A$7:$A$611,MATCH($B348,'DEQ Pollutant List'!$B$7:$B$611,0))),"")</f>
        <v>292</v>
      </c>
      <c r="E348" s="232">
        <v>0</v>
      </c>
      <c r="F348" s="233">
        <f>IF(A348="Type F",IF(INDEX('Emission Factors'!$G$6:$G$54,MATCH('3. Pollutant Emissions - EF'!B348,'Emission Factors'!$D$6:$D$54,0))="",INDEX('Emission Factors'!$F$6:$F$54,MATCH('3. Pollutant Emissions - EF'!B348,'Emission Factors'!$D$6:$D$54,0)),INDEX('Emission Factors'!$G$6:$G$54,MATCH('3. Pollutant Emissions - EF'!B348,'Emission Factors'!$D$6:$D$54,0))),IF(OR(A348="Type X",A348="Type Y"),INDEX('Emission Factors'!$E$6:$E$54,MATCH('3. Pollutant Emissions - EF'!B348,'Emission Factors'!$D$6:$D$54,0)),INDEX('Emission Factors'!$F$6:$F$54,MATCH('3. Pollutant Emissions - EF'!B348,'Emission Factors'!$D$6:$D$54,0))))</f>
        <v>0.18629999999999999</v>
      </c>
      <c r="G348" s="234">
        <f t="shared" si="15"/>
        <v>0.18629999999999999</v>
      </c>
      <c r="H348" s="235" t="s">
        <v>188</v>
      </c>
      <c r="I348" s="556" t="s">
        <v>189</v>
      </c>
      <c r="J348" s="298">
        <f>IFERROR(IF(F348="N/A","N/A",F348*(1-E348)*INDEX('2. Emissions Units &amp; Activities'!$H$15:$H$23,MATCH('3. Pollutant Emissions - EF'!$A348,'2. Emissions Units &amp; Activities'!$A$15:$A$23,0))/1000),"")</f>
        <v>0.61341138000000006</v>
      </c>
      <c r="K348" s="298">
        <f>INDEX('Screening Emission Calculations'!$E$4:$M$54,MATCH($B348,'Screening Emission Calculations'!$C$4:$C$54,0),MATCH($A348,'Screening Emission Calculations'!$E$1:$M$1,0))</f>
        <v>9.2588678099999999</v>
      </c>
      <c r="L348" s="299">
        <f t="shared" si="16"/>
        <v>9.2588678099999999</v>
      </c>
      <c r="M348" s="500">
        <f>IFERROR(IF(F348="N/A","N/A",F348*(1-E348)*INDEX('2. Emissions Units &amp; Activities'!$K$15:$K$23,MATCH('3. Pollutant Emissions - EF'!$A348,'2. Emissions Units &amp; Activities'!$A$15:$A$23,0))/1000),"")</f>
        <v>3.6645209999999998E-2</v>
      </c>
      <c r="N348" s="555">
        <f>INDEX('Screening Emission Calculations'!$E$83:$M$133,MATCH($B348,'Screening Emission Calculations'!$C$83:$C$133,0),MATCH($A348,'Screening Emission Calculations'!$E$80:$M$80,0))</f>
        <v>2.1913767269999997</v>
      </c>
      <c r="O348" s="304">
        <f t="shared" si="17"/>
        <v>2.1913767269999997</v>
      </c>
    </row>
    <row r="349" spans="1:15" x14ac:dyDescent="0.3">
      <c r="A349" s="228" t="str">
        <f>'2. Emissions Units &amp; Activities'!$A$21</f>
        <v>Type G</v>
      </c>
      <c r="B349" s="276" t="s">
        <v>222</v>
      </c>
      <c r="C349" s="230" t="str">
        <f>IFERROR(IF(B349="No CAS","",INDEX('DEQ Pollutant List'!$C$7:$C$611,MATCH('3. Pollutant Emissions - EF'!B349,'DEQ Pollutant List'!$B$7:$B$611,0))),"")</f>
        <v>Indeno[1,2,3-cd]pyrene</v>
      </c>
      <c r="D349" s="231">
        <f>IFERROR(IF(OR($B349="",$B349="No CAS"),INDEX('DEQ Pollutant List'!$A$7:$A$611,MATCH($C349,'DEQ Pollutant List'!$C$7:$C$611,0)),INDEX('DEQ Pollutant List'!$A$7:$A$611,MATCH($B349,'DEQ Pollutant List'!$B$7:$B$611,0))),"")</f>
        <v>426</v>
      </c>
      <c r="E349" s="232">
        <v>0</v>
      </c>
      <c r="F349" s="233">
        <f>IF(A349="Type F",IF(INDEX('Emission Factors'!$G$6:$G$54,MATCH('3. Pollutant Emissions - EF'!B349,'Emission Factors'!$D$6:$D$54,0))="",INDEX('Emission Factors'!$F$6:$F$54,MATCH('3. Pollutant Emissions - EF'!B349,'Emission Factors'!$D$6:$D$54,0)),INDEX('Emission Factors'!$G$6:$G$54,MATCH('3. Pollutant Emissions - EF'!B349,'Emission Factors'!$D$6:$D$54,0))),IF(OR(A349="Type X",A349="Type Y"),INDEX('Emission Factors'!$E$6:$E$54,MATCH('3. Pollutant Emissions - EF'!B349,'Emission Factors'!$D$6:$D$54,0)),INDEX('Emission Factors'!$F$6:$F$54,MATCH('3. Pollutant Emissions - EF'!B349,'Emission Factors'!$D$6:$D$54,0))))</f>
        <v>1.0710973550430282E-5</v>
      </c>
      <c r="G349" s="234">
        <f t="shared" si="15"/>
        <v>1.0710973550430282E-5</v>
      </c>
      <c r="H349" s="235" t="s">
        <v>188</v>
      </c>
      <c r="I349" s="556" t="s">
        <v>189</v>
      </c>
      <c r="J349" s="298">
        <f>IFERROR(IF(F349="N/A","N/A",F349*(1-E349)*INDEX('2. Emissions Units &amp; Activities'!$H$15:$H$23,MATCH('3. Pollutant Emissions - EF'!$A349,'2. Emissions Units &amp; Activities'!$A$15:$A$23,0))/1000),"")</f>
        <v>3.5266951512146748E-5</v>
      </c>
      <c r="K349" s="298">
        <f>INDEX('Screening Emission Calculations'!$E$4:$M$54,MATCH($B349,'Screening Emission Calculations'!$C$4:$C$54,0),MATCH($A349,'Screening Emission Calculations'!$E$1:$M$1,0))</f>
        <v>5.3232146119076937E-4</v>
      </c>
      <c r="L349" s="299">
        <f t="shared" si="16"/>
        <v>5.3232146119076937E-4</v>
      </c>
      <c r="M349" s="500">
        <f>IFERROR(IF(F349="N/A","N/A",F349*(1-E349)*INDEX('2. Emissions Units &amp; Activities'!$K$15:$K$23,MATCH('3. Pollutant Emissions - EF'!$A349,'2. Emissions Units &amp; Activities'!$A$15:$A$23,0))/1000),"")</f>
        <v>2.1068484973696367E-6</v>
      </c>
      <c r="N349" s="555">
        <f>INDEX('Screening Emission Calculations'!$E$83:$M$133,MATCH($B349,'Screening Emission Calculations'!$C$83:$C$133,0),MATCH($A349,'Screening Emission Calculations'!$E$80:$M$80,0))</f>
        <v>1.2598914740700741E-4</v>
      </c>
      <c r="O349" s="304">
        <f t="shared" si="17"/>
        <v>1.2598914740700741E-4</v>
      </c>
    </row>
    <row r="350" spans="1:15" x14ac:dyDescent="0.3">
      <c r="A350" s="228" t="str">
        <f>'2. Emissions Units &amp; Activities'!$A$21</f>
        <v>Type G</v>
      </c>
      <c r="B350" s="276" t="s">
        <v>223</v>
      </c>
      <c r="C350" s="230" t="str">
        <f>IFERROR(IF(B350="No CAS","",INDEX('DEQ Pollutant List'!$C$7:$C$611,MATCH('3. Pollutant Emissions - EF'!B350,'DEQ Pollutant List'!$B$7:$B$611,0))),"")</f>
        <v>Lead and compounds</v>
      </c>
      <c r="D350" s="231">
        <f>IFERROR(IF(OR($B350="",$B350="No CAS"),INDEX('DEQ Pollutant List'!$A$7:$A$611,MATCH($C350,'DEQ Pollutant List'!$C$7:$C$611,0)),INDEX('DEQ Pollutant List'!$A$7:$A$611,MATCH($B350,'DEQ Pollutant List'!$B$7:$B$611,0))),"")</f>
        <v>305</v>
      </c>
      <c r="E350" s="232">
        <v>0</v>
      </c>
      <c r="F350" s="233">
        <f>IF(A350="Type F",IF(INDEX('Emission Factors'!$G$6:$G$54,MATCH('3. Pollutant Emissions - EF'!B350,'Emission Factors'!$D$6:$D$54,0))="",INDEX('Emission Factors'!$F$6:$F$54,MATCH('3. Pollutant Emissions - EF'!B350,'Emission Factors'!$D$6:$D$54,0)),INDEX('Emission Factors'!$G$6:$G$54,MATCH('3. Pollutant Emissions - EF'!B350,'Emission Factors'!$D$6:$D$54,0))),IF(OR(A350="Type X",A350="Type Y"),INDEX('Emission Factors'!$E$6:$E$54,MATCH('3. Pollutant Emissions - EF'!B350,'Emission Factors'!$D$6:$D$54,0)),INDEX('Emission Factors'!$F$6:$F$54,MATCH('3. Pollutant Emissions - EF'!B350,'Emission Factors'!$D$6:$D$54,0))))</f>
        <v>3.636715317945822E-4</v>
      </c>
      <c r="G350" s="234">
        <f t="shared" si="15"/>
        <v>3.636715317945822E-4</v>
      </c>
      <c r="H350" s="235" t="s">
        <v>188</v>
      </c>
      <c r="I350" s="556" t="s">
        <v>196</v>
      </c>
      <c r="J350" s="298">
        <f>IFERROR(IF(F350="N/A","N/A",F350*(1-E350)*INDEX('2. Emissions Units &amp; Activities'!$H$15:$H$23,MATCH('3. Pollutant Emissions - EF'!$A350,'2. Emissions Units &amp; Activities'!$A$15:$A$23,0))/1000),"")</f>
        <v>1.1974248855868412E-3</v>
      </c>
      <c r="K350" s="298">
        <f>INDEX('Screening Emission Calculations'!$E$4:$M$54,MATCH($B350,'Screening Emission Calculations'!$C$4:$C$54,0),MATCH($A350,'Screening Emission Calculations'!$E$1:$M$1,0))</f>
        <v>1.7783537904755068E-2</v>
      </c>
      <c r="L350" s="299">
        <f t="shared" si="16"/>
        <v>1.7783537904755068E-2</v>
      </c>
      <c r="M350" s="500">
        <f>IFERROR(IF(F350="N/A","N/A",F350*(1-E350)*INDEX('2. Emissions Units &amp; Activities'!$K$15:$K$23,MATCH('3. Pollutant Emissions - EF'!$A350,'2. Emissions Units &amp; Activities'!$A$15:$A$23,0))/1000),"")</f>
        <v>7.153419030399432E-5</v>
      </c>
      <c r="N350" s="555">
        <f>INDEX('Screening Emission Calculations'!$E$83:$M$133,MATCH($B350,'Screening Emission Calculations'!$C$83:$C$133,0),MATCH($A350,'Screening Emission Calculations'!$E$80:$M$80,0))</f>
        <v>4.2680490971412164E-3</v>
      </c>
      <c r="O350" s="304">
        <f t="shared" si="17"/>
        <v>4.2680490971412164E-3</v>
      </c>
    </row>
    <row r="351" spans="1:15" x14ac:dyDescent="0.3">
      <c r="A351" s="228" t="str">
        <f>'2. Emissions Units &amp; Activities'!$A$21</f>
        <v>Type G</v>
      </c>
      <c r="B351" s="276" t="s">
        <v>224</v>
      </c>
      <c r="C351" s="230" t="str">
        <f>IFERROR(IF(B351="No CAS","",INDEX('DEQ Pollutant List'!$C$7:$C$611,MATCH('3. Pollutant Emissions - EF'!B351,'DEQ Pollutant List'!$B$7:$B$611,0))),"")</f>
        <v>Manganese and compounds</v>
      </c>
      <c r="D351" s="231">
        <f>IFERROR(IF(OR($B351="",$B351="No CAS"),INDEX('DEQ Pollutant List'!$A$7:$A$611,MATCH($C351,'DEQ Pollutant List'!$C$7:$C$611,0)),INDEX('DEQ Pollutant List'!$A$7:$A$611,MATCH($B351,'DEQ Pollutant List'!$B$7:$B$611,0))),"")</f>
        <v>312</v>
      </c>
      <c r="E351" s="232">
        <v>0</v>
      </c>
      <c r="F351" s="233">
        <f>IF(A351="Type F",IF(INDEX('Emission Factors'!$G$6:$G$54,MATCH('3. Pollutant Emissions - EF'!B351,'Emission Factors'!$D$6:$D$54,0))="",INDEX('Emission Factors'!$F$6:$F$54,MATCH('3. Pollutant Emissions - EF'!B351,'Emission Factors'!$D$6:$D$54,0)),INDEX('Emission Factors'!$G$6:$G$54,MATCH('3. Pollutant Emissions - EF'!B351,'Emission Factors'!$D$6:$D$54,0))),IF(OR(A351="Type X",A351="Type Y"),INDEX('Emission Factors'!$E$6:$E$54,MATCH('3. Pollutant Emissions - EF'!B351,'Emission Factors'!$D$6:$D$54,0)),INDEX('Emission Factors'!$F$6:$F$54,MATCH('3. Pollutant Emissions - EF'!B351,'Emission Factors'!$D$6:$D$54,0))))</f>
        <v>4.1991264918956304E-4</v>
      </c>
      <c r="G351" s="234">
        <f t="shared" si="15"/>
        <v>4.1991264918956304E-4</v>
      </c>
      <c r="H351" s="235" t="s">
        <v>188</v>
      </c>
      <c r="I351" s="556" t="s">
        <v>196</v>
      </c>
      <c r="J351" s="298">
        <f>IFERROR(IF(F351="N/A","N/A",F351*(1-E351)*INDEX('2. Emissions Units &amp; Activities'!$H$15:$H$23,MATCH('3. Pollutant Emissions - EF'!$A351,'2. Emissions Units &amp; Activities'!$A$15:$A$23,0))/1000),"")</f>
        <v>1.3826043887215553E-3</v>
      </c>
      <c r="K351" s="298">
        <f>INDEX('Screening Emission Calculations'!$E$4:$M$54,MATCH($B351,'Screening Emission Calculations'!$C$4:$C$54,0),MATCH($A351,'Screening Emission Calculations'!$E$1:$M$1,0))</f>
        <v>2.0533728545369632E-2</v>
      </c>
      <c r="L351" s="299">
        <f t="shared" si="16"/>
        <v>2.0533728545369632E-2</v>
      </c>
      <c r="M351" s="500">
        <f>IFERROR(IF(F351="N/A","N/A",F351*(1-E351)*INDEX('2. Emissions Units &amp; Activities'!$K$15:$K$23,MATCH('3. Pollutant Emissions - EF'!$A351,'2. Emissions Units &amp; Activities'!$A$15:$A$23,0))/1000),"")</f>
        <v>8.2596818095587049E-5</v>
      </c>
      <c r="N351" s="555">
        <f>INDEX('Screening Emission Calculations'!$E$83:$M$133,MATCH($B351,'Screening Emission Calculations'!$C$83:$C$133,0),MATCH($A351,'Screening Emission Calculations'!$E$80:$M$80,0))</f>
        <v>4.928094850888712E-3</v>
      </c>
      <c r="O351" s="304">
        <f t="shared" si="17"/>
        <v>4.928094850888712E-3</v>
      </c>
    </row>
    <row r="352" spans="1:15" x14ac:dyDescent="0.3">
      <c r="A352" s="228" t="str">
        <f>'2. Emissions Units &amp; Activities'!$A$21</f>
        <v>Type G</v>
      </c>
      <c r="B352" s="276" t="s">
        <v>225</v>
      </c>
      <c r="C352" s="230" t="str">
        <f>IFERROR(IF(B352="No CAS","",INDEX('DEQ Pollutant List'!$C$7:$C$611,MATCH('3. Pollutant Emissions - EF'!B352,'DEQ Pollutant List'!$B$7:$B$611,0))),"")</f>
        <v>Mercury and compounds</v>
      </c>
      <c r="D352" s="231">
        <f>IFERROR(IF(OR($B352="",$B352="No CAS"),INDEX('DEQ Pollutant List'!$A$7:$A$611,MATCH($C352,'DEQ Pollutant List'!$C$7:$C$611,0)),INDEX('DEQ Pollutant List'!$A$7:$A$611,MATCH($B352,'DEQ Pollutant List'!$B$7:$B$611,0))),"")</f>
        <v>316</v>
      </c>
      <c r="E352" s="232">
        <v>0</v>
      </c>
      <c r="F352" s="233">
        <f>IF(A352="Type F",IF(INDEX('Emission Factors'!$G$6:$G$54,MATCH('3. Pollutant Emissions - EF'!B352,'Emission Factors'!$D$6:$D$54,0))="",INDEX('Emission Factors'!$F$6:$F$54,MATCH('3. Pollutant Emissions - EF'!B352,'Emission Factors'!$D$6:$D$54,0)),INDEX('Emission Factors'!$G$6:$G$54,MATCH('3. Pollutant Emissions - EF'!B352,'Emission Factors'!$D$6:$D$54,0))),IF(OR(A352="Type X",A352="Type Y"),INDEX('Emission Factors'!$E$6:$E$54,MATCH('3. Pollutant Emissions - EF'!B352,'Emission Factors'!$D$6:$D$54,0)),INDEX('Emission Factors'!$F$6:$F$54,MATCH('3. Pollutant Emissions - EF'!B352,'Emission Factors'!$D$6:$D$54,0))))</f>
        <v>1.5107336534301277E-5</v>
      </c>
      <c r="G352" s="234">
        <f t="shared" si="15"/>
        <v>1.5107336534301277E-5</v>
      </c>
      <c r="H352" s="235" t="s">
        <v>188</v>
      </c>
      <c r="I352" s="556" t="s">
        <v>196</v>
      </c>
      <c r="J352" s="298">
        <f>IFERROR(IF(F352="N/A","N/A",F352*(1-E352)*INDEX('2. Emissions Units &amp; Activities'!$H$15:$H$23,MATCH('3. Pollutant Emissions - EF'!$A352,'2. Emissions Units &amp; Activities'!$A$15:$A$23,0))/1000),"")</f>
        <v>4.9742416272840382E-5</v>
      </c>
      <c r="K352" s="298">
        <f>INDEX('Screening Emission Calculations'!$E$4:$M$54,MATCH($B352,'Screening Emission Calculations'!$C$4:$C$54,0),MATCH($A352,'Screening Emission Calculations'!$E$1:$M$1,0))</f>
        <v>7.3874875652733243E-4</v>
      </c>
      <c r="L352" s="299">
        <f t="shared" si="16"/>
        <v>7.3874875652733243E-4</v>
      </c>
      <c r="M352" s="500">
        <f>IFERROR(IF(F352="N/A","N/A",F352*(1-E352)*INDEX('2. Emissions Units &amp; Activities'!$K$15:$K$23,MATCH('3. Pollutant Emissions - EF'!$A352,'2. Emissions Units &amp; Activities'!$A$15:$A$23,0))/1000),"")</f>
        <v>2.9716130962970618E-6</v>
      </c>
      <c r="N352" s="555">
        <f>INDEX('Screening Emission Calculations'!$E$83:$M$133,MATCH($B352,'Screening Emission Calculations'!$C$83:$C$133,0),MATCH($A352,'Screening Emission Calculations'!$E$80:$M$80,0))</f>
        <v>1.7729970156655977E-4</v>
      </c>
      <c r="O352" s="304">
        <f t="shared" si="17"/>
        <v>1.7729970156655977E-4</v>
      </c>
    </row>
    <row r="353" spans="1:15" x14ac:dyDescent="0.3">
      <c r="A353" s="228" t="str">
        <f>'2. Emissions Units &amp; Activities'!$A$21</f>
        <v>Type G</v>
      </c>
      <c r="B353" s="276" t="s">
        <v>226</v>
      </c>
      <c r="C353" s="230" t="str">
        <f>IFERROR(IF(B353="No CAS","",INDEX('DEQ Pollutant List'!$C$7:$C$611,MATCH('3. Pollutant Emissions - EF'!B353,'DEQ Pollutant List'!$B$7:$B$611,0))),"")</f>
        <v>Naphthalene</v>
      </c>
      <c r="D353" s="231">
        <f>IFERROR(IF(OR($B353="",$B353="No CAS"),INDEX('DEQ Pollutant List'!$A$7:$A$611,MATCH($C353,'DEQ Pollutant List'!$C$7:$C$611,0)),INDEX('DEQ Pollutant List'!$A$7:$A$611,MATCH($B353,'DEQ Pollutant List'!$B$7:$B$611,0))),"")</f>
        <v>428</v>
      </c>
      <c r="E353" s="232">
        <v>0</v>
      </c>
      <c r="F353" s="233">
        <f>IF(A353="Type F",IF(INDEX('Emission Factors'!$G$6:$G$54,MATCH('3. Pollutant Emissions - EF'!B353,'Emission Factors'!$D$6:$D$54,0))="",INDEX('Emission Factors'!$F$6:$F$54,MATCH('3. Pollutant Emissions - EF'!B353,'Emission Factors'!$D$6:$D$54,0)),INDEX('Emission Factors'!$G$6:$G$54,MATCH('3. Pollutant Emissions - EF'!B353,'Emission Factors'!$D$6:$D$54,0))),IF(OR(A353="Type X",A353="Type Y"),INDEX('Emission Factors'!$E$6:$E$54,MATCH('3. Pollutant Emissions - EF'!B353,'Emission Factors'!$D$6:$D$54,0)),INDEX('Emission Factors'!$F$6:$F$54,MATCH('3. Pollutant Emissions - EF'!B353,'Emission Factors'!$D$6:$D$54,0))))</f>
        <v>2.6352391113998751E-2</v>
      </c>
      <c r="G353" s="234">
        <f t="shared" si="15"/>
        <v>2.6352391113998751E-2</v>
      </c>
      <c r="H353" s="235" t="s">
        <v>188</v>
      </c>
      <c r="I353" s="556" t="s">
        <v>189</v>
      </c>
      <c r="J353" s="298">
        <f>IFERROR(IF(F353="N/A","N/A",F353*(1-E353)*INDEX('2. Emissions Units &amp; Activities'!$H$15:$H$23,MATCH('3. Pollutant Emissions - EF'!$A353,'2. Emissions Units &amp; Activities'!$A$15:$A$23,0))/1000),"")</f>
        <v>8.6767882981952288E-2</v>
      </c>
      <c r="K353" s="298">
        <f>INDEX('Screening Emission Calculations'!$E$4:$M$54,MATCH($B353,'Screening Emission Calculations'!$C$4:$C$54,0),MATCH($A353,'Screening Emission Calculations'!$E$1:$M$1,0))</f>
        <v>1.3096795802572898</v>
      </c>
      <c r="L353" s="299">
        <f t="shared" si="16"/>
        <v>1.3096795802572898</v>
      </c>
      <c r="M353" s="500">
        <f>IFERROR(IF(F353="N/A","N/A",F353*(1-E353)*INDEX('2. Emissions Units &amp; Activities'!$K$15:$K$23,MATCH('3. Pollutant Emissions - EF'!$A353,'2. Emissions Units &amp; Activities'!$A$15:$A$23,0))/1000),"")</f>
        <v>5.183515332123554E-3</v>
      </c>
      <c r="N353" s="555">
        <f>INDEX('Screening Emission Calculations'!$E$83:$M$133,MATCH($B353,'Screening Emission Calculations'!$C$83:$C$133,0),MATCH($A353,'Screening Emission Calculations'!$E$80:$M$80,0))</f>
        <v>0.30997325060664771</v>
      </c>
      <c r="O353" s="304">
        <f t="shared" si="17"/>
        <v>0.30997325060664771</v>
      </c>
    </row>
    <row r="354" spans="1:15" x14ac:dyDescent="0.3">
      <c r="A354" s="228" t="str">
        <f>'2. Emissions Units &amp; Activities'!$A$21</f>
        <v>Type G</v>
      </c>
      <c r="B354" s="276" t="s">
        <v>227</v>
      </c>
      <c r="C354" s="230" t="str">
        <f>IFERROR(IF(B354="No CAS","",INDEX('DEQ Pollutant List'!$C$7:$C$611,MATCH('3. Pollutant Emissions - EF'!B354,'DEQ Pollutant List'!$B$7:$B$611,0))),"")</f>
        <v>Nickel and compounds</v>
      </c>
      <c r="D354" s="231">
        <f>IFERROR(IF(OR($B354="",$B354="No CAS"),INDEX('DEQ Pollutant List'!$A$7:$A$611,MATCH($C354,'DEQ Pollutant List'!$C$7:$C$611,0)),INDEX('DEQ Pollutant List'!$A$7:$A$611,MATCH($B354,'DEQ Pollutant List'!$B$7:$B$611,0))),"")</f>
        <v>364</v>
      </c>
      <c r="E354" s="232">
        <v>0</v>
      </c>
      <c r="F354" s="233">
        <f>IF(A354="Type F",IF(INDEX('Emission Factors'!$G$6:$G$54,MATCH('3. Pollutant Emissions - EF'!B354,'Emission Factors'!$D$6:$D$54,0))="",INDEX('Emission Factors'!$F$6:$F$54,MATCH('3. Pollutant Emissions - EF'!B354,'Emission Factors'!$D$6:$D$54,0)),INDEX('Emission Factors'!$G$6:$G$54,MATCH('3. Pollutant Emissions - EF'!B354,'Emission Factors'!$D$6:$D$54,0))),IF(OR(A354="Type X",A354="Type Y"),INDEX('Emission Factors'!$E$6:$E$54,MATCH('3. Pollutant Emissions - EF'!B354,'Emission Factors'!$D$6:$D$54,0)),INDEX('Emission Factors'!$F$6:$F$54,MATCH('3. Pollutant Emissions - EF'!B354,'Emission Factors'!$D$6:$D$54,0))))</f>
        <v>1.8222934133210207E-4</v>
      </c>
      <c r="G354" s="234">
        <f t="shared" si="15"/>
        <v>1.8222934133210207E-4</v>
      </c>
      <c r="H354" s="235" t="s">
        <v>188</v>
      </c>
      <c r="I354" s="556" t="s">
        <v>196</v>
      </c>
      <c r="J354" s="298">
        <f>IFERROR(IF(F354="N/A","N/A",F354*(1-E354)*INDEX('2. Emissions Units &amp; Activities'!$H$15:$H$23,MATCH('3. Pollutant Emissions - EF'!$A354,'2. Emissions Units &amp; Activities'!$A$15:$A$23,0))/1000),"")</f>
        <v>6.0000832927007927E-4</v>
      </c>
      <c r="K354" s="298">
        <f>INDEX('Screening Emission Calculations'!$E$4:$M$54,MATCH($B354,'Screening Emission Calculations'!$C$4:$C$54,0),MATCH($A354,'Screening Emission Calculations'!$E$1:$M$1,0))</f>
        <v>8.9110147911397909E-3</v>
      </c>
      <c r="L354" s="299">
        <f t="shared" si="16"/>
        <v>8.9110147911397909E-3</v>
      </c>
      <c r="M354" s="500">
        <f>IFERROR(IF(F354="N/A","N/A",F354*(1-E354)*INDEX('2. Emissions Units &amp; Activities'!$K$15:$K$23,MATCH('3. Pollutant Emissions - EF'!$A354,'2. Emissions Units &amp; Activities'!$A$15:$A$23,0))/1000),"")</f>
        <v>3.5844511440024484E-5</v>
      </c>
      <c r="N354" s="555">
        <f>INDEX('Screening Emission Calculations'!$E$83:$M$133,MATCH($B354,'Screening Emission Calculations'!$C$83:$C$133,0),MATCH($A354,'Screening Emission Calculations'!$E$80:$M$80,0))</f>
        <v>2.1386435498735499E-3</v>
      </c>
      <c r="O354" s="304">
        <f t="shared" si="17"/>
        <v>2.1386435498735499E-3</v>
      </c>
    </row>
    <row r="355" spans="1:15" x14ac:dyDescent="0.3">
      <c r="A355" s="228" t="str">
        <f>'2. Emissions Units &amp; Activities'!$A$21</f>
        <v>Type G</v>
      </c>
      <c r="B355" s="276" t="s">
        <v>228</v>
      </c>
      <c r="C355" s="230" t="str">
        <f>IFERROR(IF(B355="No CAS","",INDEX('DEQ Pollutant List'!$C$7:$C$611,MATCH('3. Pollutant Emissions - EF'!B355,'DEQ Pollutant List'!$B$7:$B$611,0))),"")</f>
        <v>Perylene</v>
      </c>
      <c r="D355" s="231">
        <f>IFERROR(IF(OR($B355="",$B355="No CAS"),INDEX('DEQ Pollutant List'!$A$7:$A$611,MATCH($C355,'DEQ Pollutant List'!$C$7:$C$611,0)),INDEX('DEQ Pollutant List'!$A$7:$A$611,MATCH($B355,'DEQ Pollutant List'!$B$7:$B$611,0))),"")</f>
        <v>429</v>
      </c>
      <c r="E355" s="232">
        <v>0</v>
      </c>
      <c r="F355" s="233">
        <f>IF(A355="Type F",IF(INDEX('Emission Factors'!$G$6:$G$54,MATCH('3. Pollutant Emissions - EF'!B355,'Emission Factors'!$D$6:$D$54,0))="",INDEX('Emission Factors'!$F$6:$F$54,MATCH('3. Pollutant Emissions - EF'!B355,'Emission Factors'!$D$6:$D$54,0)),INDEX('Emission Factors'!$G$6:$G$54,MATCH('3. Pollutant Emissions - EF'!B355,'Emission Factors'!$D$6:$D$54,0))),IF(OR(A355="Type X",A355="Type Y"),INDEX('Emission Factors'!$E$6:$E$54,MATCH('3. Pollutant Emissions - EF'!B355,'Emission Factors'!$D$6:$D$54,0)),INDEX('Emission Factors'!$F$6:$F$54,MATCH('3. Pollutant Emissions - EF'!B355,'Emission Factors'!$D$6:$D$54,0))))</f>
        <v>1.1782465534251089E-6</v>
      </c>
      <c r="G355" s="234">
        <f t="shared" si="15"/>
        <v>1.1782465534251089E-6</v>
      </c>
      <c r="H355" s="235" t="s">
        <v>188</v>
      </c>
      <c r="I355" s="556" t="s">
        <v>189</v>
      </c>
      <c r="J355" s="298">
        <f>IFERROR(IF(F355="N/A","N/A",F355*(1-E355)*INDEX('2. Emissions Units &amp; Activities'!$H$15:$H$23,MATCH('3. Pollutant Emissions - EF'!$A355,'2. Emissions Units &amp; Activities'!$A$15:$A$23,0))/1000),"")</f>
        <v>3.879494601807513E-6</v>
      </c>
      <c r="K355" s="298">
        <f>INDEX('Screening Emission Calculations'!$E$4:$M$54,MATCH($B355,'Screening Emission Calculations'!$C$4:$C$54,0),MATCH($A355,'Screening Emission Calculations'!$E$1:$M$1,0))</f>
        <v>5.8557321984708456E-5</v>
      </c>
      <c r="L355" s="299">
        <f t="shared" si="16"/>
        <v>5.8557321984708456E-5</v>
      </c>
      <c r="M355" s="500">
        <f>IFERROR(IF(F355="N/A","N/A",F355*(1-E355)*INDEX('2. Emissions Units &amp; Activities'!$K$15:$K$23,MATCH('3. Pollutant Emissions - EF'!$A355,'2. Emissions Units &amp; Activities'!$A$15:$A$23,0))/1000),"")</f>
        <v>2.3176109705871896E-7</v>
      </c>
      <c r="N355" s="555">
        <f>INDEX('Screening Emission Calculations'!$E$83:$M$133,MATCH($B355,'Screening Emission Calculations'!$C$83:$C$133,0),MATCH($A355,'Screening Emission Calculations'!$E$80:$M$80,0))</f>
        <v>1.3859270401737767E-5</v>
      </c>
      <c r="O355" s="304">
        <f t="shared" si="17"/>
        <v>1.3859270401737767E-5</v>
      </c>
    </row>
    <row r="356" spans="1:15" x14ac:dyDescent="0.3">
      <c r="A356" s="228" t="str">
        <f>'2. Emissions Units &amp; Activities'!$A$21</f>
        <v>Type G</v>
      </c>
      <c r="B356" s="276" t="s">
        <v>229</v>
      </c>
      <c r="C356" s="230" t="str">
        <f>IFERROR(IF(B356="No CAS","",INDEX('DEQ Pollutant List'!$C$7:$C$611,MATCH('3. Pollutant Emissions - EF'!B356,'DEQ Pollutant List'!$B$7:$B$611,0))),"")</f>
        <v>Phenanthrene</v>
      </c>
      <c r="D356" s="231">
        <f>IFERROR(IF(OR($B356="",$B356="No CAS"),INDEX('DEQ Pollutant List'!$A$7:$A$611,MATCH($C356,'DEQ Pollutant List'!$C$7:$C$611,0)),INDEX('DEQ Pollutant List'!$A$7:$A$611,MATCH($B356,'DEQ Pollutant List'!$B$7:$B$611,0))),"")</f>
        <v>430</v>
      </c>
      <c r="E356" s="232">
        <v>0</v>
      </c>
      <c r="F356" s="233">
        <f>IF(A356="Type F",IF(INDEX('Emission Factors'!$G$6:$G$54,MATCH('3. Pollutant Emissions - EF'!B356,'Emission Factors'!$D$6:$D$54,0))="",INDEX('Emission Factors'!$F$6:$F$54,MATCH('3. Pollutant Emissions - EF'!B356,'Emission Factors'!$D$6:$D$54,0)),INDEX('Emission Factors'!$G$6:$G$54,MATCH('3. Pollutant Emissions - EF'!B356,'Emission Factors'!$D$6:$D$54,0))),IF(OR(A356="Type X",A356="Type Y"),INDEX('Emission Factors'!$E$6:$E$54,MATCH('3. Pollutant Emissions - EF'!B356,'Emission Factors'!$D$6:$D$54,0)),INDEX('Emission Factors'!$F$6:$F$54,MATCH('3. Pollutant Emissions - EF'!B356,'Emission Factors'!$D$6:$D$54,0))))</f>
        <v>4.5419465326501894E-3</v>
      </c>
      <c r="G356" s="234">
        <f t="shared" si="15"/>
        <v>4.5419465326501894E-3</v>
      </c>
      <c r="H356" s="235" t="s">
        <v>188</v>
      </c>
      <c r="I356" s="556" t="s">
        <v>189</v>
      </c>
      <c r="J356" s="298">
        <f>IFERROR(IF(F356="N/A","N/A",F356*(1-E356)*INDEX('2. Emissions Units &amp; Activities'!$H$15:$H$23,MATCH('3. Pollutant Emissions - EF'!$A356,'2. Emissions Units &amp; Activities'!$A$15:$A$23,0))/1000),"")</f>
        <v>1.4954813153404013E-2</v>
      </c>
      <c r="K356" s="298">
        <f>INDEX('Screening Emission Calculations'!$E$4:$M$54,MATCH($B356,'Screening Emission Calculations'!$C$4:$C$54,0),MATCH($A356,'Screening Emission Calculations'!$E$1:$M$1,0))</f>
        <v>0.22572883814222197</v>
      </c>
      <c r="L356" s="299">
        <f t="shared" si="16"/>
        <v>0.22572883814222197</v>
      </c>
      <c r="M356" s="500">
        <f>IFERROR(IF(F356="N/A","N/A",F356*(1-E356)*INDEX('2. Emissions Units &amp; Activities'!$K$15:$K$23,MATCH('3. Pollutant Emissions - EF'!$A356,'2. Emissions Units &amp; Activities'!$A$15:$A$23,0))/1000),"")</f>
        <v>8.9340088297229232E-4</v>
      </c>
      <c r="N356" s="555">
        <f>INDEX('Screening Emission Calculations'!$E$83:$M$133,MATCH($B356,'Screening Emission Calculations'!$C$83:$C$133,0),MATCH($A356,'Screening Emission Calculations'!$E$80:$M$80,0))</f>
        <v>5.3425206263703548E-2</v>
      </c>
      <c r="O356" s="304">
        <f t="shared" si="17"/>
        <v>5.3425206263703548E-2</v>
      </c>
    </row>
    <row r="357" spans="1:15" x14ac:dyDescent="0.3">
      <c r="A357" s="228" t="str">
        <f>'2. Emissions Units &amp; Activities'!$A$21</f>
        <v>Type G</v>
      </c>
      <c r="B357" s="276">
        <v>504</v>
      </c>
      <c r="C357" s="230" t="str">
        <f>IFERROR(IF(B357="No CAS","",INDEX('DEQ Pollutant List'!$C$7:$C$611,MATCH('3. Pollutant Emissions - EF'!B357,'DEQ Pollutant List'!$B$7:$B$611,0))),"")</f>
        <v>Phosphorus and compounds</v>
      </c>
      <c r="D357" s="231">
        <f>IFERROR(IF(OR($B357="",$B357="No CAS"),INDEX('DEQ Pollutant List'!$A$7:$A$611,MATCH($C357,'DEQ Pollutant List'!$C$7:$C$611,0)),INDEX('DEQ Pollutant List'!$A$7:$A$611,MATCH($B357,'DEQ Pollutant List'!$B$7:$B$611,0))),"")</f>
        <v>504</v>
      </c>
      <c r="E357" s="232">
        <v>0</v>
      </c>
      <c r="F357" s="233">
        <f>IF(A357="Type F",IF(INDEX('Emission Factors'!$G$6:$G$54,MATCH('3. Pollutant Emissions - EF'!B357,'Emission Factors'!$D$6:$D$54,0))="",INDEX('Emission Factors'!$F$6:$F$54,MATCH('3. Pollutant Emissions - EF'!B357,'Emission Factors'!$D$6:$D$54,0)),INDEX('Emission Factors'!$G$6:$G$54,MATCH('3. Pollutant Emissions - EF'!B357,'Emission Factors'!$D$6:$D$54,0))),IF(OR(A357="Type X",A357="Type Y"),INDEX('Emission Factors'!$E$6:$E$54,MATCH('3. Pollutant Emissions - EF'!B357,'Emission Factors'!$D$6:$D$54,0)),INDEX('Emission Factors'!$F$6:$F$54,MATCH('3. Pollutant Emissions - EF'!B357,'Emission Factors'!$D$6:$D$54,0))))</f>
        <v>8.4039857312420349E-3</v>
      </c>
      <c r="G357" s="234">
        <f t="shared" si="15"/>
        <v>8.4039857312420349E-3</v>
      </c>
      <c r="H357" s="235" t="s">
        <v>188</v>
      </c>
      <c r="I357" s="556" t="s">
        <v>196</v>
      </c>
      <c r="J357" s="298">
        <f>IFERROR(IF(F357="N/A","N/A",F357*(1-E357)*INDEX('2. Emissions Units &amp; Activities'!$H$15:$H$23,MATCH('3. Pollutant Emissions - EF'!$A357,'2. Emissions Units &amp; Activities'!$A$15:$A$23,0))/1000),"")</f>
        <v>2.7670963418687525E-2</v>
      </c>
      <c r="K357" s="298">
        <f>INDEX('Screening Emission Calculations'!$E$4:$M$54,MATCH($B357,'Screening Emission Calculations'!$C$4:$C$54,0),MATCH($A357,'Screening Emission Calculations'!$E$1:$M$1,0))</f>
        <v>0.41095490225773551</v>
      </c>
      <c r="L357" s="299">
        <f t="shared" si="16"/>
        <v>0.41095490225773551</v>
      </c>
      <c r="M357" s="500">
        <f>IFERROR(IF(F357="N/A","N/A",F357*(1-E357)*INDEX('2. Emissions Units &amp; Activities'!$K$15:$K$23,MATCH('3. Pollutant Emissions - EF'!$A357,'2. Emissions Units &amp; Activities'!$A$15:$A$23,0))/1000),"")</f>
        <v>1.6530639933353083E-3</v>
      </c>
      <c r="N357" s="555">
        <f>INDEX('Screening Emission Calculations'!$E$83:$M$133,MATCH($B357,'Screening Emission Calculations'!$C$83:$C$133,0),MATCH($A357,'Screening Emission Calculations'!$E$80:$M$80,0))</f>
        <v>9.8629176541856517E-2</v>
      </c>
      <c r="O357" s="304">
        <f t="shared" si="17"/>
        <v>9.8629176541856517E-2</v>
      </c>
    </row>
    <row r="358" spans="1:15" x14ac:dyDescent="0.3">
      <c r="A358" s="228" t="str">
        <f>'2. Emissions Units &amp; Activities'!$A$21</f>
        <v>Type G</v>
      </c>
      <c r="B358" s="276" t="s">
        <v>230</v>
      </c>
      <c r="C358" s="230" t="str">
        <f>IFERROR(IF(B358="No CAS","",INDEX('DEQ Pollutant List'!$C$7:$C$611,MATCH('3. Pollutant Emissions - EF'!B358,'DEQ Pollutant List'!$B$7:$B$611,0))),"")</f>
        <v>Propylene</v>
      </c>
      <c r="D358" s="231">
        <f>IFERROR(IF(OR($B358="",$B358="No CAS"),INDEX('DEQ Pollutant List'!$A$7:$A$611,MATCH($C358,'DEQ Pollutant List'!$C$7:$C$611,0)),INDEX('DEQ Pollutant List'!$A$7:$A$611,MATCH($B358,'DEQ Pollutant List'!$B$7:$B$611,0))),"")</f>
        <v>561</v>
      </c>
      <c r="E358" s="232">
        <v>0</v>
      </c>
      <c r="F358" s="233">
        <f>IF(A358="Type F",IF(INDEX('Emission Factors'!$G$6:$G$54,MATCH('3. Pollutant Emissions - EF'!B358,'Emission Factors'!$D$6:$D$54,0))="",INDEX('Emission Factors'!$F$6:$F$54,MATCH('3. Pollutant Emissions - EF'!B358,'Emission Factors'!$D$6:$D$54,0)),INDEX('Emission Factors'!$G$6:$G$54,MATCH('3. Pollutant Emissions - EF'!B358,'Emission Factors'!$D$6:$D$54,0))),IF(OR(A358="Type X",A358="Type Y"),INDEX('Emission Factors'!$E$6:$E$54,MATCH('3. Pollutant Emissions - EF'!B358,'Emission Factors'!$D$6:$D$54,0)),INDEX('Emission Factors'!$F$6:$F$54,MATCH('3. Pollutant Emissions - EF'!B358,'Emission Factors'!$D$6:$D$54,0))))</f>
        <v>0.47</v>
      </c>
      <c r="G358" s="234">
        <f t="shared" si="15"/>
        <v>0.47</v>
      </c>
      <c r="H358" s="235" t="s">
        <v>188</v>
      </c>
      <c r="I358" s="556" t="s">
        <v>189</v>
      </c>
      <c r="J358" s="298">
        <f>IFERROR(IF(F358="N/A","N/A",F358*(1-E358)*INDEX('2. Emissions Units &amp; Activities'!$H$15:$H$23,MATCH('3. Pollutant Emissions - EF'!$A358,'2. Emissions Units &amp; Activities'!$A$15:$A$23,0))/1000),"")</f>
        <v>1.5475219999999998</v>
      </c>
      <c r="K358" s="298">
        <f>INDEX('Screening Emission Calculations'!$E$4:$M$54,MATCH($B358,'Screening Emission Calculations'!$C$4:$C$54,0),MATCH($A358,'Screening Emission Calculations'!$E$1:$M$1,0))</f>
        <v>23.358388999999999</v>
      </c>
      <c r="L358" s="299">
        <f t="shared" si="16"/>
        <v>23.358388999999999</v>
      </c>
      <c r="M358" s="500">
        <f>IFERROR(IF(F358="N/A","N/A",F358*(1-E358)*INDEX('2. Emissions Units &amp; Activities'!$K$15:$K$23,MATCH('3. Pollutant Emissions - EF'!$A358,'2. Emissions Units &amp; Activities'!$A$15:$A$23,0))/1000),"")</f>
        <v>9.2449000000000003E-2</v>
      </c>
      <c r="N358" s="555">
        <f>INDEX('Screening Emission Calculations'!$E$83:$M$133,MATCH($B358,'Screening Emission Calculations'!$C$83:$C$133,0),MATCH($A358,'Screening Emission Calculations'!$E$80:$M$80,0))</f>
        <v>5.5284329666666672</v>
      </c>
      <c r="O358" s="304">
        <f t="shared" si="17"/>
        <v>5.5284329666666672</v>
      </c>
    </row>
    <row r="359" spans="1:15" x14ac:dyDescent="0.3">
      <c r="A359" s="228" t="str">
        <f>'2. Emissions Units &amp; Activities'!$A$21</f>
        <v>Type G</v>
      </c>
      <c r="B359" s="276" t="s">
        <v>231</v>
      </c>
      <c r="C359" s="230" t="str">
        <f>IFERROR(IF(B359="No CAS","",INDEX('DEQ Pollutant List'!$C$7:$C$611,MATCH('3. Pollutant Emissions - EF'!B359,'DEQ Pollutant List'!$B$7:$B$611,0))),"")</f>
        <v>Pyrene</v>
      </c>
      <c r="D359" s="231">
        <f>IFERROR(IF(OR($B359="",$B359="No CAS"),INDEX('DEQ Pollutant List'!$A$7:$A$611,MATCH($C359,'DEQ Pollutant List'!$C$7:$C$611,0)),INDEX('DEQ Pollutant List'!$A$7:$A$611,MATCH($B359,'DEQ Pollutant List'!$B$7:$B$611,0))),"")</f>
        <v>431</v>
      </c>
      <c r="E359" s="232">
        <v>0</v>
      </c>
      <c r="F359" s="233">
        <f>IF(A359="Type F",IF(INDEX('Emission Factors'!$G$6:$G$54,MATCH('3. Pollutant Emissions - EF'!B359,'Emission Factors'!$D$6:$D$54,0))="",INDEX('Emission Factors'!$F$6:$F$54,MATCH('3. Pollutant Emissions - EF'!B359,'Emission Factors'!$D$6:$D$54,0)),INDEX('Emission Factors'!$G$6:$G$54,MATCH('3. Pollutant Emissions - EF'!B359,'Emission Factors'!$D$6:$D$54,0))),IF(OR(A359="Type X",A359="Type Y"),INDEX('Emission Factors'!$E$6:$E$54,MATCH('3. Pollutant Emissions - EF'!B359,'Emission Factors'!$D$6:$D$54,0)),INDEX('Emission Factors'!$F$6:$F$54,MATCH('3. Pollutant Emissions - EF'!B359,'Emission Factors'!$D$6:$D$54,0))))</f>
        <v>1.25E-3</v>
      </c>
      <c r="G359" s="234">
        <f t="shared" si="15"/>
        <v>1.25E-3</v>
      </c>
      <c r="H359" s="235" t="s">
        <v>188</v>
      </c>
      <c r="I359" s="556" t="s">
        <v>189</v>
      </c>
      <c r="J359" s="298">
        <f>IFERROR(IF(F359="N/A","N/A",F359*(1-E359)*INDEX('2. Emissions Units &amp; Activities'!$H$15:$H$23,MATCH('3. Pollutant Emissions - EF'!$A359,'2. Emissions Units &amp; Activities'!$A$15:$A$23,0))/1000),"")</f>
        <v>4.1157500000000005E-3</v>
      </c>
      <c r="K359" s="298">
        <f>INDEX('Screening Emission Calculations'!$E$4:$M$54,MATCH($B359,'Screening Emission Calculations'!$C$4:$C$54,0),MATCH($A359,'Screening Emission Calculations'!$E$1:$M$1,0))</f>
        <v>6.2123374999999995E-2</v>
      </c>
      <c r="L359" s="299">
        <f t="shared" si="16"/>
        <v>6.2123374999999995E-2</v>
      </c>
      <c r="M359" s="500">
        <f>IFERROR(IF(F359="N/A","N/A",F359*(1-E359)*INDEX('2. Emissions Units &amp; Activities'!$K$15:$K$23,MATCH('3. Pollutant Emissions - EF'!$A359,'2. Emissions Units &amp; Activities'!$A$15:$A$23,0))/1000),"")</f>
        <v>2.4587500000000005E-4</v>
      </c>
      <c r="N359" s="555">
        <f>INDEX('Screening Emission Calculations'!$E$83:$M$133,MATCH($B359,'Screening Emission Calculations'!$C$83:$C$133,0),MATCH($A359,'Screening Emission Calculations'!$E$80:$M$80,0))</f>
        <v>1.4703279166666668E-2</v>
      </c>
      <c r="O359" s="304">
        <f t="shared" si="17"/>
        <v>1.4703279166666668E-2</v>
      </c>
    </row>
    <row r="360" spans="1:15" x14ac:dyDescent="0.3">
      <c r="A360" s="228" t="str">
        <f>'2. Emissions Units &amp; Activities'!$A$21</f>
        <v>Type G</v>
      </c>
      <c r="B360" s="276" t="s">
        <v>232</v>
      </c>
      <c r="C360" s="230" t="str">
        <f>IFERROR(IF(B360="No CAS","",INDEX('DEQ Pollutant List'!$C$7:$C$611,MATCH('3. Pollutant Emissions - EF'!B360,'DEQ Pollutant List'!$B$7:$B$611,0))),"")</f>
        <v>Selenium and compounds</v>
      </c>
      <c r="D360" s="231">
        <f>IFERROR(IF(OR($B360="",$B360="No CAS"),INDEX('DEQ Pollutant List'!$A$7:$A$611,MATCH($C360,'DEQ Pollutant List'!$C$7:$C$611,0)),INDEX('DEQ Pollutant List'!$A$7:$A$611,MATCH($B360,'DEQ Pollutant List'!$B$7:$B$611,0))),"")</f>
        <v>575</v>
      </c>
      <c r="E360" s="232">
        <v>0</v>
      </c>
      <c r="F360" s="233">
        <f>IF(A360="Type F",IF(INDEX('Emission Factors'!$G$6:$G$54,MATCH('3. Pollutant Emissions - EF'!B360,'Emission Factors'!$D$6:$D$54,0))="",INDEX('Emission Factors'!$F$6:$F$54,MATCH('3. Pollutant Emissions - EF'!B360,'Emission Factors'!$D$6:$D$54,0)),INDEX('Emission Factors'!$G$6:$G$54,MATCH('3. Pollutant Emissions - EF'!B360,'Emission Factors'!$D$6:$D$54,0))),IF(OR(A360="Type X",A360="Type Y"),INDEX('Emission Factors'!$E$6:$E$54,MATCH('3. Pollutant Emissions - EF'!B360,'Emission Factors'!$D$6:$D$54,0)),INDEX('Emission Factors'!$F$6:$F$54,MATCH('3. Pollutant Emissions - EF'!B360,'Emission Factors'!$D$6:$D$54,0))))</f>
        <v>3.7638267956703413E-4</v>
      </c>
      <c r="G360" s="234">
        <f t="shared" si="15"/>
        <v>3.7638267956703413E-4</v>
      </c>
      <c r="H360" s="235" t="s">
        <v>188</v>
      </c>
      <c r="I360" s="556" t="s">
        <v>196</v>
      </c>
      <c r="J360" s="298">
        <f>IFERROR(IF(F360="N/A","N/A",F360*(1-E360)*INDEX('2. Emissions Units &amp; Activities'!$H$15:$H$23,MATCH('3. Pollutant Emissions - EF'!$A360,'2. Emissions Units &amp; Activities'!$A$15:$A$23,0))/1000),"")</f>
        <v>1.2392776107424167E-3</v>
      </c>
      <c r="K360" s="298">
        <f>INDEX('Screening Emission Calculations'!$E$4:$M$54,MATCH($B360,'Screening Emission Calculations'!$C$4:$C$54,0),MATCH($A360,'Screening Emission Calculations'!$E$1:$M$1,0))</f>
        <v>1.8405113030827969E-2</v>
      </c>
      <c r="L360" s="299">
        <f t="shared" si="16"/>
        <v>1.8405113030827969E-2</v>
      </c>
      <c r="M360" s="500">
        <f>IFERROR(IF(F360="N/A","N/A",F360*(1-E360)*INDEX('2. Emissions Units &amp; Activities'!$K$15:$K$23,MATCH('3. Pollutant Emissions - EF'!$A360,'2. Emissions Units &amp; Activities'!$A$15:$A$23,0))/1000),"")</f>
        <v>7.4034473070835614E-5</v>
      </c>
      <c r="N360" s="555">
        <f>INDEX('Screening Emission Calculations'!$E$83:$M$133,MATCH($B360,'Screening Emission Calculations'!$C$83:$C$133,0),MATCH($A360,'Screening Emission Calculations'!$E$80:$M$80,0))</f>
        <v>4.4172271273987124E-3</v>
      </c>
      <c r="O360" s="304">
        <f t="shared" si="17"/>
        <v>4.4172271273987124E-3</v>
      </c>
    </row>
    <row r="361" spans="1:15" x14ac:dyDescent="0.3">
      <c r="A361" s="228" t="str">
        <f>'2. Emissions Units &amp; Activities'!$A$21</f>
        <v>Type G</v>
      </c>
      <c r="B361" s="276" t="s">
        <v>233</v>
      </c>
      <c r="C361" s="230" t="str">
        <f>IFERROR(IF(B361="No CAS","",INDEX('DEQ Pollutant List'!$C$7:$C$611,MATCH('3. Pollutant Emissions - EF'!B361,'DEQ Pollutant List'!$B$7:$B$611,0))),"")</f>
        <v>Silver and compounds</v>
      </c>
      <c r="D361" s="231">
        <f>IFERROR(IF(OR($B361="",$B361="No CAS"),INDEX('DEQ Pollutant List'!$A$7:$A$611,MATCH($C361,'DEQ Pollutant List'!$C$7:$C$611,0)),INDEX('DEQ Pollutant List'!$A$7:$A$611,MATCH($B361,'DEQ Pollutant List'!$B$7:$B$611,0))),"")</f>
        <v>580</v>
      </c>
      <c r="E361" s="232">
        <v>0</v>
      </c>
      <c r="F361" s="233">
        <f>IF(A361="Type F",IF(INDEX('Emission Factors'!$G$6:$G$54,MATCH('3. Pollutant Emissions - EF'!B361,'Emission Factors'!$D$6:$D$54,0))="",INDEX('Emission Factors'!$F$6:$F$54,MATCH('3. Pollutant Emissions - EF'!B361,'Emission Factors'!$D$6:$D$54,0)),INDEX('Emission Factors'!$G$6:$G$54,MATCH('3. Pollutant Emissions - EF'!B361,'Emission Factors'!$D$6:$D$54,0))),IF(OR(A361="Type X",A361="Type Y"),INDEX('Emission Factors'!$E$6:$E$54,MATCH('3. Pollutant Emissions - EF'!B361,'Emission Factors'!$D$6:$D$54,0)),INDEX('Emission Factors'!$F$6:$F$54,MATCH('3. Pollutant Emissions - EF'!B361,'Emission Factors'!$D$6:$D$54,0))))</f>
        <v>4.8013014217323475E-5</v>
      </c>
      <c r="G361" s="234">
        <f t="shared" si="15"/>
        <v>4.8013014217323475E-5</v>
      </c>
      <c r="H361" s="235" t="s">
        <v>188</v>
      </c>
      <c r="I361" s="556" t="s">
        <v>196</v>
      </c>
      <c r="J361" s="298">
        <f>IFERROR(IF(F361="N/A","N/A",F361*(1-E361)*INDEX('2. Emissions Units &amp; Activities'!$H$15:$H$23,MATCH('3. Pollutant Emissions - EF'!$A361,'2. Emissions Units &amp; Activities'!$A$15:$A$23,0))/1000),"")</f>
        <v>1.5808765061195925E-4</v>
      </c>
      <c r="K361" s="298">
        <f>INDEX('Screening Emission Calculations'!$E$4:$M$54,MATCH($B361,'Screening Emission Calculations'!$C$4:$C$54,0),MATCH($A361,'Screening Emission Calculations'!$E$1:$M$1,0))</f>
        <v>2.3478363952271178E-3</v>
      </c>
      <c r="L361" s="299">
        <f t="shared" si="16"/>
        <v>2.3478363952271178E-3</v>
      </c>
      <c r="M361" s="500">
        <f>IFERROR(IF(F361="N/A","N/A",F361*(1-E361)*INDEX('2. Emissions Units &amp; Activities'!$K$15:$K$23,MATCH('3. Pollutant Emissions - EF'!$A361,'2. Emissions Units &amp; Activities'!$A$15:$A$23,0))/1000),"")</f>
        <v>9.4441598965475284E-6</v>
      </c>
      <c r="N361" s="555">
        <f>INDEX('Screening Emission Calculations'!$E$83:$M$133,MATCH($B361,'Screening Emission Calculations'!$C$83:$C$133,0),MATCH($A361,'Screening Emission Calculations'!$E$80:$M$80,0))</f>
        <v>5.6348073485450829E-4</v>
      </c>
      <c r="O361" s="304">
        <f t="shared" si="17"/>
        <v>5.6348073485450829E-4</v>
      </c>
    </row>
    <row r="362" spans="1:15" x14ac:dyDescent="0.3">
      <c r="A362" s="228" t="str">
        <f>'2. Emissions Units &amp; Activities'!$A$21</f>
        <v>Type G</v>
      </c>
      <c r="B362" s="276" t="s">
        <v>234</v>
      </c>
      <c r="C362" s="230" t="str">
        <f>IFERROR(IF(B362="No CAS","",INDEX('DEQ Pollutant List'!$C$7:$C$611,MATCH('3. Pollutant Emissions - EF'!B362,'DEQ Pollutant List'!$B$7:$B$611,0))),"")</f>
        <v>Thallium and compounds</v>
      </c>
      <c r="D362" s="231">
        <f>IFERROR(IF(OR($B362="",$B362="No CAS"),INDEX('DEQ Pollutant List'!$A$7:$A$611,MATCH($C362,'DEQ Pollutant List'!$C$7:$C$611,0)),INDEX('DEQ Pollutant List'!$A$7:$A$611,MATCH($B362,'DEQ Pollutant List'!$B$7:$B$611,0))),"")</f>
        <v>595</v>
      </c>
      <c r="E362" s="232">
        <v>0</v>
      </c>
      <c r="F362" s="233">
        <f>IF(A362="Type F",IF(INDEX('Emission Factors'!$G$6:$G$54,MATCH('3. Pollutant Emissions - EF'!B362,'Emission Factors'!$D$6:$D$54,0))="",INDEX('Emission Factors'!$F$6:$F$54,MATCH('3. Pollutant Emissions - EF'!B362,'Emission Factors'!$D$6:$D$54,0)),INDEX('Emission Factors'!$G$6:$G$54,MATCH('3. Pollutant Emissions - EF'!B362,'Emission Factors'!$D$6:$D$54,0))),IF(OR(A362="Type X",A362="Type Y"),INDEX('Emission Factors'!$E$6:$E$54,MATCH('3. Pollutant Emissions - EF'!B362,'Emission Factors'!$D$6:$D$54,0)),INDEX('Emission Factors'!$F$6:$F$54,MATCH('3. Pollutant Emissions - EF'!B362,'Emission Factors'!$D$6:$D$54,0))))</f>
        <v>2.4009368143584827E-4</v>
      </c>
      <c r="G362" s="234">
        <f t="shared" si="15"/>
        <v>2.4009368143584827E-4</v>
      </c>
      <c r="H362" s="235" t="s">
        <v>188</v>
      </c>
      <c r="I362" s="556" t="s">
        <v>196</v>
      </c>
      <c r="J362" s="298">
        <f>IFERROR(IF(F362="N/A","N/A",F362*(1-E362)*INDEX('2. Emissions Units &amp; Activities'!$H$15:$H$23,MATCH('3. Pollutant Emissions - EF'!$A362,'2. Emissions Units &amp; Activities'!$A$15:$A$23,0))/1000),"")</f>
        <v>7.9053245549567399E-4</v>
      </c>
      <c r="K362" s="298">
        <f>INDEX('Screening Emission Calculations'!$E$4:$M$54,MATCH($B362,'Screening Emission Calculations'!$C$4:$C$54,0),MATCH($A362,'Screening Emission Calculations'!$E$1:$M$1,0))</f>
        <v>1.174058102221298E-2</v>
      </c>
      <c r="L362" s="299">
        <f t="shared" si="16"/>
        <v>1.174058102221298E-2</v>
      </c>
      <c r="M362" s="500">
        <f>IFERROR(IF(F362="N/A","N/A",F362*(1-E362)*INDEX('2. Emissions Units &amp; Activities'!$K$15:$K$23,MATCH('3. Pollutant Emissions - EF'!$A362,'2. Emissions Units &amp; Activities'!$A$15:$A$23,0))/1000),"")</f>
        <v>4.722642713843136E-5</v>
      </c>
      <c r="N362" s="555">
        <f>INDEX('Screening Emission Calculations'!$E$83:$M$133,MATCH($B362,'Screening Emission Calculations'!$C$83:$C$133,0),MATCH($A362,'Screening Emission Calculations'!$E$80:$M$80,0))</f>
        <v>2.817739445331115E-3</v>
      </c>
      <c r="O362" s="304">
        <f t="shared" si="17"/>
        <v>2.817739445331115E-3</v>
      </c>
    </row>
    <row r="363" spans="1:15" x14ac:dyDescent="0.3">
      <c r="A363" s="228" t="str">
        <f>'2. Emissions Units &amp; Activities'!$A$21</f>
        <v>Type G</v>
      </c>
      <c r="B363" s="276" t="s">
        <v>235</v>
      </c>
      <c r="C363" s="230" t="str">
        <f>IFERROR(IF(B363="No CAS","",INDEX('DEQ Pollutant List'!$C$7:$C$611,MATCH('3. Pollutant Emissions - EF'!B363,'DEQ Pollutant List'!$B$7:$B$611,0))),"")</f>
        <v>Toluene</v>
      </c>
      <c r="D363" s="231">
        <f>IFERROR(IF(OR($B363="",$B363="No CAS"),INDEX('DEQ Pollutant List'!$A$7:$A$611,MATCH($C363,'DEQ Pollutant List'!$C$7:$C$611,0)),INDEX('DEQ Pollutant List'!$A$7:$A$611,MATCH($B363,'DEQ Pollutant List'!$B$7:$B$611,0))),"")</f>
        <v>600</v>
      </c>
      <c r="E363" s="232">
        <v>0</v>
      </c>
      <c r="F363" s="233">
        <f>IF(A363="Type F",IF(INDEX('Emission Factors'!$G$6:$G$54,MATCH('3. Pollutant Emissions - EF'!B363,'Emission Factors'!$D$6:$D$54,0))="",INDEX('Emission Factors'!$F$6:$F$54,MATCH('3. Pollutant Emissions - EF'!B363,'Emission Factors'!$D$6:$D$54,0)),INDEX('Emission Factors'!$G$6:$G$54,MATCH('3. Pollutant Emissions - EF'!B363,'Emission Factors'!$D$6:$D$54,0))),IF(OR(A363="Type X",A363="Type Y"),INDEX('Emission Factors'!$E$6:$E$54,MATCH('3. Pollutant Emissions - EF'!B363,'Emission Factors'!$D$6:$D$54,0)),INDEX('Emission Factors'!$F$6:$F$54,MATCH('3. Pollutant Emissions - EF'!B363,'Emission Factors'!$D$6:$D$54,0))))</f>
        <v>0.10539999999999999</v>
      </c>
      <c r="G363" s="234">
        <f t="shared" si="15"/>
        <v>0.10539999999999999</v>
      </c>
      <c r="H363" s="235" t="s">
        <v>188</v>
      </c>
      <c r="I363" s="556" t="s">
        <v>189</v>
      </c>
      <c r="J363" s="298">
        <f>IFERROR(IF(F363="N/A","N/A",F363*(1-E363)*INDEX('2. Emissions Units &amp; Activities'!$H$15:$H$23,MATCH('3. Pollutant Emissions - EF'!$A363,'2. Emissions Units &amp; Activities'!$A$15:$A$23,0))/1000),"")</f>
        <v>0.34704003999999999</v>
      </c>
      <c r="K363" s="298">
        <f>INDEX('Screening Emission Calculations'!$E$4:$M$54,MATCH($B363,'Screening Emission Calculations'!$C$4:$C$54,0),MATCH($A363,'Screening Emission Calculations'!$E$1:$M$1,0))</f>
        <v>5.238242979999999</v>
      </c>
      <c r="L363" s="299">
        <f t="shared" si="16"/>
        <v>5.238242979999999</v>
      </c>
      <c r="M363" s="500">
        <f>IFERROR(IF(F363="N/A","N/A",F363*(1-E363)*INDEX('2. Emissions Units &amp; Activities'!$K$15:$K$23,MATCH('3. Pollutant Emissions - EF'!$A363,'2. Emissions Units &amp; Activities'!$A$15:$A$23,0))/1000),"")</f>
        <v>2.0732179999999999E-2</v>
      </c>
      <c r="N363" s="555">
        <f>INDEX('Screening Emission Calculations'!$E$83:$M$133,MATCH($B363,'Screening Emission Calculations'!$C$83:$C$133,0),MATCH($A363,'Screening Emission Calculations'!$E$80:$M$80,0))</f>
        <v>1.2397804993333332</v>
      </c>
      <c r="O363" s="304">
        <f t="shared" si="17"/>
        <v>1.2397804993333332</v>
      </c>
    </row>
    <row r="364" spans="1:15" x14ac:dyDescent="0.3">
      <c r="A364" s="228" t="str">
        <f>'2. Emissions Units &amp; Activities'!$A$21</f>
        <v>Type G</v>
      </c>
      <c r="B364" s="276" t="s">
        <v>236</v>
      </c>
      <c r="C364" s="230" t="str">
        <f>IFERROR(IF(B364="No CAS","",INDEX('DEQ Pollutant List'!$C$7:$C$611,MATCH('3. Pollutant Emissions - EF'!B364,'DEQ Pollutant List'!$B$7:$B$611,0))),"")</f>
        <v>Xylene (mixture), including m-xylene, o-xylene, p-xylene</v>
      </c>
      <c r="D364" s="231">
        <f>IFERROR(IF(OR($B364="",$B364="No CAS"),INDEX('DEQ Pollutant List'!$A$7:$A$611,MATCH($C364,'DEQ Pollutant List'!$C$7:$C$611,0)),INDEX('DEQ Pollutant List'!$A$7:$A$611,MATCH($B364,'DEQ Pollutant List'!$B$7:$B$611,0))),"")</f>
        <v>628</v>
      </c>
      <c r="E364" s="232">
        <v>0</v>
      </c>
      <c r="F364" s="233">
        <f>IF(A364="Type F",IF(INDEX('Emission Factors'!$G$6:$G$54,MATCH('3. Pollutant Emissions - EF'!B364,'Emission Factors'!$D$6:$D$54,0))="",INDEX('Emission Factors'!$F$6:$F$54,MATCH('3. Pollutant Emissions - EF'!B364,'Emission Factors'!$D$6:$D$54,0)),INDEX('Emission Factors'!$G$6:$G$54,MATCH('3. Pollutant Emissions - EF'!B364,'Emission Factors'!$D$6:$D$54,0))),IF(OR(A364="Type X",A364="Type Y"),INDEX('Emission Factors'!$E$6:$E$54,MATCH('3. Pollutant Emissions - EF'!B364,'Emission Factors'!$D$6:$D$54,0)),INDEX('Emission Factors'!$F$6:$F$54,MATCH('3. Pollutant Emissions - EF'!B364,'Emission Factors'!$D$6:$D$54,0))))</f>
        <v>4.24E-2</v>
      </c>
      <c r="G364" s="234">
        <f t="shared" si="15"/>
        <v>4.24E-2</v>
      </c>
      <c r="H364" s="235" t="s">
        <v>188</v>
      </c>
      <c r="I364" s="556" t="s">
        <v>189</v>
      </c>
      <c r="J364" s="298">
        <f>IFERROR(IF(F364="N/A","N/A",F364*(1-E364)*INDEX('2. Emissions Units &amp; Activities'!$H$15:$H$23,MATCH('3. Pollutant Emissions - EF'!$A364,'2. Emissions Units &amp; Activities'!$A$15:$A$23,0))/1000),"")</f>
        <v>0.13960623999999999</v>
      </c>
      <c r="K364" s="298">
        <f>INDEX('Screening Emission Calculations'!$E$4:$M$54,MATCH($B364,'Screening Emission Calculations'!$C$4:$C$54,0),MATCH($A364,'Screening Emission Calculations'!$E$1:$M$1,0))</f>
        <v>2.10722488</v>
      </c>
      <c r="L364" s="299">
        <f t="shared" si="16"/>
        <v>2.10722488</v>
      </c>
      <c r="M364" s="500">
        <f>IFERROR(IF(F364="N/A","N/A",F364*(1-E364)*INDEX('2. Emissions Units &amp; Activities'!$K$15:$K$23,MATCH('3. Pollutant Emissions - EF'!$A364,'2. Emissions Units &amp; Activities'!$A$15:$A$23,0))/1000),"")</f>
        <v>8.3400799999999997E-3</v>
      </c>
      <c r="N364" s="555">
        <f>INDEX('Screening Emission Calculations'!$E$83:$M$133,MATCH($B364,'Screening Emission Calculations'!$C$83:$C$133,0),MATCH($A364,'Screening Emission Calculations'!$E$80:$M$80,0))</f>
        <v>0.49873522933333331</v>
      </c>
      <c r="O364" s="304">
        <f t="shared" si="17"/>
        <v>0.49873522933333331</v>
      </c>
    </row>
    <row r="365" spans="1:15" x14ac:dyDescent="0.3">
      <c r="A365" s="248" t="str">
        <f>'2. Emissions Units &amp; Activities'!$A$21</f>
        <v>Type G</v>
      </c>
      <c r="B365" s="294" t="s">
        <v>237</v>
      </c>
      <c r="C365" s="295" t="str">
        <f>IFERROR(IF(B365="No CAS","",INDEX('DEQ Pollutant List'!$C$7:$C$611,MATCH('3. Pollutant Emissions - EF'!B365,'DEQ Pollutant List'!$B$7:$B$611,0))),"")</f>
        <v>Zinc and compounds</v>
      </c>
      <c r="D365" s="241">
        <f>IFERROR(IF(OR($B365="",$B365="No CAS"),INDEX('DEQ Pollutant List'!$A$7:$A$611,MATCH($C365,'DEQ Pollutant List'!$C$7:$C$611,0)),INDEX('DEQ Pollutant List'!$A$7:$A$611,MATCH($B365,'DEQ Pollutant List'!$B$7:$B$611,0))),"")</f>
        <v>632</v>
      </c>
      <c r="E365" s="242">
        <v>0</v>
      </c>
      <c r="F365" s="243">
        <f>IF(A365="Type F",IF(INDEX('Emission Factors'!$G$6:$G$54,MATCH('3. Pollutant Emissions - EF'!B365,'Emission Factors'!$D$6:$D$54,0))="",INDEX('Emission Factors'!$F$6:$F$54,MATCH('3. Pollutant Emissions - EF'!B365,'Emission Factors'!$D$6:$D$54,0)),INDEX('Emission Factors'!$G$6:$G$54,MATCH('3. Pollutant Emissions - EF'!B365,'Emission Factors'!$D$6:$D$54,0))),IF(OR(A365="Type X",A365="Type Y"),INDEX('Emission Factors'!$E$6:$E$54,MATCH('3. Pollutant Emissions - EF'!B365,'Emission Factors'!$D$6:$D$54,0)),INDEX('Emission Factors'!$F$6:$F$54,MATCH('3. Pollutant Emissions - EF'!B365,'Emission Factors'!$D$6:$D$54,0))))</f>
        <v>5.2261769021193245E-3</v>
      </c>
      <c r="G365" s="244">
        <f t="shared" si="15"/>
        <v>5.2261769021193245E-3</v>
      </c>
      <c r="H365" s="245" t="s">
        <v>188</v>
      </c>
      <c r="I365" s="557" t="s">
        <v>196</v>
      </c>
      <c r="J365" s="243">
        <f>IFERROR(IF(F365="N/A","N/A",F365*(1-E365)*INDEX('2. Emissions Units &amp; Activities'!$H$15:$H$23,MATCH('3. Pollutant Emissions - EF'!$A365,'2. Emissions Units &amp; Activities'!$A$15:$A$23,0))/1000),"")</f>
        <v>1.7207710067918085E-2</v>
      </c>
      <c r="K365" s="301">
        <f>INDEX('Screening Emission Calculations'!$E$4:$M$54,MATCH($B365,'Screening Emission Calculations'!$C$4:$C$54,0),MATCH($A365,'Screening Emission Calculations'!$E$1:$M$1,0))</f>
        <v>0.25556005051363495</v>
      </c>
      <c r="L365" s="302">
        <f t="shared" si="16"/>
        <v>0.25556005051363495</v>
      </c>
      <c r="M365" s="501">
        <f>IFERROR(IF(F365="N/A","N/A",F365*(1-E365)*INDEX('2. Emissions Units &amp; Activities'!$K$15:$K$23,MATCH('3. Pollutant Emissions - EF'!$A365,'2. Emissions Units &amp; Activities'!$A$15:$A$23,0))/1000),"")</f>
        <v>1.0279889966468712E-3</v>
      </c>
      <c r="N365" s="559">
        <f>INDEX('Screening Emission Calculations'!$E$83:$M$133,MATCH($B365,'Screening Emission Calculations'!$C$83:$C$133,0),MATCH($A365,'Screening Emission Calculations'!$E$80:$M$80,0))</f>
        <v>6.133441212327239E-2</v>
      </c>
      <c r="O365" s="305">
        <f t="shared" si="17"/>
        <v>6.133441212327239E-2</v>
      </c>
    </row>
    <row r="366" spans="1:15" x14ac:dyDescent="0.3">
      <c r="A366" s="228" t="str">
        <f>'2. Emissions Units &amp; Activities'!$A$22</f>
        <v>Type H</v>
      </c>
      <c r="B366" s="293" t="s">
        <v>187</v>
      </c>
      <c r="C366" s="230" t="str">
        <f>IFERROR(IF(B366="No CAS","",INDEX('DEQ Pollutant List'!$C$7:$C$611,MATCH('3. Pollutant Emissions - EF'!B366,'DEQ Pollutant List'!$B$7:$B$611,0))),"")</f>
        <v>1,3-Butadiene</v>
      </c>
      <c r="D366" s="231">
        <f>IFERROR(IF(OR($B366="",$B366="No CAS"),INDEX('DEQ Pollutant List'!$A$7:$A$611,MATCH($C366,'DEQ Pollutant List'!$C$7:$C$611,0)),INDEX('DEQ Pollutant List'!$A$7:$A$611,MATCH($B366,'DEQ Pollutant List'!$B$7:$B$611,0))),"")</f>
        <v>75</v>
      </c>
      <c r="E366" s="232">
        <v>0</v>
      </c>
      <c r="F366" s="233">
        <f>IF(A366="Type F",IF(INDEX('Emission Factors'!$G$6:$G$54,MATCH('3. Pollutant Emissions - EF'!B366,'Emission Factors'!$D$6:$D$54,0))="",INDEX('Emission Factors'!$F$6:$F$54,MATCH('3. Pollutant Emissions - EF'!B366,'Emission Factors'!$D$6:$D$54,0)),INDEX('Emission Factors'!$G$6:$G$54,MATCH('3. Pollutant Emissions - EF'!B366,'Emission Factors'!$D$6:$D$54,0))),IF(OR(A366="Type X",A366="Type Y"),INDEX('Emission Factors'!$E$6:$E$54,MATCH('3. Pollutant Emissions - EF'!B366,'Emission Factors'!$D$6:$D$54,0)),INDEX('Emission Factors'!$F$6:$F$54,MATCH('3. Pollutant Emissions - EF'!B366,'Emission Factors'!$D$6:$D$54,0))))</f>
        <v>0.21740000000000001</v>
      </c>
      <c r="G366" s="234">
        <f t="shared" si="15"/>
        <v>0.21740000000000001</v>
      </c>
      <c r="H366" s="235" t="s">
        <v>188</v>
      </c>
      <c r="I366" s="556" t="s">
        <v>189</v>
      </c>
      <c r="J366" s="298">
        <f>IFERROR(IF(F366="N/A","N/A",F366*(1-E366)*INDEX('2. Emissions Units &amp; Activities'!$H$15:$H$23,MATCH('3. Pollutant Emissions - EF'!$A366,'2. Emissions Units &amp; Activities'!$A$15:$A$23,0))/1000),"")</f>
        <v>2.1740000000000002E-2</v>
      </c>
      <c r="K366" s="238">
        <f>INDEX('Screening Emission Calculations'!$E$4:$M$54,MATCH($B366,'Screening Emission Calculations'!$C$4:$C$54,0),MATCH($A366,'Screening Emission Calculations'!$E$1:$M$1,0))</f>
        <v>1.1842966453333335</v>
      </c>
      <c r="L366" s="299">
        <f t="shared" si="16"/>
        <v>1.1842966453333335</v>
      </c>
      <c r="M366" s="500">
        <f>IFERROR(IF(F366="N/A","N/A",F366*(1-E366)*INDEX('2. Emissions Units &amp; Activities'!$K$15:$K$23,MATCH('3. Pollutant Emissions - EF'!$A366,'2. Emissions Units &amp; Activities'!$A$15:$A$23,0))/1000),"")</f>
        <v>8.4785999999999993E-3</v>
      </c>
      <c r="N366" s="555">
        <f>INDEX('Screening Emission Calculations'!$E$83:$M$133,MATCH($B366,'Screening Emission Calculations'!$C$83:$C$133,0),MATCH($A366,'Screening Emission Calculations'!$E$80:$M$80,0))</f>
        <v>0.28042822151111113</v>
      </c>
      <c r="O366" s="304">
        <f t="shared" si="17"/>
        <v>0.28042822151111113</v>
      </c>
    </row>
    <row r="367" spans="1:15" x14ac:dyDescent="0.3">
      <c r="A367" s="228" t="str">
        <f>'2. Emissions Units &amp; Activities'!$A$22</f>
        <v>Type H</v>
      </c>
      <c r="B367" s="276" t="s">
        <v>190</v>
      </c>
      <c r="C367" s="230" t="str">
        <f>IFERROR(IF(B367="No CAS","",INDEX('DEQ Pollutant List'!$C$7:$C$611,MATCH('3. Pollutant Emissions - EF'!B367,'DEQ Pollutant List'!$B$7:$B$611,0))),"")</f>
        <v>2-Methyl naphthalene</v>
      </c>
      <c r="D367" s="231">
        <f>IFERROR(IF(OR($B367="",$B367="No CAS"),INDEX('DEQ Pollutant List'!$A$7:$A$611,MATCH($C367,'DEQ Pollutant List'!$C$7:$C$611,0)),INDEX('DEQ Pollutant List'!$A$7:$A$611,MATCH($B367,'DEQ Pollutant List'!$B$7:$B$611,0))),"")</f>
        <v>427</v>
      </c>
      <c r="E367" s="232">
        <v>0</v>
      </c>
      <c r="F367" s="233">
        <f>IF(A367="Type F",IF(INDEX('Emission Factors'!$G$6:$G$54,MATCH('3. Pollutant Emissions - EF'!B367,'Emission Factors'!$D$6:$D$54,0))="",INDEX('Emission Factors'!$F$6:$F$54,MATCH('3. Pollutant Emissions - EF'!B367,'Emission Factors'!$D$6:$D$54,0)),INDEX('Emission Factors'!$G$6:$G$54,MATCH('3. Pollutant Emissions - EF'!B367,'Emission Factors'!$D$6:$D$54,0))),IF(OR(A367="Type X",A367="Type Y"),INDEX('Emission Factors'!$E$6:$E$54,MATCH('3. Pollutant Emissions - EF'!B367,'Emission Factors'!$D$6:$D$54,0)),INDEX('Emission Factors'!$F$6:$F$54,MATCH('3. Pollutant Emissions - EF'!B367,'Emission Factors'!$D$6:$D$54,0))))</f>
        <v>1.2297907414592798E-2</v>
      </c>
      <c r="G367" s="234">
        <f t="shared" si="15"/>
        <v>1.2297907414592798E-2</v>
      </c>
      <c r="H367" s="235" t="s">
        <v>188</v>
      </c>
      <c r="I367" s="556" t="s">
        <v>189</v>
      </c>
      <c r="J367" s="298">
        <f>IFERROR(IF(F367="N/A","N/A",F367*(1-E367)*INDEX('2. Emissions Units &amp; Activities'!$H$15:$H$23,MATCH('3. Pollutant Emissions - EF'!$A367,'2. Emissions Units &amp; Activities'!$A$15:$A$23,0))/1000),"")</f>
        <v>1.2297907414592797E-3</v>
      </c>
      <c r="K367" s="238">
        <f>INDEX('Screening Emission Calculations'!$E$4:$M$54,MATCH($B367,'Screening Emission Calculations'!$C$4:$C$54,0),MATCH($A367,'Screening Emission Calculations'!$E$1:$M$1,0))</f>
        <v>6.6993424543340271E-2</v>
      </c>
      <c r="L367" s="299">
        <f t="shared" si="16"/>
        <v>6.6993424543340271E-2</v>
      </c>
      <c r="M367" s="500">
        <f>IFERROR(IF(F367="N/A","N/A",F367*(1-E367)*INDEX('2. Emissions Units &amp; Activities'!$K$15:$K$23,MATCH('3. Pollutant Emissions - EF'!$A367,'2. Emissions Units &amp; Activities'!$A$15:$A$23,0))/1000),"")</f>
        <v>4.7961838916911915E-4</v>
      </c>
      <c r="N367" s="555">
        <f>INDEX('Screening Emission Calculations'!$E$83:$M$133,MATCH($B367,'Screening Emission Calculations'!$C$83:$C$133,0),MATCH($A367,'Screening Emission Calculations'!$E$80:$M$80,0))</f>
        <v>1.5863294869285026E-2</v>
      </c>
      <c r="O367" s="304">
        <f t="shared" si="17"/>
        <v>1.5863294869285026E-2</v>
      </c>
    </row>
    <row r="368" spans="1:15" x14ac:dyDescent="0.3">
      <c r="A368" s="228" t="str">
        <f>'2. Emissions Units &amp; Activities'!$A$22</f>
        <v>Type H</v>
      </c>
      <c r="B368" s="276" t="s">
        <v>191</v>
      </c>
      <c r="C368" s="230" t="str">
        <f>IFERROR(IF(B368="No CAS","",INDEX('DEQ Pollutant List'!$C$7:$C$611,MATCH('3. Pollutant Emissions - EF'!B368,'DEQ Pollutant List'!$B$7:$B$611,0))),"")</f>
        <v>Acenaphthene</v>
      </c>
      <c r="D368" s="231">
        <f>IFERROR(IF(OR($B368="",$B368="No CAS"),INDEX('DEQ Pollutant List'!$A$7:$A$611,MATCH($C368,'DEQ Pollutant List'!$C$7:$C$611,0)),INDEX('DEQ Pollutant List'!$A$7:$A$611,MATCH($B368,'DEQ Pollutant List'!$B$7:$B$611,0))),"")</f>
        <v>402</v>
      </c>
      <c r="E368" s="232">
        <v>0</v>
      </c>
      <c r="F368" s="233">
        <f>IF(A368="Type F",IF(INDEX('Emission Factors'!$G$6:$G$54,MATCH('3. Pollutant Emissions - EF'!B368,'Emission Factors'!$D$6:$D$54,0))="",INDEX('Emission Factors'!$F$6:$F$54,MATCH('3. Pollutant Emissions - EF'!B368,'Emission Factors'!$D$6:$D$54,0)),INDEX('Emission Factors'!$G$6:$G$54,MATCH('3. Pollutant Emissions - EF'!B368,'Emission Factors'!$D$6:$D$54,0))),IF(OR(A368="Type X",A368="Type Y"),INDEX('Emission Factors'!$E$6:$E$54,MATCH('3. Pollutant Emissions - EF'!B368,'Emission Factors'!$D$6:$D$54,0)),INDEX('Emission Factors'!$F$6:$F$54,MATCH('3. Pollutant Emissions - EF'!B368,'Emission Factors'!$D$6:$D$54,0))))</f>
        <v>7.3461430796324472E-4</v>
      </c>
      <c r="G368" s="234">
        <f t="shared" si="15"/>
        <v>7.3461430796324472E-4</v>
      </c>
      <c r="H368" s="235" t="s">
        <v>188</v>
      </c>
      <c r="I368" s="556" t="s">
        <v>189</v>
      </c>
      <c r="J368" s="298">
        <f>IFERROR(IF(F368="N/A","N/A",F368*(1-E368)*INDEX('2. Emissions Units &amp; Activities'!$H$15:$H$23,MATCH('3. Pollutant Emissions - EF'!$A368,'2. Emissions Units &amp; Activities'!$A$15:$A$23,0))/1000),"")</f>
        <v>7.3461430796324469E-5</v>
      </c>
      <c r="K368" s="238">
        <f>INDEX('Screening Emission Calculations'!$E$4:$M$54,MATCH($B368,'Screening Emission Calculations'!$C$4:$C$54,0),MATCH($A368,'Screening Emission Calculations'!$E$1:$M$1,0))</f>
        <v>4.0018457246308132E-3</v>
      </c>
      <c r="L368" s="299">
        <f t="shared" si="16"/>
        <v>4.0018457246308132E-3</v>
      </c>
      <c r="M368" s="500">
        <f>IFERROR(IF(F368="N/A","N/A",F368*(1-E368)*INDEX('2. Emissions Units &amp; Activities'!$K$15:$K$23,MATCH('3. Pollutant Emissions - EF'!$A368,'2. Emissions Units &amp; Activities'!$A$15:$A$23,0))/1000),"")</f>
        <v>2.8649958010566543E-5</v>
      </c>
      <c r="N368" s="555">
        <f>INDEX('Screening Emission Calculations'!$E$83:$M$133,MATCH($B368,'Screening Emission Calculations'!$C$83:$C$133,0),MATCH($A368,'Screening Emission Calculations'!$E$80:$M$80,0))</f>
        <v>9.4759238214695669E-4</v>
      </c>
      <c r="O368" s="304">
        <f t="shared" si="17"/>
        <v>9.4759238214695669E-4</v>
      </c>
    </row>
    <row r="369" spans="1:15" x14ac:dyDescent="0.3">
      <c r="A369" s="228" t="str">
        <f>'2. Emissions Units &amp; Activities'!$A$22</f>
        <v>Type H</v>
      </c>
      <c r="B369" s="276" t="s">
        <v>192</v>
      </c>
      <c r="C369" s="230" t="str">
        <f>IFERROR(IF(B369="No CAS","",INDEX('DEQ Pollutant List'!$C$7:$C$611,MATCH('3. Pollutant Emissions - EF'!B369,'DEQ Pollutant List'!$B$7:$B$611,0))),"")</f>
        <v>Acenaphthylene</v>
      </c>
      <c r="D369" s="231">
        <f>IFERROR(IF(OR($B369="",$B369="No CAS"),INDEX('DEQ Pollutant List'!$A$7:$A$611,MATCH($C369,'DEQ Pollutant List'!$C$7:$C$611,0)),INDEX('DEQ Pollutant List'!$A$7:$A$611,MATCH($B369,'DEQ Pollutant List'!$B$7:$B$611,0))),"")</f>
        <v>403</v>
      </c>
      <c r="E369" s="232">
        <v>0</v>
      </c>
      <c r="F369" s="233">
        <f>IF(A369="Type F",IF(INDEX('Emission Factors'!$G$6:$G$54,MATCH('3. Pollutant Emissions - EF'!B369,'Emission Factors'!$D$6:$D$54,0))="",INDEX('Emission Factors'!$F$6:$F$54,MATCH('3. Pollutant Emissions - EF'!B369,'Emission Factors'!$D$6:$D$54,0)),INDEX('Emission Factors'!$G$6:$G$54,MATCH('3. Pollutant Emissions - EF'!B369,'Emission Factors'!$D$6:$D$54,0))),IF(OR(A369="Type X",A369="Type Y"),INDEX('Emission Factors'!$E$6:$E$54,MATCH('3. Pollutant Emissions - EF'!B369,'Emission Factors'!$D$6:$D$54,0)),INDEX('Emission Factors'!$F$6:$F$54,MATCH('3. Pollutant Emissions - EF'!B369,'Emission Factors'!$D$6:$D$54,0))))</f>
        <v>8.0981637303101373E-4</v>
      </c>
      <c r="G369" s="234">
        <f t="shared" si="15"/>
        <v>8.0981637303101373E-4</v>
      </c>
      <c r="H369" s="235" t="s">
        <v>188</v>
      </c>
      <c r="I369" s="556" t="s">
        <v>189</v>
      </c>
      <c r="J369" s="298">
        <f>IFERROR(IF(F369="N/A","N/A",F369*(1-E369)*INDEX('2. Emissions Units &amp; Activities'!$H$15:$H$23,MATCH('3. Pollutant Emissions - EF'!$A369,'2. Emissions Units &amp; Activities'!$A$15:$A$23,0))/1000),"")</f>
        <v>8.0981637303101367E-5</v>
      </c>
      <c r="K369" s="238">
        <f>INDEX('Screening Emission Calculations'!$E$4:$M$54,MATCH($B369,'Screening Emission Calculations'!$C$4:$C$54,0),MATCH($A369,'Screening Emission Calculations'!$E$1:$M$1,0))</f>
        <v>4.4115124835171883E-3</v>
      </c>
      <c r="L369" s="299">
        <f t="shared" si="16"/>
        <v>4.4115124835171883E-3</v>
      </c>
      <c r="M369" s="500">
        <f>IFERROR(IF(F369="N/A","N/A",F369*(1-E369)*INDEX('2. Emissions Units &amp; Activities'!$K$15:$K$23,MATCH('3. Pollutant Emissions - EF'!$A369,'2. Emissions Units &amp; Activities'!$A$15:$A$23,0))/1000),"")</f>
        <v>3.1582838548209538E-5</v>
      </c>
      <c r="N369" s="555">
        <f>INDEX('Screening Emission Calculations'!$E$83:$M$133,MATCH($B369,'Screening Emission Calculations'!$C$83:$C$133,0),MATCH($A369,'Screening Emission Calculations'!$E$80:$M$80,0))</f>
        <v>1.0445968962266132E-3</v>
      </c>
      <c r="O369" s="304">
        <f t="shared" si="17"/>
        <v>1.0445968962266132E-3</v>
      </c>
    </row>
    <row r="370" spans="1:15" x14ac:dyDescent="0.3">
      <c r="A370" s="228" t="str">
        <f>'2. Emissions Units &amp; Activities'!$A$22</f>
        <v>Type H</v>
      </c>
      <c r="B370" s="276" t="s">
        <v>193</v>
      </c>
      <c r="C370" s="230" t="str">
        <f>IFERROR(IF(B370="No CAS","",INDEX('DEQ Pollutant List'!$C$7:$C$611,MATCH('3. Pollutant Emissions - EF'!B370,'DEQ Pollutant List'!$B$7:$B$611,0))),"")</f>
        <v>Acetaldehyde</v>
      </c>
      <c r="D370" s="231">
        <f>IFERROR(IF(OR($B370="",$B370="No CAS"),INDEX('DEQ Pollutant List'!$A$7:$A$611,MATCH($C370,'DEQ Pollutant List'!$C$7:$C$611,0)),INDEX('DEQ Pollutant List'!$A$7:$A$611,MATCH($B370,'DEQ Pollutant List'!$B$7:$B$611,0))),"")</f>
        <v>1</v>
      </c>
      <c r="E370" s="232">
        <v>0</v>
      </c>
      <c r="F370" s="233">
        <f>IF(A370="Type F",IF(INDEX('Emission Factors'!$G$6:$G$54,MATCH('3. Pollutant Emissions - EF'!B370,'Emission Factors'!$D$6:$D$54,0))="",INDEX('Emission Factors'!$F$6:$F$54,MATCH('3. Pollutant Emissions - EF'!B370,'Emission Factors'!$D$6:$D$54,0)),INDEX('Emission Factors'!$G$6:$G$54,MATCH('3. Pollutant Emissions - EF'!B370,'Emission Factors'!$D$6:$D$54,0))),IF(OR(A370="Type X",A370="Type Y"),INDEX('Emission Factors'!$E$6:$E$54,MATCH('3. Pollutant Emissions - EF'!B370,'Emission Factors'!$D$6:$D$54,0)),INDEX('Emission Factors'!$F$6:$F$54,MATCH('3. Pollutant Emissions - EF'!B370,'Emission Factors'!$D$6:$D$54,0))))</f>
        <v>0.7833</v>
      </c>
      <c r="G370" s="234">
        <f t="shared" si="15"/>
        <v>0.7833</v>
      </c>
      <c r="H370" s="235" t="s">
        <v>188</v>
      </c>
      <c r="I370" s="556" t="s">
        <v>189</v>
      </c>
      <c r="J370" s="298">
        <f>IFERROR(IF(F370="N/A","N/A",F370*(1-E370)*INDEX('2. Emissions Units &amp; Activities'!$H$15:$H$23,MATCH('3. Pollutant Emissions - EF'!$A370,'2. Emissions Units &amp; Activities'!$A$15:$A$23,0))/1000),"")</f>
        <v>7.8329999999999997E-2</v>
      </c>
      <c r="K370" s="238">
        <f>INDEX('Screening Emission Calculations'!$E$4:$M$54,MATCH($B370,'Screening Emission Calculations'!$C$4:$C$54,0),MATCH($A370,'Screening Emission Calculations'!$E$1:$M$1,0))</f>
        <v>4.2670633039999997</v>
      </c>
      <c r="L370" s="299">
        <f t="shared" si="16"/>
        <v>4.2670633039999997</v>
      </c>
      <c r="M370" s="500">
        <f>IFERROR(IF(F370="N/A","N/A",F370*(1-E370)*INDEX('2. Emissions Units &amp; Activities'!$K$15:$K$23,MATCH('3. Pollutant Emissions - EF'!$A370,'2. Emissions Units &amp; Activities'!$A$15:$A$23,0))/1000),"")</f>
        <v>3.0548700000000002E-2</v>
      </c>
      <c r="N370" s="555">
        <f>INDEX('Screening Emission Calculations'!$E$83:$M$133,MATCH($B370,'Screening Emission Calculations'!$C$83:$C$133,0),MATCH($A370,'Screening Emission Calculations'!$E$80:$M$80,0))</f>
        <v>1.0103929434666665</v>
      </c>
      <c r="O370" s="304">
        <f t="shared" si="17"/>
        <v>1.0103929434666665</v>
      </c>
    </row>
    <row r="371" spans="1:15" x14ac:dyDescent="0.3">
      <c r="A371" s="228" t="str">
        <f>'2. Emissions Units &amp; Activities'!$A$22</f>
        <v>Type H</v>
      </c>
      <c r="B371" s="276" t="s">
        <v>194</v>
      </c>
      <c r="C371" s="230" t="str">
        <f>IFERROR(IF(B371="No CAS","",INDEX('DEQ Pollutant List'!$C$7:$C$611,MATCH('3. Pollutant Emissions - EF'!B371,'DEQ Pollutant List'!$B$7:$B$611,0))),"")</f>
        <v>Acrolein</v>
      </c>
      <c r="D371" s="231">
        <f>IFERROR(IF(OR($B371="",$B371="No CAS"),INDEX('DEQ Pollutant List'!$A$7:$A$611,MATCH($C371,'DEQ Pollutant List'!$C$7:$C$611,0)),INDEX('DEQ Pollutant List'!$A$7:$A$611,MATCH($B371,'DEQ Pollutant List'!$B$7:$B$611,0))),"")</f>
        <v>5</v>
      </c>
      <c r="E371" s="232">
        <v>0</v>
      </c>
      <c r="F371" s="233">
        <f>IF(A371="Type F",IF(INDEX('Emission Factors'!$G$6:$G$54,MATCH('3. Pollutant Emissions - EF'!B371,'Emission Factors'!$D$6:$D$54,0))="",INDEX('Emission Factors'!$F$6:$F$54,MATCH('3. Pollutant Emissions - EF'!B371,'Emission Factors'!$D$6:$D$54,0)),INDEX('Emission Factors'!$G$6:$G$54,MATCH('3. Pollutant Emissions - EF'!B371,'Emission Factors'!$D$6:$D$54,0))),IF(OR(A371="Type X",A371="Type Y"),INDEX('Emission Factors'!$E$6:$E$54,MATCH('3. Pollutant Emissions - EF'!B371,'Emission Factors'!$D$6:$D$54,0)),INDEX('Emission Factors'!$F$6:$F$54,MATCH('3. Pollutant Emissions - EF'!B371,'Emission Factors'!$D$6:$D$54,0))))</f>
        <v>3.39E-2</v>
      </c>
      <c r="G371" s="234">
        <f t="shared" si="15"/>
        <v>3.39E-2</v>
      </c>
      <c r="H371" s="235" t="s">
        <v>188</v>
      </c>
      <c r="I371" s="556" t="s">
        <v>189</v>
      </c>
      <c r="J371" s="298">
        <f>IFERROR(IF(F371="N/A","N/A",F371*(1-E371)*INDEX('2. Emissions Units &amp; Activities'!$H$15:$H$23,MATCH('3. Pollutant Emissions - EF'!$A371,'2. Emissions Units &amp; Activities'!$A$15:$A$23,0))/1000),"")</f>
        <v>3.3900000000000002E-3</v>
      </c>
      <c r="K371" s="238">
        <f>INDEX('Screening Emission Calculations'!$E$4:$M$54,MATCH($B371,'Screening Emission Calculations'!$C$4:$C$54,0),MATCH($A371,'Screening Emission Calculations'!$E$1:$M$1,0))</f>
        <v>0.18467183200000001</v>
      </c>
      <c r="L371" s="299">
        <f t="shared" si="16"/>
        <v>0.18467183200000001</v>
      </c>
      <c r="M371" s="500">
        <f>IFERROR(IF(F371="N/A","N/A",F371*(1-E371)*INDEX('2. Emissions Units &amp; Activities'!$K$15:$K$23,MATCH('3. Pollutant Emissions - EF'!$A371,'2. Emissions Units &amp; Activities'!$A$15:$A$23,0))/1000),"")</f>
        <v>1.3221000000000001E-3</v>
      </c>
      <c r="N371" s="555">
        <f>INDEX('Screening Emission Calculations'!$E$83:$M$133,MATCH($B371,'Screening Emission Calculations'!$C$83:$C$133,0),MATCH($A371,'Screening Emission Calculations'!$E$80:$M$80,0))</f>
        <v>4.3728227733333333E-2</v>
      </c>
      <c r="O371" s="304">
        <f t="shared" si="17"/>
        <v>4.3728227733333333E-2</v>
      </c>
    </row>
    <row r="372" spans="1:15" x14ac:dyDescent="0.3">
      <c r="A372" s="228" t="str">
        <f>'2. Emissions Units &amp; Activities'!$A$22</f>
        <v>Type H</v>
      </c>
      <c r="B372" s="276" t="s">
        <v>195</v>
      </c>
      <c r="C372" s="230" t="str">
        <f>IFERROR(IF(B372="No CAS","",INDEX('DEQ Pollutant List'!$C$7:$C$611,MATCH('3. Pollutant Emissions - EF'!B372,'DEQ Pollutant List'!$B$7:$B$611,0))),"")</f>
        <v>Ammonia</v>
      </c>
      <c r="D372" s="231">
        <f>IFERROR(IF(OR($B372="",$B372="No CAS"),INDEX('DEQ Pollutant List'!$A$7:$A$611,MATCH($C372,'DEQ Pollutant List'!$C$7:$C$611,0)),INDEX('DEQ Pollutant List'!$A$7:$A$611,MATCH($B372,'DEQ Pollutant List'!$B$7:$B$611,0))),"")</f>
        <v>26</v>
      </c>
      <c r="E372" s="232">
        <v>0</v>
      </c>
      <c r="F372" s="233">
        <f>IF(A372="Type F",IF(INDEX('Emission Factors'!$G$6:$G$54,MATCH('3. Pollutant Emissions - EF'!B372,'Emission Factors'!$D$6:$D$54,0))="",INDEX('Emission Factors'!$F$6:$F$54,MATCH('3. Pollutant Emissions - EF'!B372,'Emission Factors'!$D$6:$D$54,0)),INDEX('Emission Factors'!$G$6:$G$54,MATCH('3. Pollutant Emissions - EF'!B372,'Emission Factors'!$D$6:$D$54,0))),IF(OR(A372="Type X",A372="Type Y"),INDEX('Emission Factors'!$E$6:$E$54,MATCH('3. Pollutant Emissions - EF'!B372,'Emission Factors'!$D$6:$D$54,0)),INDEX('Emission Factors'!$F$6:$F$54,MATCH('3. Pollutant Emissions - EF'!B372,'Emission Factors'!$D$6:$D$54,0))))</f>
        <v>0.8</v>
      </c>
      <c r="G372" s="234">
        <f t="shared" si="15"/>
        <v>0.8</v>
      </c>
      <c r="H372" s="235" t="s">
        <v>188</v>
      </c>
      <c r="I372" s="556" t="s">
        <v>196</v>
      </c>
      <c r="J372" s="298">
        <f>IFERROR(IF(F372="N/A","N/A",F372*(1-E372)*INDEX('2. Emissions Units &amp; Activities'!$H$15:$H$23,MATCH('3. Pollutant Emissions - EF'!$A372,'2. Emissions Units &amp; Activities'!$A$15:$A$23,0))/1000),"")</f>
        <v>0.08</v>
      </c>
      <c r="K372" s="238">
        <f>INDEX('Screening Emission Calculations'!$E$4:$M$54,MATCH($B372,'Screening Emission Calculations'!$C$4:$C$54,0),MATCH($A372,'Screening Emission Calculations'!$E$1:$M$1,0))</f>
        <v>4.2880000000000003</v>
      </c>
      <c r="L372" s="299">
        <f t="shared" si="16"/>
        <v>4.2880000000000003</v>
      </c>
      <c r="M372" s="500">
        <f>IFERROR(IF(F372="N/A","N/A",F372*(1-E372)*INDEX('2. Emissions Units &amp; Activities'!$K$15:$K$23,MATCH('3. Pollutant Emissions - EF'!$A372,'2. Emissions Units &amp; Activities'!$A$15:$A$23,0))/1000),"")</f>
        <v>3.1200000000000002E-2</v>
      </c>
      <c r="N372" s="555">
        <f>INDEX('Screening Emission Calculations'!$E$83:$M$133,MATCH($B372,'Screening Emission Calculations'!$C$83:$C$133,0),MATCH($A372,'Screening Emission Calculations'!$E$80:$M$80,0))</f>
        <v>1.0296000000000001</v>
      </c>
      <c r="O372" s="304">
        <f t="shared" si="17"/>
        <v>1.0296000000000001</v>
      </c>
    </row>
    <row r="373" spans="1:15" x14ac:dyDescent="0.3">
      <c r="A373" s="228" t="str">
        <f>'2. Emissions Units &amp; Activities'!$A$22</f>
        <v>Type H</v>
      </c>
      <c r="B373" s="276" t="s">
        <v>197</v>
      </c>
      <c r="C373" s="230" t="str">
        <f>IFERROR(IF(B373="No CAS","",INDEX('DEQ Pollutant List'!$C$7:$C$611,MATCH('3. Pollutant Emissions - EF'!B373,'DEQ Pollutant List'!$B$7:$B$611,0))),"")</f>
        <v>Anthracene</v>
      </c>
      <c r="D373" s="231">
        <f>IFERROR(IF(OR($B373="",$B373="No CAS"),INDEX('DEQ Pollutant List'!$A$7:$A$611,MATCH($C373,'DEQ Pollutant List'!$C$7:$C$611,0)),INDEX('DEQ Pollutant List'!$A$7:$A$611,MATCH($B373,'DEQ Pollutant List'!$B$7:$B$611,0))),"")</f>
        <v>404</v>
      </c>
      <c r="E373" s="232">
        <v>0</v>
      </c>
      <c r="F373" s="233">
        <f>IF(A373="Type F",IF(INDEX('Emission Factors'!$G$6:$G$54,MATCH('3. Pollutant Emissions - EF'!B373,'Emission Factors'!$D$6:$D$54,0))="",INDEX('Emission Factors'!$F$6:$F$54,MATCH('3. Pollutant Emissions - EF'!B373,'Emission Factors'!$D$6:$D$54,0)),INDEX('Emission Factors'!$G$6:$G$54,MATCH('3. Pollutant Emissions - EF'!B373,'Emission Factors'!$D$6:$D$54,0))),IF(OR(A373="Type X",A373="Type Y"),INDEX('Emission Factors'!$E$6:$E$54,MATCH('3. Pollutant Emissions - EF'!B373,'Emission Factors'!$D$6:$D$54,0)),INDEX('Emission Factors'!$F$6:$F$54,MATCH('3. Pollutant Emissions - EF'!B373,'Emission Factors'!$D$6:$D$54,0))))</f>
        <v>4.5209000937094504E-4</v>
      </c>
      <c r="G373" s="234">
        <f t="shared" si="15"/>
        <v>4.5209000937094504E-4</v>
      </c>
      <c r="H373" s="235" t="s">
        <v>188</v>
      </c>
      <c r="I373" s="556" t="s">
        <v>189</v>
      </c>
      <c r="J373" s="298">
        <f>IFERROR(IF(F373="N/A","N/A",F373*(1-E373)*INDEX('2. Emissions Units &amp; Activities'!$H$15:$H$23,MATCH('3. Pollutant Emissions - EF'!$A373,'2. Emissions Units &amp; Activities'!$A$15:$A$23,0))/1000),"")</f>
        <v>4.5209000937094505E-5</v>
      </c>
      <c r="K373" s="238">
        <f>INDEX('Screening Emission Calculations'!$E$4:$M$54,MATCH($B373,'Screening Emission Calculations'!$C$4:$C$54,0),MATCH($A373,'Screening Emission Calculations'!$E$1:$M$1,0))</f>
        <v>2.4627814235819931E-3</v>
      </c>
      <c r="L373" s="299">
        <f t="shared" si="16"/>
        <v>2.4627814235819931E-3</v>
      </c>
      <c r="M373" s="500">
        <f>IFERROR(IF(F373="N/A","N/A",F373*(1-E373)*INDEX('2. Emissions Units &amp; Activities'!$K$15:$K$23,MATCH('3. Pollutant Emissions - EF'!$A373,'2. Emissions Units &amp; Activities'!$A$15:$A$23,0))/1000),"")</f>
        <v>1.7631510365466859E-5</v>
      </c>
      <c r="N373" s="555">
        <f>INDEX('Screening Emission Calculations'!$E$83:$M$133,MATCH($B373,'Screening Emission Calculations'!$C$83:$C$133,0),MATCH($A373,'Screening Emission Calculations'!$E$80:$M$80,0))</f>
        <v>5.8315914117219728E-4</v>
      </c>
      <c r="O373" s="304">
        <f t="shared" si="17"/>
        <v>5.8315914117219728E-4</v>
      </c>
    </row>
    <row r="374" spans="1:15" x14ac:dyDescent="0.3">
      <c r="A374" s="228" t="str">
        <f>'2. Emissions Units &amp; Activities'!$A$22</f>
        <v>Type H</v>
      </c>
      <c r="B374" s="276" t="s">
        <v>198</v>
      </c>
      <c r="C374" s="230" t="str">
        <f>IFERROR(IF(B374="No CAS","",INDEX('DEQ Pollutant List'!$C$7:$C$611,MATCH('3. Pollutant Emissions - EF'!B374,'DEQ Pollutant List'!$B$7:$B$611,0))),"")</f>
        <v>Antimony and compounds</v>
      </c>
      <c r="D374" s="231">
        <f>IFERROR(IF(OR($B374="",$B374="No CAS"),INDEX('DEQ Pollutant List'!$A$7:$A$611,MATCH($C374,'DEQ Pollutant List'!$C$7:$C$611,0)),INDEX('DEQ Pollutant List'!$A$7:$A$611,MATCH($B374,'DEQ Pollutant List'!$B$7:$B$611,0))),"")</f>
        <v>33</v>
      </c>
      <c r="E374" s="232">
        <v>0</v>
      </c>
      <c r="F374" s="233">
        <f>IF(A374="Type F",IF(INDEX('Emission Factors'!$G$6:$G$54,MATCH('3. Pollutant Emissions - EF'!B374,'Emission Factors'!$D$6:$D$54,0))="",INDEX('Emission Factors'!$F$6:$F$54,MATCH('3. Pollutant Emissions - EF'!B374,'Emission Factors'!$D$6:$D$54,0)),INDEX('Emission Factors'!$G$6:$G$54,MATCH('3. Pollutant Emissions - EF'!B374,'Emission Factors'!$D$6:$D$54,0))),IF(OR(A374="Type X",A374="Type Y"),INDEX('Emission Factors'!$E$6:$E$54,MATCH('3. Pollutant Emissions - EF'!B374,'Emission Factors'!$D$6:$D$54,0)),INDEX('Emission Factors'!$F$6:$F$54,MATCH('3. Pollutant Emissions - EF'!B374,'Emission Factors'!$D$6:$D$54,0))))</f>
        <v>3.1818727304855452E-4</v>
      </c>
      <c r="G374" s="234">
        <f t="shared" si="15"/>
        <v>3.1818727304855452E-4</v>
      </c>
      <c r="H374" s="235" t="s">
        <v>188</v>
      </c>
      <c r="I374" s="556" t="s">
        <v>196</v>
      </c>
      <c r="J374" s="298">
        <f>IFERROR(IF(F374="N/A","N/A",F374*(1-E374)*INDEX('2. Emissions Units &amp; Activities'!$H$15:$H$23,MATCH('3. Pollutant Emissions - EF'!$A374,'2. Emissions Units &amp; Activities'!$A$15:$A$23,0))/1000),"")</f>
        <v>3.1818727304855453E-5</v>
      </c>
      <c r="K374" s="238">
        <f>INDEX('Screening Emission Calculations'!$E$4:$M$54,MATCH($B374,'Screening Emission Calculations'!$C$4:$C$54,0),MATCH($A374,'Screening Emission Calculations'!$E$1:$M$1,0))</f>
        <v>1.7054837835402523E-3</v>
      </c>
      <c r="L374" s="299">
        <f t="shared" si="16"/>
        <v>1.7054837835402523E-3</v>
      </c>
      <c r="M374" s="500">
        <f>IFERROR(IF(F374="N/A","N/A",F374*(1-E374)*INDEX('2. Emissions Units &amp; Activities'!$K$15:$K$23,MATCH('3. Pollutant Emissions - EF'!$A374,'2. Emissions Units &amp; Activities'!$A$15:$A$23,0))/1000),"")</f>
        <v>1.2409303648893626E-5</v>
      </c>
      <c r="N374" s="555">
        <f>INDEX('Screening Emission Calculations'!$E$83:$M$133,MATCH($B374,'Screening Emission Calculations'!$C$83:$C$133,0),MATCH($A374,'Screening Emission Calculations'!$E$80:$M$80,0))</f>
        <v>4.0950702041348967E-4</v>
      </c>
      <c r="O374" s="304">
        <f t="shared" si="17"/>
        <v>4.0950702041348967E-4</v>
      </c>
    </row>
    <row r="375" spans="1:15" x14ac:dyDescent="0.3">
      <c r="A375" s="228" t="str">
        <f>'2. Emissions Units &amp; Activities'!$A$22</f>
        <v>Type H</v>
      </c>
      <c r="B375" s="276" t="s">
        <v>185</v>
      </c>
      <c r="C375" s="230" t="str">
        <f>IFERROR(IF(B375="No CAS","",INDEX('DEQ Pollutant List'!$C$7:$C$611,MATCH('3. Pollutant Emissions - EF'!B375,'DEQ Pollutant List'!$B$7:$B$611,0))),"")</f>
        <v>Arsenic and compounds</v>
      </c>
      <c r="D375" s="231">
        <f>IFERROR(IF(OR($B375="",$B375="No CAS"),INDEX('DEQ Pollutant List'!$A$7:$A$611,MATCH($C375,'DEQ Pollutant List'!$C$7:$C$611,0)),INDEX('DEQ Pollutant List'!$A$7:$A$611,MATCH($B375,'DEQ Pollutant List'!$B$7:$B$611,0))),"")</f>
        <v>37</v>
      </c>
      <c r="E375" s="232">
        <v>0</v>
      </c>
      <c r="F375" s="233">
        <f>IF(A375="Type F",IF(INDEX('Emission Factors'!$G$6:$G$54,MATCH('3. Pollutant Emissions - EF'!B375,'Emission Factors'!$D$6:$D$54,0))="",INDEX('Emission Factors'!$F$6:$F$54,MATCH('3. Pollutant Emissions - EF'!B375,'Emission Factors'!$D$6:$D$54,0)),INDEX('Emission Factors'!$G$6:$G$54,MATCH('3. Pollutant Emissions - EF'!B375,'Emission Factors'!$D$6:$D$54,0))),IF(OR(A375="Type X",A375="Type Y"),INDEX('Emission Factors'!$E$6:$E$54,MATCH('3. Pollutant Emissions - EF'!B375,'Emission Factors'!$D$6:$D$54,0)),INDEX('Emission Factors'!$F$6:$F$54,MATCH('3. Pollutant Emissions - EF'!B375,'Emission Factors'!$D$6:$D$54,0))))</f>
        <v>2.7685267838269253E-4</v>
      </c>
      <c r="G375" s="234">
        <f t="shared" si="15"/>
        <v>2.7685267838269253E-4</v>
      </c>
      <c r="H375" s="235" t="s">
        <v>188</v>
      </c>
      <c r="I375" s="556" t="s">
        <v>196</v>
      </c>
      <c r="J375" s="298">
        <f>IFERROR(IF(F375="N/A","N/A",F375*(1-E375)*INDEX('2. Emissions Units &amp; Activities'!$H$15:$H$23,MATCH('3. Pollutant Emissions - EF'!$A375,'2. Emissions Units &amp; Activities'!$A$15:$A$23,0))/1000),"")</f>
        <v>2.7685267838269253E-5</v>
      </c>
      <c r="K375" s="238">
        <f>INDEX('Screening Emission Calculations'!$E$4:$M$54,MATCH($B375,'Screening Emission Calculations'!$C$4:$C$54,0),MATCH($A375,'Screening Emission Calculations'!$E$1:$M$1,0))</f>
        <v>1.483930356131232E-3</v>
      </c>
      <c r="L375" s="299">
        <f t="shared" si="16"/>
        <v>1.483930356131232E-3</v>
      </c>
      <c r="M375" s="500">
        <f>IFERROR(IF(F375="N/A","N/A",F375*(1-E375)*INDEX('2. Emissions Units &amp; Activities'!$K$15:$K$23,MATCH('3. Pollutant Emissions - EF'!$A375,'2. Emissions Units &amp; Activities'!$A$15:$A$23,0))/1000),"")</f>
        <v>1.079725445692501E-5</v>
      </c>
      <c r="N375" s="555">
        <f>INDEX('Screening Emission Calculations'!$E$83:$M$133,MATCH($B375,'Screening Emission Calculations'!$C$83:$C$133,0),MATCH($A375,'Screening Emission Calculations'!$E$80:$M$80,0))</f>
        <v>3.5630939707852525E-4</v>
      </c>
      <c r="O375" s="304">
        <f t="shared" si="17"/>
        <v>3.5630939707852525E-4</v>
      </c>
    </row>
    <row r="376" spans="1:15" x14ac:dyDescent="0.3">
      <c r="A376" s="228" t="str">
        <f>'2. Emissions Units &amp; Activities'!$A$22</f>
        <v>Type H</v>
      </c>
      <c r="B376" s="276" t="s">
        <v>199</v>
      </c>
      <c r="C376" s="230" t="str">
        <f>IFERROR(IF(B376="No CAS","",INDEX('DEQ Pollutant List'!$C$7:$C$611,MATCH('3. Pollutant Emissions - EF'!B376,'DEQ Pollutant List'!$B$7:$B$611,0))),"")</f>
        <v>Barium and compounds</v>
      </c>
      <c r="D376" s="231">
        <f>IFERROR(IF(OR($B376="",$B376="No CAS"),INDEX('DEQ Pollutant List'!$A$7:$A$611,MATCH($C376,'DEQ Pollutant List'!$C$7:$C$611,0)),INDEX('DEQ Pollutant List'!$A$7:$A$611,MATCH($B376,'DEQ Pollutant List'!$B$7:$B$611,0))),"")</f>
        <v>45</v>
      </c>
      <c r="E376" s="232">
        <v>0</v>
      </c>
      <c r="F376" s="233">
        <f>IF(A376="Type F",IF(INDEX('Emission Factors'!$G$6:$G$54,MATCH('3. Pollutant Emissions - EF'!B376,'Emission Factors'!$D$6:$D$54,0))="",INDEX('Emission Factors'!$F$6:$F$54,MATCH('3. Pollutant Emissions - EF'!B376,'Emission Factors'!$D$6:$D$54,0)),INDEX('Emission Factors'!$G$6:$G$54,MATCH('3. Pollutant Emissions - EF'!B376,'Emission Factors'!$D$6:$D$54,0))),IF(OR(A376="Type X",A376="Type Y"),INDEX('Emission Factors'!$E$6:$E$54,MATCH('3. Pollutant Emissions - EF'!B376,'Emission Factors'!$D$6:$D$54,0)),INDEX('Emission Factors'!$F$6:$F$54,MATCH('3. Pollutant Emissions - EF'!B376,'Emission Factors'!$D$6:$D$54,0))))</f>
        <v>3.7389334939055331E-4</v>
      </c>
      <c r="G376" s="234">
        <f t="shared" si="15"/>
        <v>3.7389334939055331E-4</v>
      </c>
      <c r="H376" s="235" t="s">
        <v>188</v>
      </c>
      <c r="I376" s="556" t="s">
        <v>196</v>
      </c>
      <c r="J376" s="298">
        <f>IFERROR(IF(F376="N/A","N/A",F376*(1-E376)*INDEX('2. Emissions Units &amp; Activities'!$H$15:$H$23,MATCH('3. Pollutant Emissions - EF'!$A376,'2. Emissions Units &amp; Activities'!$A$15:$A$23,0))/1000),"")</f>
        <v>3.7389334939055329E-5</v>
      </c>
      <c r="K376" s="238">
        <f>INDEX('Screening Emission Calculations'!$E$4:$M$54,MATCH($B376,'Screening Emission Calculations'!$C$4:$C$54,0),MATCH($A376,'Screening Emission Calculations'!$E$1:$M$1,0))</f>
        <v>2.0040683527333659E-3</v>
      </c>
      <c r="L376" s="299">
        <f t="shared" si="16"/>
        <v>2.0040683527333659E-3</v>
      </c>
      <c r="M376" s="500">
        <f>IFERROR(IF(F376="N/A","N/A",F376*(1-E376)*INDEX('2. Emissions Units &amp; Activities'!$K$15:$K$23,MATCH('3. Pollutant Emissions - EF'!$A376,'2. Emissions Units &amp; Activities'!$A$15:$A$23,0))/1000),"")</f>
        <v>1.4581840626231579E-5</v>
      </c>
      <c r="N376" s="555">
        <f>INDEX('Screening Emission Calculations'!$E$83:$M$133,MATCH($B376,'Screening Emission Calculations'!$C$83:$C$133,0),MATCH($A376,'Screening Emission Calculations'!$E$80:$M$80,0))</f>
        <v>4.8120074066564209E-4</v>
      </c>
      <c r="O376" s="304">
        <f t="shared" si="17"/>
        <v>4.8120074066564209E-4</v>
      </c>
    </row>
    <row r="377" spans="1:15" x14ac:dyDescent="0.3">
      <c r="A377" s="228" t="str">
        <f>'2. Emissions Units &amp; Activities'!$A$22</f>
        <v>Type H</v>
      </c>
      <c r="B377" s="276" t="s">
        <v>200</v>
      </c>
      <c r="C377" s="230" t="str">
        <f>IFERROR(IF(B377="No CAS","",INDEX('DEQ Pollutant List'!$C$7:$C$611,MATCH('3. Pollutant Emissions - EF'!B377,'DEQ Pollutant List'!$B$7:$B$611,0))),"")</f>
        <v>Benz[a]anthracene</v>
      </c>
      <c r="D377" s="231">
        <f>IFERROR(IF(OR($B377="",$B377="No CAS"),INDEX('DEQ Pollutant List'!$A$7:$A$611,MATCH($C377,'DEQ Pollutant List'!$C$7:$C$611,0)),INDEX('DEQ Pollutant List'!$A$7:$A$611,MATCH($B377,'DEQ Pollutant List'!$B$7:$B$611,0))),"")</f>
        <v>405</v>
      </c>
      <c r="E377" s="232">
        <v>0</v>
      </c>
      <c r="F377" s="233">
        <f>IF(A377="Type F",IF(INDEX('Emission Factors'!$G$6:$G$54,MATCH('3. Pollutant Emissions - EF'!B377,'Emission Factors'!$D$6:$D$54,0))="",INDEX('Emission Factors'!$F$6:$F$54,MATCH('3. Pollutant Emissions - EF'!B377,'Emission Factors'!$D$6:$D$54,0)),INDEX('Emission Factors'!$G$6:$G$54,MATCH('3. Pollutant Emissions - EF'!B377,'Emission Factors'!$D$6:$D$54,0))),IF(OR(A377="Type X",A377="Type Y"),INDEX('Emission Factors'!$E$6:$E$54,MATCH('3. Pollutant Emissions - EF'!B377,'Emission Factors'!$D$6:$D$54,0)),INDEX('Emission Factors'!$F$6:$F$54,MATCH('3. Pollutant Emissions - EF'!B377,'Emission Factors'!$D$6:$D$54,0))))</f>
        <v>4.8541323701614526E-5</v>
      </c>
      <c r="G377" s="234">
        <f t="shared" si="15"/>
        <v>4.8541323701614526E-5</v>
      </c>
      <c r="H377" s="235" t="s">
        <v>188</v>
      </c>
      <c r="I377" s="556" t="s">
        <v>189</v>
      </c>
      <c r="J377" s="298">
        <f>IFERROR(IF(F377="N/A","N/A",F377*(1-E377)*INDEX('2. Emissions Units &amp; Activities'!$H$15:$H$23,MATCH('3. Pollutant Emissions - EF'!$A377,'2. Emissions Units &amp; Activities'!$A$15:$A$23,0))/1000),"")</f>
        <v>4.8541323701614522E-6</v>
      </c>
      <c r="K377" s="298">
        <f>INDEX('Screening Emission Calculations'!$E$4:$M$54,MATCH($B377,'Screening Emission Calculations'!$C$4:$C$54,0),MATCH($A377,'Screening Emission Calculations'!$E$1:$M$1,0))</f>
        <v>2.6443112612631786E-4</v>
      </c>
      <c r="L377" s="299">
        <f t="shared" si="16"/>
        <v>2.6443112612631786E-4</v>
      </c>
      <c r="M377" s="500">
        <f>IFERROR(IF(F377="N/A","N/A",F377*(1-E377)*INDEX('2. Emissions Units &amp; Activities'!$K$15:$K$23,MATCH('3. Pollutant Emissions - EF'!$A377,'2. Emissions Units &amp; Activities'!$A$15:$A$23,0))/1000),"")</f>
        <v>1.8931116243629665E-6</v>
      </c>
      <c r="N377" s="555">
        <f>INDEX('Screening Emission Calculations'!$E$83:$M$133,MATCH($B377,'Screening Emission Calculations'!$C$83:$C$133,0),MATCH($A377,'Screening Emission Calculations'!$E$80:$M$80,0))</f>
        <v>6.2614337973500037E-5</v>
      </c>
      <c r="O377" s="304">
        <f t="shared" si="17"/>
        <v>6.2614337973500037E-5</v>
      </c>
    </row>
    <row r="378" spans="1:15" x14ac:dyDescent="0.3">
      <c r="A378" s="228" t="str">
        <f>'2. Emissions Units &amp; Activities'!$A$22</f>
        <v>Type H</v>
      </c>
      <c r="B378" s="276" t="s">
        <v>201</v>
      </c>
      <c r="C378" s="230" t="str">
        <f>IFERROR(IF(B378="No CAS","",INDEX('DEQ Pollutant List'!$C$7:$C$611,MATCH('3. Pollutant Emissions - EF'!B378,'DEQ Pollutant List'!$B$7:$B$611,0))),"")</f>
        <v>Benzene</v>
      </c>
      <c r="D378" s="231">
        <f>IFERROR(IF(OR($B378="",$B378="No CAS"),INDEX('DEQ Pollutant List'!$A$7:$A$611,MATCH($C378,'DEQ Pollutant List'!$C$7:$C$611,0)),INDEX('DEQ Pollutant List'!$A$7:$A$611,MATCH($B378,'DEQ Pollutant List'!$B$7:$B$611,0))),"")</f>
        <v>46</v>
      </c>
      <c r="E378" s="232">
        <v>0</v>
      </c>
      <c r="F378" s="233">
        <f>IF(A378="Type F",IF(INDEX('Emission Factors'!$G$6:$G$54,MATCH('3. Pollutant Emissions - EF'!B378,'Emission Factors'!$D$6:$D$54,0))="",INDEX('Emission Factors'!$F$6:$F$54,MATCH('3. Pollutant Emissions - EF'!B378,'Emission Factors'!$D$6:$D$54,0)),INDEX('Emission Factors'!$G$6:$G$54,MATCH('3. Pollutant Emissions - EF'!B378,'Emission Factors'!$D$6:$D$54,0))),IF(OR(A378="Type X",A378="Type Y"),INDEX('Emission Factors'!$E$6:$E$54,MATCH('3. Pollutant Emissions - EF'!B378,'Emission Factors'!$D$6:$D$54,0)),INDEX('Emission Factors'!$F$6:$F$54,MATCH('3. Pollutant Emissions - EF'!B378,'Emission Factors'!$D$6:$D$54,0))))</f>
        <v>0.18629999999999999</v>
      </c>
      <c r="G378" s="234">
        <f t="shared" si="15"/>
        <v>0.18629999999999999</v>
      </c>
      <c r="H378" s="235" t="s">
        <v>188</v>
      </c>
      <c r="I378" s="556" t="s">
        <v>189</v>
      </c>
      <c r="J378" s="298">
        <f>IFERROR(IF(F378="N/A","N/A",F378*(1-E378)*INDEX('2. Emissions Units &amp; Activities'!$H$15:$H$23,MATCH('3. Pollutant Emissions - EF'!$A378,'2. Emissions Units &amp; Activities'!$A$15:$A$23,0))/1000),"")</f>
        <v>1.8630000000000001E-2</v>
      </c>
      <c r="K378" s="298">
        <f>INDEX('Screening Emission Calculations'!$E$4:$M$54,MATCH($B378,'Screening Emission Calculations'!$C$4:$C$54,0),MATCH($A378,'Screening Emission Calculations'!$E$1:$M$1,0))</f>
        <v>1.014877944</v>
      </c>
      <c r="L378" s="299">
        <f t="shared" si="16"/>
        <v>1.014877944</v>
      </c>
      <c r="M378" s="500">
        <f>IFERROR(IF(F378="N/A","N/A",F378*(1-E378)*INDEX('2. Emissions Units &amp; Activities'!$K$15:$K$23,MATCH('3. Pollutant Emissions - EF'!$A378,'2. Emissions Units &amp; Activities'!$A$15:$A$23,0))/1000),"")</f>
        <v>7.2656999999999999E-3</v>
      </c>
      <c r="N378" s="555">
        <f>INDEX('Screening Emission Calculations'!$E$83:$M$133,MATCH($B378,'Screening Emission Calculations'!$C$83:$C$133,0),MATCH($A378,'Screening Emission Calculations'!$E$80:$M$80,0))</f>
        <v>0.24031176480000002</v>
      </c>
      <c r="O378" s="304">
        <f t="shared" si="17"/>
        <v>0.24031176480000002</v>
      </c>
    </row>
    <row r="379" spans="1:15" x14ac:dyDescent="0.3">
      <c r="A379" s="228" t="str">
        <f>'2. Emissions Units &amp; Activities'!$A$22</f>
        <v>Type H</v>
      </c>
      <c r="B379" s="276" t="s">
        <v>202</v>
      </c>
      <c r="C379" s="230" t="str">
        <f>IFERROR(IF(B379="No CAS","",INDEX('DEQ Pollutant List'!$C$7:$C$611,MATCH('3. Pollutant Emissions - EF'!B379,'DEQ Pollutant List'!$B$7:$B$611,0))),"")</f>
        <v>Benzo[a]pyrene</v>
      </c>
      <c r="D379" s="231">
        <f>IFERROR(IF(OR($B379="",$B379="No CAS"),INDEX('DEQ Pollutant List'!$A$7:$A$611,MATCH($C379,'DEQ Pollutant List'!$C$7:$C$611,0)),INDEX('DEQ Pollutant List'!$A$7:$A$611,MATCH($B379,'DEQ Pollutant List'!$B$7:$B$611,0))),"")</f>
        <v>406</v>
      </c>
      <c r="E379" s="232">
        <v>0</v>
      </c>
      <c r="F379" s="233">
        <f>IF(A379="Type F",IF(INDEX('Emission Factors'!$G$6:$G$54,MATCH('3. Pollutant Emissions - EF'!B379,'Emission Factors'!$D$6:$D$54,0))="",INDEX('Emission Factors'!$F$6:$F$54,MATCH('3. Pollutant Emissions - EF'!B379,'Emission Factors'!$D$6:$D$54,0)),INDEX('Emission Factors'!$G$6:$G$54,MATCH('3. Pollutant Emissions - EF'!B379,'Emission Factors'!$D$6:$D$54,0))),IF(OR(A379="Type X",A379="Type Y"),INDEX('Emission Factors'!$E$6:$E$54,MATCH('3. Pollutant Emissions - EF'!B379,'Emission Factors'!$D$6:$D$54,0)),INDEX('Emission Factors'!$F$6:$F$54,MATCH('3. Pollutant Emissions - EF'!B379,'Emission Factors'!$D$6:$D$54,0))))</f>
        <v>1.4385237354722992E-5</v>
      </c>
      <c r="G379" s="234">
        <f t="shared" si="15"/>
        <v>1.4385237354722992E-5</v>
      </c>
      <c r="H379" s="235" t="s">
        <v>188</v>
      </c>
      <c r="I379" s="556" t="s">
        <v>189</v>
      </c>
      <c r="J379" s="298">
        <f>IFERROR(IF(F379="N/A","N/A",F379*(1-E379)*INDEX('2. Emissions Units &amp; Activities'!$H$15:$H$23,MATCH('3. Pollutant Emissions - EF'!$A379,'2. Emissions Units &amp; Activities'!$A$15:$A$23,0))/1000),"")</f>
        <v>1.4385237354722993E-6</v>
      </c>
      <c r="K379" s="298">
        <f>INDEX('Screening Emission Calculations'!$E$4:$M$54,MATCH($B379,'Screening Emission Calculations'!$C$4:$C$54,0),MATCH($A379,'Screening Emission Calculations'!$E$1:$M$1,0))</f>
        <v>7.8364251800930039E-5</v>
      </c>
      <c r="L379" s="299">
        <f t="shared" si="16"/>
        <v>7.8364251800930039E-5</v>
      </c>
      <c r="M379" s="500">
        <f>IFERROR(IF(F379="N/A","N/A",F379*(1-E379)*INDEX('2. Emissions Units &amp; Activities'!$K$15:$K$23,MATCH('3. Pollutant Emissions - EF'!$A379,'2. Emissions Units &amp; Activities'!$A$15:$A$23,0))/1000),"")</f>
        <v>5.610242568341967E-7</v>
      </c>
      <c r="N379" s="555">
        <f>INDEX('Screening Emission Calculations'!$E$83:$M$133,MATCH($B379,'Screening Emission Calculations'!$C$83:$C$133,0),MATCH($A379,'Screening Emission Calculations'!$E$80:$M$80,0))</f>
        <v>1.8555779794848988E-5</v>
      </c>
      <c r="O379" s="304">
        <f t="shared" si="17"/>
        <v>1.8555779794848988E-5</v>
      </c>
    </row>
    <row r="380" spans="1:15" x14ac:dyDescent="0.3">
      <c r="A380" s="228" t="str">
        <f>'2. Emissions Units &amp; Activities'!$A$22</f>
        <v>Type H</v>
      </c>
      <c r="B380" s="276" t="s">
        <v>203</v>
      </c>
      <c r="C380" s="230" t="str">
        <f>IFERROR(IF(B380="No CAS","",INDEX('DEQ Pollutant List'!$C$7:$C$611,MATCH('3. Pollutant Emissions - EF'!B380,'DEQ Pollutant List'!$B$7:$B$611,0))),"")</f>
        <v>Benzo[b]fluoranthene</v>
      </c>
      <c r="D380" s="231">
        <f>IFERROR(IF(OR($B380="",$B380="No CAS"),INDEX('DEQ Pollutant List'!$A$7:$A$611,MATCH($C380,'DEQ Pollutant List'!$C$7:$C$611,0)),INDEX('DEQ Pollutant List'!$A$7:$A$611,MATCH($B380,'DEQ Pollutant List'!$B$7:$B$611,0))),"")</f>
        <v>407</v>
      </c>
      <c r="E380" s="232">
        <v>0</v>
      </c>
      <c r="F380" s="233">
        <f>IF(A380="Type F",IF(INDEX('Emission Factors'!$G$6:$G$54,MATCH('3. Pollutant Emissions - EF'!B380,'Emission Factors'!$D$6:$D$54,0))="",INDEX('Emission Factors'!$F$6:$F$54,MATCH('3. Pollutant Emissions - EF'!B380,'Emission Factors'!$D$6:$D$54,0)),INDEX('Emission Factors'!$G$6:$G$54,MATCH('3. Pollutant Emissions - EF'!B380,'Emission Factors'!$D$6:$D$54,0))),IF(OR(A380="Type X",A380="Type Y"),INDEX('Emission Factors'!$E$6:$E$54,MATCH('3. Pollutant Emissions - EF'!B380,'Emission Factors'!$D$6:$D$54,0)),INDEX('Emission Factors'!$F$6:$F$54,MATCH('3. Pollutant Emissions - EF'!B380,'Emission Factors'!$D$6:$D$54,0))))</f>
        <v>4.4353578135943152E-5</v>
      </c>
      <c r="G380" s="234">
        <f t="shared" si="15"/>
        <v>4.4353578135943152E-5</v>
      </c>
      <c r="H380" s="235" t="s">
        <v>188</v>
      </c>
      <c r="I380" s="556" t="s">
        <v>189</v>
      </c>
      <c r="J380" s="298">
        <f>IFERROR(IF(F380="N/A","N/A",F380*(1-E380)*INDEX('2. Emissions Units &amp; Activities'!$H$15:$H$23,MATCH('3. Pollutant Emissions - EF'!$A380,'2. Emissions Units &amp; Activities'!$A$15:$A$23,0))/1000),"")</f>
        <v>4.4353578135943148E-6</v>
      </c>
      <c r="K380" s="298">
        <f>INDEX('Screening Emission Calculations'!$E$4:$M$54,MATCH($B380,'Screening Emission Calculations'!$C$4:$C$54,0),MATCH($A380,'Screening Emission Calculations'!$E$1:$M$1,0))</f>
        <v>2.4161818672919667E-4</v>
      </c>
      <c r="L380" s="299">
        <f t="shared" si="16"/>
        <v>2.4161818672919667E-4</v>
      </c>
      <c r="M380" s="500">
        <f>IFERROR(IF(F380="N/A","N/A",F380*(1-E380)*INDEX('2. Emissions Units &amp; Activities'!$K$15:$K$23,MATCH('3. Pollutant Emissions - EF'!$A380,'2. Emissions Units &amp; Activities'!$A$15:$A$23,0))/1000),"")</f>
        <v>1.7297895473017828E-6</v>
      </c>
      <c r="N380" s="555">
        <f>INDEX('Screening Emission Calculations'!$E$83:$M$133,MATCH($B380,'Screening Emission Calculations'!$C$83:$C$133,0),MATCH($A380,'Screening Emission Calculations'!$E$80:$M$80,0))</f>
        <v>5.7212488658310214E-5</v>
      </c>
      <c r="O380" s="304">
        <f t="shared" si="17"/>
        <v>5.7212488658310214E-5</v>
      </c>
    </row>
    <row r="381" spans="1:15" x14ac:dyDescent="0.3">
      <c r="A381" s="228" t="str">
        <f>'2. Emissions Units &amp; Activities'!$A$22</f>
        <v>Type H</v>
      </c>
      <c r="B381" s="276" t="s">
        <v>204</v>
      </c>
      <c r="C381" s="230" t="str">
        <f>IFERROR(IF(B381="No CAS","",INDEX('DEQ Pollutant List'!$C$7:$C$611,MATCH('3. Pollutant Emissions - EF'!B381,'DEQ Pollutant List'!$B$7:$B$611,0))),"")</f>
        <v>Benzo[e]pyrene</v>
      </c>
      <c r="D381" s="231">
        <f>IFERROR(IF(OR($B381="",$B381="No CAS"),INDEX('DEQ Pollutant List'!$A$7:$A$611,MATCH($C381,'DEQ Pollutant List'!$C$7:$C$611,0)),INDEX('DEQ Pollutant List'!$A$7:$A$611,MATCH($B381,'DEQ Pollutant List'!$B$7:$B$611,0))),"")</f>
        <v>409</v>
      </c>
      <c r="E381" s="232">
        <v>0</v>
      </c>
      <c r="F381" s="233">
        <f>IF(A381="Type F",IF(INDEX('Emission Factors'!$G$6:$G$54,MATCH('3. Pollutant Emissions - EF'!B381,'Emission Factors'!$D$6:$D$54,0))="",INDEX('Emission Factors'!$F$6:$F$54,MATCH('3. Pollutant Emissions - EF'!B381,'Emission Factors'!$D$6:$D$54,0)),INDEX('Emission Factors'!$G$6:$G$54,MATCH('3. Pollutant Emissions - EF'!B381,'Emission Factors'!$D$6:$D$54,0))),IF(OR(A381="Type X",A381="Type Y"),INDEX('Emission Factors'!$E$6:$E$54,MATCH('3. Pollutant Emissions - EF'!B381,'Emission Factors'!$D$6:$D$54,0)),INDEX('Emission Factors'!$F$6:$F$54,MATCH('3. Pollutant Emissions - EF'!B381,'Emission Factors'!$D$6:$D$54,0))))</f>
        <v>3.2868294417433586E-5</v>
      </c>
      <c r="G381" s="234">
        <f t="shared" si="15"/>
        <v>3.2868294417433586E-5</v>
      </c>
      <c r="H381" s="235" t="s">
        <v>188</v>
      </c>
      <c r="I381" s="556" t="s">
        <v>189</v>
      </c>
      <c r="J381" s="298">
        <f>IFERROR(IF(F381="N/A","N/A",F381*(1-E381)*INDEX('2. Emissions Units &amp; Activities'!$H$15:$H$23,MATCH('3. Pollutant Emissions - EF'!$A381,'2. Emissions Units &amp; Activities'!$A$15:$A$23,0))/1000),"")</f>
        <v>3.2868294417433586E-6</v>
      </c>
      <c r="K381" s="298">
        <f>INDEX('Screening Emission Calculations'!$E$4:$M$54,MATCH($B381,'Screening Emission Calculations'!$C$4:$C$54,0),MATCH($A381,'Screening Emission Calculations'!$E$1:$M$1,0))</f>
        <v>1.7905156769270895E-4</v>
      </c>
      <c r="L381" s="299">
        <f t="shared" si="16"/>
        <v>1.7905156769270895E-4</v>
      </c>
      <c r="M381" s="500">
        <f>IFERROR(IF(F381="N/A","N/A",F381*(1-E381)*INDEX('2. Emissions Units &amp; Activities'!$K$15:$K$23,MATCH('3. Pollutant Emissions - EF'!$A381,'2. Emissions Units &amp; Activities'!$A$15:$A$23,0))/1000),"")</f>
        <v>1.2818634822799099E-6</v>
      </c>
      <c r="N381" s="555">
        <f>INDEX('Screening Emission Calculations'!$E$83:$M$133,MATCH($B381,'Screening Emission Calculations'!$C$83:$C$133,0),MATCH($A381,'Screening Emission Calculations'!$E$80:$M$80,0))</f>
        <v>4.2397411902412522E-5</v>
      </c>
      <c r="O381" s="304">
        <f t="shared" si="17"/>
        <v>4.2397411902412522E-5</v>
      </c>
    </row>
    <row r="382" spans="1:15" x14ac:dyDescent="0.3">
      <c r="A382" s="228" t="str">
        <f>'2. Emissions Units &amp; Activities'!$A$22</f>
        <v>Type H</v>
      </c>
      <c r="B382" s="276" t="s">
        <v>205</v>
      </c>
      <c r="C382" s="230" t="str">
        <f>IFERROR(IF(B382="No CAS","",INDEX('DEQ Pollutant List'!$C$7:$C$611,MATCH('3. Pollutant Emissions - EF'!B382,'DEQ Pollutant List'!$B$7:$B$611,0))),"")</f>
        <v>Benzo[g,h,i]perylene</v>
      </c>
      <c r="D382" s="231">
        <f>IFERROR(IF(OR($B382="",$B382="No CAS"),INDEX('DEQ Pollutant List'!$A$7:$A$611,MATCH($C382,'DEQ Pollutant List'!$C$7:$C$611,0)),INDEX('DEQ Pollutant List'!$A$7:$A$611,MATCH($B382,'DEQ Pollutant List'!$B$7:$B$611,0))),"")</f>
        <v>410</v>
      </c>
      <c r="E382" s="232">
        <v>0</v>
      </c>
      <c r="F382" s="233">
        <f>IF(A382="Type F",IF(INDEX('Emission Factors'!$G$6:$G$54,MATCH('3. Pollutant Emissions - EF'!B382,'Emission Factors'!$D$6:$D$54,0))="",INDEX('Emission Factors'!$F$6:$F$54,MATCH('3. Pollutant Emissions - EF'!B382,'Emission Factors'!$D$6:$D$54,0)),INDEX('Emission Factors'!$G$6:$G$54,MATCH('3. Pollutant Emissions - EF'!B382,'Emission Factors'!$D$6:$D$54,0))),IF(OR(A382="Type X",A382="Type Y"),INDEX('Emission Factors'!$E$6:$E$54,MATCH('3. Pollutant Emissions - EF'!B382,'Emission Factors'!$D$6:$D$54,0)),INDEX('Emission Factors'!$F$6:$F$54,MATCH('3. Pollutant Emissions - EF'!B382,'Emission Factors'!$D$6:$D$54,0))))</f>
        <v>2.187429870630113E-5</v>
      </c>
      <c r="G382" s="234">
        <f t="shared" si="15"/>
        <v>2.187429870630113E-5</v>
      </c>
      <c r="H382" s="235" t="s">
        <v>188</v>
      </c>
      <c r="I382" s="556" t="s">
        <v>189</v>
      </c>
      <c r="J382" s="298">
        <f>IFERROR(IF(F382="N/A","N/A",F382*(1-E382)*INDEX('2. Emissions Units &amp; Activities'!$H$15:$H$23,MATCH('3. Pollutant Emissions - EF'!$A382,'2. Emissions Units &amp; Activities'!$A$15:$A$23,0))/1000),"")</f>
        <v>2.187429870630113E-6</v>
      </c>
      <c r="K382" s="298">
        <f>INDEX('Screening Emission Calculations'!$E$4:$M$54,MATCH($B382,'Screening Emission Calculations'!$C$4:$C$54,0),MATCH($A382,'Screening Emission Calculations'!$E$1:$M$1,0))</f>
        <v>1.1916126300318169E-4</v>
      </c>
      <c r="L382" s="299">
        <f t="shared" si="16"/>
        <v>1.1916126300318169E-4</v>
      </c>
      <c r="M382" s="500">
        <f>IFERROR(IF(F382="N/A","N/A",F382*(1-E382)*INDEX('2. Emissions Units &amp; Activities'!$K$15:$K$23,MATCH('3. Pollutant Emissions - EF'!$A382,'2. Emissions Units &amp; Activities'!$A$15:$A$23,0))/1000),"")</f>
        <v>8.5309764954574405E-7</v>
      </c>
      <c r="N382" s="555">
        <f>INDEX('Screening Emission Calculations'!$E$83:$M$133,MATCH($B382,'Screening Emission Calculations'!$C$83:$C$133,0),MATCH($A382,'Screening Emission Calculations'!$E$80:$M$80,0))</f>
        <v>2.8216056499589809E-5</v>
      </c>
      <c r="O382" s="304">
        <f t="shared" si="17"/>
        <v>2.8216056499589809E-5</v>
      </c>
    </row>
    <row r="383" spans="1:15" x14ac:dyDescent="0.3">
      <c r="A383" s="228" t="str">
        <f>'2. Emissions Units &amp; Activities'!$A$22</f>
        <v>Type H</v>
      </c>
      <c r="B383" s="276" t="s">
        <v>206</v>
      </c>
      <c r="C383" s="230" t="str">
        <f>IFERROR(IF(B383="No CAS","",INDEX('DEQ Pollutant List'!$C$7:$C$611,MATCH('3. Pollutant Emissions - EF'!B383,'DEQ Pollutant List'!$B$7:$B$611,0))),"")</f>
        <v>Benzo[k]fluoranthene</v>
      </c>
      <c r="D383" s="231">
        <f>IFERROR(IF(OR($B383="",$B383="No CAS"),INDEX('DEQ Pollutant List'!$A$7:$A$611,MATCH($C383,'DEQ Pollutant List'!$C$7:$C$611,0)),INDEX('DEQ Pollutant List'!$A$7:$A$611,MATCH($B383,'DEQ Pollutant List'!$B$7:$B$611,0))),"")</f>
        <v>412</v>
      </c>
      <c r="E383" s="232">
        <v>0</v>
      </c>
      <c r="F383" s="233">
        <f>IF(A383="Type F",IF(INDEX('Emission Factors'!$G$6:$G$54,MATCH('3. Pollutant Emissions - EF'!B383,'Emission Factors'!$D$6:$D$54,0))="",INDEX('Emission Factors'!$F$6:$F$54,MATCH('3. Pollutant Emissions - EF'!B383,'Emission Factors'!$D$6:$D$54,0)),INDEX('Emission Factors'!$G$6:$G$54,MATCH('3. Pollutant Emissions - EF'!B383,'Emission Factors'!$D$6:$D$54,0))),IF(OR(A383="Type X",A383="Type Y"),INDEX('Emission Factors'!$E$6:$E$54,MATCH('3. Pollutant Emissions - EF'!B383,'Emission Factors'!$D$6:$D$54,0)),INDEX('Emission Factors'!$F$6:$F$54,MATCH('3. Pollutant Emissions - EF'!B383,'Emission Factors'!$D$6:$D$54,0))))</f>
        <v>1.3054358967800315E-5</v>
      </c>
      <c r="G383" s="234">
        <f t="shared" si="15"/>
        <v>1.3054358967800315E-5</v>
      </c>
      <c r="H383" s="235" t="s">
        <v>188</v>
      </c>
      <c r="I383" s="556" t="s">
        <v>189</v>
      </c>
      <c r="J383" s="298">
        <f>IFERROR(IF(F383="N/A","N/A",F383*(1-E383)*INDEX('2. Emissions Units &amp; Activities'!$H$15:$H$23,MATCH('3. Pollutant Emissions - EF'!$A383,'2. Emissions Units &amp; Activities'!$A$15:$A$23,0))/1000),"")</f>
        <v>1.3054358967800316E-6</v>
      </c>
      <c r="K383" s="298">
        <f>INDEX('Screening Emission Calculations'!$E$4:$M$54,MATCH($B383,'Screening Emission Calculations'!$C$4:$C$54,0),MATCH($A383,'Screening Emission Calculations'!$E$1:$M$1,0))</f>
        <v>7.1114229680510705E-5</v>
      </c>
      <c r="L383" s="299">
        <f t="shared" si="16"/>
        <v>7.1114229680510705E-5</v>
      </c>
      <c r="M383" s="500">
        <f>IFERROR(IF(F383="N/A","N/A",F383*(1-E383)*INDEX('2. Emissions Units &amp; Activities'!$K$15:$K$23,MATCH('3. Pollutant Emissions - EF'!$A383,'2. Emissions Units &amp; Activities'!$A$15:$A$23,0))/1000),"")</f>
        <v>5.091199997442123E-7</v>
      </c>
      <c r="N383" s="555">
        <f>INDEX('Screening Emission Calculations'!$E$83:$M$133,MATCH($B383,'Screening Emission Calculations'!$C$83:$C$133,0),MATCH($A383,'Screening Emission Calculations'!$E$80:$M$80,0))</f>
        <v>1.6839055511995705E-5</v>
      </c>
      <c r="O383" s="304">
        <f t="shared" si="17"/>
        <v>1.6839055511995705E-5</v>
      </c>
    </row>
    <row r="384" spans="1:15" x14ac:dyDescent="0.3">
      <c r="A384" s="228" t="str">
        <f>'2. Emissions Units &amp; Activities'!$A$22</f>
        <v>Type H</v>
      </c>
      <c r="B384" s="276" t="s">
        <v>207</v>
      </c>
      <c r="C384" s="230" t="str">
        <f>IFERROR(IF(B384="No CAS","",INDEX('DEQ Pollutant List'!$C$7:$C$611,MATCH('3. Pollutant Emissions - EF'!B384,'DEQ Pollutant List'!$B$7:$B$611,0))),"")</f>
        <v>Beryllium and compounds</v>
      </c>
      <c r="D384" s="231">
        <f>IFERROR(IF(OR($B384="",$B384="No CAS"),INDEX('DEQ Pollutant List'!$A$7:$A$611,MATCH($C384,'DEQ Pollutant List'!$C$7:$C$611,0)),INDEX('DEQ Pollutant List'!$A$7:$A$611,MATCH($B384,'DEQ Pollutant List'!$B$7:$B$611,0))),"")</f>
        <v>58</v>
      </c>
      <c r="E384" s="232">
        <v>0</v>
      </c>
      <c r="F384" s="233">
        <f>IF(A384="Type F",IF(INDEX('Emission Factors'!$G$6:$G$54,MATCH('3. Pollutant Emissions - EF'!B384,'Emission Factors'!$D$6:$D$54,0))="",INDEX('Emission Factors'!$F$6:$F$54,MATCH('3. Pollutant Emissions - EF'!B384,'Emission Factors'!$D$6:$D$54,0)),INDEX('Emission Factors'!$G$6:$G$54,MATCH('3. Pollutant Emissions - EF'!B384,'Emission Factors'!$D$6:$D$54,0))),IF(OR(A384="Type X",A384="Type Y"),INDEX('Emission Factors'!$E$6:$E$54,MATCH('3. Pollutant Emissions - EF'!B384,'Emission Factors'!$D$6:$D$54,0)),INDEX('Emission Factors'!$F$6:$F$54,MATCH('3. Pollutant Emissions - EF'!B384,'Emission Factors'!$D$6:$D$54,0))))</f>
        <v>4.7708462766464961E-6</v>
      </c>
      <c r="G384" s="234">
        <f t="shared" si="15"/>
        <v>4.7708462766464961E-6</v>
      </c>
      <c r="H384" s="235" t="s">
        <v>188</v>
      </c>
      <c r="I384" s="556" t="s">
        <v>196</v>
      </c>
      <c r="J384" s="298">
        <f>IFERROR(IF(F384="N/A","N/A",F384*(1-E384)*INDEX('2. Emissions Units &amp; Activities'!$H$15:$H$23,MATCH('3. Pollutant Emissions - EF'!$A384,'2. Emissions Units &amp; Activities'!$A$15:$A$23,0))/1000),"")</f>
        <v>4.7708462766464959E-7</v>
      </c>
      <c r="K384" s="298">
        <f>INDEX('Screening Emission Calculations'!$E$4:$M$54,MATCH($B384,'Screening Emission Calculations'!$C$4:$C$54,0),MATCH($A384,'Screening Emission Calculations'!$E$1:$M$1,0))</f>
        <v>2.557173604282522E-5</v>
      </c>
      <c r="L384" s="299">
        <f t="shared" si="16"/>
        <v>2.557173604282522E-5</v>
      </c>
      <c r="M384" s="500">
        <f>IFERROR(IF(F384="N/A","N/A",F384*(1-E384)*INDEX('2. Emissions Units &amp; Activities'!$K$15:$K$23,MATCH('3. Pollutant Emissions - EF'!$A384,'2. Emissions Units &amp; Activities'!$A$15:$A$23,0))/1000),"")</f>
        <v>1.8606300478921334E-7</v>
      </c>
      <c r="N384" s="555">
        <f>INDEX('Screening Emission Calculations'!$E$83:$M$133,MATCH($B384,'Screening Emission Calculations'!$C$83:$C$133,0),MATCH($A384,'Screening Emission Calculations'!$E$80:$M$80,0))</f>
        <v>6.1400791580440405E-6</v>
      </c>
      <c r="O384" s="304">
        <f t="shared" si="17"/>
        <v>6.1400791580440405E-6</v>
      </c>
    </row>
    <row r="385" spans="1:15" x14ac:dyDescent="0.3">
      <c r="A385" s="228" t="str">
        <f>'2. Emissions Units &amp; Activities'!$A$22</f>
        <v>Type H</v>
      </c>
      <c r="B385" s="276" t="s">
        <v>208</v>
      </c>
      <c r="C385" s="230" t="str">
        <f>IFERROR(IF(B385="No CAS","",INDEX('DEQ Pollutant List'!$C$7:$C$611,MATCH('3. Pollutant Emissions - EF'!B385,'DEQ Pollutant List'!$B$7:$B$611,0))),"")</f>
        <v>Cadmium and compounds</v>
      </c>
      <c r="D385" s="231">
        <f>IFERROR(IF(OR($B385="",$B385="No CAS"),INDEX('DEQ Pollutant List'!$A$7:$A$611,MATCH($C385,'DEQ Pollutant List'!$C$7:$C$611,0)),INDEX('DEQ Pollutant List'!$A$7:$A$611,MATCH($B385,'DEQ Pollutant List'!$B$7:$B$611,0))),"")</f>
        <v>83</v>
      </c>
      <c r="E385" s="232">
        <v>0</v>
      </c>
      <c r="F385" s="233">
        <f>IF(A385="Type F",IF(INDEX('Emission Factors'!$G$6:$G$54,MATCH('3. Pollutant Emissions - EF'!B385,'Emission Factors'!$D$6:$D$54,0))="",INDEX('Emission Factors'!$F$6:$F$54,MATCH('3. Pollutant Emissions - EF'!B385,'Emission Factors'!$D$6:$D$54,0)),INDEX('Emission Factors'!$G$6:$G$54,MATCH('3. Pollutant Emissions - EF'!B385,'Emission Factors'!$D$6:$D$54,0))),IF(OR(A385="Type X",A385="Type Y"),INDEX('Emission Factors'!$E$6:$E$54,MATCH('3. Pollutant Emissions - EF'!B385,'Emission Factors'!$D$6:$D$54,0)),INDEX('Emission Factors'!$F$6:$F$54,MATCH('3. Pollutant Emissions - EF'!B385,'Emission Factors'!$D$6:$D$54,0))))</f>
        <v>8.0778295781549296E-5</v>
      </c>
      <c r="G385" s="234">
        <f t="shared" si="15"/>
        <v>8.0778295781549296E-5</v>
      </c>
      <c r="H385" s="235" t="s">
        <v>188</v>
      </c>
      <c r="I385" s="556" t="s">
        <v>196</v>
      </c>
      <c r="J385" s="298">
        <f>IFERROR(IF(F385="N/A","N/A",F385*(1-E385)*INDEX('2. Emissions Units &amp; Activities'!$H$15:$H$23,MATCH('3. Pollutant Emissions - EF'!$A385,'2. Emissions Units &amp; Activities'!$A$15:$A$23,0))/1000),"")</f>
        <v>8.0778295781549303E-6</v>
      </c>
      <c r="K385" s="298">
        <f>INDEX('Screening Emission Calculations'!$E$4:$M$54,MATCH($B385,'Screening Emission Calculations'!$C$4:$C$54,0),MATCH($A385,'Screening Emission Calculations'!$E$1:$M$1,0))</f>
        <v>4.3297166538910426E-4</v>
      </c>
      <c r="L385" s="299">
        <f t="shared" si="16"/>
        <v>4.3297166538910426E-4</v>
      </c>
      <c r="M385" s="500">
        <f>IFERROR(IF(F385="N/A","N/A",F385*(1-E385)*INDEX('2. Emissions Units &amp; Activities'!$K$15:$K$23,MATCH('3. Pollutant Emissions - EF'!$A385,'2. Emissions Units &amp; Activities'!$A$15:$A$23,0))/1000),"")</f>
        <v>3.1503535354804223E-6</v>
      </c>
      <c r="N385" s="555">
        <f>INDEX('Screening Emission Calculations'!$E$83:$M$133,MATCH($B385,'Screening Emission Calculations'!$C$83:$C$133,0),MATCH($A385,'Screening Emission Calculations'!$E$80:$M$80,0))</f>
        <v>1.0396166667085395E-4</v>
      </c>
      <c r="O385" s="304">
        <f t="shared" si="17"/>
        <v>1.0396166667085395E-4</v>
      </c>
    </row>
    <row r="386" spans="1:15" x14ac:dyDescent="0.3">
      <c r="A386" s="228" t="str">
        <f>'2. Emissions Units &amp; Activities'!$A$22</f>
        <v>Type H</v>
      </c>
      <c r="B386" s="276" t="s">
        <v>209</v>
      </c>
      <c r="C386" s="230" t="str">
        <f>IFERROR(IF(B386="No CAS","",INDEX('DEQ Pollutant List'!$C$7:$C$611,MATCH('3. Pollutant Emissions - EF'!B386,'DEQ Pollutant List'!$B$7:$B$611,0))),"")</f>
        <v>Chlorobenzene</v>
      </c>
      <c r="D386" s="231">
        <f>IFERROR(IF(OR($B386="",$B386="No CAS"),INDEX('DEQ Pollutant List'!$A$7:$A$611,MATCH($C386,'DEQ Pollutant List'!$C$7:$C$611,0)),INDEX('DEQ Pollutant List'!$A$7:$A$611,MATCH($B386,'DEQ Pollutant List'!$B$7:$B$611,0))),"")</f>
        <v>108</v>
      </c>
      <c r="E386" s="232">
        <v>0</v>
      </c>
      <c r="F386" s="233">
        <f>IF(A386="Type F",IF(INDEX('Emission Factors'!$G$6:$G$54,MATCH('3. Pollutant Emissions - EF'!B386,'Emission Factors'!$D$6:$D$54,0))="",INDEX('Emission Factors'!$F$6:$F$54,MATCH('3. Pollutant Emissions - EF'!B386,'Emission Factors'!$D$6:$D$54,0)),INDEX('Emission Factors'!$G$6:$G$54,MATCH('3. Pollutant Emissions - EF'!B386,'Emission Factors'!$D$6:$D$54,0))),IF(OR(A386="Type X",A386="Type Y"),INDEX('Emission Factors'!$E$6:$E$54,MATCH('3. Pollutant Emissions - EF'!B386,'Emission Factors'!$D$6:$D$54,0)),INDEX('Emission Factors'!$F$6:$F$54,MATCH('3. Pollutant Emissions - EF'!B386,'Emission Factors'!$D$6:$D$54,0))))</f>
        <v>2.0000000000000001E-4</v>
      </c>
      <c r="G386" s="234">
        <f t="shared" si="15"/>
        <v>2.0000000000000001E-4</v>
      </c>
      <c r="H386" s="235" t="s">
        <v>188</v>
      </c>
      <c r="I386" s="556" t="s">
        <v>189</v>
      </c>
      <c r="J386" s="298">
        <f>IFERROR(IF(F386="N/A","N/A",F386*(1-E386)*INDEX('2. Emissions Units &amp; Activities'!$H$15:$H$23,MATCH('3. Pollutant Emissions - EF'!$A386,'2. Emissions Units &amp; Activities'!$A$15:$A$23,0))/1000),"")</f>
        <v>2.0000000000000002E-5</v>
      </c>
      <c r="K386" s="298">
        <f>INDEX('Screening Emission Calculations'!$E$4:$M$54,MATCH($B386,'Screening Emission Calculations'!$C$4:$C$54,0),MATCH($A386,'Screening Emission Calculations'!$E$1:$M$1,0))</f>
        <v>1.0895093333333334E-3</v>
      </c>
      <c r="L386" s="299">
        <f t="shared" si="16"/>
        <v>1.0895093333333334E-3</v>
      </c>
      <c r="M386" s="500">
        <f>IFERROR(IF(F386="N/A","N/A",F386*(1-E386)*INDEX('2. Emissions Units &amp; Activities'!$K$15:$K$23,MATCH('3. Pollutant Emissions - EF'!$A386,'2. Emissions Units &amp; Activities'!$A$15:$A$23,0))/1000),"")</f>
        <v>7.7999999999999999E-6</v>
      </c>
      <c r="N386" s="555">
        <f>INDEX('Screening Emission Calculations'!$E$83:$M$133,MATCH($B386,'Screening Emission Calculations'!$C$83:$C$133,0),MATCH($A386,'Screening Emission Calculations'!$E$80:$M$80,0))</f>
        <v>2.5798364444444446E-4</v>
      </c>
      <c r="O386" s="304">
        <f t="shared" si="17"/>
        <v>2.5798364444444446E-4</v>
      </c>
    </row>
    <row r="387" spans="1:15" x14ac:dyDescent="0.3">
      <c r="A387" s="228" t="str">
        <f>'2. Emissions Units &amp; Activities'!$A$22</f>
        <v>Type H</v>
      </c>
      <c r="B387" s="276" t="s">
        <v>210</v>
      </c>
      <c r="C387" s="230" t="str">
        <f>IFERROR(IF(B387="No CAS","",INDEX('DEQ Pollutant List'!$C$7:$C$611,MATCH('3. Pollutant Emissions - EF'!B387,'DEQ Pollutant List'!$B$7:$B$611,0))),"")</f>
        <v>Chromium VI, chromate and dichromate particulate</v>
      </c>
      <c r="D387" s="231">
        <f>IFERROR(IF(OR($B387="",$B387="No CAS"),INDEX('DEQ Pollutant List'!$A$7:$A$611,MATCH($C387,'DEQ Pollutant List'!$C$7:$C$611,0)),INDEX('DEQ Pollutant List'!$A$7:$A$611,MATCH($B387,'DEQ Pollutant List'!$B$7:$B$611,0))),"")</f>
        <v>136</v>
      </c>
      <c r="E387" s="232">
        <v>0</v>
      </c>
      <c r="F387" s="233">
        <f>IF(A387="Type F",IF(INDEX('Emission Factors'!$G$6:$G$54,MATCH('3. Pollutant Emissions - EF'!B387,'Emission Factors'!$D$6:$D$54,0))="",INDEX('Emission Factors'!$F$6:$F$54,MATCH('3. Pollutant Emissions - EF'!B387,'Emission Factors'!$D$6:$D$54,0)),INDEX('Emission Factors'!$G$6:$G$54,MATCH('3. Pollutant Emissions - EF'!B387,'Emission Factors'!$D$6:$D$54,0))),IF(OR(A387="Type X",A387="Type Y"),INDEX('Emission Factors'!$E$6:$E$54,MATCH('3. Pollutant Emissions - EF'!B387,'Emission Factors'!$D$6:$D$54,0)),INDEX('Emission Factors'!$F$6:$F$54,MATCH('3. Pollutant Emissions - EF'!B387,'Emission Factors'!$D$6:$D$54,0))))</f>
        <v>6.3144459628541096E-5</v>
      </c>
      <c r="G387" s="234">
        <f t="shared" si="15"/>
        <v>6.3144459628541096E-5</v>
      </c>
      <c r="H387" s="235" t="s">
        <v>188</v>
      </c>
      <c r="I387" s="556" t="s">
        <v>196</v>
      </c>
      <c r="J387" s="298">
        <f>IFERROR(IF(F387="N/A","N/A",F387*(1-E387)*INDEX('2. Emissions Units &amp; Activities'!$H$15:$H$23,MATCH('3. Pollutant Emissions - EF'!$A387,'2. Emissions Units &amp; Activities'!$A$15:$A$23,0))/1000),"")</f>
        <v>6.3144459628541096E-6</v>
      </c>
      <c r="K387" s="298">
        <f>INDEX('Screening Emission Calculations'!$E$4:$M$54,MATCH($B387,'Screening Emission Calculations'!$C$4:$C$54,0),MATCH($A387,'Screening Emission Calculations'!$E$1:$M$1,0))</f>
        <v>3.3845430360898026E-4</v>
      </c>
      <c r="L387" s="299">
        <f t="shared" si="16"/>
        <v>3.3845430360898026E-4</v>
      </c>
      <c r="M387" s="500">
        <f>IFERROR(IF(F387="N/A","N/A",F387*(1-E387)*INDEX('2. Emissions Units &amp; Activities'!$K$15:$K$23,MATCH('3. Pollutant Emissions - EF'!$A387,'2. Emissions Units &amp; Activities'!$A$15:$A$23,0))/1000),"")</f>
        <v>2.462633925513103E-6</v>
      </c>
      <c r="N387" s="555">
        <f>INDEX('Screening Emission Calculations'!$E$83:$M$133,MATCH($B387,'Screening Emission Calculations'!$C$83:$C$133,0),MATCH($A387,'Screening Emission Calculations'!$E$80:$M$80,0))</f>
        <v>8.1266919541932389E-5</v>
      </c>
      <c r="O387" s="304">
        <f t="shared" si="17"/>
        <v>8.1266919541932389E-5</v>
      </c>
    </row>
    <row r="388" spans="1:15" x14ac:dyDescent="0.3">
      <c r="A388" s="228" t="str">
        <f>'2. Emissions Units &amp; Activities'!$A$22</f>
        <v>Type H</v>
      </c>
      <c r="B388" s="276" t="s">
        <v>211</v>
      </c>
      <c r="C388" s="230" t="str">
        <f>IFERROR(IF(B388="No CAS","",INDEX('DEQ Pollutant List'!$C$7:$C$611,MATCH('3. Pollutant Emissions - EF'!B388,'DEQ Pollutant List'!$B$7:$B$611,0))),"")</f>
        <v>Chrysene</v>
      </c>
      <c r="D388" s="231">
        <f>IFERROR(IF(OR($B388="",$B388="No CAS"),INDEX('DEQ Pollutant List'!$A$7:$A$611,MATCH($C388,'DEQ Pollutant List'!$C$7:$C$611,0)),INDEX('DEQ Pollutant List'!$A$7:$A$611,MATCH($B388,'DEQ Pollutant List'!$B$7:$B$611,0))),"")</f>
        <v>414</v>
      </c>
      <c r="E388" s="232">
        <v>0</v>
      </c>
      <c r="F388" s="233">
        <f>IF(A388="Type F",IF(INDEX('Emission Factors'!$G$6:$G$54,MATCH('3. Pollutant Emissions - EF'!B388,'Emission Factors'!$D$6:$D$54,0))="",INDEX('Emission Factors'!$F$6:$F$54,MATCH('3. Pollutant Emissions - EF'!B388,'Emission Factors'!$D$6:$D$54,0)),INDEX('Emission Factors'!$G$6:$G$54,MATCH('3. Pollutant Emissions - EF'!B388,'Emission Factors'!$D$6:$D$54,0))),IF(OR(A388="Type X",A388="Type Y"),INDEX('Emission Factors'!$E$6:$E$54,MATCH('3. Pollutant Emissions - EF'!B388,'Emission Factors'!$D$6:$D$54,0)),INDEX('Emission Factors'!$F$6:$F$54,MATCH('3. Pollutant Emissions - EF'!B388,'Emission Factors'!$D$6:$D$54,0))))</f>
        <v>6.6999913157770699E-5</v>
      </c>
      <c r="G388" s="234">
        <f t="shared" si="15"/>
        <v>6.6999913157770699E-5</v>
      </c>
      <c r="H388" s="235" t="s">
        <v>188</v>
      </c>
      <c r="I388" s="556" t="s">
        <v>189</v>
      </c>
      <c r="J388" s="298">
        <f>IFERROR(IF(F388="N/A","N/A",F388*(1-E388)*INDEX('2. Emissions Units &amp; Activities'!$H$15:$H$23,MATCH('3. Pollutant Emissions - EF'!$A388,'2. Emissions Units &amp; Activities'!$A$15:$A$23,0))/1000),"")</f>
        <v>6.6999913157770699E-6</v>
      </c>
      <c r="K388" s="298">
        <f>INDEX('Screening Emission Calculations'!$E$4:$M$54,MATCH($B388,'Screening Emission Calculations'!$C$4:$C$54,0),MATCH($A388,'Screening Emission Calculations'!$E$1:$M$1,0))</f>
        <v>3.649851535895699E-4</v>
      </c>
      <c r="L388" s="299">
        <f t="shared" si="16"/>
        <v>3.649851535895699E-4</v>
      </c>
      <c r="M388" s="500">
        <f>IFERROR(IF(F388="N/A","N/A",F388*(1-E388)*INDEX('2. Emissions Units &amp; Activities'!$K$15:$K$23,MATCH('3. Pollutant Emissions - EF'!$A388,'2. Emissions Units &amp; Activities'!$A$15:$A$23,0))/1000),"")</f>
        <v>2.6129966131530573E-6</v>
      </c>
      <c r="N388" s="555">
        <f>INDEX('Screening Emission Calculations'!$E$83:$M$133,MATCH($B388,'Screening Emission Calculations'!$C$83:$C$133,0),MATCH($A388,'Screening Emission Calculations'!$E$80:$M$80,0))</f>
        <v>8.6424408869514849E-5</v>
      </c>
      <c r="O388" s="304">
        <f t="shared" si="17"/>
        <v>8.6424408869514849E-5</v>
      </c>
    </row>
    <row r="389" spans="1:15" x14ac:dyDescent="0.3">
      <c r="A389" s="228" t="str">
        <f>'2. Emissions Units &amp; Activities'!$A$22</f>
        <v>Type H</v>
      </c>
      <c r="B389" s="276" t="s">
        <v>212</v>
      </c>
      <c r="C389" s="230" t="str">
        <f>IFERROR(IF(B389="No CAS","",INDEX('DEQ Pollutant List'!$C$7:$C$611,MATCH('3. Pollutant Emissions - EF'!B389,'DEQ Pollutant List'!$B$7:$B$611,0))),"")</f>
        <v>Cobalt and compounds</v>
      </c>
      <c r="D389" s="231">
        <f>IFERROR(IF(OR($B389="",$B389="No CAS"),INDEX('DEQ Pollutant List'!$A$7:$A$611,MATCH($C389,'DEQ Pollutant List'!$C$7:$C$611,0)),INDEX('DEQ Pollutant List'!$A$7:$A$611,MATCH($B389,'DEQ Pollutant List'!$B$7:$B$611,0))),"")</f>
        <v>146</v>
      </c>
      <c r="E389" s="232">
        <v>0</v>
      </c>
      <c r="F389" s="233">
        <f>IF(A389="Type F",IF(INDEX('Emission Factors'!$G$6:$G$54,MATCH('3. Pollutant Emissions - EF'!B389,'Emission Factors'!$D$6:$D$54,0))="",INDEX('Emission Factors'!$F$6:$F$54,MATCH('3. Pollutant Emissions - EF'!B389,'Emission Factors'!$D$6:$D$54,0)),INDEX('Emission Factors'!$G$6:$G$54,MATCH('3. Pollutant Emissions - EF'!B389,'Emission Factors'!$D$6:$D$54,0))),IF(OR(A389="Type X",A389="Type Y"),INDEX('Emission Factors'!$E$6:$E$54,MATCH('3. Pollutant Emissions - EF'!B389,'Emission Factors'!$D$6:$D$54,0)),INDEX('Emission Factors'!$F$6:$F$54,MATCH('3. Pollutant Emissions - EF'!B389,'Emission Factors'!$D$6:$D$54,0))))</f>
        <v>1.5751137782235815E-5</v>
      </c>
      <c r="G389" s="234">
        <f t="shared" si="15"/>
        <v>1.5751137782235815E-5</v>
      </c>
      <c r="H389" s="235" t="s">
        <v>188</v>
      </c>
      <c r="I389" s="556" t="s">
        <v>196</v>
      </c>
      <c r="J389" s="298">
        <f>IFERROR(IF(F389="N/A","N/A",F389*(1-E389)*INDEX('2. Emissions Units &amp; Activities'!$H$15:$H$23,MATCH('3. Pollutant Emissions - EF'!$A389,'2. Emissions Units &amp; Activities'!$A$15:$A$23,0))/1000),"")</f>
        <v>1.5751137782235815E-6</v>
      </c>
      <c r="K389" s="298">
        <f>INDEX('Screening Emission Calculations'!$E$4:$M$54,MATCH($B389,'Screening Emission Calculations'!$C$4:$C$54,0),MATCH($A389,'Screening Emission Calculations'!$E$1:$M$1,0))</f>
        <v>8.4426098512783971E-5</v>
      </c>
      <c r="L389" s="299">
        <f t="shared" si="16"/>
        <v>8.4426098512783971E-5</v>
      </c>
      <c r="M389" s="500">
        <f>IFERROR(IF(F389="N/A","N/A",F389*(1-E389)*INDEX('2. Emissions Units &amp; Activities'!$K$15:$K$23,MATCH('3. Pollutant Emissions - EF'!$A389,'2. Emissions Units &amp; Activities'!$A$15:$A$23,0))/1000),"")</f>
        <v>6.1429437350719678E-7</v>
      </c>
      <c r="N389" s="555">
        <f>INDEX('Screening Emission Calculations'!$E$83:$M$133,MATCH($B389,'Screening Emission Calculations'!$C$83:$C$133,0),MATCH($A389,'Screening Emission Calculations'!$E$80:$M$80,0))</f>
        <v>2.0271714325737493E-5</v>
      </c>
      <c r="O389" s="304">
        <f t="shared" si="17"/>
        <v>2.0271714325737493E-5</v>
      </c>
    </row>
    <row r="390" spans="1:15" x14ac:dyDescent="0.3">
      <c r="A390" s="228" t="str">
        <f>'2. Emissions Units &amp; Activities'!$A$22</f>
        <v>Type H</v>
      </c>
      <c r="B390" s="276" t="s">
        <v>213</v>
      </c>
      <c r="C390" s="230" t="str">
        <f>IFERROR(IF(B390="No CAS","",INDEX('DEQ Pollutant List'!$C$7:$C$611,MATCH('3. Pollutant Emissions - EF'!B390,'DEQ Pollutant List'!$B$7:$B$611,0))),"")</f>
        <v>Copper and compounds</v>
      </c>
      <c r="D390" s="231">
        <f>IFERROR(IF(OR($B390="",$B390="No CAS"),INDEX('DEQ Pollutant List'!$A$7:$A$611,MATCH($C390,'DEQ Pollutant List'!$C$7:$C$611,0)),INDEX('DEQ Pollutant List'!$A$7:$A$611,MATCH($B390,'DEQ Pollutant List'!$B$7:$B$611,0))),"")</f>
        <v>149</v>
      </c>
      <c r="E390" s="232">
        <v>0</v>
      </c>
      <c r="F390" s="233">
        <f>IF(A390="Type F",IF(INDEX('Emission Factors'!$G$6:$G$54,MATCH('3. Pollutant Emissions - EF'!B390,'Emission Factors'!$D$6:$D$54,0))="",INDEX('Emission Factors'!$F$6:$F$54,MATCH('3. Pollutant Emissions - EF'!B390,'Emission Factors'!$D$6:$D$54,0)),INDEX('Emission Factors'!$G$6:$G$54,MATCH('3. Pollutant Emissions - EF'!B390,'Emission Factors'!$D$6:$D$54,0))),IF(OR(A390="Type X",A390="Type Y"),INDEX('Emission Factors'!$E$6:$E$54,MATCH('3. Pollutant Emissions - EF'!B390,'Emission Factors'!$D$6:$D$54,0)),INDEX('Emission Factors'!$F$6:$F$54,MATCH('3. Pollutant Emissions - EF'!B390,'Emission Factors'!$D$6:$D$54,0))))</f>
        <v>5.0213520825554141E-4</v>
      </c>
      <c r="G390" s="234">
        <f t="shared" si="15"/>
        <v>5.0213520825554141E-4</v>
      </c>
      <c r="H390" s="235" t="s">
        <v>188</v>
      </c>
      <c r="I390" s="556" t="s">
        <v>196</v>
      </c>
      <c r="J390" s="298">
        <f>IFERROR(IF(F390="N/A","N/A",F390*(1-E390)*INDEX('2. Emissions Units &amp; Activities'!$H$15:$H$23,MATCH('3. Pollutant Emissions - EF'!$A390,'2. Emissions Units &amp; Activities'!$A$15:$A$23,0))/1000),"")</f>
        <v>5.0213520825554141E-5</v>
      </c>
      <c r="K390" s="298">
        <f>INDEX('Screening Emission Calculations'!$E$4:$M$54,MATCH($B390,'Screening Emission Calculations'!$C$4:$C$54,0),MATCH($A390,'Screening Emission Calculations'!$E$1:$M$1,0))</f>
        <v>2.6914447162497018E-3</v>
      </c>
      <c r="L390" s="299">
        <f t="shared" si="16"/>
        <v>2.6914447162497018E-3</v>
      </c>
      <c r="M390" s="500">
        <f>IFERROR(IF(F390="N/A","N/A",F390*(1-E390)*INDEX('2. Emissions Units &amp; Activities'!$K$15:$K$23,MATCH('3. Pollutant Emissions - EF'!$A390,'2. Emissions Units &amp; Activities'!$A$15:$A$23,0))/1000),"")</f>
        <v>1.9583273121966116E-5</v>
      </c>
      <c r="N390" s="555">
        <f>INDEX('Screening Emission Calculations'!$E$83:$M$133,MATCH($B390,'Screening Emission Calculations'!$C$83:$C$133,0),MATCH($A390,'Screening Emission Calculations'!$E$80:$M$80,0))</f>
        <v>6.4624801302488172E-4</v>
      </c>
      <c r="O390" s="304">
        <f t="shared" si="17"/>
        <v>6.4624801302488172E-4</v>
      </c>
    </row>
    <row r="391" spans="1:15" x14ac:dyDescent="0.3">
      <c r="A391" s="228" t="str">
        <f>'2. Emissions Units &amp; Activities'!$A$22</f>
        <v>Type H</v>
      </c>
      <c r="B391" s="276" t="s">
        <v>214</v>
      </c>
      <c r="C391" s="230" t="str">
        <f>IFERROR(IF(B391="No CAS","",INDEX('DEQ Pollutant List'!$C$7:$C$611,MATCH('3. Pollutant Emissions - EF'!B391,'DEQ Pollutant List'!$B$7:$B$611,0))),"")</f>
        <v>Dibenz[a,h]anthracene</v>
      </c>
      <c r="D391" s="231">
        <f>IFERROR(IF(OR($B391="",$B391="No CAS"),INDEX('DEQ Pollutant List'!$A$7:$A$611,MATCH($C391,'DEQ Pollutant List'!$C$7:$C$611,0)),INDEX('DEQ Pollutant List'!$A$7:$A$611,MATCH($B391,'DEQ Pollutant List'!$B$7:$B$611,0))),"")</f>
        <v>419</v>
      </c>
      <c r="E391" s="232">
        <v>0</v>
      </c>
      <c r="F391" s="233">
        <f>IF(A391="Type F",IF(INDEX('Emission Factors'!$G$6:$G$54,MATCH('3. Pollutant Emissions - EF'!B391,'Emission Factors'!$D$6:$D$54,0))="",INDEX('Emission Factors'!$F$6:$F$54,MATCH('3. Pollutant Emissions - EF'!B391,'Emission Factors'!$D$6:$D$54,0)),INDEX('Emission Factors'!$G$6:$G$54,MATCH('3. Pollutant Emissions - EF'!B391,'Emission Factors'!$D$6:$D$54,0))),IF(OR(A391="Type X",A391="Type Y"),INDEX('Emission Factors'!$E$6:$E$54,MATCH('3. Pollutant Emissions - EF'!B391,'Emission Factors'!$D$6:$D$54,0)),INDEX('Emission Factors'!$F$6:$F$54,MATCH('3. Pollutant Emissions - EF'!B391,'Emission Factors'!$D$6:$D$54,0))))</f>
        <v>1.0369866679621714E-6</v>
      </c>
      <c r="G391" s="234">
        <f t="shared" si="15"/>
        <v>1.0369866679621714E-6</v>
      </c>
      <c r="H391" s="235" t="s">
        <v>188</v>
      </c>
      <c r="I391" s="556" t="s">
        <v>189</v>
      </c>
      <c r="J391" s="298">
        <f>IFERROR(IF(F391="N/A","N/A",F391*(1-E391)*INDEX('2. Emissions Units &amp; Activities'!$H$15:$H$23,MATCH('3. Pollutant Emissions - EF'!$A391,'2. Emissions Units &amp; Activities'!$A$15:$A$23,0))/1000),"")</f>
        <v>1.0369866679621714E-7</v>
      </c>
      <c r="K391" s="298">
        <f>INDEX('Screening Emission Calculations'!$E$4:$M$54,MATCH($B391,'Screening Emission Calculations'!$C$4:$C$54,0),MATCH($A391,'Screening Emission Calculations'!$E$1:$M$1,0))</f>
        <v>5.6490332664351003E-6</v>
      </c>
      <c r="L391" s="299">
        <f t="shared" si="16"/>
        <v>5.6490332664351003E-6</v>
      </c>
      <c r="M391" s="500">
        <f>IFERROR(IF(F391="N/A","N/A",F391*(1-E391)*INDEX('2. Emissions Units &amp; Activities'!$K$15:$K$23,MATCH('3. Pollutant Emissions - EF'!$A391,'2. Emissions Units &amp; Activities'!$A$15:$A$23,0))/1000),"")</f>
        <v>4.0442480050524688E-8</v>
      </c>
      <c r="N391" s="555">
        <f>INDEX('Screening Emission Calculations'!$E$83:$M$133,MATCH($B391,'Screening Emission Calculations'!$C$83:$C$133,0),MATCH($A391,'Screening Emission Calculations'!$E$80:$M$80,0))</f>
        <v>1.3376279992059098E-6</v>
      </c>
      <c r="O391" s="304">
        <f t="shared" si="17"/>
        <v>1.3376279992059098E-6</v>
      </c>
    </row>
    <row r="392" spans="1:15" x14ac:dyDescent="0.3">
      <c r="A392" s="228" t="str">
        <f>'2. Emissions Units &amp; Activities'!$A$22</f>
        <v>Type H</v>
      </c>
      <c r="B392" s="276">
        <v>200</v>
      </c>
      <c r="C392" s="230" t="str">
        <f>IFERROR(IF(B392="No CAS","",INDEX('DEQ Pollutant List'!$C$7:$C$611,MATCH('3. Pollutant Emissions - EF'!B392,'DEQ Pollutant List'!$B$7:$B$611,0))),"")</f>
        <v>Diesel particulate matter</v>
      </c>
      <c r="D392" s="231">
        <f>IFERROR(IF(OR($B392="",$B392="No CAS"),INDEX('DEQ Pollutant List'!$A$7:$A$611,MATCH($C392,'DEQ Pollutant List'!$C$7:$C$611,0)),INDEX('DEQ Pollutant List'!$A$7:$A$611,MATCH($B392,'DEQ Pollutant List'!$B$7:$B$611,0))),"")</f>
        <v>200</v>
      </c>
      <c r="E392" s="232">
        <v>0</v>
      </c>
      <c r="F392" s="233">
        <f>'Emission Factors'!O55</f>
        <v>234.73684210526315</v>
      </c>
      <c r="G392" s="234">
        <f t="shared" si="15"/>
        <v>234.73684210526315</v>
      </c>
      <c r="H392" s="235" t="s">
        <v>188</v>
      </c>
      <c r="I392" s="556" t="s">
        <v>241</v>
      </c>
      <c r="J392" s="298">
        <f>IFERROR(IF(F392="N/A","N/A",F392*(1-E392)*INDEX('2. Emissions Units &amp; Activities'!$H$15:$H$23,MATCH('3. Pollutant Emissions - EF'!$A392,'2. Emissions Units &amp; Activities'!$A$15:$A$23,0))/1000),"")</f>
        <v>23.473684210526315</v>
      </c>
      <c r="K392" s="298">
        <f>INDEX('Screening Emission Calculations'!$E$4:$M$54,MATCH($B392,'Screening Emission Calculations'!$C$4:$C$54,0),MATCH($A392,'Screening Emission Calculations'!$E$1:$M$1,0))</f>
        <v>1278.739901754386</v>
      </c>
      <c r="L392" s="299">
        <f t="shared" si="16"/>
        <v>1278.739901754386</v>
      </c>
      <c r="M392" s="500">
        <f>IFERROR(IF(F392="N/A","N/A",F392*(1-E392)*INDEX('2. Emissions Units &amp; Activities'!$K$15:$K$23,MATCH('3. Pollutant Emissions - EF'!$A392,'2. Emissions Units &amp; Activities'!$A$15:$A$23,0))/1000),"")</f>
        <v>9.1547368421052635</v>
      </c>
      <c r="N392" s="555">
        <f>INDEX('Screening Emission Calculations'!$E$83:$M$133,MATCH($B392,'Screening Emission Calculations'!$C$83:$C$133,0),MATCH($A392,'Screening Emission Calculations'!$E$80:$M$80,0))</f>
        <v>302.79133005847945</v>
      </c>
      <c r="O392" s="304">
        <f t="shared" si="17"/>
        <v>302.79133005847945</v>
      </c>
    </row>
    <row r="393" spans="1:15" x14ac:dyDescent="0.3">
      <c r="A393" s="228" t="str">
        <f>'2. Emissions Units &amp; Activities'!$A$22</f>
        <v>Type H</v>
      </c>
      <c r="B393" s="276" t="s">
        <v>216</v>
      </c>
      <c r="C393" s="230" t="str">
        <f>IFERROR(IF(B393="No CAS","",INDEX('DEQ Pollutant List'!$C$7:$C$611,MATCH('3. Pollutant Emissions - EF'!B393,'DEQ Pollutant List'!$B$7:$B$611,0))),"")</f>
        <v>Ethyl benzene</v>
      </c>
      <c r="D393" s="231">
        <f>IFERROR(IF(OR($B393="",$B393="No CAS"),INDEX('DEQ Pollutant List'!$A$7:$A$611,MATCH($C393,'DEQ Pollutant List'!$C$7:$C$611,0)),INDEX('DEQ Pollutant List'!$A$7:$A$611,MATCH($B393,'DEQ Pollutant List'!$B$7:$B$611,0))),"")</f>
        <v>229</v>
      </c>
      <c r="E393" s="232">
        <v>0</v>
      </c>
      <c r="F393" s="233">
        <f>IF(A393="Type F",IF(INDEX('Emission Factors'!$G$6:$G$54,MATCH('3. Pollutant Emissions - EF'!B393,'Emission Factors'!$D$6:$D$54,0))="",INDEX('Emission Factors'!$F$6:$F$54,MATCH('3. Pollutant Emissions - EF'!B393,'Emission Factors'!$D$6:$D$54,0)),INDEX('Emission Factors'!$G$6:$G$54,MATCH('3. Pollutant Emissions - EF'!B393,'Emission Factors'!$D$6:$D$54,0))),IF(OR(A393="Type X",A393="Type Y"),INDEX('Emission Factors'!$E$6:$E$54,MATCH('3. Pollutant Emissions - EF'!B393,'Emission Factors'!$D$6:$D$54,0)),INDEX('Emission Factors'!$F$6:$F$54,MATCH('3. Pollutant Emissions - EF'!B393,'Emission Factors'!$D$6:$D$54,0))))</f>
        <v>1.09E-2</v>
      </c>
      <c r="G393" s="234">
        <f t="shared" si="15"/>
        <v>1.09E-2</v>
      </c>
      <c r="H393" s="235" t="s">
        <v>188</v>
      </c>
      <c r="I393" s="556" t="s">
        <v>189</v>
      </c>
      <c r="J393" s="298">
        <f>IFERROR(IF(F393="N/A","N/A",F393*(1-E393)*INDEX('2. Emissions Units &amp; Activities'!$H$15:$H$23,MATCH('3. Pollutant Emissions - EF'!$A393,'2. Emissions Units &amp; Activities'!$A$15:$A$23,0))/1000),"")</f>
        <v>1.09E-3</v>
      </c>
      <c r="K393" s="298">
        <f>INDEX('Screening Emission Calculations'!$E$4:$M$54,MATCH($B393,'Screening Emission Calculations'!$C$4:$C$54,0),MATCH($A393,'Screening Emission Calculations'!$E$1:$M$1,0))</f>
        <v>5.9378258666666663E-2</v>
      </c>
      <c r="L393" s="299">
        <f t="shared" si="16"/>
        <v>5.9378258666666663E-2</v>
      </c>
      <c r="M393" s="500">
        <f>IFERROR(IF(F393="N/A","N/A",F393*(1-E393)*INDEX('2. Emissions Units &amp; Activities'!$K$15:$K$23,MATCH('3. Pollutant Emissions - EF'!$A393,'2. Emissions Units &amp; Activities'!$A$15:$A$23,0))/1000),"")</f>
        <v>4.2509999999999998E-4</v>
      </c>
      <c r="N393" s="555">
        <f>INDEX('Screening Emission Calculations'!$E$83:$M$133,MATCH($B393,'Screening Emission Calculations'!$C$83:$C$133,0),MATCH($A393,'Screening Emission Calculations'!$E$80:$M$80,0))</f>
        <v>1.4060108622222223E-2</v>
      </c>
      <c r="O393" s="304">
        <f t="shared" si="17"/>
        <v>1.4060108622222223E-2</v>
      </c>
    </row>
    <row r="394" spans="1:15" x14ac:dyDescent="0.3">
      <c r="A394" s="228" t="str">
        <f>'2. Emissions Units &amp; Activities'!$A$22</f>
        <v>Type H</v>
      </c>
      <c r="B394" s="276" t="s">
        <v>217</v>
      </c>
      <c r="C394" s="230" t="str">
        <f>IFERROR(IF(B394="No CAS","",INDEX('DEQ Pollutant List'!$C$7:$C$611,MATCH('3. Pollutant Emissions - EF'!B394,'DEQ Pollutant List'!$B$7:$B$611,0))),"")</f>
        <v>Fluoranthene</v>
      </c>
      <c r="D394" s="231">
        <f>IFERROR(IF(OR($B394="",$B394="No CAS"),INDEX('DEQ Pollutant List'!$A$7:$A$611,MATCH($C394,'DEQ Pollutant List'!$C$7:$C$611,0)),INDEX('DEQ Pollutant List'!$A$7:$A$611,MATCH($B394,'DEQ Pollutant List'!$B$7:$B$611,0))),"")</f>
        <v>424</v>
      </c>
      <c r="E394" s="232">
        <v>0</v>
      </c>
      <c r="F394" s="233">
        <f>IF(A394="Type F",IF(INDEX('Emission Factors'!$G$6:$G$54,MATCH('3. Pollutant Emissions - EF'!B394,'Emission Factors'!$D$6:$D$54,0))="",INDEX('Emission Factors'!$F$6:$F$54,MATCH('3. Pollutant Emissions - EF'!B394,'Emission Factors'!$D$6:$D$54,0)),INDEX('Emission Factors'!$G$6:$G$54,MATCH('3. Pollutant Emissions - EF'!B394,'Emission Factors'!$D$6:$D$54,0))),IF(OR(A394="Type X",A394="Type Y"),INDEX('Emission Factors'!$E$6:$E$54,MATCH('3. Pollutant Emissions - EF'!B394,'Emission Factors'!$D$6:$D$54,0)),INDEX('Emission Factors'!$F$6:$F$54,MATCH('3. Pollutant Emissions - EF'!B394,'Emission Factors'!$D$6:$D$54,0))))</f>
        <v>3.6995325890908364E-4</v>
      </c>
      <c r="G394" s="234">
        <f t="shared" si="15"/>
        <v>3.6995325890908364E-4</v>
      </c>
      <c r="H394" s="235" t="s">
        <v>188</v>
      </c>
      <c r="I394" s="556" t="s">
        <v>189</v>
      </c>
      <c r="J394" s="298">
        <f>IFERROR(IF(F394="N/A","N/A",F394*(1-E394)*INDEX('2. Emissions Units &amp; Activities'!$H$15:$H$23,MATCH('3. Pollutant Emissions - EF'!$A394,'2. Emissions Units &amp; Activities'!$A$15:$A$23,0))/1000),"")</f>
        <v>3.6995325890908363E-5</v>
      </c>
      <c r="K394" s="298">
        <f>INDEX('Screening Emission Calculations'!$E$4:$M$54,MATCH($B394,'Screening Emission Calculations'!$C$4:$C$54,0),MATCH($A394,'Screening Emission Calculations'!$E$1:$M$1,0))</f>
        <v>2.0153376423926485E-3</v>
      </c>
      <c r="L394" s="299">
        <f t="shared" si="16"/>
        <v>2.0153376423926485E-3</v>
      </c>
      <c r="M394" s="500">
        <f>IFERROR(IF(F394="N/A","N/A",F394*(1-E394)*INDEX('2. Emissions Units &amp; Activities'!$K$15:$K$23,MATCH('3. Pollutant Emissions - EF'!$A394,'2. Emissions Units &amp; Activities'!$A$15:$A$23,0))/1000),"")</f>
        <v>1.4428177097454262E-5</v>
      </c>
      <c r="N394" s="555">
        <f>INDEX('Screening Emission Calculations'!$E$83:$M$133,MATCH($B394,'Screening Emission Calculations'!$C$83:$C$133,0),MATCH($A394,'Screening Emission Calculations'!$E$80:$M$80,0))</f>
        <v>4.7720945003732265E-4</v>
      </c>
      <c r="O394" s="304">
        <f t="shared" si="17"/>
        <v>4.7720945003732265E-4</v>
      </c>
    </row>
    <row r="395" spans="1:15" x14ac:dyDescent="0.3">
      <c r="A395" s="228" t="str">
        <f>'2. Emissions Units &amp; Activities'!$A$22</f>
        <v>Type H</v>
      </c>
      <c r="B395" s="276" t="s">
        <v>218</v>
      </c>
      <c r="C395" s="230" t="str">
        <f>IFERROR(IF(B395="No CAS","",INDEX('DEQ Pollutant List'!$C$7:$C$611,MATCH('3. Pollutant Emissions - EF'!B395,'DEQ Pollutant List'!$B$7:$B$611,0))),"")</f>
        <v>Fluorene</v>
      </c>
      <c r="D395" s="231">
        <f>IFERROR(IF(OR($B395="",$B395="No CAS"),INDEX('DEQ Pollutant List'!$A$7:$A$611,MATCH($C395,'DEQ Pollutant List'!$C$7:$C$611,0)),INDEX('DEQ Pollutant List'!$A$7:$A$611,MATCH($B395,'DEQ Pollutant List'!$B$7:$B$611,0))),"")</f>
        <v>425</v>
      </c>
      <c r="E395" s="232">
        <v>0</v>
      </c>
      <c r="F395" s="233">
        <f>IF(A395="Type F",IF(INDEX('Emission Factors'!$G$6:$G$54,MATCH('3. Pollutant Emissions - EF'!B395,'Emission Factors'!$D$6:$D$54,0))="",INDEX('Emission Factors'!$F$6:$F$54,MATCH('3. Pollutant Emissions - EF'!B395,'Emission Factors'!$D$6:$D$54,0)),INDEX('Emission Factors'!$G$6:$G$54,MATCH('3. Pollutant Emissions - EF'!B395,'Emission Factors'!$D$6:$D$54,0))),IF(OR(A395="Type X",A395="Type Y"),INDEX('Emission Factors'!$E$6:$E$54,MATCH('3. Pollutant Emissions - EF'!B395,'Emission Factors'!$D$6:$D$54,0)),INDEX('Emission Factors'!$F$6:$F$54,MATCH('3. Pollutant Emissions - EF'!B395,'Emission Factors'!$D$6:$D$54,0))))</f>
        <v>2.1843972782305239E-3</v>
      </c>
      <c r="G395" s="234">
        <f t="shared" ref="G395:G458" si="18">F395</f>
        <v>2.1843972782305239E-3</v>
      </c>
      <c r="H395" s="235" t="s">
        <v>188</v>
      </c>
      <c r="I395" s="556" t="s">
        <v>189</v>
      </c>
      <c r="J395" s="298">
        <f>IFERROR(IF(F395="N/A","N/A",F395*(1-E395)*INDEX('2. Emissions Units &amp; Activities'!$H$15:$H$23,MATCH('3. Pollutant Emissions - EF'!$A395,'2. Emissions Units &amp; Activities'!$A$15:$A$23,0))/1000),"")</f>
        <v>2.1843972782305241E-4</v>
      </c>
      <c r="K395" s="298">
        <f>INDEX('Screening Emission Calculations'!$E$4:$M$54,MATCH($B395,'Screening Emission Calculations'!$C$4:$C$54,0),MATCH($A395,'Screening Emission Calculations'!$E$1:$M$1,0))</f>
        <v>1.1899606111700428E-2</v>
      </c>
      <c r="L395" s="299">
        <f t="shared" si="16"/>
        <v>1.1899606111700428E-2</v>
      </c>
      <c r="M395" s="500">
        <f>IFERROR(IF(F395="N/A","N/A",F395*(1-E395)*INDEX('2. Emissions Units &amp; Activities'!$K$15:$K$23,MATCH('3. Pollutant Emissions - EF'!$A395,'2. Emissions Units &amp; Activities'!$A$15:$A$23,0))/1000),"")</f>
        <v>8.5191493850990434E-5</v>
      </c>
      <c r="N395" s="555">
        <f>INDEX('Screening Emission Calculations'!$E$83:$M$133,MATCH($B395,'Screening Emission Calculations'!$C$83:$C$133,0),MATCH($A395,'Screening Emission Calculations'!$E$80:$M$80,0))</f>
        <v>2.8176938537621786E-3</v>
      </c>
      <c r="O395" s="304">
        <f t="shared" si="17"/>
        <v>2.8176938537621786E-3</v>
      </c>
    </row>
    <row r="396" spans="1:15" x14ac:dyDescent="0.3">
      <c r="A396" s="228" t="str">
        <f>'2. Emissions Units &amp; Activities'!$A$22</f>
        <v>Type H</v>
      </c>
      <c r="B396" s="276" t="s">
        <v>219</v>
      </c>
      <c r="C396" s="230" t="str">
        <f>IFERROR(IF(B396="No CAS","",INDEX('DEQ Pollutant List'!$C$7:$C$611,MATCH('3. Pollutant Emissions - EF'!B396,'DEQ Pollutant List'!$B$7:$B$611,0))),"")</f>
        <v>Formaldehyde</v>
      </c>
      <c r="D396" s="231">
        <f>IFERROR(IF(OR($B396="",$B396="No CAS"),INDEX('DEQ Pollutant List'!$A$7:$A$611,MATCH($C396,'DEQ Pollutant List'!$C$7:$C$611,0)),INDEX('DEQ Pollutant List'!$A$7:$A$611,MATCH($B396,'DEQ Pollutant List'!$B$7:$B$611,0))),"")</f>
        <v>250</v>
      </c>
      <c r="E396" s="232">
        <v>0</v>
      </c>
      <c r="F396" s="233">
        <f>IF(A396="Type F",IF(INDEX('Emission Factors'!$G$6:$G$54,MATCH('3. Pollutant Emissions - EF'!B396,'Emission Factors'!$D$6:$D$54,0))="",INDEX('Emission Factors'!$F$6:$F$54,MATCH('3. Pollutant Emissions - EF'!B396,'Emission Factors'!$D$6:$D$54,0)),INDEX('Emission Factors'!$G$6:$G$54,MATCH('3. Pollutant Emissions - EF'!B396,'Emission Factors'!$D$6:$D$54,0))),IF(OR(A396="Type X",A396="Type Y"),INDEX('Emission Factors'!$E$6:$E$54,MATCH('3. Pollutant Emissions - EF'!B396,'Emission Factors'!$D$6:$D$54,0)),INDEX('Emission Factors'!$F$6:$F$54,MATCH('3. Pollutant Emissions - EF'!B396,'Emission Factors'!$D$6:$D$54,0))))</f>
        <v>2.7130627655139485</v>
      </c>
      <c r="G396" s="234">
        <f t="shared" si="18"/>
        <v>2.7130627655139485</v>
      </c>
      <c r="H396" s="235" t="s">
        <v>188</v>
      </c>
      <c r="I396" s="556" t="s">
        <v>189</v>
      </c>
      <c r="J396" s="298">
        <f>IFERROR(IF(F396="N/A","N/A",F396*(1-E396)*INDEX('2. Emissions Units &amp; Activities'!$H$15:$H$23,MATCH('3. Pollutant Emissions - EF'!$A396,'2. Emissions Units &amp; Activities'!$A$15:$A$23,0))/1000),"")</f>
        <v>0.27130627655139483</v>
      </c>
      <c r="K396" s="298">
        <f>INDEX('Screening Emission Calculations'!$E$4:$M$54,MATCH($B396,'Screening Emission Calculations'!$C$4:$C$54,0),MATCH($A396,'Screening Emission Calculations'!$E$1:$M$1,0))</f>
        <v>14.820738404598565</v>
      </c>
      <c r="L396" s="299">
        <f t="shared" si="16"/>
        <v>14.820738404598565</v>
      </c>
      <c r="M396" s="500">
        <f>IFERROR(IF(F396="N/A","N/A",F396*(1-E396)*INDEX('2. Emissions Units &amp; Activities'!$K$15:$K$23,MATCH('3. Pollutant Emissions - EF'!$A396,'2. Emissions Units &amp; Activities'!$A$15:$A$23,0))/1000),"")</f>
        <v>0.10580944785504399</v>
      </c>
      <c r="N396" s="555">
        <f>INDEX('Screening Emission Calculations'!$E$83:$M$133,MATCH($B396,'Screening Emission Calculations'!$C$83:$C$133,0),MATCH($A396,'Screening Emission Calculations'!$E$80:$M$80,0))</f>
        <v>3.5010025119312451</v>
      </c>
      <c r="O396" s="304">
        <f t="shared" si="17"/>
        <v>3.5010025119312451</v>
      </c>
    </row>
    <row r="397" spans="1:15" x14ac:dyDescent="0.3">
      <c r="A397" s="228" t="str">
        <f>'2. Emissions Units &amp; Activities'!$A$22</f>
        <v>Type H</v>
      </c>
      <c r="B397" s="276" t="s">
        <v>220</v>
      </c>
      <c r="C397" s="230" t="str">
        <f>IFERROR(IF(B397="No CAS","",INDEX('DEQ Pollutant List'!$C$7:$C$611,MATCH('3. Pollutant Emissions - EF'!B397,'DEQ Pollutant List'!$B$7:$B$611,0))),"")</f>
        <v>Hexane</v>
      </c>
      <c r="D397" s="231">
        <f>IFERROR(IF(OR($B397="",$B397="No CAS"),INDEX('DEQ Pollutant List'!$A$7:$A$611,MATCH($C397,'DEQ Pollutant List'!$C$7:$C$611,0)),INDEX('DEQ Pollutant List'!$A$7:$A$611,MATCH($B397,'DEQ Pollutant List'!$B$7:$B$611,0))),"")</f>
        <v>289</v>
      </c>
      <c r="E397" s="232">
        <v>0</v>
      </c>
      <c r="F397" s="233">
        <f>IF(A397="Type F",IF(INDEX('Emission Factors'!$G$6:$G$54,MATCH('3. Pollutant Emissions - EF'!B397,'Emission Factors'!$D$6:$D$54,0))="",INDEX('Emission Factors'!$F$6:$F$54,MATCH('3. Pollutant Emissions - EF'!B397,'Emission Factors'!$D$6:$D$54,0)),INDEX('Emission Factors'!$G$6:$G$54,MATCH('3. Pollutant Emissions - EF'!B397,'Emission Factors'!$D$6:$D$54,0))),IF(OR(A397="Type X",A397="Type Y"),INDEX('Emission Factors'!$E$6:$E$54,MATCH('3. Pollutant Emissions - EF'!B397,'Emission Factors'!$D$6:$D$54,0)),INDEX('Emission Factors'!$F$6:$F$54,MATCH('3. Pollutant Emissions - EF'!B397,'Emission Factors'!$D$6:$D$54,0))))</f>
        <v>2.69E-2</v>
      </c>
      <c r="G397" s="234">
        <f t="shared" si="18"/>
        <v>2.69E-2</v>
      </c>
      <c r="H397" s="235" t="s">
        <v>188</v>
      </c>
      <c r="I397" s="556" t="s">
        <v>189</v>
      </c>
      <c r="J397" s="298">
        <f>IFERROR(IF(F397="N/A","N/A",F397*(1-E397)*INDEX('2. Emissions Units &amp; Activities'!$H$15:$H$23,MATCH('3. Pollutant Emissions - EF'!$A397,'2. Emissions Units &amp; Activities'!$A$15:$A$23,0))/1000),"")</f>
        <v>2.6900000000000001E-3</v>
      </c>
      <c r="K397" s="298">
        <f>INDEX('Screening Emission Calculations'!$E$4:$M$54,MATCH($B397,'Screening Emission Calculations'!$C$4:$C$54,0),MATCH($A397,'Screening Emission Calculations'!$E$1:$M$1,0))</f>
        <v>0.14653900533333333</v>
      </c>
      <c r="L397" s="299">
        <f t="shared" si="16"/>
        <v>0.14653900533333333</v>
      </c>
      <c r="M397" s="500">
        <f>IFERROR(IF(F397="N/A","N/A",F397*(1-E397)*INDEX('2. Emissions Units &amp; Activities'!$K$15:$K$23,MATCH('3. Pollutant Emissions - EF'!$A397,'2. Emissions Units &amp; Activities'!$A$15:$A$23,0))/1000),"")</f>
        <v>1.0490999999999999E-3</v>
      </c>
      <c r="N397" s="555">
        <f>INDEX('Screening Emission Calculations'!$E$83:$M$133,MATCH($B397,'Screening Emission Calculations'!$C$83:$C$133,0),MATCH($A397,'Screening Emission Calculations'!$E$80:$M$80,0))</f>
        <v>3.469880017777778E-2</v>
      </c>
      <c r="O397" s="304">
        <f t="shared" si="17"/>
        <v>3.469880017777778E-2</v>
      </c>
    </row>
    <row r="398" spans="1:15" x14ac:dyDescent="0.3">
      <c r="A398" s="228" t="str">
        <f>'2. Emissions Units &amp; Activities'!$A$22</f>
        <v>Type H</v>
      </c>
      <c r="B398" s="276" t="s">
        <v>221</v>
      </c>
      <c r="C398" s="230" t="str">
        <f>IFERROR(IF(B398="No CAS","",INDEX('DEQ Pollutant List'!$C$7:$C$611,MATCH('3. Pollutant Emissions - EF'!B398,'DEQ Pollutant List'!$B$7:$B$611,0))),"")</f>
        <v>Hydrochloric acid</v>
      </c>
      <c r="D398" s="231">
        <f>IFERROR(IF(OR($B398="",$B398="No CAS"),INDEX('DEQ Pollutant List'!$A$7:$A$611,MATCH($C398,'DEQ Pollutant List'!$C$7:$C$611,0)),INDEX('DEQ Pollutant List'!$A$7:$A$611,MATCH($B398,'DEQ Pollutant List'!$B$7:$B$611,0))),"")</f>
        <v>292</v>
      </c>
      <c r="E398" s="232">
        <v>0</v>
      </c>
      <c r="F398" s="233">
        <f>IF(A398="Type F",IF(INDEX('Emission Factors'!$G$6:$G$54,MATCH('3. Pollutant Emissions - EF'!B398,'Emission Factors'!$D$6:$D$54,0))="",INDEX('Emission Factors'!$F$6:$F$54,MATCH('3. Pollutant Emissions - EF'!B398,'Emission Factors'!$D$6:$D$54,0)),INDEX('Emission Factors'!$G$6:$G$54,MATCH('3. Pollutant Emissions - EF'!B398,'Emission Factors'!$D$6:$D$54,0))),IF(OR(A398="Type X",A398="Type Y"),INDEX('Emission Factors'!$E$6:$E$54,MATCH('3. Pollutant Emissions - EF'!B398,'Emission Factors'!$D$6:$D$54,0)),INDEX('Emission Factors'!$F$6:$F$54,MATCH('3. Pollutant Emissions - EF'!B398,'Emission Factors'!$D$6:$D$54,0))))</f>
        <v>0.18629999999999999</v>
      </c>
      <c r="G398" s="234">
        <f t="shared" si="18"/>
        <v>0.18629999999999999</v>
      </c>
      <c r="H398" s="235" t="s">
        <v>188</v>
      </c>
      <c r="I398" s="556" t="s">
        <v>189</v>
      </c>
      <c r="J398" s="298">
        <f>IFERROR(IF(F398="N/A","N/A",F398*(1-E398)*INDEX('2. Emissions Units &amp; Activities'!$H$15:$H$23,MATCH('3. Pollutant Emissions - EF'!$A398,'2. Emissions Units &amp; Activities'!$A$15:$A$23,0))/1000),"")</f>
        <v>1.8630000000000001E-2</v>
      </c>
      <c r="K398" s="298">
        <f>INDEX('Screening Emission Calculations'!$E$4:$M$54,MATCH($B398,'Screening Emission Calculations'!$C$4:$C$54,0),MATCH($A398,'Screening Emission Calculations'!$E$1:$M$1,0))</f>
        <v>1.014877944</v>
      </c>
      <c r="L398" s="299">
        <f t="shared" si="16"/>
        <v>1.014877944</v>
      </c>
      <c r="M398" s="500">
        <f>IFERROR(IF(F398="N/A","N/A",F398*(1-E398)*INDEX('2. Emissions Units &amp; Activities'!$K$15:$K$23,MATCH('3. Pollutant Emissions - EF'!$A398,'2. Emissions Units &amp; Activities'!$A$15:$A$23,0))/1000),"")</f>
        <v>7.2656999999999999E-3</v>
      </c>
      <c r="N398" s="555">
        <f>INDEX('Screening Emission Calculations'!$E$83:$M$133,MATCH($B398,'Screening Emission Calculations'!$C$83:$C$133,0),MATCH($A398,'Screening Emission Calculations'!$E$80:$M$80,0))</f>
        <v>0.24031176480000002</v>
      </c>
      <c r="O398" s="304">
        <f t="shared" si="17"/>
        <v>0.24031176480000002</v>
      </c>
    </row>
    <row r="399" spans="1:15" x14ac:dyDescent="0.3">
      <c r="A399" s="228" t="str">
        <f>'2. Emissions Units &amp; Activities'!$A$22</f>
        <v>Type H</v>
      </c>
      <c r="B399" s="276" t="s">
        <v>222</v>
      </c>
      <c r="C399" s="230" t="str">
        <f>IFERROR(IF(B399="No CAS","",INDEX('DEQ Pollutant List'!$C$7:$C$611,MATCH('3. Pollutant Emissions - EF'!B399,'DEQ Pollutant List'!$B$7:$B$611,0))),"")</f>
        <v>Indeno[1,2,3-cd]pyrene</v>
      </c>
      <c r="D399" s="231">
        <f>IFERROR(IF(OR($B399="",$B399="No CAS"),INDEX('DEQ Pollutant List'!$A$7:$A$611,MATCH($C399,'DEQ Pollutant List'!$C$7:$C$611,0)),INDEX('DEQ Pollutant List'!$A$7:$A$611,MATCH($B399,'DEQ Pollutant List'!$B$7:$B$611,0))),"")</f>
        <v>426</v>
      </c>
      <c r="E399" s="232">
        <v>0</v>
      </c>
      <c r="F399" s="233">
        <f>IF(A399="Type F",IF(INDEX('Emission Factors'!$G$6:$G$54,MATCH('3. Pollutant Emissions - EF'!B399,'Emission Factors'!$D$6:$D$54,0))="",INDEX('Emission Factors'!$F$6:$F$54,MATCH('3. Pollutant Emissions - EF'!B399,'Emission Factors'!$D$6:$D$54,0)),INDEX('Emission Factors'!$G$6:$G$54,MATCH('3. Pollutant Emissions - EF'!B399,'Emission Factors'!$D$6:$D$54,0))),IF(OR(A399="Type X",A399="Type Y"),INDEX('Emission Factors'!$E$6:$E$54,MATCH('3. Pollutant Emissions - EF'!B399,'Emission Factors'!$D$6:$D$54,0)),INDEX('Emission Factors'!$F$6:$F$54,MATCH('3. Pollutant Emissions - EF'!B399,'Emission Factors'!$D$6:$D$54,0))))</f>
        <v>1.0710973550430282E-5</v>
      </c>
      <c r="G399" s="234">
        <f t="shared" si="18"/>
        <v>1.0710973550430282E-5</v>
      </c>
      <c r="H399" s="235" t="s">
        <v>188</v>
      </c>
      <c r="I399" s="556" t="s">
        <v>189</v>
      </c>
      <c r="J399" s="298">
        <f>IFERROR(IF(F399="N/A","N/A",F399*(1-E399)*INDEX('2. Emissions Units &amp; Activities'!$H$15:$H$23,MATCH('3. Pollutant Emissions - EF'!$A399,'2. Emissions Units &amp; Activities'!$A$15:$A$23,0))/1000),"")</f>
        <v>1.0710973550430283E-6</v>
      </c>
      <c r="K399" s="298">
        <f>INDEX('Screening Emission Calculations'!$E$4:$M$54,MATCH($B399,'Screening Emission Calculations'!$C$4:$C$54,0),MATCH($A399,'Screening Emission Calculations'!$E$1:$M$1,0))</f>
        <v>5.8348528261401315E-5</v>
      </c>
      <c r="L399" s="299">
        <f t="shared" si="16"/>
        <v>5.8348528261401315E-5</v>
      </c>
      <c r="M399" s="500">
        <f>IFERROR(IF(F399="N/A","N/A",F399*(1-E399)*INDEX('2. Emissions Units &amp; Activities'!$K$15:$K$23,MATCH('3. Pollutant Emissions - EF'!$A399,'2. Emissions Units &amp; Activities'!$A$15:$A$23,0))/1000),"")</f>
        <v>4.1772796846678102E-7</v>
      </c>
      <c r="N399" s="555">
        <f>INDEX('Screening Emission Calculations'!$E$83:$M$133,MATCH($B399,'Screening Emission Calculations'!$C$83:$C$133,0),MATCH($A399,'Screening Emission Calculations'!$E$80:$M$80,0))</f>
        <v>1.3816279960440274E-5</v>
      </c>
      <c r="O399" s="304">
        <f t="shared" si="17"/>
        <v>1.3816279960440274E-5</v>
      </c>
    </row>
    <row r="400" spans="1:15" x14ac:dyDescent="0.3">
      <c r="A400" s="228" t="str">
        <f>'2. Emissions Units &amp; Activities'!$A$22</f>
        <v>Type H</v>
      </c>
      <c r="B400" s="276" t="s">
        <v>223</v>
      </c>
      <c r="C400" s="230" t="str">
        <f>IFERROR(IF(B400="No CAS","",INDEX('DEQ Pollutant List'!$C$7:$C$611,MATCH('3. Pollutant Emissions - EF'!B400,'DEQ Pollutant List'!$B$7:$B$611,0))),"")</f>
        <v>Lead and compounds</v>
      </c>
      <c r="D400" s="231">
        <f>IFERROR(IF(OR($B400="",$B400="No CAS"),INDEX('DEQ Pollutant List'!$A$7:$A$611,MATCH($C400,'DEQ Pollutant List'!$C$7:$C$611,0)),INDEX('DEQ Pollutant List'!$A$7:$A$611,MATCH($B400,'DEQ Pollutant List'!$B$7:$B$611,0))),"")</f>
        <v>305</v>
      </c>
      <c r="E400" s="232">
        <v>0</v>
      </c>
      <c r="F400" s="233">
        <f>IF(A400="Type F",IF(INDEX('Emission Factors'!$G$6:$G$54,MATCH('3. Pollutant Emissions - EF'!B400,'Emission Factors'!$D$6:$D$54,0))="",INDEX('Emission Factors'!$F$6:$F$54,MATCH('3. Pollutant Emissions - EF'!B400,'Emission Factors'!$D$6:$D$54,0)),INDEX('Emission Factors'!$G$6:$G$54,MATCH('3. Pollutant Emissions - EF'!B400,'Emission Factors'!$D$6:$D$54,0))),IF(OR(A400="Type X",A400="Type Y"),INDEX('Emission Factors'!$E$6:$E$54,MATCH('3. Pollutant Emissions - EF'!B400,'Emission Factors'!$D$6:$D$54,0)),INDEX('Emission Factors'!$F$6:$F$54,MATCH('3. Pollutant Emissions - EF'!B400,'Emission Factors'!$D$6:$D$54,0))))</f>
        <v>3.636715317945822E-4</v>
      </c>
      <c r="G400" s="234">
        <f t="shared" si="18"/>
        <v>3.636715317945822E-4</v>
      </c>
      <c r="H400" s="235" t="s">
        <v>188</v>
      </c>
      <c r="I400" s="556" t="s">
        <v>196</v>
      </c>
      <c r="J400" s="298">
        <f>IFERROR(IF(F400="N/A","N/A",F400*(1-E400)*INDEX('2. Emissions Units &amp; Activities'!$H$15:$H$23,MATCH('3. Pollutant Emissions - EF'!$A400,'2. Emissions Units &amp; Activities'!$A$15:$A$23,0))/1000),"")</f>
        <v>3.6367153179458219E-5</v>
      </c>
      <c r="K400" s="298">
        <f>INDEX('Screening Emission Calculations'!$E$4:$M$54,MATCH($B400,'Screening Emission Calculations'!$C$4:$C$54,0),MATCH($A400,'Screening Emission Calculations'!$E$1:$M$1,0))</f>
        <v>1.9492794104189605E-3</v>
      </c>
      <c r="L400" s="299">
        <f t="shared" si="16"/>
        <v>1.9492794104189605E-3</v>
      </c>
      <c r="M400" s="500">
        <f>IFERROR(IF(F400="N/A","N/A",F400*(1-E400)*INDEX('2. Emissions Units &amp; Activities'!$K$15:$K$23,MATCH('3. Pollutant Emissions - EF'!$A400,'2. Emissions Units &amp; Activities'!$A$15:$A$23,0))/1000),"")</f>
        <v>1.4183189739988706E-5</v>
      </c>
      <c r="N400" s="555">
        <f>INDEX('Screening Emission Calculations'!$E$83:$M$133,MATCH($B400,'Screening Emission Calculations'!$C$83:$C$133,0),MATCH($A400,'Screening Emission Calculations'!$E$80:$M$80,0))</f>
        <v>4.6804526141962726E-4</v>
      </c>
      <c r="O400" s="304">
        <f t="shared" si="17"/>
        <v>4.6804526141962726E-4</v>
      </c>
    </row>
    <row r="401" spans="1:15" x14ac:dyDescent="0.3">
      <c r="A401" s="228" t="str">
        <f>'2. Emissions Units &amp; Activities'!$A$22</f>
        <v>Type H</v>
      </c>
      <c r="B401" s="276" t="s">
        <v>224</v>
      </c>
      <c r="C401" s="230" t="str">
        <f>IFERROR(IF(B401="No CAS","",INDEX('DEQ Pollutant List'!$C$7:$C$611,MATCH('3. Pollutant Emissions - EF'!B401,'DEQ Pollutant List'!$B$7:$B$611,0))),"")</f>
        <v>Manganese and compounds</v>
      </c>
      <c r="D401" s="231">
        <f>IFERROR(IF(OR($B401="",$B401="No CAS"),INDEX('DEQ Pollutant List'!$A$7:$A$611,MATCH($C401,'DEQ Pollutant List'!$C$7:$C$611,0)),INDEX('DEQ Pollutant List'!$A$7:$A$611,MATCH($B401,'DEQ Pollutant List'!$B$7:$B$611,0))),"")</f>
        <v>312</v>
      </c>
      <c r="E401" s="232">
        <v>0</v>
      </c>
      <c r="F401" s="233">
        <f>IF(A401="Type F",IF(INDEX('Emission Factors'!$G$6:$G$54,MATCH('3. Pollutant Emissions - EF'!B401,'Emission Factors'!$D$6:$D$54,0))="",INDEX('Emission Factors'!$F$6:$F$54,MATCH('3. Pollutant Emissions - EF'!B401,'Emission Factors'!$D$6:$D$54,0)),INDEX('Emission Factors'!$G$6:$G$54,MATCH('3. Pollutant Emissions - EF'!B401,'Emission Factors'!$D$6:$D$54,0))),IF(OR(A401="Type X",A401="Type Y"),INDEX('Emission Factors'!$E$6:$E$54,MATCH('3. Pollutant Emissions - EF'!B401,'Emission Factors'!$D$6:$D$54,0)),INDEX('Emission Factors'!$F$6:$F$54,MATCH('3. Pollutant Emissions - EF'!B401,'Emission Factors'!$D$6:$D$54,0))))</f>
        <v>4.1991264918956304E-4</v>
      </c>
      <c r="G401" s="234">
        <f t="shared" si="18"/>
        <v>4.1991264918956304E-4</v>
      </c>
      <c r="H401" s="235" t="s">
        <v>188</v>
      </c>
      <c r="I401" s="556" t="s">
        <v>196</v>
      </c>
      <c r="J401" s="298">
        <f>IFERROR(IF(F401="N/A","N/A",F401*(1-E401)*INDEX('2. Emissions Units &amp; Activities'!$H$15:$H$23,MATCH('3. Pollutant Emissions - EF'!$A401,'2. Emissions Units &amp; Activities'!$A$15:$A$23,0))/1000),"")</f>
        <v>4.1991264918956304E-5</v>
      </c>
      <c r="K401" s="298">
        <f>INDEX('Screening Emission Calculations'!$E$4:$M$54,MATCH($B401,'Screening Emission Calculations'!$C$4:$C$54,0),MATCH($A401,'Screening Emission Calculations'!$E$1:$M$1,0))</f>
        <v>2.2507317996560577E-3</v>
      </c>
      <c r="L401" s="299">
        <f t="shared" ref="L401:L464" si="19">K401</f>
        <v>2.2507317996560577E-3</v>
      </c>
      <c r="M401" s="500">
        <f>IFERROR(IF(F401="N/A","N/A",F401*(1-E401)*INDEX('2. Emissions Units &amp; Activities'!$K$15:$K$23,MATCH('3. Pollutant Emissions - EF'!$A401,'2. Emissions Units &amp; Activities'!$A$15:$A$23,0))/1000),"")</f>
        <v>1.6376593318392959E-5</v>
      </c>
      <c r="N401" s="555">
        <f>INDEX('Screening Emission Calculations'!$E$83:$M$133,MATCH($B401,'Screening Emission Calculations'!$C$83:$C$133,0),MATCH($A401,'Screening Emission Calculations'!$E$80:$M$80,0))</f>
        <v>5.4042757950696759E-4</v>
      </c>
      <c r="O401" s="304">
        <f t="shared" ref="O401:O464" si="20">N401</f>
        <v>5.4042757950696759E-4</v>
      </c>
    </row>
    <row r="402" spans="1:15" x14ac:dyDescent="0.3">
      <c r="A402" s="228" t="str">
        <f>'2. Emissions Units &amp; Activities'!$A$22</f>
        <v>Type H</v>
      </c>
      <c r="B402" s="276" t="s">
        <v>225</v>
      </c>
      <c r="C402" s="230" t="str">
        <f>IFERROR(IF(B402="No CAS","",INDEX('DEQ Pollutant List'!$C$7:$C$611,MATCH('3. Pollutant Emissions - EF'!B402,'DEQ Pollutant List'!$B$7:$B$611,0))),"")</f>
        <v>Mercury and compounds</v>
      </c>
      <c r="D402" s="231">
        <f>IFERROR(IF(OR($B402="",$B402="No CAS"),INDEX('DEQ Pollutant List'!$A$7:$A$611,MATCH($C402,'DEQ Pollutant List'!$C$7:$C$611,0)),INDEX('DEQ Pollutant List'!$A$7:$A$611,MATCH($B402,'DEQ Pollutant List'!$B$7:$B$611,0))),"")</f>
        <v>316</v>
      </c>
      <c r="E402" s="232">
        <v>0</v>
      </c>
      <c r="F402" s="233">
        <f>IF(A402="Type F",IF(INDEX('Emission Factors'!$G$6:$G$54,MATCH('3. Pollutant Emissions - EF'!B402,'Emission Factors'!$D$6:$D$54,0))="",INDEX('Emission Factors'!$F$6:$F$54,MATCH('3. Pollutant Emissions - EF'!B402,'Emission Factors'!$D$6:$D$54,0)),INDEX('Emission Factors'!$G$6:$G$54,MATCH('3. Pollutant Emissions - EF'!B402,'Emission Factors'!$D$6:$D$54,0))),IF(OR(A402="Type X",A402="Type Y"),INDEX('Emission Factors'!$E$6:$E$54,MATCH('3. Pollutant Emissions - EF'!B402,'Emission Factors'!$D$6:$D$54,0)),INDEX('Emission Factors'!$F$6:$F$54,MATCH('3. Pollutant Emissions - EF'!B402,'Emission Factors'!$D$6:$D$54,0))))</f>
        <v>1.5107336534301277E-5</v>
      </c>
      <c r="G402" s="234">
        <f t="shared" si="18"/>
        <v>1.5107336534301277E-5</v>
      </c>
      <c r="H402" s="235" t="s">
        <v>188</v>
      </c>
      <c r="I402" s="556" t="s">
        <v>196</v>
      </c>
      <c r="J402" s="298">
        <f>IFERROR(IF(F402="N/A","N/A",F402*(1-E402)*INDEX('2. Emissions Units &amp; Activities'!$H$15:$H$23,MATCH('3. Pollutant Emissions - EF'!$A402,'2. Emissions Units &amp; Activities'!$A$15:$A$23,0))/1000),"")</f>
        <v>1.5107336534301278E-6</v>
      </c>
      <c r="K402" s="298">
        <f>INDEX('Screening Emission Calculations'!$E$4:$M$54,MATCH($B402,'Screening Emission Calculations'!$C$4:$C$54,0),MATCH($A402,'Screening Emission Calculations'!$E$1:$M$1,0))</f>
        <v>8.0975323823854846E-5</v>
      </c>
      <c r="L402" s="299">
        <f t="shared" si="19"/>
        <v>8.0975323823854846E-5</v>
      </c>
      <c r="M402" s="500">
        <f>IFERROR(IF(F402="N/A","N/A",F402*(1-E402)*INDEX('2. Emissions Units &amp; Activities'!$K$15:$K$23,MATCH('3. Pollutant Emissions - EF'!$A402,'2. Emissions Units &amp; Activities'!$A$15:$A$23,0))/1000),"")</f>
        <v>5.8918612483774986E-7</v>
      </c>
      <c r="N402" s="555">
        <f>INDEX('Screening Emission Calculations'!$E$83:$M$133,MATCH($B402,'Screening Emission Calculations'!$C$83:$C$133,0),MATCH($A402,'Screening Emission Calculations'!$E$80:$M$80,0))</f>
        <v>1.9443142119645743E-5</v>
      </c>
      <c r="O402" s="304">
        <f t="shared" si="20"/>
        <v>1.9443142119645743E-5</v>
      </c>
    </row>
    <row r="403" spans="1:15" x14ac:dyDescent="0.3">
      <c r="A403" s="228" t="str">
        <f>'2. Emissions Units &amp; Activities'!$A$22</f>
        <v>Type H</v>
      </c>
      <c r="B403" s="276" t="s">
        <v>226</v>
      </c>
      <c r="C403" s="230" t="str">
        <f>IFERROR(IF(B403="No CAS","",INDEX('DEQ Pollutant List'!$C$7:$C$611,MATCH('3. Pollutant Emissions - EF'!B403,'DEQ Pollutant List'!$B$7:$B$611,0))),"")</f>
        <v>Naphthalene</v>
      </c>
      <c r="D403" s="231">
        <f>IFERROR(IF(OR($B403="",$B403="No CAS"),INDEX('DEQ Pollutant List'!$A$7:$A$611,MATCH($C403,'DEQ Pollutant List'!$C$7:$C$611,0)),INDEX('DEQ Pollutant List'!$A$7:$A$611,MATCH($B403,'DEQ Pollutant List'!$B$7:$B$611,0))),"")</f>
        <v>428</v>
      </c>
      <c r="E403" s="232">
        <v>0</v>
      </c>
      <c r="F403" s="233">
        <f>IF(A403="Type F",IF(INDEX('Emission Factors'!$G$6:$G$54,MATCH('3. Pollutant Emissions - EF'!B403,'Emission Factors'!$D$6:$D$54,0))="",INDEX('Emission Factors'!$F$6:$F$54,MATCH('3. Pollutant Emissions - EF'!B403,'Emission Factors'!$D$6:$D$54,0)),INDEX('Emission Factors'!$G$6:$G$54,MATCH('3. Pollutant Emissions - EF'!B403,'Emission Factors'!$D$6:$D$54,0))),IF(OR(A403="Type X",A403="Type Y"),INDEX('Emission Factors'!$E$6:$E$54,MATCH('3. Pollutant Emissions - EF'!B403,'Emission Factors'!$D$6:$D$54,0)),INDEX('Emission Factors'!$F$6:$F$54,MATCH('3. Pollutant Emissions - EF'!B403,'Emission Factors'!$D$6:$D$54,0))))</f>
        <v>2.6352391113998751E-2</v>
      </c>
      <c r="G403" s="234">
        <f t="shared" si="18"/>
        <v>2.6352391113998751E-2</v>
      </c>
      <c r="H403" s="235" t="s">
        <v>188</v>
      </c>
      <c r="I403" s="556" t="s">
        <v>189</v>
      </c>
      <c r="J403" s="298">
        <f>IFERROR(IF(F403="N/A","N/A",F403*(1-E403)*INDEX('2. Emissions Units &amp; Activities'!$H$15:$H$23,MATCH('3. Pollutant Emissions - EF'!$A403,'2. Emissions Units &amp; Activities'!$A$15:$A$23,0))/1000),"")</f>
        <v>2.6352391113998752E-3</v>
      </c>
      <c r="K403" s="298">
        <f>INDEX('Screening Emission Calculations'!$E$4:$M$54,MATCH($B403,'Screening Emission Calculations'!$C$4:$C$54,0),MATCH($A403,'Screening Emission Calculations'!$E$1:$M$1,0))</f>
        <v>0.14355588037176018</v>
      </c>
      <c r="L403" s="299">
        <f t="shared" si="19"/>
        <v>0.14355588037176018</v>
      </c>
      <c r="M403" s="500">
        <f>IFERROR(IF(F403="N/A","N/A",F403*(1-E403)*INDEX('2. Emissions Units &amp; Activities'!$K$15:$K$23,MATCH('3. Pollutant Emissions - EF'!$A403,'2. Emissions Units &amp; Activities'!$A$15:$A$23,0))/1000),"")</f>
        <v>1.0277432534459511E-3</v>
      </c>
      <c r="N403" s="555">
        <f>INDEX('Screening Emission Calculations'!$E$83:$M$133,MATCH($B403,'Screening Emission Calculations'!$C$83:$C$133,0),MATCH($A403,'Screening Emission Calculations'!$E$80:$M$80,0))</f>
        <v>3.3992429497073956E-2</v>
      </c>
      <c r="O403" s="304">
        <f t="shared" si="20"/>
        <v>3.3992429497073956E-2</v>
      </c>
    </row>
    <row r="404" spans="1:15" x14ac:dyDescent="0.3">
      <c r="A404" s="228" t="str">
        <f>'2. Emissions Units &amp; Activities'!$A$22</f>
        <v>Type H</v>
      </c>
      <c r="B404" s="276" t="s">
        <v>227</v>
      </c>
      <c r="C404" s="230" t="str">
        <f>IFERROR(IF(B404="No CAS","",INDEX('DEQ Pollutant List'!$C$7:$C$611,MATCH('3. Pollutant Emissions - EF'!B404,'DEQ Pollutant List'!$B$7:$B$611,0))),"")</f>
        <v>Nickel and compounds</v>
      </c>
      <c r="D404" s="231">
        <f>IFERROR(IF(OR($B404="",$B404="No CAS"),INDEX('DEQ Pollutant List'!$A$7:$A$611,MATCH($C404,'DEQ Pollutant List'!$C$7:$C$611,0)),INDEX('DEQ Pollutant List'!$A$7:$A$611,MATCH($B404,'DEQ Pollutant List'!$B$7:$B$611,0))),"")</f>
        <v>364</v>
      </c>
      <c r="E404" s="232">
        <v>0</v>
      </c>
      <c r="F404" s="233">
        <f>IF(A404="Type F",IF(INDEX('Emission Factors'!$G$6:$G$54,MATCH('3. Pollutant Emissions - EF'!B404,'Emission Factors'!$D$6:$D$54,0))="",INDEX('Emission Factors'!$F$6:$F$54,MATCH('3. Pollutant Emissions - EF'!B404,'Emission Factors'!$D$6:$D$54,0)),INDEX('Emission Factors'!$G$6:$G$54,MATCH('3. Pollutant Emissions - EF'!B404,'Emission Factors'!$D$6:$D$54,0))),IF(OR(A404="Type X",A404="Type Y"),INDEX('Emission Factors'!$E$6:$E$54,MATCH('3. Pollutant Emissions - EF'!B404,'Emission Factors'!$D$6:$D$54,0)),INDEX('Emission Factors'!$F$6:$F$54,MATCH('3. Pollutant Emissions - EF'!B404,'Emission Factors'!$D$6:$D$54,0))))</f>
        <v>1.8222934133210207E-4</v>
      </c>
      <c r="G404" s="234">
        <f t="shared" si="18"/>
        <v>1.8222934133210207E-4</v>
      </c>
      <c r="H404" s="235" t="s">
        <v>188</v>
      </c>
      <c r="I404" s="556" t="s">
        <v>196</v>
      </c>
      <c r="J404" s="298">
        <f>IFERROR(IF(F404="N/A","N/A",F404*(1-E404)*INDEX('2. Emissions Units &amp; Activities'!$H$15:$H$23,MATCH('3. Pollutant Emissions - EF'!$A404,'2. Emissions Units &amp; Activities'!$A$15:$A$23,0))/1000),"")</f>
        <v>1.8222934133210206E-5</v>
      </c>
      <c r="K404" s="298">
        <f>INDEX('Screening Emission Calculations'!$E$4:$M$54,MATCH($B404,'Screening Emission Calculations'!$C$4:$C$54,0),MATCH($A404,'Screening Emission Calculations'!$E$1:$M$1,0))</f>
        <v>9.767492695400672E-4</v>
      </c>
      <c r="L404" s="299">
        <f t="shared" si="19"/>
        <v>9.767492695400672E-4</v>
      </c>
      <c r="M404" s="500">
        <f>IFERROR(IF(F404="N/A","N/A",F404*(1-E404)*INDEX('2. Emissions Units &amp; Activities'!$K$15:$K$23,MATCH('3. Pollutant Emissions - EF'!$A404,'2. Emissions Units &amp; Activities'!$A$15:$A$23,0))/1000),"")</f>
        <v>7.1069443119519812E-6</v>
      </c>
      <c r="N404" s="555">
        <f>INDEX('Screening Emission Calculations'!$E$83:$M$133,MATCH($B404,'Screening Emission Calculations'!$C$83:$C$133,0),MATCH($A404,'Screening Emission Calculations'!$E$80:$M$80,0))</f>
        <v>2.3452916229441538E-4</v>
      </c>
      <c r="O404" s="304">
        <f t="shared" si="20"/>
        <v>2.3452916229441538E-4</v>
      </c>
    </row>
    <row r="405" spans="1:15" x14ac:dyDescent="0.3">
      <c r="A405" s="228" t="str">
        <f>'2. Emissions Units &amp; Activities'!$A$22</f>
        <v>Type H</v>
      </c>
      <c r="B405" s="276" t="s">
        <v>228</v>
      </c>
      <c r="C405" s="230" t="str">
        <f>IFERROR(IF(B405="No CAS","",INDEX('DEQ Pollutant List'!$C$7:$C$611,MATCH('3. Pollutant Emissions - EF'!B405,'DEQ Pollutant List'!$B$7:$B$611,0))),"")</f>
        <v>Perylene</v>
      </c>
      <c r="D405" s="231">
        <f>IFERROR(IF(OR($B405="",$B405="No CAS"),INDEX('DEQ Pollutant List'!$A$7:$A$611,MATCH($C405,'DEQ Pollutant List'!$C$7:$C$611,0)),INDEX('DEQ Pollutant List'!$A$7:$A$611,MATCH($B405,'DEQ Pollutant List'!$B$7:$B$611,0))),"")</f>
        <v>429</v>
      </c>
      <c r="E405" s="232">
        <v>0</v>
      </c>
      <c r="F405" s="233">
        <f>IF(A405="Type F",IF(INDEX('Emission Factors'!$G$6:$G$54,MATCH('3. Pollutant Emissions - EF'!B405,'Emission Factors'!$D$6:$D$54,0))="",INDEX('Emission Factors'!$F$6:$F$54,MATCH('3. Pollutant Emissions - EF'!B405,'Emission Factors'!$D$6:$D$54,0)),INDEX('Emission Factors'!$G$6:$G$54,MATCH('3. Pollutant Emissions - EF'!B405,'Emission Factors'!$D$6:$D$54,0))),IF(OR(A405="Type X",A405="Type Y"),INDEX('Emission Factors'!$E$6:$E$54,MATCH('3. Pollutant Emissions - EF'!B405,'Emission Factors'!$D$6:$D$54,0)),INDEX('Emission Factors'!$F$6:$F$54,MATCH('3. Pollutant Emissions - EF'!B405,'Emission Factors'!$D$6:$D$54,0))))</f>
        <v>1.1782465534251089E-6</v>
      </c>
      <c r="G405" s="234">
        <f t="shared" si="18"/>
        <v>1.1782465534251089E-6</v>
      </c>
      <c r="H405" s="235" t="s">
        <v>188</v>
      </c>
      <c r="I405" s="556" t="s">
        <v>189</v>
      </c>
      <c r="J405" s="298">
        <f>IFERROR(IF(F405="N/A","N/A",F405*(1-E405)*INDEX('2. Emissions Units &amp; Activities'!$H$15:$H$23,MATCH('3. Pollutant Emissions - EF'!$A405,'2. Emissions Units &amp; Activities'!$A$15:$A$23,0))/1000),"")</f>
        <v>1.1782465534251089E-7</v>
      </c>
      <c r="K405" s="298">
        <f>INDEX('Screening Emission Calculations'!$E$4:$M$54,MATCH($B405,'Screening Emission Calculations'!$C$4:$C$54,0),MATCH($A405,'Screening Emission Calculations'!$E$1:$M$1,0))</f>
        <v>6.4185530846224399E-6</v>
      </c>
      <c r="L405" s="299">
        <f t="shared" si="19"/>
        <v>6.4185530846224399E-6</v>
      </c>
      <c r="M405" s="500">
        <f>IFERROR(IF(F405="N/A","N/A",F405*(1-E405)*INDEX('2. Emissions Units &amp; Activities'!$K$15:$K$23,MATCH('3. Pollutant Emissions - EF'!$A405,'2. Emissions Units &amp; Activities'!$A$15:$A$23,0))/1000),"")</f>
        <v>4.5951615583579251E-8</v>
      </c>
      <c r="N405" s="555">
        <f>INDEX('Screening Emission Calculations'!$E$83:$M$133,MATCH($B405,'Screening Emission Calculations'!$C$83:$C$133,0),MATCH($A405,'Screening Emission Calculations'!$E$80:$M$80,0))</f>
        <v>1.519841699533577E-6</v>
      </c>
      <c r="O405" s="304">
        <f t="shared" si="20"/>
        <v>1.519841699533577E-6</v>
      </c>
    </row>
    <row r="406" spans="1:15" x14ac:dyDescent="0.3">
      <c r="A406" s="228" t="str">
        <f>'2. Emissions Units &amp; Activities'!$A$22</f>
        <v>Type H</v>
      </c>
      <c r="B406" s="276" t="s">
        <v>229</v>
      </c>
      <c r="C406" s="230" t="str">
        <f>IFERROR(IF(B406="No CAS","",INDEX('DEQ Pollutant List'!$C$7:$C$611,MATCH('3. Pollutant Emissions - EF'!B406,'DEQ Pollutant List'!$B$7:$B$611,0))),"")</f>
        <v>Phenanthrene</v>
      </c>
      <c r="D406" s="231">
        <f>IFERROR(IF(OR($B406="",$B406="No CAS"),INDEX('DEQ Pollutant List'!$A$7:$A$611,MATCH($C406,'DEQ Pollutant List'!$C$7:$C$611,0)),INDEX('DEQ Pollutant List'!$A$7:$A$611,MATCH($B406,'DEQ Pollutant List'!$B$7:$B$611,0))),"")</f>
        <v>430</v>
      </c>
      <c r="E406" s="232">
        <v>0</v>
      </c>
      <c r="F406" s="233">
        <f>IF(A406="Type F",IF(INDEX('Emission Factors'!$G$6:$G$54,MATCH('3. Pollutant Emissions - EF'!B406,'Emission Factors'!$D$6:$D$54,0))="",INDEX('Emission Factors'!$F$6:$F$54,MATCH('3. Pollutant Emissions - EF'!B406,'Emission Factors'!$D$6:$D$54,0)),INDEX('Emission Factors'!$G$6:$G$54,MATCH('3. Pollutant Emissions - EF'!B406,'Emission Factors'!$D$6:$D$54,0))),IF(OR(A406="Type X",A406="Type Y"),INDEX('Emission Factors'!$E$6:$E$54,MATCH('3. Pollutant Emissions - EF'!B406,'Emission Factors'!$D$6:$D$54,0)),INDEX('Emission Factors'!$F$6:$F$54,MATCH('3. Pollutant Emissions - EF'!B406,'Emission Factors'!$D$6:$D$54,0))))</f>
        <v>4.5419465326501894E-3</v>
      </c>
      <c r="G406" s="234">
        <f t="shared" si="18"/>
        <v>4.5419465326501894E-3</v>
      </c>
      <c r="H406" s="235" t="s">
        <v>188</v>
      </c>
      <c r="I406" s="556" t="s">
        <v>189</v>
      </c>
      <c r="J406" s="298">
        <f>IFERROR(IF(F406="N/A","N/A",F406*(1-E406)*INDEX('2. Emissions Units &amp; Activities'!$H$15:$H$23,MATCH('3. Pollutant Emissions - EF'!$A406,'2. Emissions Units &amp; Activities'!$A$15:$A$23,0))/1000),"")</f>
        <v>4.5419465326501895E-4</v>
      </c>
      <c r="K406" s="298">
        <f>INDEX('Screening Emission Calculations'!$E$4:$M$54,MATCH($B406,'Screening Emission Calculations'!$C$4:$C$54,0),MATCH($A406,'Screening Emission Calculations'!$E$1:$M$1,0))</f>
        <v>2.4742465694116762E-2</v>
      </c>
      <c r="L406" s="299">
        <f t="shared" si="19"/>
        <v>2.4742465694116762E-2</v>
      </c>
      <c r="M406" s="500">
        <f>IFERROR(IF(F406="N/A","N/A",F406*(1-E406)*INDEX('2. Emissions Units &amp; Activities'!$K$15:$K$23,MATCH('3. Pollutant Emissions - EF'!$A406,'2. Emissions Units &amp; Activities'!$A$15:$A$23,0))/1000),"")</f>
        <v>1.7713591477335738E-4</v>
      </c>
      <c r="N406" s="555">
        <f>INDEX('Screening Emission Calculations'!$E$83:$M$133,MATCH($B406,'Screening Emission Calculations'!$C$83:$C$133,0),MATCH($A406,'Screening Emission Calculations'!$E$80:$M$80,0))</f>
        <v>5.8587395968245186E-3</v>
      </c>
      <c r="O406" s="304">
        <f t="shared" si="20"/>
        <v>5.8587395968245186E-3</v>
      </c>
    </row>
    <row r="407" spans="1:15" x14ac:dyDescent="0.3">
      <c r="A407" s="228" t="str">
        <f>'2. Emissions Units &amp; Activities'!$A$22</f>
        <v>Type H</v>
      </c>
      <c r="B407" s="276">
        <v>504</v>
      </c>
      <c r="C407" s="230" t="str">
        <f>IFERROR(IF(B407="No CAS","",INDEX('DEQ Pollutant List'!$C$7:$C$611,MATCH('3. Pollutant Emissions - EF'!B407,'DEQ Pollutant List'!$B$7:$B$611,0))),"")</f>
        <v>Phosphorus and compounds</v>
      </c>
      <c r="D407" s="231">
        <f>IFERROR(IF(OR($B407="",$B407="No CAS"),INDEX('DEQ Pollutant List'!$A$7:$A$611,MATCH($C407,'DEQ Pollutant List'!$C$7:$C$611,0)),INDEX('DEQ Pollutant List'!$A$7:$A$611,MATCH($B407,'DEQ Pollutant List'!$B$7:$B$611,0))),"")</f>
        <v>504</v>
      </c>
      <c r="E407" s="232">
        <v>0</v>
      </c>
      <c r="F407" s="233">
        <f>IF(A407="Type F",IF(INDEX('Emission Factors'!$G$6:$G$54,MATCH('3. Pollutant Emissions - EF'!B407,'Emission Factors'!$D$6:$D$54,0))="",INDEX('Emission Factors'!$F$6:$F$54,MATCH('3. Pollutant Emissions - EF'!B407,'Emission Factors'!$D$6:$D$54,0)),INDEX('Emission Factors'!$G$6:$G$54,MATCH('3. Pollutant Emissions - EF'!B407,'Emission Factors'!$D$6:$D$54,0))),IF(OR(A407="Type X",A407="Type Y"),INDEX('Emission Factors'!$E$6:$E$54,MATCH('3. Pollutant Emissions - EF'!B407,'Emission Factors'!$D$6:$D$54,0)),INDEX('Emission Factors'!$F$6:$F$54,MATCH('3. Pollutant Emissions - EF'!B407,'Emission Factors'!$D$6:$D$54,0))))</f>
        <v>8.4039857312420349E-3</v>
      </c>
      <c r="G407" s="234">
        <f t="shared" si="18"/>
        <v>8.4039857312420349E-3</v>
      </c>
      <c r="H407" s="235" t="s">
        <v>188</v>
      </c>
      <c r="I407" s="556" t="s">
        <v>196</v>
      </c>
      <c r="J407" s="298">
        <f>IFERROR(IF(F407="N/A","N/A",F407*(1-E407)*INDEX('2. Emissions Units &amp; Activities'!$H$15:$H$23,MATCH('3. Pollutant Emissions - EF'!$A407,'2. Emissions Units &amp; Activities'!$A$15:$A$23,0))/1000),"")</f>
        <v>8.4039857312420349E-4</v>
      </c>
      <c r="K407" s="298">
        <f>INDEX('Screening Emission Calculations'!$E$4:$M$54,MATCH($B407,'Screening Emission Calculations'!$C$4:$C$54,0),MATCH($A407,'Screening Emission Calculations'!$E$1:$M$1,0))</f>
        <v>4.5045363519457302E-2</v>
      </c>
      <c r="L407" s="299">
        <f t="shared" si="19"/>
        <v>4.5045363519457302E-2</v>
      </c>
      <c r="M407" s="500">
        <f>IFERROR(IF(F407="N/A","N/A",F407*(1-E407)*INDEX('2. Emissions Units &amp; Activities'!$K$15:$K$23,MATCH('3. Pollutant Emissions - EF'!$A407,'2. Emissions Units &amp; Activities'!$A$15:$A$23,0))/1000),"")</f>
        <v>3.2775544351843936E-4</v>
      </c>
      <c r="N407" s="555">
        <f>INDEX('Screening Emission Calculations'!$E$83:$M$133,MATCH($B407,'Screening Emission Calculations'!$C$83:$C$133,0),MATCH($A407,'Screening Emission Calculations'!$E$80:$M$80,0))</f>
        <v>1.0815929636108499E-2</v>
      </c>
      <c r="O407" s="304">
        <f t="shared" si="20"/>
        <v>1.0815929636108499E-2</v>
      </c>
    </row>
    <row r="408" spans="1:15" x14ac:dyDescent="0.3">
      <c r="A408" s="228" t="str">
        <f>'2. Emissions Units &amp; Activities'!$A$22</f>
        <v>Type H</v>
      </c>
      <c r="B408" s="276" t="s">
        <v>230</v>
      </c>
      <c r="C408" s="230" t="str">
        <f>IFERROR(IF(B408="No CAS","",INDEX('DEQ Pollutant List'!$C$7:$C$611,MATCH('3. Pollutant Emissions - EF'!B408,'DEQ Pollutant List'!$B$7:$B$611,0))),"")</f>
        <v>Propylene</v>
      </c>
      <c r="D408" s="231">
        <f>IFERROR(IF(OR($B408="",$B408="No CAS"),INDEX('DEQ Pollutant List'!$A$7:$A$611,MATCH($C408,'DEQ Pollutant List'!$C$7:$C$611,0)),INDEX('DEQ Pollutant List'!$A$7:$A$611,MATCH($B408,'DEQ Pollutant List'!$B$7:$B$611,0))),"")</f>
        <v>561</v>
      </c>
      <c r="E408" s="232">
        <v>0</v>
      </c>
      <c r="F408" s="233">
        <f>IF(A408="Type F",IF(INDEX('Emission Factors'!$G$6:$G$54,MATCH('3. Pollutant Emissions - EF'!B408,'Emission Factors'!$D$6:$D$54,0))="",INDEX('Emission Factors'!$F$6:$F$54,MATCH('3. Pollutant Emissions - EF'!B408,'Emission Factors'!$D$6:$D$54,0)),INDEX('Emission Factors'!$G$6:$G$54,MATCH('3. Pollutant Emissions - EF'!B408,'Emission Factors'!$D$6:$D$54,0))),IF(OR(A408="Type X",A408="Type Y"),INDEX('Emission Factors'!$E$6:$E$54,MATCH('3. Pollutant Emissions - EF'!B408,'Emission Factors'!$D$6:$D$54,0)),INDEX('Emission Factors'!$F$6:$F$54,MATCH('3. Pollutant Emissions - EF'!B408,'Emission Factors'!$D$6:$D$54,0))))</f>
        <v>0.47</v>
      </c>
      <c r="G408" s="234">
        <f t="shared" si="18"/>
        <v>0.47</v>
      </c>
      <c r="H408" s="235" t="s">
        <v>188</v>
      </c>
      <c r="I408" s="556" t="s">
        <v>189</v>
      </c>
      <c r="J408" s="298">
        <f>IFERROR(IF(F408="N/A","N/A",F408*(1-E408)*INDEX('2. Emissions Units &amp; Activities'!$H$15:$H$23,MATCH('3. Pollutant Emissions - EF'!$A408,'2. Emissions Units &amp; Activities'!$A$15:$A$23,0))/1000),"")</f>
        <v>4.7E-2</v>
      </c>
      <c r="K408" s="298">
        <f>INDEX('Screening Emission Calculations'!$E$4:$M$54,MATCH($B408,'Screening Emission Calculations'!$C$4:$C$54,0),MATCH($A408,'Screening Emission Calculations'!$E$1:$M$1,0))</f>
        <v>2.5603469333333329</v>
      </c>
      <c r="L408" s="299">
        <f t="shared" si="19"/>
        <v>2.5603469333333329</v>
      </c>
      <c r="M408" s="500">
        <f>IFERROR(IF(F408="N/A","N/A",F408*(1-E408)*INDEX('2. Emissions Units &amp; Activities'!$K$15:$K$23,MATCH('3. Pollutant Emissions - EF'!$A408,'2. Emissions Units &amp; Activities'!$A$15:$A$23,0))/1000),"")</f>
        <v>1.8329999999999999E-2</v>
      </c>
      <c r="N408" s="555">
        <f>INDEX('Screening Emission Calculations'!$E$83:$M$133,MATCH($B408,'Screening Emission Calculations'!$C$83:$C$133,0),MATCH($A408,'Screening Emission Calculations'!$E$80:$M$80,0))</f>
        <v>0.60626156444444446</v>
      </c>
      <c r="O408" s="304">
        <f t="shared" si="20"/>
        <v>0.60626156444444446</v>
      </c>
    </row>
    <row r="409" spans="1:15" x14ac:dyDescent="0.3">
      <c r="A409" s="228" t="str">
        <f>'2. Emissions Units &amp; Activities'!$A$22</f>
        <v>Type H</v>
      </c>
      <c r="B409" s="276" t="s">
        <v>231</v>
      </c>
      <c r="C409" s="230" t="str">
        <f>IFERROR(IF(B409="No CAS","",INDEX('DEQ Pollutant List'!$C$7:$C$611,MATCH('3. Pollutant Emissions - EF'!B409,'DEQ Pollutant List'!$B$7:$B$611,0))),"")</f>
        <v>Pyrene</v>
      </c>
      <c r="D409" s="231">
        <f>IFERROR(IF(OR($B409="",$B409="No CAS"),INDEX('DEQ Pollutant List'!$A$7:$A$611,MATCH($C409,'DEQ Pollutant List'!$C$7:$C$611,0)),INDEX('DEQ Pollutant List'!$A$7:$A$611,MATCH($B409,'DEQ Pollutant List'!$B$7:$B$611,0))),"")</f>
        <v>431</v>
      </c>
      <c r="E409" s="232">
        <v>0</v>
      </c>
      <c r="F409" s="233">
        <f>IF(A409="Type F",IF(INDEX('Emission Factors'!$G$6:$G$54,MATCH('3. Pollutant Emissions - EF'!B409,'Emission Factors'!$D$6:$D$54,0))="",INDEX('Emission Factors'!$F$6:$F$54,MATCH('3. Pollutant Emissions - EF'!B409,'Emission Factors'!$D$6:$D$54,0)),INDEX('Emission Factors'!$G$6:$G$54,MATCH('3. Pollutant Emissions - EF'!B409,'Emission Factors'!$D$6:$D$54,0))),IF(OR(A409="Type X",A409="Type Y"),INDEX('Emission Factors'!$E$6:$E$54,MATCH('3. Pollutant Emissions - EF'!B409,'Emission Factors'!$D$6:$D$54,0)),INDEX('Emission Factors'!$F$6:$F$54,MATCH('3. Pollutant Emissions - EF'!B409,'Emission Factors'!$D$6:$D$54,0))))</f>
        <v>1.25E-3</v>
      </c>
      <c r="G409" s="234">
        <f t="shared" si="18"/>
        <v>1.25E-3</v>
      </c>
      <c r="H409" s="235" t="s">
        <v>188</v>
      </c>
      <c r="I409" s="556" t="s">
        <v>189</v>
      </c>
      <c r="J409" s="298">
        <f>IFERROR(IF(F409="N/A","N/A",F409*(1-E409)*INDEX('2. Emissions Units &amp; Activities'!$H$15:$H$23,MATCH('3. Pollutant Emissions - EF'!$A409,'2. Emissions Units &amp; Activities'!$A$15:$A$23,0))/1000),"")</f>
        <v>1.25E-4</v>
      </c>
      <c r="K409" s="298">
        <f>INDEX('Screening Emission Calculations'!$E$4:$M$54,MATCH($B409,'Screening Emission Calculations'!$C$4:$C$54,0),MATCH($A409,'Screening Emission Calculations'!$E$1:$M$1,0))</f>
        <v>6.8094333333333333E-3</v>
      </c>
      <c r="L409" s="299">
        <f t="shared" si="19"/>
        <v>6.8094333333333333E-3</v>
      </c>
      <c r="M409" s="500">
        <f>IFERROR(IF(F409="N/A","N/A",F409*(1-E409)*INDEX('2. Emissions Units &amp; Activities'!$K$15:$K$23,MATCH('3. Pollutant Emissions - EF'!$A409,'2. Emissions Units &amp; Activities'!$A$15:$A$23,0))/1000),"")</f>
        <v>4.8749999999999999E-5</v>
      </c>
      <c r="N409" s="555">
        <f>INDEX('Screening Emission Calculations'!$E$83:$M$133,MATCH($B409,'Screening Emission Calculations'!$C$83:$C$133,0),MATCH($A409,'Screening Emission Calculations'!$E$80:$M$80,0))</f>
        <v>1.612397777777778E-3</v>
      </c>
      <c r="O409" s="304">
        <f t="shared" si="20"/>
        <v>1.612397777777778E-3</v>
      </c>
    </row>
    <row r="410" spans="1:15" x14ac:dyDescent="0.3">
      <c r="A410" s="228" t="str">
        <f>'2. Emissions Units &amp; Activities'!$A$22</f>
        <v>Type H</v>
      </c>
      <c r="B410" s="276" t="s">
        <v>232</v>
      </c>
      <c r="C410" s="230" t="str">
        <f>IFERROR(IF(B410="No CAS","",INDEX('DEQ Pollutant List'!$C$7:$C$611,MATCH('3. Pollutant Emissions - EF'!B410,'DEQ Pollutant List'!$B$7:$B$611,0))),"")</f>
        <v>Selenium and compounds</v>
      </c>
      <c r="D410" s="231">
        <f>IFERROR(IF(OR($B410="",$B410="No CAS"),INDEX('DEQ Pollutant List'!$A$7:$A$611,MATCH($C410,'DEQ Pollutant List'!$C$7:$C$611,0)),INDEX('DEQ Pollutant List'!$A$7:$A$611,MATCH($B410,'DEQ Pollutant List'!$B$7:$B$611,0))),"")</f>
        <v>575</v>
      </c>
      <c r="E410" s="232">
        <v>0</v>
      </c>
      <c r="F410" s="233">
        <f>IF(A410="Type F",IF(INDEX('Emission Factors'!$G$6:$G$54,MATCH('3. Pollutant Emissions - EF'!B410,'Emission Factors'!$D$6:$D$54,0))="",INDEX('Emission Factors'!$F$6:$F$54,MATCH('3. Pollutant Emissions - EF'!B410,'Emission Factors'!$D$6:$D$54,0)),INDEX('Emission Factors'!$G$6:$G$54,MATCH('3. Pollutant Emissions - EF'!B410,'Emission Factors'!$D$6:$D$54,0))),IF(OR(A410="Type X",A410="Type Y"),INDEX('Emission Factors'!$E$6:$E$54,MATCH('3. Pollutant Emissions - EF'!B410,'Emission Factors'!$D$6:$D$54,0)),INDEX('Emission Factors'!$F$6:$F$54,MATCH('3. Pollutant Emissions - EF'!B410,'Emission Factors'!$D$6:$D$54,0))))</f>
        <v>3.7638267956703413E-4</v>
      </c>
      <c r="G410" s="234">
        <f t="shared" si="18"/>
        <v>3.7638267956703413E-4</v>
      </c>
      <c r="H410" s="235" t="s">
        <v>188</v>
      </c>
      <c r="I410" s="556" t="s">
        <v>196</v>
      </c>
      <c r="J410" s="298">
        <f>IFERROR(IF(F410="N/A","N/A",F410*(1-E410)*INDEX('2. Emissions Units &amp; Activities'!$H$15:$H$23,MATCH('3. Pollutant Emissions - EF'!$A410,'2. Emissions Units &amp; Activities'!$A$15:$A$23,0))/1000),"")</f>
        <v>3.7638267956703417E-5</v>
      </c>
      <c r="K410" s="298">
        <f>INDEX('Screening Emission Calculations'!$E$4:$M$54,MATCH($B410,'Screening Emission Calculations'!$C$4:$C$54,0),MATCH($A410,'Screening Emission Calculations'!$E$1:$M$1,0))</f>
        <v>2.0174111624793028E-3</v>
      </c>
      <c r="L410" s="299">
        <f t="shared" si="19"/>
        <v>2.0174111624793028E-3</v>
      </c>
      <c r="M410" s="500">
        <f>IFERROR(IF(F410="N/A","N/A",F410*(1-E410)*INDEX('2. Emissions Units &amp; Activities'!$K$15:$K$23,MATCH('3. Pollutant Emissions - EF'!$A410,'2. Emissions Units &amp; Activities'!$A$15:$A$23,0))/1000),"")</f>
        <v>1.4678924503114331E-5</v>
      </c>
      <c r="N410" s="555">
        <f>INDEX('Screening Emission Calculations'!$E$83:$M$133,MATCH($B410,'Screening Emission Calculations'!$C$83:$C$133,0),MATCH($A410,'Screening Emission Calculations'!$E$80:$M$80,0))</f>
        <v>4.8440450860277298E-4</v>
      </c>
      <c r="O410" s="304">
        <f t="shared" si="20"/>
        <v>4.8440450860277298E-4</v>
      </c>
    </row>
    <row r="411" spans="1:15" x14ac:dyDescent="0.3">
      <c r="A411" s="228" t="str">
        <f>'2. Emissions Units &amp; Activities'!$A$22</f>
        <v>Type H</v>
      </c>
      <c r="B411" s="276" t="s">
        <v>233</v>
      </c>
      <c r="C411" s="230" t="str">
        <f>IFERROR(IF(B411="No CAS","",INDEX('DEQ Pollutant List'!$C$7:$C$611,MATCH('3. Pollutant Emissions - EF'!B411,'DEQ Pollutant List'!$B$7:$B$611,0))),"")</f>
        <v>Silver and compounds</v>
      </c>
      <c r="D411" s="231">
        <f>IFERROR(IF(OR($B411="",$B411="No CAS"),INDEX('DEQ Pollutant List'!$A$7:$A$611,MATCH($C411,'DEQ Pollutant List'!$C$7:$C$611,0)),INDEX('DEQ Pollutant List'!$A$7:$A$611,MATCH($B411,'DEQ Pollutant List'!$B$7:$B$611,0))),"")</f>
        <v>580</v>
      </c>
      <c r="E411" s="232">
        <v>0</v>
      </c>
      <c r="F411" s="233">
        <f>IF(A411="Type F",IF(INDEX('Emission Factors'!$G$6:$G$54,MATCH('3. Pollutant Emissions - EF'!B411,'Emission Factors'!$D$6:$D$54,0))="",INDEX('Emission Factors'!$F$6:$F$54,MATCH('3. Pollutant Emissions - EF'!B411,'Emission Factors'!$D$6:$D$54,0)),INDEX('Emission Factors'!$G$6:$G$54,MATCH('3. Pollutant Emissions - EF'!B411,'Emission Factors'!$D$6:$D$54,0))),IF(OR(A411="Type X",A411="Type Y"),INDEX('Emission Factors'!$E$6:$E$54,MATCH('3. Pollutant Emissions - EF'!B411,'Emission Factors'!$D$6:$D$54,0)),INDEX('Emission Factors'!$F$6:$F$54,MATCH('3. Pollutant Emissions - EF'!B411,'Emission Factors'!$D$6:$D$54,0))))</f>
        <v>4.8013014217323475E-5</v>
      </c>
      <c r="G411" s="234">
        <f t="shared" si="18"/>
        <v>4.8013014217323475E-5</v>
      </c>
      <c r="H411" s="235" t="s">
        <v>188</v>
      </c>
      <c r="I411" s="556" t="s">
        <v>196</v>
      </c>
      <c r="J411" s="298">
        <f>IFERROR(IF(F411="N/A","N/A",F411*(1-E411)*INDEX('2. Emissions Units &amp; Activities'!$H$15:$H$23,MATCH('3. Pollutant Emissions - EF'!$A411,'2. Emissions Units &amp; Activities'!$A$15:$A$23,0))/1000),"")</f>
        <v>4.8013014217323481E-6</v>
      </c>
      <c r="K411" s="298">
        <f>INDEX('Screening Emission Calculations'!$E$4:$M$54,MATCH($B411,'Screening Emission Calculations'!$C$4:$C$54,0),MATCH($A411,'Screening Emission Calculations'!$E$1:$M$1,0))</f>
        <v>2.5734975620485387E-4</v>
      </c>
      <c r="L411" s="299">
        <f t="shared" si="19"/>
        <v>2.5734975620485387E-4</v>
      </c>
      <c r="M411" s="500">
        <f>IFERROR(IF(F411="N/A","N/A",F411*(1-E411)*INDEX('2. Emissions Units &amp; Activities'!$K$15:$K$23,MATCH('3. Pollutant Emissions - EF'!$A411,'2. Emissions Units &amp; Activities'!$A$15:$A$23,0))/1000),"")</f>
        <v>1.8725075544756155E-6</v>
      </c>
      <c r="N411" s="555">
        <f>INDEX('Screening Emission Calculations'!$E$83:$M$133,MATCH($B411,'Screening Emission Calculations'!$C$83:$C$133,0),MATCH($A411,'Screening Emission Calculations'!$E$80:$M$80,0))</f>
        <v>6.1792749297695309E-5</v>
      </c>
      <c r="O411" s="304">
        <f t="shared" si="20"/>
        <v>6.1792749297695309E-5</v>
      </c>
    </row>
    <row r="412" spans="1:15" x14ac:dyDescent="0.3">
      <c r="A412" s="228" t="str">
        <f>'2. Emissions Units &amp; Activities'!$A$22</f>
        <v>Type H</v>
      </c>
      <c r="B412" s="276" t="s">
        <v>234</v>
      </c>
      <c r="C412" s="230" t="str">
        <f>IFERROR(IF(B412="No CAS","",INDEX('DEQ Pollutant List'!$C$7:$C$611,MATCH('3. Pollutant Emissions - EF'!B412,'DEQ Pollutant List'!$B$7:$B$611,0))),"")</f>
        <v>Thallium and compounds</v>
      </c>
      <c r="D412" s="231">
        <f>IFERROR(IF(OR($B412="",$B412="No CAS"),INDEX('DEQ Pollutant List'!$A$7:$A$611,MATCH($C412,'DEQ Pollutant List'!$C$7:$C$611,0)),INDEX('DEQ Pollutant List'!$A$7:$A$611,MATCH($B412,'DEQ Pollutant List'!$B$7:$B$611,0))),"")</f>
        <v>595</v>
      </c>
      <c r="E412" s="232">
        <v>0</v>
      </c>
      <c r="F412" s="233">
        <f>IF(A412="Type F",IF(INDEX('Emission Factors'!$G$6:$G$54,MATCH('3. Pollutant Emissions - EF'!B412,'Emission Factors'!$D$6:$D$54,0))="",INDEX('Emission Factors'!$F$6:$F$54,MATCH('3. Pollutant Emissions - EF'!B412,'Emission Factors'!$D$6:$D$54,0)),INDEX('Emission Factors'!$G$6:$G$54,MATCH('3. Pollutant Emissions - EF'!B412,'Emission Factors'!$D$6:$D$54,0))),IF(OR(A412="Type X",A412="Type Y"),INDEX('Emission Factors'!$E$6:$E$54,MATCH('3. Pollutant Emissions - EF'!B412,'Emission Factors'!$D$6:$D$54,0)),INDEX('Emission Factors'!$F$6:$F$54,MATCH('3. Pollutant Emissions - EF'!B412,'Emission Factors'!$D$6:$D$54,0))))</f>
        <v>2.4009368143584827E-4</v>
      </c>
      <c r="G412" s="234">
        <f t="shared" si="18"/>
        <v>2.4009368143584827E-4</v>
      </c>
      <c r="H412" s="235" t="s">
        <v>188</v>
      </c>
      <c r="I412" s="556" t="s">
        <v>196</v>
      </c>
      <c r="J412" s="298">
        <f>IFERROR(IF(F412="N/A","N/A",F412*(1-E412)*INDEX('2. Emissions Units &amp; Activities'!$H$15:$H$23,MATCH('3. Pollutant Emissions - EF'!$A412,'2. Emissions Units &amp; Activities'!$A$15:$A$23,0))/1000),"")</f>
        <v>2.4009368143584827E-5</v>
      </c>
      <c r="K412" s="298">
        <f>INDEX('Screening Emission Calculations'!$E$4:$M$54,MATCH($B412,'Screening Emission Calculations'!$C$4:$C$54,0),MATCH($A412,'Screening Emission Calculations'!$E$1:$M$1,0))</f>
        <v>1.2869021324961468E-3</v>
      </c>
      <c r="L412" s="299">
        <f t="shared" si="19"/>
        <v>1.2869021324961468E-3</v>
      </c>
      <c r="M412" s="500">
        <f>IFERROR(IF(F412="N/A","N/A",F412*(1-E412)*INDEX('2. Emissions Units &amp; Activities'!$K$15:$K$23,MATCH('3. Pollutant Emissions - EF'!$A412,'2. Emissions Units &amp; Activities'!$A$15:$A$23,0))/1000),"")</f>
        <v>9.3636535759980823E-6</v>
      </c>
      <c r="N412" s="555">
        <f>INDEX('Screening Emission Calculations'!$E$83:$M$133,MATCH($B412,'Screening Emission Calculations'!$C$83:$C$133,0),MATCH($A412,'Screening Emission Calculations'!$E$80:$M$80,0))</f>
        <v>3.0900056800793672E-4</v>
      </c>
      <c r="O412" s="304">
        <f t="shared" si="20"/>
        <v>3.0900056800793672E-4</v>
      </c>
    </row>
    <row r="413" spans="1:15" x14ac:dyDescent="0.3">
      <c r="A413" s="228" t="str">
        <f>'2. Emissions Units &amp; Activities'!$A$22</f>
        <v>Type H</v>
      </c>
      <c r="B413" s="276" t="s">
        <v>235</v>
      </c>
      <c r="C413" s="230" t="str">
        <f>IFERROR(IF(B413="No CAS","",INDEX('DEQ Pollutant List'!$C$7:$C$611,MATCH('3. Pollutant Emissions - EF'!B413,'DEQ Pollutant List'!$B$7:$B$611,0))),"")</f>
        <v>Toluene</v>
      </c>
      <c r="D413" s="231">
        <f>IFERROR(IF(OR($B413="",$B413="No CAS"),INDEX('DEQ Pollutant List'!$A$7:$A$611,MATCH($C413,'DEQ Pollutant List'!$C$7:$C$611,0)),INDEX('DEQ Pollutant List'!$A$7:$A$611,MATCH($B413,'DEQ Pollutant List'!$B$7:$B$611,0))),"")</f>
        <v>600</v>
      </c>
      <c r="E413" s="232">
        <v>0</v>
      </c>
      <c r="F413" s="233">
        <f>IF(A413="Type F",IF(INDEX('Emission Factors'!$G$6:$G$54,MATCH('3. Pollutant Emissions - EF'!B413,'Emission Factors'!$D$6:$D$54,0))="",INDEX('Emission Factors'!$F$6:$F$54,MATCH('3. Pollutant Emissions - EF'!B413,'Emission Factors'!$D$6:$D$54,0)),INDEX('Emission Factors'!$G$6:$G$54,MATCH('3. Pollutant Emissions - EF'!B413,'Emission Factors'!$D$6:$D$54,0))),IF(OR(A413="Type X",A413="Type Y"),INDEX('Emission Factors'!$E$6:$E$54,MATCH('3. Pollutant Emissions - EF'!B413,'Emission Factors'!$D$6:$D$54,0)),INDEX('Emission Factors'!$F$6:$F$54,MATCH('3. Pollutant Emissions - EF'!B413,'Emission Factors'!$D$6:$D$54,0))))</f>
        <v>0.10539999999999999</v>
      </c>
      <c r="G413" s="234">
        <f t="shared" si="18"/>
        <v>0.10539999999999999</v>
      </c>
      <c r="H413" s="235" t="s">
        <v>188</v>
      </c>
      <c r="I413" s="556" t="s">
        <v>189</v>
      </c>
      <c r="J413" s="298">
        <f>IFERROR(IF(F413="N/A","N/A",F413*(1-E413)*INDEX('2. Emissions Units &amp; Activities'!$H$15:$H$23,MATCH('3. Pollutant Emissions - EF'!$A413,'2. Emissions Units &amp; Activities'!$A$15:$A$23,0))/1000),"")</f>
        <v>1.0539999999999999E-2</v>
      </c>
      <c r="K413" s="298">
        <f>INDEX('Screening Emission Calculations'!$E$4:$M$54,MATCH($B413,'Screening Emission Calculations'!$C$4:$C$54,0),MATCH($A413,'Screening Emission Calculations'!$E$1:$M$1,0))</f>
        <v>0.57417141866666666</v>
      </c>
      <c r="L413" s="299">
        <f t="shared" si="19"/>
        <v>0.57417141866666666</v>
      </c>
      <c r="M413" s="500">
        <f>IFERROR(IF(F413="N/A","N/A",F413*(1-E413)*INDEX('2. Emissions Units &amp; Activities'!$K$15:$K$23,MATCH('3. Pollutant Emissions - EF'!$A413,'2. Emissions Units &amp; Activities'!$A$15:$A$23,0))/1000),"")</f>
        <v>4.1105999999999998E-3</v>
      </c>
      <c r="N413" s="555">
        <f>INDEX('Screening Emission Calculations'!$E$83:$M$133,MATCH($B413,'Screening Emission Calculations'!$C$83:$C$133,0),MATCH($A413,'Screening Emission Calculations'!$E$80:$M$80,0))</f>
        <v>0.13595738062222221</v>
      </c>
      <c r="O413" s="304">
        <f t="shared" si="20"/>
        <v>0.13595738062222221</v>
      </c>
    </row>
    <row r="414" spans="1:15" x14ac:dyDescent="0.3">
      <c r="A414" s="228" t="str">
        <f>'2. Emissions Units &amp; Activities'!$A$22</f>
        <v>Type H</v>
      </c>
      <c r="B414" s="276" t="s">
        <v>236</v>
      </c>
      <c r="C414" s="230" t="str">
        <f>IFERROR(IF(B414="No CAS","",INDEX('DEQ Pollutant List'!$C$7:$C$611,MATCH('3. Pollutant Emissions - EF'!B414,'DEQ Pollutant List'!$B$7:$B$611,0))),"")</f>
        <v>Xylene (mixture), including m-xylene, o-xylene, p-xylene</v>
      </c>
      <c r="D414" s="231">
        <f>IFERROR(IF(OR($B414="",$B414="No CAS"),INDEX('DEQ Pollutant List'!$A$7:$A$611,MATCH($C414,'DEQ Pollutant List'!$C$7:$C$611,0)),INDEX('DEQ Pollutant List'!$A$7:$A$611,MATCH($B414,'DEQ Pollutant List'!$B$7:$B$611,0))),"")</f>
        <v>628</v>
      </c>
      <c r="E414" s="232">
        <v>0</v>
      </c>
      <c r="F414" s="233">
        <f>IF(A414="Type F",IF(INDEX('Emission Factors'!$G$6:$G$54,MATCH('3. Pollutant Emissions - EF'!B414,'Emission Factors'!$D$6:$D$54,0))="",INDEX('Emission Factors'!$F$6:$F$54,MATCH('3. Pollutant Emissions - EF'!B414,'Emission Factors'!$D$6:$D$54,0)),INDEX('Emission Factors'!$G$6:$G$54,MATCH('3. Pollutant Emissions - EF'!B414,'Emission Factors'!$D$6:$D$54,0))),IF(OR(A414="Type X",A414="Type Y"),INDEX('Emission Factors'!$E$6:$E$54,MATCH('3. Pollutant Emissions - EF'!B414,'Emission Factors'!$D$6:$D$54,0)),INDEX('Emission Factors'!$F$6:$F$54,MATCH('3. Pollutant Emissions - EF'!B414,'Emission Factors'!$D$6:$D$54,0))))</f>
        <v>4.24E-2</v>
      </c>
      <c r="G414" s="234">
        <f t="shared" si="18"/>
        <v>4.24E-2</v>
      </c>
      <c r="H414" s="235" t="s">
        <v>188</v>
      </c>
      <c r="I414" s="556" t="s">
        <v>189</v>
      </c>
      <c r="J414" s="233">
        <f>IFERROR(IF(F414="N/A","N/A",F414*(1-E414)*INDEX('2. Emissions Units &amp; Activities'!$H$15:$H$23,MATCH('3. Pollutant Emissions - EF'!$A414,'2. Emissions Units &amp; Activities'!$A$15:$A$23,0))/1000),"")</f>
        <v>4.2399999999999998E-3</v>
      </c>
      <c r="K414" s="298">
        <f>INDEX('Screening Emission Calculations'!$E$4:$M$54,MATCH($B414,'Screening Emission Calculations'!$C$4:$C$54,0),MATCH($A414,'Screening Emission Calculations'!$E$1:$M$1,0))</f>
        <v>0.23097597866666666</v>
      </c>
      <c r="L414" s="299">
        <f t="shared" si="19"/>
        <v>0.23097597866666666</v>
      </c>
      <c r="M414" s="500">
        <f>IFERROR(IF(F414="N/A","N/A",F414*(1-E414)*INDEX('2. Emissions Units &amp; Activities'!$K$15:$K$23,MATCH('3. Pollutant Emissions - EF'!$A414,'2. Emissions Units &amp; Activities'!$A$15:$A$23,0))/1000),"")</f>
        <v>1.6535999999999999E-3</v>
      </c>
      <c r="N414" s="555">
        <f>INDEX('Screening Emission Calculations'!$E$83:$M$133,MATCH($B414,'Screening Emission Calculations'!$C$83:$C$133,0),MATCH($A414,'Screening Emission Calculations'!$E$80:$M$80,0))</f>
        <v>5.469253262222222E-2</v>
      </c>
      <c r="O414" s="304">
        <f t="shared" si="20"/>
        <v>5.469253262222222E-2</v>
      </c>
    </row>
    <row r="415" spans="1:15" x14ac:dyDescent="0.3">
      <c r="A415" s="248" t="str">
        <f>'2. Emissions Units &amp; Activities'!$A$22</f>
        <v>Type H</v>
      </c>
      <c r="B415" s="294" t="s">
        <v>237</v>
      </c>
      <c r="C415" s="295" t="str">
        <f>IFERROR(IF(B415="No CAS","",INDEX('DEQ Pollutant List'!$C$7:$C$611,MATCH('3. Pollutant Emissions - EF'!B415,'DEQ Pollutant List'!$B$7:$B$611,0))),"")</f>
        <v>Zinc and compounds</v>
      </c>
      <c r="D415" s="241">
        <f>IFERROR(IF(OR($B415="",$B415="No CAS"),INDEX('DEQ Pollutant List'!$A$7:$A$611,MATCH($C415,'DEQ Pollutant List'!$C$7:$C$611,0)),INDEX('DEQ Pollutant List'!$A$7:$A$611,MATCH($B415,'DEQ Pollutant List'!$B$7:$B$611,0))),"")</f>
        <v>632</v>
      </c>
      <c r="E415" s="242">
        <v>0</v>
      </c>
      <c r="F415" s="243">
        <f>IF(A415="Type F",IF(INDEX('Emission Factors'!$G$6:$G$54,MATCH('3. Pollutant Emissions - EF'!B415,'Emission Factors'!$D$6:$D$54,0))="",INDEX('Emission Factors'!$F$6:$F$54,MATCH('3. Pollutant Emissions - EF'!B415,'Emission Factors'!$D$6:$D$54,0)),INDEX('Emission Factors'!$G$6:$G$54,MATCH('3. Pollutant Emissions - EF'!B415,'Emission Factors'!$D$6:$D$54,0))),IF(OR(A415="Type X",A415="Type Y"),INDEX('Emission Factors'!$E$6:$E$54,MATCH('3. Pollutant Emissions - EF'!B415,'Emission Factors'!$D$6:$D$54,0)),INDEX('Emission Factors'!$F$6:$F$54,MATCH('3. Pollutant Emissions - EF'!B415,'Emission Factors'!$D$6:$D$54,0))))</f>
        <v>5.2261769021193245E-3</v>
      </c>
      <c r="G415" s="244">
        <f t="shared" si="18"/>
        <v>5.2261769021193245E-3</v>
      </c>
      <c r="H415" s="245" t="s">
        <v>188</v>
      </c>
      <c r="I415" s="557" t="s">
        <v>196</v>
      </c>
      <c r="J415" s="243">
        <f>IFERROR(IF(F415="N/A","N/A",F415*(1-E415)*INDEX('2. Emissions Units &amp; Activities'!$H$15:$H$23,MATCH('3. Pollutant Emissions - EF'!$A415,'2. Emissions Units &amp; Activities'!$A$15:$A$23,0))/1000),"")</f>
        <v>5.2261769021193249E-4</v>
      </c>
      <c r="K415" s="301">
        <f>INDEX('Screening Emission Calculations'!$E$4:$M$54,MATCH($B415,'Screening Emission Calculations'!$C$4:$C$54,0),MATCH($A415,'Screening Emission Calculations'!$E$1:$M$1,0))</f>
        <v>2.8012308195359579E-2</v>
      </c>
      <c r="L415" s="302">
        <f t="shared" si="19"/>
        <v>2.8012308195359579E-2</v>
      </c>
      <c r="M415" s="501">
        <f>IFERROR(IF(F415="N/A","N/A",F415*(1-E415)*INDEX('2. Emissions Units &amp; Activities'!$K$15:$K$23,MATCH('3. Pollutant Emissions - EF'!$A415,'2. Emissions Units &amp; Activities'!$A$15:$A$23,0))/1000),"")</f>
        <v>2.0382089918265364E-4</v>
      </c>
      <c r="N415" s="559">
        <f>INDEX('Screening Emission Calculations'!$E$83:$M$133,MATCH($B415,'Screening Emission Calculations'!$C$83:$C$133,0),MATCH($A415,'Screening Emission Calculations'!$E$80:$M$80,0))</f>
        <v>6.7260896730275705E-3</v>
      </c>
      <c r="O415" s="305">
        <f t="shared" si="20"/>
        <v>6.7260896730275705E-3</v>
      </c>
    </row>
    <row r="416" spans="1:15" x14ac:dyDescent="0.3">
      <c r="A416" s="228" t="str">
        <f>'2. Emissions Units &amp; Activities'!$A$23</f>
        <v>Type I</v>
      </c>
      <c r="B416" s="293" t="s">
        <v>187</v>
      </c>
      <c r="C416" s="230" t="str">
        <f>IFERROR(IF(B416="No CAS","",INDEX('DEQ Pollutant List'!$C$7:$C$611,MATCH('3. Pollutant Emissions - EF'!B416,'DEQ Pollutant List'!$B$7:$B$611,0))),"")</f>
        <v>1,3-Butadiene</v>
      </c>
      <c r="D416" s="231">
        <f>IFERROR(IF(OR($B416="",$B416="No CAS"),INDEX('DEQ Pollutant List'!$A$7:$A$611,MATCH($C416,'DEQ Pollutant List'!$C$7:$C$611,0)),INDEX('DEQ Pollutant List'!$A$7:$A$611,MATCH($B416,'DEQ Pollutant List'!$B$7:$B$611,0))),"")</f>
        <v>75</v>
      </c>
      <c r="E416" s="232">
        <v>0</v>
      </c>
      <c r="F416" s="233">
        <f>IF(A416="Type F",IF(INDEX('Emission Factors'!$G$6:$G$54,MATCH('3. Pollutant Emissions - EF'!B416,'Emission Factors'!$D$6:$D$54,0))="",INDEX('Emission Factors'!$F$6:$F$54,MATCH('3. Pollutant Emissions - EF'!B416,'Emission Factors'!$D$6:$D$54,0)),INDEX('Emission Factors'!$G$6:$G$54,MATCH('3. Pollutant Emissions - EF'!B416,'Emission Factors'!$D$6:$D$54,0))),IF(OR(A416="Type X",A416="Type Y"),INDEX('Emission Factors'!$E$6:$E$54,MATCH('3. Pollutant Emissions - EF'!B416,'Emission Factors'!$D$6:$D$54,0)),INDEX('Emission Factors'!$F$6:$F$54,MATCH('3. Pollutant Emissions - EF'!B416,'Emission Factors'!$D$6:$D$54,0))))</f>
        <v>0.21740000000000001</v>
      </c>
      <c r="G416" s="234">
        <f t="shared" si="18"/>
        <v>0.21740000000000001</v>
      </c>
      <c r="H416" s="235" t="s">
        <v>188</v>
      </c>
      <c r="I416" s="556" t="s">
        <v>189</v>
      </c>
      <c r="J416" s="298">
        <f>IFERROR(IF(F416="N/A","N/A",F416*(1-E416)*INDEX('2. Emissions Units &amp; Activities'!$H$15:$H$23,MATCH('3. Pollutant Emissions - EF'!$A416,'2. Emissions Units &amp; Activities'!$A$15:$A$23,0))/1000),"")</f>
        <v>0</v>
      </c>
      <c r="K416" s="298">
        <f>INDEX('Screening Emission Calculations'!$E$4:$M$54,MATCH($B416,'Screening Emission Calculations'!$C$4:$C$54,0),MATCH($A416,'Screening Emission Calculations'!$E$1:$M$1,0))</f>
        <v>2.2802129440000001</v>
      </c>
      <c r="L416" s="299">
        <f t="shared" si="19"/>
        <v>2.2802129440000001</v>
      </c>
      <c r="M416" s="500">
        <f>IFERROR(IF(F416="N/A","N/A",F416*(1-E416)*INDEX('2. Emissions Units &amp; Activities'!$K$15:$K$23,MATCH('3. Pollutant Emissions - EF'!$A416,'2. Emissions Units &amp; Activities'!$A$15:$A$23,0))/1000),"")</f>
        <v>0</v>
      </c>
      <c r="N416" s="555">
        <f>INDEX('Screening Emission Calculations'!$E$83:$M$133,MATCH($B416,'Screening Emission Calculations'!$C$83:$C$133,0),MATCH($A416,'Screening Emission Calculations'!$E$80:$M$80,0))</f>
        <v>0.53972129813333336</v>
      </c>
      <c r="O416" s="304">
        <f t="shared" si="20"/>
        <v>0.53972129813333336</v>
      </c>
    </row>
    <row r="417" spans="1:15" x14ac:dyDescent="0.3">
      <c r="A417" s="228" t="str">
        <f>'2. Emissions Units &amp; Activities'!$A$23</f>
        <v>Type I</v>
      </c>
      <c r="B417" s="276" t="s">
        <v>190</v>
      </c>
      <c r="C417" s="230" t="str">
        <f>IFERROR(IF(B417="No CAS","",INDEX('DEQ Pollutant List'!$C$7:$C$611,MATCH('3. Pollutant Emissions - EF'!B417,'DEQ Pollutant List'!$B$7:$B$611,0))),"")</f>
        <v>2-Methyl naphthalene</v>
      </c>
      <c r="D417" s="231">
        <f>IFERROR(IF(OR($B417="",$B417="No CAS"),INDEX('DEQ Pollutant List'!$A$7:$A$611,MATCH($C417,'DEQ Pollutant List'!$C$7:$C$611,0)),INDEX('DEQ Pollutant List'!$A$7:$A$611,MATCH($B417,'DEQ Pollutant List'!$B$7:$B$611,0))),"")</f>
        <v>427</v>
      </c>
      <c r="E417" s="232">
        <v>0</v>
      </c>
      <c r="F417" s="233">
        <f>IF(A417="Type F",IF(INDEX('Emission Factors'!$G$6:$G$54,MATCH('3. Pollutant Emissions - EF'!B417,'Emission Factors'!$D$6:$D$54,0))="",INDEX('Emission Factors'!$F$6:$F$54,MATCH('3. Pollutant Emissions - EF'!B417,'Emission Factors'!$D$6:$D$54,0)),INDEX('Emission Factors'!$G$6:$G$54,MATCH('3. Pollutant Emissions - EF'!B417,'Emission Factors'!$D$6:$D$54,0))),IF(OR(A417="Type X",A417="Type Y"),INDEX('Emission Factors'!$E$6:$E$54,MATCH('3. Pollutant Emissions - EF'!B417,'Emission Factors'!$D$6:$D$54,0)),INDEX('Emission Factors'!$F$6:$F$54,MATCH('3. Pollutant Emissions - EF'!B417,'Emission Factors'!$D$6:$D$54,0))))</f>
        <v>1.2297907414592798E-2</v>
      </c>
      <c r="G417" s="234">
        <f t="shared" si="18"/>
        <v>1.2297907414592798E-2</v>
      </c>
      <c r="H417" s="235" t="s">
        <v>188</v>
      </c>
      <c r="I417" s="556" t="s">
        <v>189</v>
      </c>
      <c r="J417" s="298">
        <f>IFERROR(IF(F417="N/A","N/A",F417*(1-E417)*INDEX('2. Emissions Units &amp; Activities'!$H$15:$H$23,MATCH('3. Pollutant Emissions - EF'!$A417,'2. Emissions Units &amp; Activities'!$A$15:$A$23,0))/1000),"")</f>
        <v>0</v>
      </c>
      <c r="K417" s="298">
        <f>INDEX('Screening Emission Calculations'!$E$4:$M$54,MATCH($B417,'Screening Emission Calculations'!$C$4:$C$54,0),MATCH($A417,'Screening Emission Calculations'!$E$1:$M$1,0))</f>
        <v>0.12898733979240143</v>
      </c>
      <c r="L417" s="299">
        <f t="shared" si="19"/>
        <v>0.12898733979240143</v>
      </c>
      <c r="M417" s="500">
        <f>IFERROR(IF(F417="N/A","N/A",F417*(1-E417)*INDEX('2. Emissions Units &amp; Activities'!$K$15:$K$23,MATCH('3. Pollutant Emissions - EF'!$A417,'2. Emissions Units &amp; Activities'!$A$15:$A$23,0))/1000),"")</f>
        <v>0</v>
      </c>
      <c r="N417" s="555">
        <f>INDEX('Screening Emission Calculations'!$E$83:$M$133,MATCH($B417,'Screening Emission Calculations'!$C$83:$C$133,0),MATCH($A417,'Screening Emission Calculations'!$E$80:$M$80,0))</f>
        <v>3.0531014508406489E-2</v>
      </c>
      <c r="O417" s="304">
        <f t="shared" si="20"/>
        <v>3.0531014508406489E-2</v>
      </c>
    </row>
    <row r="418" spans="1:15" x14ac:dyDescent="0.3">
      <c r="A418" s="228" t="str">
        <f>'2. Emissions Units &amp; Activities'!$A$23</f>
        <v>Type I</v>
      </c>
      <c r="B418" s="276" t="s">
        <v>191</v>
      </c>
      <c r="C418" s="230" t="str">
        <f>IFERROR(IF(B418="No CAS","",INDEX('DEQ Pollutant List'!$C$7:$C$611,MATCH('3. Pollutant Emissions - EF'!B418,'DEQ Pollutant List'!$B$7:$B$611,0))),"")</f>
        <v>Acenaphthene</v>
      </c>
      <c r="D418" s="231">
        <f>IFERROR(IF(OR($B418="",$B418="No CAS"),INDEX('DEQ Pollutant List'!$A$7:$A$611,MATCH($C418,'DEQ Pollutant List'!$C$7:$C$611,0)),INDEX('DEQ Pollutant List'!$A$7:$A$611,MATCH($B418,'DEQ Pollutant List'!$B$7:$B$611,0))),"")</f>
        <v>402</v>
      </c>
      <c r="E418" s="232">
        <v>0</v>
      </c>
      <c r="F418" s="233">
        <f>IF(A418="Type F",IF(INDEX('Emission Factors'!$G$6:$G$54,MATCH('3. Pollutant Emissions - EF'!B418,'Emission Factors'!$D$6:$D$54,0))="",INDEX('Emission Factors'!$F$6:$F$54,MATCH('3. Pollutant Emissions - EF'!B418,'Emission Factors'!$D$6:$D$54,0)),INDEX('Emission Factors'!$G$6:$G$54,MATCH('3. Pollutant Emissions - EF'!B418,'Emission Factors'!$D$6:$D$54,0))),IF(OR(A418="Type X",A418="Type Y"),INDEX('Emission Factors'!$E$6:$E$54,MATCH('3. Pollutant Emissions - EF'!B418,'Emission Factors'!$D$6:$D$54,0)),INDEX('Emission Factors'!$F$6:$F$54,MATCH('3. Pollutant Emissions - EF'!B418,'Emission Factors'!$D$6:$D$54,0))))</f>
        <v>7.3461430796324472E-4</v>
      </c>
      <c r="G418" s="234">
        <f t="shared" si="18"/>
        <v>7.3461430796324472E-4</v>
      </c>
      <c r="H418" s="235" t="s">
        <v>188</v>
      </c>
      <c r="I418" s="556" t="s">
        <v>189</v>
      </c>
      <c r="J418" s="298">
        <f>IFERROR(IF(F418="N/A","N/A",F418*(1-E418)*INDEX('2. Emissions Units &amp; Activities'!$H$15:$H$23,MATCH('3. Pollutant Emissions - EF'!$A418,'2. Emissions Units &amp; Activities'!$A$15:$A$23,0))/1000),"")</f>
        <v>0</v>
      </c>
      <c r="K418" s="298">
        <f>INDEX('Screening Emission Calculations'!$E$4:$M$54,MATCH($B418,'Screening Emission Calculations'!$C$4:$C$54,0),MATCH($A418,'Screening Emission Calculations'!$E$1:$M$1,0))</f>
        <v>7.7050462459309693E-3</v>
      </c>
      <c r="L418" s="299">
        <f t="shared" si="19"/>
        <v>7.7050462459309693E-3</v>
      </c>
      <c r="M418" s="500">
        <f>IFERROR(IF(F418="N/A","N/A",F418*(1-E418)*INDEX('2. Emissions Units &amp; Activities'!$K$15:$K$23,MATCH('3. Pollutant Emissions - EF'!$A418,'2. Emissions Units &amp; Activities'!$A$15:$A$23,0))/1000),"")</f>
        <v>0</v>
      </c>
      <c r="N418" s="555">
        <f>INDEX('Screening Emission Calculations'!$E$83:$M$133,MATCH($B418,'Screening Emission Calculations'!$C$83:$C$133,0),MATCH($A418,'Screening Emission Calculations'!$E$80:$M$80,0))</f>
        <v>1.8237671937499666E-3</v>
      </c>
      <c r="O418" s="304">
        <f t="shared" si="20"/>
        <v>1.8237671937499666E-3</v>
      </c>
    </row>
    <row r="419" spans="1:15" x14ac:dyDescent="0.3">
      <c r="A419" s="228" t="str">
        <f>'2. Emissions Units &amp; Activities'!$A$23</f>
        <v>Type I</v>
      </c>
      <c r="B419" s="276" t="s">
        <v>192</v>
      </c>
      <c r="C419" s="230" t="str">
        <f>IFERROR(IF(B419="No CAS","",INDEX('DEQ Pollutant List'!$C$7:$C$611,MATCH('3. Pollutant Emissions - EF'!B419,'DEQ Pollutant List'!$B$7:$B$611,0))),"")</f>
        <v>Acenaphthylene</v>
      </c>
      <c r="D419" s="231">
        <f>IFERROR(IF(OR($B419="",$B419="No CAS"),INDEX('DEQ Pollutant List'!$A$7:$A$611,MATCH($C419,'DEQ Pollutant List'!$C$7:$C$611,0)),INDEX('DEQ Pollutant List'!$A$7:$A$611,MATCH($B419,'DEQ Pollutant List'!$B$7:$B$611,0))),"")</f>
        <v>403</v>
      </c>
      <c r="E419" s="232">
        <v>0</v>
      </c>
      <c r="F419" s="233">
        <f>IF(A419="Type F",IF(INDEX('Emission Factors'!$G$6:$G$54,MATCH('3. Pollutant Emissions - EF'!B419,'Emission Factors'!$D$6:$D$54,0))="",INDEX('Emission Factors'!$F$6:$F$54,MATCH('3. Pollutant Emissions - EF'!B419,'Emission Factors'!$D$6:$D$54,0)),INDEX('Emission Factors'!$G$6:$G$54,MATCH('3. Pollutant Emissions - EF'!B419,'Emission Factors'!$D$6:$D$54,0))),IF(OR(A419="Type X",A419="Type Y"),INDEX('Emission Factors'!$E$6:$E$54,MATCH('3. Pollutant Emissions - EF'!B419,'Emission Factors'!$D$6:$D$54,0)),INDEX('Emission Factors'!$F$6:$F$54,MATCH('3. Pollutant Emissions - EF'!B419,'Emission Factors'!$D$6:$D$54,0))))</f>
        <v>8.0981637303101373E-4</v>
      </c>
      <c r="G419" s="234">
        <f t="shared" si="18"/>
        <v>8.0981637303101373E-4</v>
      </c>
      <c r="H419" s="235" t="s">
        <v>188</v>
      </c>
      <c r="I419" s="556" t="s">
        <v>189</v>
      </c>
      <c r="J419" s="298">
        <f>IFERROR(IF(F419="N/A","N/A",F419*(1-E419)*INDEX('2. Emissions Units &amp; Activities'!$H$15:$H$23,MATCH('3. Pollutant Emissions - EF'!$A419,'2. Emissions Units &amp; Activities'!$A$15:$A$23,0))/1000),"")</f>
        <v>0</v>
      </c>
      <c r="K419" s="298">
        <f>INDEX('Screening Emission Calculations'!$E$4:$M$54,MATCH($B419,'Screening Emission Calculations'!$C$4:$C$54,0),MATCH($A419,'Screening Emission Calculations'!$E$1:$M$1,0))</f>
        <v>8.4938076175181693E-3</v>
      </c>
      <c r="L419" s="299">
        <f t="shared" si="19"/>
        <v>8.4938076175181693E-3</v>
      </c>
      <c r="M419" s="500">
        <f>IFERROR(IF(F419="N/A","N/A",F419*(1-E419)*INDEX('2. Emissions Units &amp; Activities'!$K$15:$K$23,MATCH('3. Pollutant Emissions - EF'!$A419,'2. Emissions Units &amp; Activities'!$A$15:$A$23,0))/1000),"")</f>
        <v>0</v>
      </c>
      <c r="N419" s="555">
        <f>INDEX('Screening Emission Calculations'!$E$83:$M$133,MATCH($B419,'Screening Emission Calculations'!$C$83:$C$133,0),MATCH($A419,'Screening Emission Calculations'!$E$80:$M$80,0))</f>
        <v>2.0104652442590907E-3</v>
      </c>
      <c r="O419" s="304">
        <f t="shared" si="20"/>
        <v>2.0104652442590907E-3</v>
      </c>
    </row>
    <row r="420" spans="1:15" x14ac:dyDescent="0.3">
      <c r="A420" s="228" t="str">
        <f>'2. Emissions Units &amp; Activities'!$A$23</f>
        <v>Type I</v>
      </c>
      <c r="B420" s="276" t="s">
        <v>193</v>
      </c>
      <c r="C420" s="230" t="str">
        <f>IFERROR(IF(B420="No CAS","",INDEX('DEQ Pollutant List'!$C$7:$C$611,MATCH('3. Pollutant Emissions - EF'!B420,'DEQ Pollutant List'!$B$7:$B$611,0))),"")</f>
        <v>Acetaldehyde</v>
      </c>
      <c r="D420" s="231">
        <f>IFERROR(IF(OR($B420="",$B420="No CAS"),INDEX('DEQ Pollutant List'!$A$7:$A$611,MATCH($C420,'DEQ Pollutant List'!$C$7:$C$611,0)),INDEX('DEQ Pollutant List'!$A$7:$A$611,MATCH($B420,'DEQ Pollutant List'!$B$7:$B$611,0))),"")</f>
        <v>1</v>
      </c>
      <c r="E420" s="232">
        <v>0</v>
      </c>
      <c r="F420" s="233">
        <f>IF(A420="Type F",IF(INDEX('Emission Factors'!$G$6:$G$54,MATCH('3. Pollutant Emissions - EF'!B420,'Emission Factors'!$D$6:$D$54,0))="",INDEX('Emission Factors'!$F$6:$F$54,MATCH('3. Pollutant Emissions - EF'!B420,'Emission Factors'!$D$6:$D$54,0)),INDEX('Emission Factors'!$G$6:$G$54,MATCH('3. Pollutant Emissions - EF'!B420,'Emission Factors'!$D$6:$D$54,0))),IF(OR(A420="Type X",A420="Type Y"),INDEX('Emission Factors'!$E$6:$E$54,MATCH('3. Pollutant Emissions - EF'!B420,'Emission Factors'!$D$6:$D$54,0)),INDEX('Emission Factors'!$F$6:$F$54,MATCH('3. Pollutant Emissions - EF'!B420,'Emission Factors'!$D$6:$D$54,0))))</f>
        <v>0.7833</v>
      </c>
      <c r="G420" s="234">
        <f t="shared" si="18"/>
        <v>0.7833</v>
      </c>
      <c r="H420" s="235" t="s">
        <v>188</v>
      </c>
      <c r="I420" s="556" t="s">
        <v>189</v>
      </c>
      <c r="J420" s="298">
        <f>IFERROR(IF(F420="N/A","N/A",F420*(1-E420)*INDEX('2. Emissions Units &amp; Activities'!$H$15:$H$23,MATCH('3. Pollutant Emissions - EF'!$A420,'2. Emissions Units &amp; Activities'!$A$15:$A$23,0))/1000),"")</f>
        <v>0</v>
      </c>
      <c r="K420" s="298">
        <f>INDEX('Screening Emission Calculations'!$E$4:$M$54,MATCH($B420,'Screening Emission Calculations'!$C$4:$C$54,0),MATCH($A420,'Screening Emission Calculations'!$E$1:$M$1,0))</f>
        <v>8.2156890479999998</v>
      </c>
      <c r="L420" s="299">
        <f t="shared" si="19"/>
        <v>8.2156890479999998</v>
      </c>
      <c r="M420" s="500">
        <f>IFERROR(IF(F420="N/A","N/A",F420*(1-E420)*INDEX('2. Emissions Units &amp; Activities'!$K$15:$K$23,MATCH('3. Pollutant Emissions - EF'!$A420,'2. Emissions Units &amp; Activities'!$A$15:$A$23,0))/1000),"")</f>
        <v>0</v>
      </c>
      <c r="N420" s="555">
        <f>INDEX('Screening Emission Calculations'!$E$83:$M$133,MATCH($B420,'Screening Emission Calculations'!$C$83:$C$133,0),MATCH($A420,'Screening Emission Calculations'!$E$80:$M$80,0))</f>
        <v>1.9446352015999999</v>
      </c>
      <c r="O420" s="304">
        <f t="shared" si="20"/>
        <v>1.9446352015999999</v>
      </c>
    </row>
    <row r="421" spans="1:15" x14ac:dyDescent="0.3">
      <c r="A421" s="228" t="str">
        <f>'2. Emissions Units &amp; Activities'!$A$23</f>
        <v>Type I</v>
      </c>
      <c r="B421" s="276" t="s">
        <v>194</v>
      </c>
      <c r="C421" s="230" t="str">
        <f>IFERROR(IF(B421="No CAS","",INDEX('DEQ Pollutant List'!$C$7:$C$611,MATCH('3. Pollutant Emissions - EF'!B421,'DEQ Pollutant List'!$B$7:$B$611,0))),"")</f>
        <v>Acrolein</v>
      </c>
      <c r="D421" s="231">
        <f>IFERROR(IF(OR($B421="",$B421="No CAS"),INDEX('DEQ Pollutant List'!$A$7:$A$611,MATCH($C421,'DEQ Pollutant List'!$C$7:$C$611,0)),INDEX('DEQ Pollutant List'!$A$7:$A$611,MATCH($B421,'DEQ Pollutant List'!$B$7:$B$611,0))),"")</f>
        <v>5</v>
      </c>
      <c r="E421" s="232">
        <v>0</v>
      </c>
      <c r="F421" s="233">
        <f>IF(A421="Type F",IF(INDEX('Emission Factors'!$G$6:$G$54,MATCH('3. Pollutant Emissions - EF'!B421,'Emission Factors'!$D$6:$D$54,0))="",INDEX('Emission Factors'!$F$6:$F$54,MATCH('3. Pollutant Emissions - EF'!B421,'Emission Factors'!$D$6:$D$54,0)),INDEX('Emission Factors'!$G$6:$G$54,MATCH('3. Pollutant Emissions - EF'!B421,'Emission Factors'!$D$6:$D$54,0))),IF(OR(A421="Type X",A421="Type Y"),INDEX('Emission Factors'!$E$6:$E$54,MATCH('3. Pollutant Emissions - EF'!B421,'Emission Factors'!$D$6:$D$54,0)),INDEX('Emission Factors'!$F$6:$F$54,MATCH('3. Pollutant Emissions - EF'!B421,'Emission Factors'!$D$6:$D$54,0))))</f>
        <v>3.39E-2</v>
      </c>
      <c r="G421" s="234">
        <f t="shared" si="18"/>
        <v>3.39E-2</v>
      </c>
      <c r="H421" s="235" t="s">
        <v>188</v>
      </c>
      <c r="I421" s="556" t="s">
        <v>189</v>
      </c>
      <c r="J421" s="298">
        <f>IFERROR(IF(F421="N/A","N/A",F421*(1-E421)*INDEX('2. Emissions Units &amp; Activities'!$H$15:$H$23,MATCH('3. Pollutant Emissions - EF'!$A421,'2. Emissions Units &amp; Activities'!$A$15:$A$23,0))/1000),"")</f>
        <v>0</v>
      </c>
      <c r="K421" s="298">
        <f>INDEX('Screening Emission Calculations'!$E$4:$M$54,MATCH($B421,'Screening Emission Calculations'!$C$4:$C$54,0),MATCH($A421,'Screening Emission Calculations'!$E$1:$M$1,0))</f>
        <v>0.355562184</v>
      </c>
      <c r="L421" s="299">
        <f t="shared" si="19"/>
        <v>0.355562184</v>
      </c>
      <c r="M421" s="500">
        <f>IFERROR(IF(F421="N/A","N/A",F421*(1-E421)*INDEX('2. Emissions Units &amp; Activities'!$K$15:$K$23,MATCH('3. Pollutant Emissions - EF'!$A421,'2. Emissions Units &amp; Activities'!$A$15:$A$23,0))/1000),"")</f>
        <v>0</v>
      </c>
      <c r="N421" s="555">
        <f>INDEX('Screening Emission Calculations'!$E$83:$M$133,MATCH($B421,'Screening Emission Calculations'!$C$83:$C$133,0),MATCH($A421,'Screening Emission Calculations'!$E$80:$M$80,0))</f>
        <v>8.4160772799999992E-2</v>
      </c>
      <c r="O421" s="304">
        <f t="shared" si="20"/>
        <v>8.4160772799999992E-2</v>
      </c>
    </row>
    <row r="422" spans="1:15" x14ac:dyDescent="0.3">
      <c r="A422" s="228" t="str">
        <f>'2. Emissions Units &amp; Activities'!$A$23</f>
        <v>Type I</v>
      </c>
      <c r="B422" s="276" t="s">
        <v>195</v>
      </c>
      <c r="C422" s="230" t="str">
        <f>IFERROR(IF(B422="No CAS","",INDEX('DEQ Pollutant List'!$C$7:$C$611,MATCH('3. Pollutant Emissions - EF'!B422,'DEQ Pollutant List'!$B$7:$B$611,0))),"")</f>
        <v>Ammonia</v>
      </c>
      <c r="D422" s="231">
        <f>IFERROR(IF(OR($B422="",$B422="No CAS"),INDEX('DEQ Pollutant List'!$A$7:$A$611,MATCH($C422,'DEQ Pollutant List'!$C$7:$C$611,0)),INDEX('DEQ Pollutant List'!$A$7:$A$611,MATCH($B422,'DEQ Pollutant List'!$B$7:$B$611,0))),"")</f>
        <v>26</v>
      </c>
      <c r="E422" s="232">
        <v>0</v>
      </c>
      <c r="F422" s="233">
        <f>IF(A422="Type F",IF(INDEX('Emission Factors'!$G$6:$G$54,MATCH('3. Pollutant Emissions - EF'!B422,'Emission Factors'!$D$6:$D$54,0))="",INDEX('Emission Factors'!$F$6:$F$54,MATCH('3. Pollutant Emissions - EF'!B422,'Emission Factors'!$D$6:$D$54,0)),INDEX('Emission Factors'!$G$6:$G$54,MATCH('3. Pollutant Emissions - EF'!B422,'Emission Factors'!$D$6:$D$54,0))),IF(OR(A422="Type X",A422="Type Y"),INDEX('Emission Factors'!$E$6:$E$54,MATCH('3. Pollutant Emissions - EF'!B422,'Emission Factors'!$D$6:$D$54,0)),INDEX('Emission Factors'!$F$6:$F$54,MATCH('3. Pollutant Emissions - EF'!B422,'Emission Factors'!$D$6:$D$54,0))))</f>
        <v>0.8</v>
      </c>
      <c r="G422" s="234">
        <f t="shared" si="18"/>
        <v>0.8</v>
      </c>
      <c r="H422" s="235" t="s">
        <v>188</v>
      </c>
      <c r="I422" s="556" t="s">
        <v>196</v>
      </c>
      <c r="J422" s="298">
        <f>IFERROR(IF(F422="N/A","N/A",F422*(1-E422)*INDEX('2. Emissions Units &amp; Activities'!$H$15:$H$23,MATCH('3. Pollutant Emissions - EF'!$A422,'2. Emissions Units &amp; Activities'!$A$15:$A$23,0))/1000),"")</f>
        <v>0</v>
      </c>
      <c r="K422" s="298">
        <f>INDEX('Screening Emission Calculations'!$E$4:$M$54,MATCH($B422,'Screening Emission Calculations'!$C$4:$C$54,0),MATCH($A422,'Screening Emission Calculations'!$E$1:$M$1,0))</f>
        <v>8.2560000000000002</v>
      </c>
      <c r="L422" s="299">
        <f t="shared" si="19"/>
        <v>8.2560000000000002</v>
      </c>
      <c r="M422" s="500">
        <f>IFERROR(IF(F422="N/A","N/A",F422*(1-E422)*INDEX('2. Emissions Units &amp; Activities'!$K$15:$K$23,MATCH('3. Pollutant Emissions - EF'!$A422,'2. Emissions Units &amp; Activities'!$A$15:$A$23,0))/1000),"")</f>
        <v>0</v>
      </c>
      <c r="N422" s="555">
        <f>INDEX('Screening Emission Calculations'!$E$83:$M$133,MATCH($B422,'Screening Emission Calculations'!$C$83:$C$133,0),MATCH($A422,'Screening Emission Calculations'!$E$80:$M$80,0))</f>
        <v>1.9816</v>
      </c>
      <c r="O422" s="304">
        <f t="shared" si="20"/>
        <v>1.9816</v>
      </c>
    </row>
    <row r="423" spans="1:15" x14ac:dyDescent="0.3">
      <c r="A423" s="228" t="str">
        <f>'2. Emissions Units &amp; Activities'!$A$23</f>
        <v>Type I</v>
      </c>
      <c r="B423" s="276" t="s">
        <v>197</v>
      </c>
      <c r="C423" s="230" t="str">
        <f>IFERROR(IF(B423="No CAS","",INDEX('DEQ Pollutant List'!$C$7:$C$611,MATCH('3. Pollutant Emissions - EF'!B423,'DEQ Pollutant List'!$B$7:$B$611,0))),"")</f>
        <v>Anthracene</v>
      </c>
      <c r="D423" s="231">
        <f>IFERROR(IF(OR($B423="",$B423="No CAS"),INDEX('DEQ Pollutant List'!$A$7:$A$611,MATCH($C423,'DEQ Pollutant List'!$C$7:$C$611,0)),INDEX('DEQ Pollutant List'!$A$7:$A$611,MATCH($B423,'DEQ Pollutant List'!$B$7:$B$611,0))),"")</f>
        <v>404</v>
      </c>
      <c r="E423" s="232">
        <v>0</v>
      </c>
      <c r="F423" s="233">
        <f>IF(A423="Type F",IF(INDEX('Emission Factors'!$G$6:$G$54,MATCH('3. Pollutant Emissions - EF'!B423,'Emission Factors'!$D$6:$D$54,0))="",INDEX('Emission Factors'!$F$6:$F$54,MATCH('3. Pollutant Emissions - EF'!B423,'Emission Factors'!$D$6:$D$54,0)),INDEX('Emission Factors'!$G$6:$G$54,MATCH('3. Pollutant Emissions - EF'!B423,'Emission Factors'!$D$6:$D$54,0))),IF(OR(A423="Type X",A423="Type Y"),INDEX('Emission Factors'!$E$6:$E$54,MATCH('3. Pollutant Emissions - EF'!B423,'Emission Factors'!$D$6:$D$54,0)),INDEX('Emission Factors'!$F$6:$F$54,MATCH('3. Pollutant Emissions - EF'!B423,'Emission Factors'!$D$6:$D$54,0))))</f>
        <v>4.5209000937094504E-4</v>
      </c>
      <c r="G423" s="234">
        <f t="shared" si="18"/>
        <v>4.5209000937094504E-4</v>
      </c>
      <c r="H423" s="235" t="s">
        <v>188</v>
      </c>
      <c r="I423" s="556" t="s">
        <v>189</v>
      </c>
      <c r="J423" s="298">
        <f>IFERROR(IF(F423="N/A","N/A",F423*(1-E423)*INDEX('2. Emissions Units &amp; Activities'!$H$15:$H$23,MATCH('3. Pollutant Emissions - EF'!$A423,'2. Emissions Units &amp; Activities'!$A$15:$A$23,0))/1000),"")</f>
        <v>0</v>
      </c>
      <c r="K423" s="298">
        <f>INDEX('Screening Emission Calculations'!$E$4:$M$54,MATCH($B423,'Screening Emission Calculations'!$C$4:$C$54,0),MATCH($A423,'Screening Emission Calculations'!$E$1:$M$1,0))</f>
        <v>4.7417731886877186E-3</v>
      </c>
      <c r="L423" s="299">
        <f t="shared" si="19"/>
        <v>4.7417731886877186E-3</v>
      </c>
      <c r="M423" s="500">
        <f>IFERROR(IF(F423="N/A","N/A",F423*(1-E423)*INDEX('2. Emissions Units &amp; Activities'!$K$15:$K$23,MATCH('3. Pollutant Emissions - EF'!$A423,'2. Emissions Units &amp; Activities'!$A$15:$A$23,0))/1000),"")</f>
        <v>0</v>
      </c>
      <c r="N423" s="555">
        <f>INDEX('Screening Emission Calculations'!$E$83:$M$133,MATCH($B423,'Screening Emission Calculations'!$C$83:$C$133,0),MATCH($A423,'Screening Emission Calculations'!$E$80:$M$80,0))</f>
        <v>1.1223670962778164E-3</v>
      </c>
      <c r="O423" s="304">
        <f t="shared" si="20"/>
        <v>1.1223670962778164E-3</v>
      </c>
    </row>
    <row r="424" spans="1:15" x14ac:dyDescent="0.3">
      <c r="A424" s="228" t="str">
        <f>'2. Emissions Units &amp; Activities'!$A$23</f>
        <v>Type I</v>
      </c>
      <c r="B424" s="276" t="s">
        <v>198</v>
      </c>
      <c r="C424" s="230" t="str">
        <f>IFERROR(IF(B424="No CAS","",INDEX('DEQ Pollutant List'!$C$7:$C$611,MATCH('3. Pollutant Emissions - EF'!B424,'DEQ Pollutant List'!$B$7:$B$611,0))),"")</f>
        <v>Antimony and compounds</v>
      </c>
      <c r="D424" s="231">
        <f>IFERROR(IF(OR($B424="",$B424="No CAS"),INDEX('DEQ Pollutant List'!$A$7:$A$611,MATCH($C424,'DEQ Pollutant List'!$C$7:$C$611,0)),INDEX('DEQ Pollutant List'!$A$7:$A$611,MATCH($B424,'DEQ Pollutant List'!$B$7:$B$611,0))),"")</f>
        <v>33</v>
      </c>
      <c r="E424" s="232">
        <v>0</v>
      </c>
      <c r="F424" s="233">
        <f>IF(A424="Type F",IF(INDEX('Emission Factors'!$G$6:$G$54,MATCH('3. Pollutant Emissions - EF'!B424,'Emission Factors'!$D$6:$D$54,0))="",INDEX('Emission Factors'!$F$6:$F$54,MATCH('3. Pollutant Emissions - EF'!B424,'Emission Factors'!$D$6:$D$54,0)),INDEX('Emission Factors'!$G$6:$G$54,MATCH('3. Pollutant Emissions - EF'!B424,'Emission Factors'!$D$6:$D$54,0))),IF(OR(A424="Type X",A424="Type Y"),INDEX('Emission Factors'!$E$6:$E$54,MATCH('3. Pollutant Emissions - EF'!B424,'Emission Factors'!$D$6:$D$54,0)),INDEX('Emission Factors'!$F$6:$F$54,MATCH('3. Pollutant Emissions - EF'!B424,'Emission Factors'!$D$6:$D$54,0))))</f>
        <v>3.1818727304855452E-4</v>
      </c>
      <c r="G424" s="234">
        <f t="shared" si="18"/>
        <v>3.1818727304855452E-4</v>
      </c>
      <c r="H424" s="235" t="s">
        <v>188</v>
      </c>
      <c r="I424" s="556" t="s">
        <v>196</v>
      </c>
      <c r="J424" s="298">
        <f>IFERROR(IF(F424="N/A","N/A",F424*(1-E424)*INDEX('2. Emissions Units &amp; Activities'!$H$15:$H$23,MATCH('3. Pollutant Emissions - EF'!$A424,'2. Emissions Units &amp; Activities'!$A$15:$A$23,0))/1000),"")</f>
        <v>0</v>
      </c>
      <c r="K424" s="298">
        <f>INDEX('Screening Emission Calculations'!$E$4:$M$54,MATCH($B424,'Screening Emission Calculations'!$C$4:$C$54,0),MATCH($A424,'Screening Emission Calculations'!$E$1:$M$1,0))</f>
        <v>3.2836926578610828E-3</v>
      </c>
      <c r="L424" s="299">
        <f t="shared" si="19"/>
        <v>3.2836926578610828E-3</v>
      </c>
      <c r="M424" s="500">
        <f>IFERROR(IF(F424="N/A","N/A",F424*(1-E424)*INDEX('2. Emissions Units &amp; Activities'!$K$15:$K$23,MATCH('3. Pollutant Emissions - EF'!$A424,'2. Emissions Units &amp; Activities'!$A$15:$A$23,0))/1000),"")</f>
        <v>0</v>
      </c>
      <c r="N424" s="555">
        <f>INDEX('Screening Emission Calculations'!$E$83:$M$133,MATCH($B424,'Screening Emission Calculations'!$C$83:$C$133,0),MATCH($A424,'Screening Emission Calculations'!$E$80:$M$80,0))</f>
        <v>7.8814987534126955E-4</v>
      </c>
      <c r="O424" s="304">
        <f t="shared" si="20"/>
        <v>7.8814987534126955E-4</v>
      </c>
    </row>
    <row r="425" spans="1:15" x14ac:dyDescent="0.3">
      <c r="A425" s="228" t="str">
        <f>'2. Emissions Units &amp; Activities'!$A$23</f>
        <v>Type I</v>
      </c>
      <c r="B425" s="276" t="s">
        <v>185</v>
      </c>
      <c r="C425" s="230" t="str">
        <f>IFERROR(IF(B425="No CAS","",INDEX('DEQ Pollutant List'!$C$7:$C$611,MATCH('3. Pollutant Emissions - EF'!B425,'DEQ Pollutant List'!$B$7:$B$611,0))),"")</f>
        <v>Arsenic and compounds</v>
      </c>
      <c r="D425" s="231">
        <f>IFERROR(IF(OR($B425="",$B425="No CAS"),INDEX('DEQ Pollutant List'!$A$7:$A$611,MATCH($C425,'DEQ Pollutant List'!$C$7:$C$611,0)),INDEX('DEQ Pollutant List'!$A$7:$A$611,MATCH($B425,'DEQ Pollutant List'!$B$7:$B$611,0))),"")</f>
        <v>37</v>
      </c>
      <c r="E425" s="232">
        <v>0</v>
      </c>
      <c r="F425" s="233">
        <f>IF(A425="Type F",IF(INDEX('Emission Factors'!$G$6:$G$54,MATCH('3. Pollutant Emissions - EF'!B425,'Emission Factors'!$D$6:$D$54,0))="",INDEX('Emission Factors'!$F$6:$F$54,MATCH('3. Pollutant Emissions - EF'!B425,'Emission Factors'!$D$6:$D$54,0)),INDEX('Emission Factors'!$G$6:$G$54,MATCH('3. Pollutant Emissions - EF'!B425,'Emission Factors'!$D$6:$D$54,0))),IF(OR(A425="Type X",A425="Type Y"),INDEX('Emission Factors'!$E$6:$E$54,MATCH('3. Pollutant Emissions - EF'!B425,'Emission Factors'!$D$6:$D$54,0)),INDEX('Emission Factors'!$F$6:$F$54,MATCH('3. Pollutant Emissions - EF'!B425,'Emission Factors'!$D$6:$D$54,0))))</f>
        <v>2.7685267838269253E-4</v>
      </c>
      <c r="G425" s="234">
        <f t="shared" si="18"/>
        <v>2.7685267838269253E-4</v>
      </c>
      <c r="H425" s="235" t="s">
        <v>188</v>
      </c>
      <c r="I425" s="556" t="s">
        <v>196</v>
      </c>
      <c r="J425" s="298">
        <f>IFERROR(IF(F425="N/A","N/A",F425*(1-E425)*INDEX('2. Emissions Units &amp; Activities'!$H$15:$H$23,MATCH('3. Pollutant Emissions - EF'!$A425,'2. Emissions Units &amp; Activities'!$A$15:$A$23,0))/1000),"")</f>
        <v>0</v>
      </c>
      <c r="K425" s="298">
        <f>INDEX('Screening Emission Calculations'!$E$4:$M$54,MATCH($B425,'Screening Emission Calculations'!$C$4:$C$54,0),MATCH($A425,'Screening Emission Calculations'!$E$1:$M$1,0))</f>
        <v>2.8571196409093867E-3</v>
      </c>
      <c r="L425" s="299">
        <f t="shared" si="19"/>
        <v>2.8571196409093867E-3</v>
      </c>
      <c r="M425" s="500">
        <f>IFERROR(IF(F425="N/A","N/A",F425*(1-E425)*INDEX('2. Emissions Units &amp; Activities'!$K$15:$K$23,MATCH('3. Pollutant Emissions - EF'!$A425,'2. Emissions Units &amp; Activities'!$A$15:$A$23,0))/1000),"")</f>
        <v>0</v>
      </c>
      <c r="N425" s="555">
        <f>INDEX('Screening Emission Calculations'!$E$83:$M$133,MATCH($B425,'Screening Emission Calculations'!$C$83:$C$133,0),MATCH($A425,'Screening Emission Calculations'!$E$80:$M$80,0))</f>
        <v>6.8576408435392939E-4</v>
      </c>
      <c r="O425" s="304">
        <f t="shared" si="20"/>
        <v>6.8576408435392939E-4</v>
      </c>
    </row>
    <row r="426" spans="1:15" x14ac:dyDescent="0.3">
      <c r="A426" s="228" t="str">
        <f>'2. Emissions Units &amp; Activities'!$A$23</f>
        <v>Type I</v>
      </c>
      <c r="B426" s="276" t="s">
        <v>199</v>
      </c>
      <c r="C426" s="230" t="str">
        <f>IFERROR(IF(B426="No CAS","",INDEX('DEQ Pollutant List'!$C$7:$C$611,MATCH('3. Pollutant Emissions - EF'!B426,'DEQ Pollutant List'!$B$7:$B$611,0))),"")</f>
        <v>Barium and compounds</v>
      </c>
      <c r="D426" s="231">
        <f>IFERROR(IF(OR($B426="",$B426="No CAS"),INDEX('DEQ Pollutant List'!$A$7:$A$611,MATCH($C426,'DEQ Pollutant List'!$C$7:$C$611,0)),INDEX('DEQ Pollutant List'!$A$7:$A$611,MATCH($B426,'DEQ Pollutant List'!$B$7:$B$611,0))),"")</f>
        <v>45</v>
      </c>
      <c r="E426" s="232">
        <v>0</v>
      </c>
      <c r="F426" s="233">
        <f>IF(A426="Type F",IF(INDEX('Emission Factors'!$G$6:$G$54,MATCH('3. Pollutant Emissions - EF'!B426,'Emission Factors'!$D$6:$D$54,0))="",INDEX('Emission Factors'!$F$6:$F$54,MATCH('3. Pollutant Emissions - EF'!B426,'Emission Factors'!$D$6:$D$54,0)),INDEX('Emission Factors'!$G$6:$G$54,MATCH('3. Pollutant Emissions - EF'!B426,'Emission Factors'!$D$6:$D$54,0))),IF(OR(A426="Type X",A426="Type Y"),INDEX('Emission Factors'!$E$6:$E$54,MATCH('3. Pollutant Emissions - EF'!B426,'Emission Factors'!$D$6:$D$54,0)),INDEX('Emission Factors'!$F$6:$F$54,MATCH('3. Pollutant Emissions - EF'!B426,'Emission Factors'!$D$6:$D$54,0))))</f>
        <v>3.7389334939055331E-4</v>
      </c>
      <c r="G426" s="234">
        <f t="shared" si="18"/>
        <v>3.7389334939055331E-4</v>
      </c>
      <c r="H426" s="235" t="s">
        <v>188</v>
      </c>
      <c r="I426" s="556" t="s">
        <v>196</v>
      </c>
      <c r="J426" s="298">
        <f>IFERROR(IF(F426="N/A","N/A",F426*(1-E426)*INDEX('2. Emissions Units &amp; Activities'!$H$15:$H$23,MATCH('3. Pollutant Emissions - EF'!$A426,'2. Emissions Units &amp; Activities'!$A$15:$A$23,0))/1000),"")</f>
        <v>0</v>
      </c>
      <c r="K426" s="298">
        <f>INDEX('Screening Emission Calculations'!$E$4:$M$54,MATCH($B426,'Screening Emission Calculations'!$C$4:$C$54,0),MATCH($A426,'Screening Emission Calculations'!$E$1:$M$1,0))</f>
        <v>3.8585793657105101E-3</v>
      </c>
      <c r="L426" s="299">
        <f t="shared" si="19"/>
        <v>3.8585793657105101E-3</v>
      </c>
      <c r="M426" s="500">
        <f>IFERROR(IF(F426="N/A","N/A",F426*(1-E426)*INDEX('2. Emissions Units &amp; Activities'!$K$15:$K$23,MATCH('3. Pollutant Emissions - EF'!$A426,'2. Emissions Units &amp; Activities'!$A$15:$A$23,0))/1000),"")</f>
        <v>0</v>
      </c>
      <c r="N426" s="555">
        <f>INDEX('Screening Emission Calculations'!$E$83:$M$133,MATCH($B426,'Screening Emission Calculations'!$C$83:$C$133,0),MATCH($A426,'Screening Emission Calculations'!$E$80:$M$80,0))</f>
        <v>9.2613382644040059E-4</v>
      </c>
      <c r="O426" s="304">
        <f t="shared" si="20"/>
        <v>9.2613382644040059E-4</v>
      </c>
    </row>
    <row r="427" spans="1:15" x14ac:dyDescent="0.3">
      <c r="A427" s="228" t="str">
        <f>'2. Emissions Units &amp; Activities'!$A$23</f>
        <v>Type I</v>
      </c>
      <c r="B427" s="276" t="s">
        <v>200</v>
      </c>
      <c r="C427" s="230" t="str">
        <f>IFERROR(IF(B427="No CAS","",INDEX('DEQ Pollutant List'!$C$7:$C$611,MATCH('3. Pollutant Emissions - EF'!B427,'DEQ Pollutant List'!$B$7:$B$611,0))),"")</f>
        <v>Benz[a]anthracene</v>
      </c>
      <c r="D427" s="231">
        <f>IFERROR(IF(OR($B427="",$B427="No CAS"),INDEX('DEQ Pollutant List'!$A$7:$A$611,MATCH($C427,'DEQ Pollutant List'!$C$7:$C$611,0)),INDEX('DEQ Pollutant List'!$A$7:$A$611,MATCH($B427,'DEQ Pollutant List'!$B$7:$B$611,0))),"")</f>
        <v>405</v>
      </c>
      <c r="E427" s="232">
        <v>0</v>
      </c>
      <c r="F427" s="233">
        <f>IF(A427="Type F",IF(INDEX('Emission Factors'!$G$6:$G$54,MATCH('3. Pollutant Emissions - EF'!B427,'Emission Factors'!$D$6:$D$54,0))="",INDEX('Emission Factors'!$F$6:$F$54,MATCH('3. Pollutant Emissions - EF'!B427,'Emission Factors'!$D$6:$D$54,0)),INDEX('Emission Factors'!$G$6:$G$54,MATCH('3. Pollutant Emissions - EF'!B427,'Emission Factors'!$D$6:$D$54,0))),IF(OR(A427="Type X",A427="Type Y"),INDEX('Emission Factors'!$E$6:$E$54,MATCH('3. Pollutant Emissions - EF'!B427,'Emission Factors'!$D$6:$D$54,0)),INDEX('Emission Factors'!$F$6:$F$54,MATCH('3. Pollutant Emissions - EF'!B427,'Emission Factors'!$D$6:$D$54,0))))</f>
        <v>4.8541323701614526E-5</v>
      </c>
      <c r="G427" s="234">
        <f t="shared" si="18"/>
        <v>4.8541323701614526E-5</v>
      </c>
      <c r="H427" s="235" t="s">
        <v>188</v>
      </c>
      <c r="I427" s="556" t="s">
        <v>189</v>
      </c>
      <c r="J427" s="298">
        <f>IFERROR(IF(F427="N/A","N/A",F427*(1-E427)*INDEX('2. Emissions Units &amp; Activities'!$H$15:$H$23,MATCH('3. Pollutant Emissions - EF'!$A427,'2. Emissions Units &amp; Activities'!$A$15:$A$23,0))/1000),"")</f>
        <v>0</v>
      </c>
      <c r="K427" s="298">
        <f>INDEX('Screening Emission Calculations'!$E$4:$M$54,MATCH($B427,'Screening Emission Calculations'!$C$4:$C$54,0),MATCH($A427,'Screening Emission Calculations'!$E$1:$M$1,0))</f>
        <v>5.0912858612380603E-4</v>
      </c>
      <c r="L427" s="299">
        <f t="shared" si="19"/>
        <v>5.0912858612380603E-4</v>
      </c>
      <c r="M427" s="500">
        <f>IFERROR(IF(F427="N/A","N/A",F427*(1-E427)*INDEX('2. Emissions Units &amp; Activities'!$K$15:$K$23,MATCH('3. Pollutant Emissions - EF'!$A427,'2. Emissions Units &amp; Activities'!$A$15:$A$23,0))/1000),"")</f>
        <v>0</v>
      </c>
      <c r="N427" s="555">
        <f>INDEX('Screening Emission Calculations'!$E$83:$M$133,MATCH($B427,'Screening Emission Calculations'!$C$83:$C$133,0),MATCH($A427,'Screening Emission Calculations'!$E$80:$M$80,0))</f>
        <v>1.2050959632633733E-4</v>
      </c>
      <c r="O427" s="304">
        <f t="shared" si="20"/>
        <v>1.2050959632633733E-4</v>
      </c>
    </row>
    <row r="428" spans="1:15" x14ac:dyDescent="0.3">
      <c r="A428" s="228" t="str">
        <f>'2. Emissions Units &amp; Activities'!$A$23</f>
        <v>Type I</v>
      </c>
      <c r="B428" s="276" t="s">
        <v>201</v>
      </c>
      <c r="C428" s="230" t="str">
        <f>IFERROR(IF(B428="No CAS","",INDEX('DEQ Pollutant List'!$C$7:$C$611,MATCH('3. Pollutant Emissions - EF'!B428,'DEQ Pollutant List'!$B$7:$B$611,0))),"")</f>
        <v>Benzene</v>
      </c>
      <c r="D428" s="231">
        <f>IFERROR(IF(OR($B428="",$B428="No CAS"),INDEX('DEQ Pollutant List'!$A$7:$A$611,MATCH($C428,'DEQ Pollutant List'!$C$7:$C$611,0)),INDEX('DEQ Pollutant List'!$A$7:$A$611,MATCH($B428,'DEQ Pollutant List'!$B$7:$B$611,0))),"")</f>
        <v>46</v>
      </c>
      <c r="E428" s="232">
        <v>0</v>
      </c>
      <c r="F428" s="233">
        <f>IF(A428="Type F",IF(INDEX('Emission Factors'!$G$6:$G$54,MATCH('3. Pollutant Emissions - EF'!B428,'Emission Factors'!$D$6:$D$54,0))="",INDEX('Emission Factors'!$F$6:$F$54,MATCH('3. Pollutant Emissions - EF'!B428,'Emission Factors'!$D$6:$D$54,0)),INDEX('Emission Factors'!$G$6:$G$54,MATCH('3. Pollutant Emissions - EF'!B428,'Emission Factors'!$D$6:$D$54,0))),IF(OR(A428="Type X",A428="Type Y"),INDEX('Emission Factors'!$E$6:$E$54,MATCH('3. Pollutant Emissions - EF'!B428,'Emission Factors'!$D$6:$D$54,0)),INDEX('Emission Factors'!$F$6:$F$54,MATCH('3. Pollutant Emissions - EF'!B428,'Emission Factors'!$D$6:$D$54,0))))</f>
        <v>0.18629999999999999</v>
      </c>
      <c r="G428" s="234">
        <f t="shared" si="18"/>
        <v>0.18629999999999999</v>
      </c>
      <c r="H428" s="235" t="s">
        <v>188</v>
      </c>
      <c r="I428" s="556" t="s">
        <v>189</v>
      </c>
      <c r="J428" s="298">
        <f>IFERROR(IF(F428="N/A","N/A",F428*(1-E428)*INDEX('2. Emissions Units &amp; Activities'!$H$15:$H$23,MATCH('3. Pollutant Emissions - EF'!$A428,'2. Emissions Units &amp; Activities'!$A$15:$A$23,0))/1000),"")</f>
        <v>0</v>
      </c>
      <c r="K428" s="298">
        <f>INDEX('Screening Emission Calculations'!$E$4:$M$54,MATCH($B428,'Screening Emission Calculations'!$C$4:$C$54,0),MATCH($A428,'Screening Emission Calculations'!$E$1:$M$1,0))</f>
        <v>1.9540187279999999</v>
      </c>
      <c r="L428" s="299">
        <f t="shared" si="19"/>
        <v>1.9540187279999999</v>
      </c>
      <c r="M428" s="500">
        <f>IFERROR(IF(F428="N/A","N/A",F428*(1-E428)*INDEX('2. Emissions Units &amp; Activities'!$K$15:$K$23,MATCH('3. Pollutant Emissions - EF'!$A428,'2. Emissions Units &amp; Activities'!$A$15:$A$23,0))/1000),"")</f>
        <v>0</v>
      </c>
      <c r="N428" s="555">
        <f>INDEX('Screening Emission Calculations'!$E$83:$M$133,MATCH($B428,'Screening Emission Calculations'!$C$83:$C$133,0),MATCH($A428,'Screening Emission Calculations'!$E$80:$M$80,0))</f>
        <v>0.46251185760000002</v>
      </c>
      <c r="O428" s="304">
        <f t="shared" si="20"/>
        <v>0.46251185760000002</v>
      </c>
    </row>
    <row r="429" spans="1:15" x14ac:dyDescent="0.3">
      <c r="A429" s="228" t="str">
        <f>'2. Emissions Units &amp; Activities'!$A$23</f>
        <v>Type I</v>
      </c>
      <c r="B429" s="276" t="s">
        <v>202</v>
      </c>
      <c r="C429" s="230" t="str">
        <f>IFERROR(IF(B429="No CAS","",INDEX('DEQ Pollutant List'!$C$7:$C$611,MATCH('3. Pollutant Emissions - EF'!B429,'DEQ Pollutant List'!$B$7:$B$611,0))),"")</f>
        <v>Benzo[a]pyrene</v>
      </c>
      <c r="D429" s="231">
        <f>IFERROR(IF(OR($B429="",$B429="No CAS"),INDEX('DEQ Pollutant List'!$A$7:$A$611,MATCH($C429,'DEQ Pollutant List'!$C$7:$C$611,0)),INDEX('DEQ Pollutant List'!$A$7:$A$611,MATCH($B429,'DEQ Pollutant List'!$B$7:$B$611,0))),"")</f>
        <v>406</v>
      </c>
      <c r="E429" s="232">
        <v>0</v>
      </c>
      <c r="F429" s="233">
        <f>IF(A429="Type F",IF(INDEX('Emission Factors'!$G$6:$G$54,MATCH('3. Pollutant Emissions - EF'!B429,'Emission Factors'!$D$6:$D$54,0))="",INDEX('Emission Factors'!$F$6:$F$54,MATCH('3. Pollutant Emissions - EF'!B429,'Emission Factors'!$D$6:$D$54,0)),INDEX('Emission Factors'!$G$6:$G$54,MATCH('3. Pollutant Emissions - EF'!B429,'Emission Factors'!$D$6:$D$54,0))),IF(OR(A429="Type X",A429="Type Y"),INDEX('Emission Factors'!$E$6:$E$54,MATCH('3. Pollutant Emissions - EF'!B429,'Emission Factors'!$D$6:$D$54,0)),INDEX('Emission Factors'!$F$6:$F$54,MATCH('3. Pollutant Emissions - EF'!B429,'Emission Factors'!$D$6:$D$54,0))))</f>
        <v>1.4385237354722992E-5</v>
      </c>
      <c r="G429" s="234">
        <f t="shared" si="18"/>
        <v>1.4385237354722992E-5</v>
      </c>
      <c r="H429" s="235" t="s">
        <v>188</v>
      </c>
      <c r="I429" s="556" t="s">
        <v>189</v>
      </c>
      <c r="J429" s="298">
        <f>IFERROR(IF(F429="N/A","N/A",F429*(1-E429)*INDEX('2. Emissions Units &amp; Activities'!$H$15:$H$23,MATCH('3. Pollutant Emissions - EF'!$A429,'2. Emissions Units &amp; Activities'!$A$15:$A$23,0))/1000),"")</f>
        <v>0</v>
      </c>
      <c r="K429" s="298">
        <f>INDEX('Screening Emission Calculations'!$E$4:$M$54,MATCH($B429,'Screening Emission Calculations'!$C$4:$C$54,0),MATCH($A429,'Screening Emission Calculations'!$E$1:$M$1,0))</f>
        <v>1.5088042510925337E-4</v>
      </c>
      <c r="L429" s="299">
        <f t="shared" si="19"/>
        <v>1.5088042510925337E-4</v>
      </c>
      <c r="M429" s="500">
        <f>IFERROR(IF(F429="N/A","N/A",F429*(1-E429)*INDEX('2. Emissions Units &amp; Activities'!$K$15:$K$23,MATCH('3. Pollutant Emissions - EF'!$A429,'2. Emissions Units &amp; Activities'!$A$15:$A$23,0))/1000),"")</f>
        <v>0</v>
      </c>
      <c r="N429" s="555">
        <f>INDEX('Screening Emission Calculations'!$E$83:$M$133,MATCH($B429,'Screening Emission Calculations'!$C$83:$C$133,0),MATCH($A429,'Screening Emission Calculations'!$E$80:$M$80,0))</f>
        <v>3.5713058781265928E-5</v>
      </c>
      <c r="O429" s="304">
        <f t="shared" si="20"/>
        <v>3.5713058781265928E-5</v>
      </c>
    </row>
    <row r="430" spans="1:15" x14ac:dyDescent="0.3">
      <c r="A430" s="228" t="str">
        <f>'2. Emissions Units &amp; Activities'!$A$23</f>
        <v>Type I</v>
      </c>
      <c r="B430" s="276" t="s">
        <v>203</v>
      </c>
      <c r="C430" s="230" t="str">
        <f>IFERROR(IF(B430="No CAS","",INDEX('DEQ Pollutant List'!$C$7:$C$611,MATCH('3. Pollutant Emissions - EF'!B430,'DEQ Pollutant List'!$B$7:$B$611,0))),"")</f>
        <v>Benzo[b]fluoranthene</v>
      </c>
      <c r="D430" s="231">
        <f>IFERROR(IF(OR($B430="",$B430="No CAS"),INDEX('DEQ Pollutant List'!$A$7:$A$611,MATCH($C430,'DEQ Pollutant List'!$C$7:$C$611,0)),INDEX('DEQ Pollutant List'!$A$7:$A$611,MATCH($B430,'DEQ Pollutant List'!$B$7:$B$611,0))),"")</f>
        <v>407</v>
      </c>
      <c r="E430" s="232">
        <v>0</v>
      </c>
      <c r="F430" s="233">
        <f>IF(A430="Type F",IF(INDEX('Emission Factors'!$G$6:$G$54,MATCH('3. Pollutant Emissions - EF'!B430,'Emission Factors'!$D$6:$D$54,0))="",INDEX('Emission Factors'!$F$6:$F$54,MATCH('3. Pollutant Emissions - EF'!B430,'Emission Factors'!$D$6:$D$54,0)),INDEX('Emission Factors'!$G$6:$G$54,MATCH('3. Pollutant Emissions - EF'!B430,'Emission Factors'!$D$6:$D$54,0))),IF(OR(A430="Type X",A430="Type Y"),INDEX('Emission Factors'!$E$6:$E$54,MATCH('3. Pollutant Emissions - EF'!B430,'Emission Factors'!$D$6:$D$54,0)),INDEX('Emission Factors'!$F$6:$F$54,MATCH('3. Pollutant Emissions - EF'!B430,'Emission Factors'!$D$6:$D$54,0))))</f>
        <v>4.4353578135943152E-5</v>
      </c>
      <c r="G430" s="234">
        <f t="shared" si="18"/>
        <v>4.4353578135943152E-5</v>
      </c>
      <c r="H430" s="235" t="s">
        <v>188</v>
      </c>
      <c r="I430" s="556" t="s">
        <v>189</v>
      </c>
      <c r="J430" s="298">
        <f>IFERROR(IF(F430="N/A","N/A",F430*(1-E430)*INDEX('2. Emissions Units &amp; Activities'!$H$15:$H$23,MATCH('3. Pollutant Emissions - EF'!$A430,'2. Emissions Units &amp; Activities'!$A$15:$A$23,0))/1000),"")</f>
        <v>0</v>
      </c>
      <c r="K430" s="298">
        <f>INDEX('Screening Emission Calculations'!$E$4:$M$54,MATCH($B430,'Screening Emission Calculations'!$C$4:$C$54,0),MATCH($A430,'Screening Emission Calculations'!$E$1:$M$1,0))</f>
        <v>4.652051654935279E-4</v>
      </c>
      <c r="L430" s="299">
        <f t="shared" si="19"/>
        <v>4.652051654935279E-4</v>
      </c>
      <c r="M430" s="500">
        <f>IFERROR(IF(F430="N/A","N/A",F430*(1-E430)*INDEX('2. Emissions Units &amp; Activities'!$K$15:$K$23,MATCH('3. Pollutant Emissions - EF'!$A430,'2. Emissions Units &amp; Activities'!$A$15:$A$23,0))/1000),"")</f>
        <v>0</v>
      </c>
      <c r="N430" s="555">
        <f>INDEX('Screening Emission Calculations'!$E$83:$M$133,MATCH($B430,'Screening Emission Calculations'!$C$83:$C$133,0),MATCH($A430,'Screening Emission Calculations'!$E$80:$M$80,0))</f>
        <v>1.10113021013751E-4</v>
      </c>
      <c r="O430" s="304">
        <f t="shared" si="20"/>
        <v>1.10113021013751E-4</v>
      </c>
    </row>
    <row r="431" spans="1:15" x14ac:dyDescent="0.3">
      <c r="A431" s="228" t="str">
        <f>'2. Emissions Units &amp; Activities'!$A$23</f>
        <v>Type I</v>
      </c>
      <c r="B431" s="276" t="s">
        <v>204</v>
      </c>
      <c r="C431" s="230" t="str">
        <f>IFERROR(IF(B431="No CAS","",INDEX('DEQ Pollutant List'!$C$7:$C$611,MATCH('3. Pollutant Emissions - EF'!B431,'DEQ Pollutant List'!$B$7:$B$611,0))),"")</f>
        <v>Benzo[e]pyrene</v>
      </c>
      <c r="D431" s="231">
        <f>IFERROR(IF(OR($B431="",$B431="No CAS"),INDEX('DEQ Pollutant List'!$A$7:$A$611,MATCH($C431,'DEQ Pollutant List'!$C$7:$C$611,0)),INDEX('DEQ Pollutant List'!$A$7:$A$611,MATCH($B431,'DEQ Pollutant List'!$B$7:$B$611,0))),"")</f>
        <v>409</v>
      </c>
      <c r="E431" s="232">
        <v>0</v>
      </c>
      <c r="F431" s="233">
        <f>IF(A431="Type F",IF(INDEX('Emission Factors'!$G$6:$G$54,MATCH('3. Pollutant Emissions - EF'!B431,'Emission Factors'!$D$6:$D$54,0))="",INDEX('Emission Factors'!$F$6:$F$54,MATCH('3. Pollutant Emissions - EF'!B431,'Emission Factors'!$D$6:$D$54,0)),INDEX('Emission Factors'!$G$6:$G$54,MATCH('3. Pollutant Emissions - EF'!B431,'Emission Factors'!$D$6:$D$54,0))),IF(OR(A431="Type X",A431="Type Y"),INDEX('Emission Factors'!$E$6:$E$54,MATCH('3. Pollutant Emissions - EF'!B431,'Emission Factors'!$D$6:$D$54,0)),INDEX('Emission Factors'!$F$6:$F$54,MATCH('3. Pollutant Emissions - EF'!B431,'Emission Factors'!$D$6:$D$54,0))))</f>
        <v>3.2868294417433586E-5</v>
      </c>
      <c r="G431" s="234">
        <f t="shared" si="18"/>
        <v>3.2868294417433586E-5</v>
      </c>
      <c r="H431" s="235" t="s">
        <v>188</v>
      </c>
      <c r="I431" s="556" t="s">
        <v>189</v>
      </c>
      <c r="J431" s="298">
        <f>IFERROR(IF(F431="N/A","N/A",F431*(1-E431)*INDEX('2. Emissions Units &amp; Activities'!$H$15:$H$23,MATCH('3. Pollutant Emissions - EF'!$A431,'2. Emissions Units &amp; Activities'!$A$15:$A$23,0))/1000),"")</f>
        <v>0</v>
      </c>
      <c r="K431" s="298">
        <f>INDEX('Screening Emission Calculations'!$E$4:$M$54,MATCH($B431,'Screening Emission Calculations'!$C$4:$C$54,0),MATCH($A431,'Screening Emission Calculations'!$E$1:$M$1,0))</f>
        <v>3.4474107809491717E-4</v>
      </c>
      <c r="L431" s="299">
        <f t="shared" si="19"/>
        <v>3.4474107809491717E-4</v>
      </c>
      <c r="M431" s="500">
        <f>IFERROR(IF(F431="N/A","N/A",F431*(1-E431)*INDEX('2. Emissions Units &amp; Activities'!$K$15:$K$23,MATCH('3. Pollutant Emissions - EF'!$A431,'2. Emissions Units &amp; Activities'!$A$15:$A$23,0))/1000),"")</f>
        <v>0</v>
      </c>
      <c r="N431" s="555">
        <f>INDEX('Screening Emission Calculations'!$E$83:$M$133,MATCH($B431,'Screening Emission Calculations'!$C$83:$C$133,0),MATCH($A431,'Screening Emission Calculations'!$E$80:$M$80,0))</f>
        <v>8.1599441262216412E-5</v>
      </c>
      <c r="O431" s="304">
        <f t="shared" si="20"/>
        <v>8.1599441262216412E-5</v>
      </c>
    </row>
    <row r="432" spans="1:15" x14ac:dyDescent="0.3">
      <c r="A432" s="228" t="str">
        <f>'2. Emissions Units &amp; Activities'!$A$23</f>
        <v>Type I</v>
      </c>
      <c r="B432" s="276" t="s">
        <v>205</v>
      </c>
      <c r="C432" s="230" t="str">
        <f>IFERROR(IF(B432="No CAS","",INDEX('DEQ Pollutant List'!$C$7:$C$611,MATCH('3. Pollutant Emissions - EF'!B432,'DEQ Pollutant List'!$B$7:$B$611,0))),"")</f>
        <v>Benzo[g,h,i]perylene</v>
      </c>
      <c r="D432" s="231">
        <f>IFERROR(IF(OR($B432="",$B432="No CAS"),INDEX('DEQ Pollutant List'!$A$7:$A$611,MATCH($C432,'DEQ Pollutant List'!$C$7:$C$611,0)),INDEX('DEQ Pollutant List'!$A$7:$A$611,MATCH($B432,'DEQ Pollutant List'!$B$7:$B$611,0))),"")</f>
        <v>410</v>
      </c>
      <c r="E432" s="232">
        <v>0</v>
      </c>
      <c r="F432" s="233">
        <f>IF(A432="Type F",IF(INDEX('Emission Factors'!$G$6:$G$54,MATCH('3. Pollutant Emissions - EF'!B432,'Emission Factors'!$D$6:$D$54,0))="",INDEX('Emission Factors'!$F$6:$F$54,MATCH('3. Pollutant Emissions - EF'!B432,'Emission Factors'!$D$6:$D$54,0)),INDEX('Emission Factors'!$G$6:$G$54,MATCH('3. Pollutant Emissions - EF'!B432,'Emission Factors'!$D$6:$D$54,0))),IF(OR(A432="Type X",A432="Type Y"),INDEX('Emission Factors'!$E$6:$E$54,MATCH('3. Pollutant Emissions - EF'!B432,'Emission Factors'!$D$6:$D$54,0)),INDEX('Emission Factors'!$F$6:$F$54,MATCH('3. Pollutant Emissions - EF'!B432,'Emission Factors'!$D$6:$D$54,0))))</f>
        <v>2.187429870630113E-5</v>
      </c>
      <c r="G432" s="234">
        <f t="shared" si="18"/>
        <v>2.187429870630113E-5</v>
      </c>
      <c r="H432" s="235" t="s">
        <v>188</v>
      </c>
      <c r="I432" s="556" t="s">
        <v>189</v>
      </c>
      <c r="J432" s="298">
        <f>IFERROR(IF(F432="N/A","N/A",F432*(1-E432)*INDEX('2. Emissions Units &amp; Activities'!$H$15:$H$23,MATCH('3. Pollutant Emissions - EF'!$A432,'2. Emissions Units &amp; Activities'!$A$15:$A$23,0))/1000),"")</f>
        <v>0</v>
      </c>
      <c r="K432" s="298">
        <f>INDEX('Screening Emission Calculations'!$E$4:$M$54,MATCH($B432,'Screening Emission Calculations'!$C$4:$C$54,0),MATCH($A432,'Screening Emission Calculations'!$E$1:$M$1,0))</f>
        <v>2.2942989443896174E-4</v>
      </c>
      <c r="L432" s="299">
        <f t="shared" si="19"/>
        <v>2.2942989443896174E-4</v>
      </c>
      <c r="M432" s="500">
        <f>IFERROR(IF(F432="N/A","N/A",F432*(1-E432)*INDEX('2. Emissions Units &amp; Activities'!$K$15:$K$23,MATCH('3. Pollutant Emissions - EF'!$A432,'2. Emissions Units &amp; Activities'!$A$15:$A$23,0))/1000),"")</f>
        <v>0</v>
      </c>
      <c r="N432" s="555">
        <f>INDEX('Screening Emission Calculations'!$E$83:$M$133,MATCH($B432,'Screening Emission Calculations'!$C$83:$C$133,0),MATCH($A432,'Screening Emission Calculations'!$E$80:$M$80,0))</f>
        <v>5.4305542288505702E-5</v>
      </c>
      <c r="O432" s="304">
        <f t="shared" si="20"/>
        <v>5.4305542288505702E-5</v>
      </c>
    </row>
    <row r="433" spans="1:15" x14ac:dyDescent="0.3">
      <c r="A433" s="228" t="str">
        <f>'2. Emissions Units &amp; Activities'!$A$23</f>
        <v>Type I</v>
      </c>
      <c r="B433" s="276" t="s">
        <v>206</v>
      </c>
      <c r="C433" s="230" t="str">
        <f>IFERROR(IF(B433="No CAS","",INDEX('DEQ Pollutant List'!$C$7:$C$611,MATCH('3. Pollutant Emissions - EF'!B433,'DEQ Pollutant List'!$B$7:$B$611,0))),"")</f>
        <v>Benzo[k]fluoranthene</v>
      </c>
      <c r="D433" s="231">
        <f>IFERROR(IF(OR($B433="",$B433="No CAS"),INDEX('DEQ Pollutant List'!$A$7:$A$611,MATCH($C433,'DEQ Pollutant List'!$C$7:$C$611,0)),INDEX('DEQ Pollutant List'!$A$7:$A$611,MATCH($B433,'DEQ Pollutant List'!$B$7:$B$611,0))),"")</f>
        <v>412</v>
      </c>
      <c r="E433" s="232">
        <v>0</v>
      </c>
      <c r="F433" s="233">
        <f>IF(A433="Type F",IF(INDEX('Emission Factors'!$G$6:$G$54,MATCH('3. Pollutant Emissions - EF'!B433,'Emission Factors'!$D$6:$D$54,0))="",INDEX('Emission Factors'!$F$6:$F$54,MATCH('3. Pollutant Emissions - EF'!B433,'Emission Factors'!$D$6:$D$54,0)),INDEX('Emission Factors'!$G$6:$G$54,MATCH('3. Pollutant Emissions - EF'!B433,'Emission Factors'!$D$6:$D$54,0))),IF(OR(A433="Type X",A433="Type Y"),INDEX('Emission Factors'!$E$6:$E$54,MATCH('3. Pollutant Emissions - EF'!B433,'Emission Factors'!$D$6:$D$54,0)),INDEX('Emission Factors'!$F$6:$F$54,MATCH('3. Pollutant Emissions - EF'!B433,'Emission Factors'!$D$6:$D$54,0))))</f>
        <v>1.3054358967800315E-5</v>
      </c>
      <c r="G433" s="234">
        <f t="shared" si="18"/>
        <v>1.3054358967800315E-5</v>
      </c>
      <c r="H433" s="235" t="s">
        <v>188</v>
      </c>
      <c r="I433" s="556" t="s">
        <v>189</v>
      </c>
      <c r="J433" s="298">
        <f>IFERROR(IF(F433="N/A","N/A",F433*(1-E433)*INDEX('2. Emissions Units &amp; Activities'!$H$15:$H$23,MATCH('3. Pollutant Emissions - EF'!$A433,'2. Emissions Units &amp; Activities'!$A$15:$A$23,0))/1000),"")</f>
        <v>0</v>
      </c>
      <c r="K433" s="298">
        <f>INDEX('Screening Emission Calculations'!$E$4:$M$54,MATCH($B433,'Screening Emission Calculations'!$C$4:$C$54,0),MATCH($A433,'Screening Emission Calculations'!$E$1:$M$1,0))</f>
        <v>1.3692142729531165E-4</v>
      </c>
      <c r="L433" s="299">
        <f t="shared" si="19"/>
        <v>1.3692142729531165E-4</v>
      </c>
      <c r="M433" s="500">
        <f>IFERROR(IF(F433="N/A","N/A",F433*(1-E433)*INDEX('2. Emissions Units &amp; Activities'!$K$15:$K$23,MATCH('3. Pollutant Emissions - EF'!$A433,'2. Emissions Units &amp; Activities'!$A$15:$A$23,0))/1000),"")</f>
        <v>0</v>
      </c>
      <c r="N433" s="555">
        <f>INDEX('Screening Emission Calculations'!$E$83:$M$133,MATCH($B433,'Screening Emission Calculations'!$C$83:$C$133,0),MATCH($A433,'Screening Emission Calculations'!$E$80:$M$80,0))</f>
        <v>3.240899525482846E-5</v>
      </c>
      <c r="O433" s="304">
        <f t="shared" si="20"/>
        <v>3.240899525482846E-5</v>
      </c>
    </row>
    <row r="434" spans="1:15" x14ac:dyDescent="0.3">
      <c r="A434" s="228" t="str">
        <f>'2. Emissions Units &amp; Activities'!$A$23</f>
        <v>Type I</v>
      </c>
      <c r="B434" s="276" t="s">
        <v>207</v>
      </c>
      <c r="C434" s="230" t="str">
        <f>IFERROR(IF(B434="No CAS","",INDEX('DEQ Pollutant List'!$C$7:$C$611,MATCH('3. Pollutant Emissions - EF'!B434,'DEQ Pollutant List'!$B$7:$B$611,0))),"")</f>
        <v>Beryllium and compounds</v>
      </c>
      <c r="D434" s="231">
        <f>IFERROR(IF(OR($B434="",$B434="No CAS"),INDEX('DEQ Pollutant List'!$A$7:$A$611,MATCH($C434,'DEQ Pollutant List'!$C$7:$C$611,0)),INDEX('DEQ Pollutant List'!$A$7:$A$611,MATCH($B434,'DEQ Pollutant List'!$B$7:$B$611,0))),"")</f>
        <v>58</v>
      </c>
      <c r="E434" s="232">
        <v>0</v>
      </c>
      <c r="F434" s="233">
        <f>IF(A434="Type F",IF(INDEX('Emission Factors'!$G$6:$G$54,MATCH('3. Pollutant Emissions - EF'!B434,'Emission Factors'!$D$6:$D$54,0))="",INDEX('Emission Factors'!$F$6:$F$54,MATCH('3. Pollutant Emissions - EF'!B434,'Emission Factors'!$D$6:$D$54,0)),INDEX('Emission Factors'!$G$6:$G$54,MATCH('3. Pollutant Emissions - EF'!B434,'Emission Factors'!$D$6:$D$54,0))),IF(OR(A434="Type X",A434="Type Y"),INDEX('Emission Factors'!$E$6:$E$54,MATCH('3. Pollutant Emissions - EF'!B434,'Emission Factors'!$D$6:$D$54,0)),INDEX('Emission Factors'!$F$6:$F$54,MATCH('3. Pollutant Emissions - EF'!B434,'Emission Factors'!$D$6:$D$54,0))))</f>
        <v>4.7708462766464961E-6</v>
      </c>
      <c r="G434" s="234">
        <f t="shared" si="18"/>
        <v>4.7708462766464961E-6</v>
      </c>
      <c r="H434" s="235" t="s">
        <v>188</v>
      </c>
      <c r="I434" s="556" t="s">
        <v>196</v>
      </c>
      <c r="J434" s="298">
        <f>IFERROR(IF(F434="N/A","N/A",F434*(1-E434)*INDEX('2. Emissions Units &amp; Activities'!$H$15:$H$23,MATCH('3. Pollutant Emissions - EF'!$A434,'2. Emissions Units &amp; Activities'!$A$15:$A$23,0))/1000),"")</f>
        <v>0</v>
      </c>
      <c r="K434" s="298">
        <f>INDEX('Screening Emission Calculations'!$E$4:$M$54,MATCH($B434,'Screening Emission Calculations'!$C$4:$C$54,0),MATCH($A434,'Screening Emission Calculations'!$E$1:$M$1,0))</f>
        <v>4.9235133574991839E-5</v>
      </c>
      <c r="L434" s="299">
        <f t="shared" si="19"/>
        <v>4.9235133574991839E-5</v>
      </c>
      <c r="M434" s="500">
        <f>IFERROR(IF(F434="N/A","N/A",F434*(1-E434)*INDEX('2. Emissions Units &amp; Activities'!$K$15:$K$23,MATCH('3. Pollutant Emissions - EF'!$A434,'2. Emissions Units &amp; Activities'!$A$15:$A$23,0))/1000),"")</f>
        <v>0</v>
      </c>
      <c r="N434" s="555">
        <f>INDEX('Screening Emission Calculations'!$E$83:$M$133,MATCH($B434,'Screening Emission Calculations'!$C$83:$C$133,0),MATCH($A434,'Screening Emission Calculations'!$E$80:$M$80,0))</f>
        <v>1.1817386227253371E-5</v>
      </c>
      <c r="O434" s="304">
        <f t="shared" si="20"/>
        <v>1.1817386227253371E-5</v>
      </c>
    </row>
    <row r="435" spans="1:15" x14ac:dyDescent="0.3">
      <c r="A435" s="228" t="str">
        <f>'2. Emissions Units &amp; Activities'!$A$23</f>
        <v>Type I</v>
      </c>
      <c r="B435" s="276" t="s">
        <v>208</v>
      </c>
      <c r="C435" s="230" t="str">
        <f>IFERROR(IF(B435="No CAS","",INDEX('DEQ Pollutant List'!$C$7:$C$611,MATCH('3. Pollutant Emissions - EF'!B435,'DEQ Pollutant List'!$B$7:$B$611,0))),"")</f>
        <v>Cadmium and compounds</v>
      </c>
      <c r="D435" s="231">
        <f>IFERROR(IF(OR($B435="",$B435="No CAS"),INDEX('DEQ Pollutant List'!$A$7:$A$611,MATCH($C435,'DEQ Pollutant List'!$C$7:$C$611,0)),INDEX('DEQ Pollutant List'!$A$7:$A$611,MATCH($B435,'DEQ Pollutant List'!$B$7:$B$611,0))),"")</f>
        <v>83</v>
      </c>
      <c r="E435" s="232">
        <v>0</v>
      </c>
      <c r="F435" s="233">
        <f>IF(A435="Type F",IF(INDEX('Emission Factors'!$G$6:$G$54,MATCH('3. Pollutant Emissions - EF'!B435,'Emission Factors'!$D$6:$D$54,0))="",INDEX('Emission Factors'!$F$6:$F$54,MATCH('3. Pollutant Emissions - EF'!B435,'Emission Factors'!$D$6:$D$54,0)),INDEX('Emission Factors'!$G$6:$G$54,MATCH('3. Pollutant Emissions - EF'!B435,'Emission Factors'!$D$6:$D$54,0))),IF(OR(A435="Type X",A435="Type Y"),INDEX('Emission Factors'!$E$6:$E$54,MATCH('3. Pollutant Emissions - EF'!B435,'Emission Factors'!$D$6:$D$54,0)),INDEX('Emission Factors'!$F$6:$F$54,MATCH('3. Pollutant Emissions - EF'!B435,'Emission Factors'!$D$6:$D$54,0))))</f>
        <v>8.0778295781549296E-5</v>
      </c>
      <c r="G435" s="234">
        <f t="shared" si="18"/>
        <v>8.0778295781549296E-5</v>
      </c>
      <c r="H435" s="235" t="s">
        <v>188</v>
      </c>
      <c r="I435" s="556" t="s">
        <v>196</v>
      </c>
      <c r="J435" s="298">
        <f>IFERROR(IF(F435="N/A","N/A",F435*(1-E435)*INDEX('2. Emissions Units &amp; Activities'!$H$15:$H$23,MATCH('3. Pollutant Emissions - EF'!$A435,'2. Emissions Units &amp; Activities'!$A$15:$A$23,0))/1000),"")</f>
        <v>0</v>
      </c>
      <c r="K435" s="298">
        <f>INDEX('Screening Emission Calculations'!$E$4:$M$54,MATCH($B435,'Screening Emission Calculations'!$C$4:$C$54,0),MATCH($A435,'Screening Emission Calculations'!$E$1:$M$1,0))</f>
        <v>8.3363201246558873E-4</v>
      </c>
      <c r="L435" s="299">
        <f t="shared" si="19"/>
        <v>8.3363201246558873E-4</v>
      </c>
      <c r="M435" s="500">
        <f>IFERROR(IF(F435="N/A","N/A",F435*(1-E435)*INDEX('2. Emissions Units &amp; Activities'!$K$15:$K$23,MATCH('3. Pollutant Emissions - EF'!$A435,'2. Emissions Units &amp; Activities'!$A$15:$A$23,0))/1000),"")</f>
        <v>0</v>
      </c>
      <c r="N435" s="555">
        <f>INDEX('Screening Emission Calculations'!$E$83:$M$133,MATCH($B435,'Screening Emission Calculations'!$C$83:$C$133,0),MATCH($A435,'Screening Emission Calculations'!$E$80:$M$80,0))</f>
        <v>2.0008783865089761E-4</v>
      </c>
      <c r="O435" s="304">
        <f t="shared" si="20"/>
        <v>2.0008783865089761E-4</v>
      </c>
    </row>
    <row r="436" spans="1:15" x14ac:dyDescent="0.3">
      <c r="A436" s="228" t="str">
        <f>'2. Emissions Units &amp; Activities'!$A$23</f>
        <v>Type I</v>
      </c>
      <c r="B436" s="276" t="s">
        <v>209</v>
      </c>
      <c r="C436" s="230" t="str">
        <f>IFERROR(IF(B436="No CAS","",INDEX('DEQ Pollutant List'!$C$7:$C$611,MATCH('3. Pollutant Emissions - EF'!B436,'DEQ Pollutant List'!$B$7:$B$611,0))),"")</f>
        <v>Chlorobenzene</v>
      </c>
      <c r="D436" s="231">
        <f>IFERROR(IF(OR($B436="",$B436="No CAS"),INDEX('DEQ Pollutant List'!$A$7:$A$611,MATCH($C436,'DEQ Pollutant List'!$C$7:$C$611,0)),INDEX('DEQ Pollutant List'!$A$7:$A$611,MATCH($B436,'DEQ Pollutant List'!$B$7:$B$611,0))),"")</f>
        <v>108</v>
      </c>
      <c r="E436" s="232">
        <v>0</v>
      </c>
      <c r="F436" s="233">
        <f>IF(A436="Type F",IF(INDEX('Emission Factors'!$G$6:$G$54,MATCH('3. Pollutant Emissions - EF'!B436,'Emission Factors'!$D$6:$D$54,0))="",INDEX('Emission Factors'!$F$6:$F$54,MATCH('3. Pollutant Emissions - EF'!B436,'Emission Factors'!$D$6:$D$54,0)),INDEX('Emission Factors'!$G$6:$G$54,MATCH('3. Pollutant Emissions - EF'!B436,'Emission Factors'!$D$6:$D$54,0))),IF(OR(A436="Type X",A436="Type Y"),INDEX('Emission Factors'!$E$6:$E$54,MATCH('3. Pollutant Emissions - EF'!B436,'Emission Factors'!$D$6:$D$54,0)),INDEX('Emission Factors'!$F$6:$F$54,MATCH('3. Pollutant Emissions - EF'!B436,'Emission Factors'!$D$6:$D$54,0))))</f>
        <v>2.0000000000000001E-4</v>
      </c>
      <c r="G436" s="234">
        <f t="shared" si="18"/>
        <v>2.0000000000000001E-4</v>
      </c>
      <c r="H436" s="235" t="s">
        <v>188</v>
      </c>
      <c r="I436" s="556" t="s">
        <v>189</v>
      </c>
      <c r="J436" s="298">
        <f>IFERROR(IF(F436="N/A","N/A",F436*(1-E436)*INDEX('2. Emissions Units &amp; Activities'!$H$15:$H$23,MATCH('3. Pollutant Emissions - EF'!$A436,'2. Emissions Units &amp; Activities'!$A$15:$A$23,0))/1000),"")</f>
        <v>0</v>
      </c>
      <c r="K436" s="298">
        <f>INDEX('Screening Emission Calculations'!$E$4:$M$54,MATCH($B436,'Screening Emission Calculations'!$C$4:$C$54,0),MATCH($A436,'Screening Emission Calculations'!$E$1:$M$1,0))</f>
        <v>2.0977119999999998E-3</v>
      </c>
      <c r="L436" s="299">
        <f t="shared" si="19"/>
        <v>2.0977119999999998E-3</v>
      </c>
      <c r="M436" s="500">
        <f>IFERROR(IF(F436="N/A","N/A",F436*(1-E436)*INDEX('2. Emissions Units &amp; Activities'!$K$15:$K$23,MATCH('3. Pollutant Emissions - EF'!$A436,'2. Emissions Units &amp; Activities'!$A$15:$A$23,0))/1000),"")</f>
        <v>0</v>
      </c>
      <c r="N436" s="555">
        <f>INDEX('Screening Emission Calculations'!$E$83:$M$133,MATCH($B436,'Screening Emission Calculations'!$C$83:$C$133,0),MATCH($A436,'Screening Emission Calculations'!$E$80:$M$80,0))</f>
        <v>4.9652373333333331E-4</v>
      </c>
      <c r="O436" s="304">
        <f t="shared" si="20"/>
        <v>4.9652373333333331E-4</v>
      </c>
    </row>
    <row r="437" spans="1:15" x14ac:dyDescent="0.3">
      <c r="A437" s="228" t="str">
        <f>'2. Emissions Units &amp; Activities'!$A$23</f>
        <v>Type I</v>
      </c>
      <c r="B437" s="276" t="s">
        <v>210</v>
      </c>
      <c r="C437" s="230" t="str">
        <f>IFERROR(IF(B437="No CAS","",INDEX('DEQ Pollutant List'!$C$7:$C$611,MATCH('3. Pollutant Emissions - EF'!B437,'DEQ Pollutant List'!$B$7:$B$611,0))),"")</f>
        <v>Chromium VI, chromate and dichromate particulate</v>
      </c>
      <c r="D437" s="231">
        <f>IFERROR(IF(OR($B437="",$B437="No CAS"),INDEX('DEQ Pollutant List'!$A$7:$A$611,MATCH($C437,'DEQ Pollutant List'!$C$7:$C$611,0)),INDEX('DEQ Pollutant List'!$A$7:$A$611,MATCH($B437,'DEQ Pollutant List'!$B$7:$B$611,0))),"")</f>
        <v>136</v>
      </c>
      <c r="E437" s="232">
        <v>0</v>
      </c>
      <c r="F437" s="233">
        <f>IF(A437="Type F",IF(INDEX('Emission Factors'!$G$6:$G$54,MATCH('3. Pollutant Emissions - EF'!B437,'Emission Factors'!$D$6:$D$54,0))="",INDEX('Emission Factors'!$F$6:$F$54,MATCH('3. Pollutant Emissions - EF'!B437,'Emission Factors'!$D$6:$D$54,0)),INDEX('Emission Factors'!$G$6:$G$54,MATCH('3. Pollutant Emissions - EF'!B437,'Emission Factors'!$D$6:$D$54,0))),IF(OR(A437="Type X",A437="Type Y"),INDEX('Emission Factors'!$E$6:$E$54,MATCH('3. Pollutant Emissions - EF'!B437,'Emission Factors'!$D$6:$D$54,0)),INDEX('Emission Factors'!$F$6:$F$54,MATCH('3. Pollutant Emissions - EF'!B437,'Emission Factors'!$D$6:$D$54,0))))</f>
        <v>6.3144459628541096E-5</v>
      </c>
      <c r="G437" s="234">
        <f t="shared" si="18"/>
        <v>6.3144459628541096E-5</v>
      </c>
      <c r="H437" s="235" t="s">
        <v>188</v>
      </c>
      <c r="I437" s="556" t="s">
        <v>196</v>
      </c>
      <c r="J437" s="298">
        <f>IFERROR(IF(F437="N/A","N/A",F437*(1-E437)*INDEX('2. Emissions Units &amp; Activities'!$H$15:$H$23,MATCH('3. Pollutant Emissions - EF'!$A437,'2. Emissions Units &amp; Activities'!$A$15:$A$23,0))/1000),"")</f>
        <v>0</v>
      </c>
      <c r="K437" s="298">
        <f>INDEX('Screening Emission Calculations'!$E$4:$M$54,MATCH($B437,'Screening Emission Calculations'!$C$4:$C$54,0),MATCH($A437,'Screening Emission Calculations'!$E$1:$M$1,0))</f>
        <v>6.5165082336654414E-4</v>
      </c>
      <c r="L437" s="299">
        <f t="shared" si="19"/>
        <v>6.5165082336654414E-4</v>
      </c>
      <c r="M437" s="500">
        <f>IFERROR(IF(F437="N/A","N/A",F437*(1-E437)*INDEX('2. Emissions Units &amp; Activities'!$K$15:$K$23,MATCH('3. Pollutant Emissions - EF'!$A437,'2. Emissions Units &amp; Activities'!$A$15:$A$23,0))/1000),"")</f>
        <v>0</v>
      </c>
      <c r="N437" s="555">
        <f>INDEX('Screening Emission Calculations'!$E$83:$M$133,MATCH($B437,'Screening Emission Calculations'!$C$83:$C$133,0),MATCH($A437,'Screening Emission Calculations'!$E$80:$M$80,0))</f>
        <v>1.564088264998963E-4</v>
      </c>
      <c r="O437" s="304">
        <f t="shared" si="20"/>
        <v>1.564088264998963E-4</v>
      </c>
    </row>
    <row r="438" spans="1:15" x14ac:dyDescent="0.3">
      <c r="A438" s="228" t="str">
        <f>'2. Emissions Units &amp; Activities'!$A$23</f>
        <v>Type I</v>
      </c>
      <c r="B438" s="276" t="s">
        <v>211</v>
      </c>
      <c r="C438" s="230" t="str">
        <f>IFERROR(IF(B438="No CAS","",INDEX('DEQ Pollutant List'!$C$7:$C$611,MATCH('3. Pollutant Emissions - EF'!B438,'DEQ Pollutant List'!$B$7:$B$611,0))),"")</f>
        <v>Chrysene</v>
      </c>
      <c r="D438" s="231">
        <f>IFERROR(IF(OR($B438="",$B438="No CAS"),INDEX('DEQ Pollutant List'!$A$7:$A$611,MATCH($C438,'DEQ Pollutant List'!$C$7:$C$611,0)),INDEX('DEQ Pollutant List'!$A$7:$A$611,MATCH($B438,'DEQ Pollutant List'!$B$7:$B$611,0))),"")</f>
        <v>414</v>
      </c>
      <c r="E438" s="232">
        <v>0</v>
      </c>
      <c r="F438" s="233">
        <f>IF(A438="Type F",IF(INDEX('Emission Factors'!$G$6:$G$54,MATCH('3. Pollutant Emissions - EF'!B438,'Emission Factors'!$D$6:$D$54,0))="",INDEX('Emission Factors'!$F$6:$F$54,MATCH('3. Pollutant Emissions - EF'!B438,'Emission Factors'!$D$6:$D$54,0)),INDEX('Emission Factors'!$G$6:$G$54,MATCH('3. Pollutant Emissions - EF'!B438,'Emission Factors'!$D$6:$D$54,0))),IF(OR(A438="Type X",A438="Type Y"),INDEX('Emission Factors'!$E$6:$E$54,MATCH('3. Pollutant Emissions - EF'!B438,'Emission Factors'!$D$6:$D$54,0)),INDEX('Emission Factors'!$F$6:$F$54,MATCH('3. Pollutant Emissions - EF'!B438,'Emission Factors'!$D$6:$D$54,0))))</f>
        <v>6.6999913157770699E-5</v>
      </c>
      <c r="G438" s="234">
        <f t="shared" si="18"/>
        <v>6.6999913157770699E-5</v>
      </c>
      <c r="H438" s="235" t="s">
        <v>188</v>
      </c>
      <c r="I438" s="556" t="s">
        <v>189</v>
      </c>
      <c r="J438" s="298">
        <f>IFERROR(IF(F438="N/A","N/A",F438*(1-E438)*INDEX('2. Emissions Units &amp; Activities'!$H$15:$H$23,MATCH('3. Pollutant Emissions - EF'!$A438,'2. Emissions Units &amp; Activities'!$A$15:$A$23,0))/1000),"")</f>
        <v>0</v>
      </c>
      <c r="K438" s="298">
        <f>INDEX('Screening Emission Calculations'!$E$4:$M$54,MATCH($B438,'Screening Emission Calculations'!$C$4:$C$54,0),MATCH($A438,'Screening Emission Calculations'!$E$1:$M$1,0))</f>
        <v>7.0273260915006738E-4</v>
      </c>
      <c r="L438" s="299">
        <f t="shared" si="19"/>
        <v>7.0273260915006738E-4</v>
      </c>
      <c r="M438" s="500">
        <f>IFERROR(IF(F438="N/A","N/A",F438*(1-E438)*INDEX('2. Emissions Units &amp; Activities'!$K$15:$K$23,MATCH('3. Pollutant Emissions - EF'!$A438,'2. Emissions Units &amp; Activities'!$A$15:$A$23,0))/1000),"")</f>
        <v>0</v>
      </c>
      <c r="N438" s="555">
        <f>INDEX('Screening Emission Calculations'!$E$83:$M$133,MATCH($B438,'Screening Emission Calculations'!$C$83:$C$133,0),MATCH($A438,'Screening Emission Calculations'!$E$80:$M$80,0))</f>
        <v>1.6633523507052716E-4</v>
      </c>
      <c r="O438" s="304">
        <f t="shared" si="20"/>
        <v>1.6633523507052716E-4</v>
      </c>
    </row>
    <row r="439" spans="1:15" x14ac:dyDescent="0.3">
      <c r="A439" s="228" t="str">
        <f>'2. Emissions Units &amp; Activities'!$A$23</f>
        <v>Type I</v>
      </c>
      <c r="B439" s="276" t="s">
        <v>212</v>
      </c>
      <c r="C439" s="230" t="str">
        <f>IFERROR(IF(B439="No CAS","",INDEX('DEQ Pollutant List'!$C$7:$C$611,MATCH('3. Pollutant Emissions - EF'!B439,'DEQ Pollutant List'!$B$7:$B$611,0))),"")</f>
        <v>Cobalt and compounds</v>
      </c>
      <c r="D439" s="231">
        <f>IFERROR(IF(OR($B439="",$B439="No CAS"),INDEX('DEQ Pollutant List'!$A$7:$A$611,MATCH($C439,'DEQ Pollutant List'!$C$7:$C$611,0)),INDEX('DEQ Pollutant List'!$A$7:$A$611,MATCH($B439,'DEQ Pollutant List'!$B$7:$B$611,0))),"")</f>
        <v>146</v>
      </c>
      <c r="E439" s="232">
        <v>0</v>
      </c>
      <c r="F439" s="233">
        <f>IF(A439="Type F",IF(INDEX('Emission Factors'!$G$6:$G$54,MATCH('3. Pollutant Emissions - EF'!B439,'Emission Factors'!$D$6:$D$54,0))="",INDEX('Emission Factors'!$F$6:$F$54,MATCH('3. Pollutant Emissions - EF'!B439,'Emission Factors'!$D$6:$D$54,0)),INDEX('Emission Factors'!$G$6:$G$54,MATCH('3. Pollutant Emissions - EF'!B439,'Emission Factors'!$D$6:$D$54,0))),IF(OR(A439="Type X",A439="Type Y"),INDEX('Emission Factors'!$E$6:$E$54,MATCH('3. Pollutant Emissions - EF'!B439,'Emission Factors'!$D$6:$D$54,0)),INDEX('Emission Factors'!$F$6:$F$54,MATCH('3. Pollutant Emissions - EF'!B439,'Emission Factors'!$D$6:$D$54,0))))</f>
        <v>1.5751137782235815E-5</v>
      </c>
      <c r="G439" s="234">
        <f t="shared" si="18"/>
        <v>1.5751137782235815E-5</v>
      </c>
      <c r="H439" s="235" t="s">
        <v>188</v>
      </c>
      <c r="I439" s="556" t="s">
        <v>196</v>
      </c>
      <c r="J439" s="298">
        <f>IFERROR(IF(F439="N/A","N/A",F439*(1-E439)*INDEX('2. Emissions Units &amp; Activities'!$H$15:$H$23,MATCH('3. Pollutant Emissions - EF'!$A439,'2. Emissions Units &amp; Activities'!$A$15:$A$23,0))/1000),"")</f>
        <v>0</v>
      </c>
      <c r="K439" s="298">
        <f>INDEX('Screening Emission Calculations'!$E$4:$M$54,MATCH($B439,'Screening Emission Calculations'!$C$4:$C$54,0),MATCH($A439,'Screening Emission Calculations'!$E$1:$M$1,0))</f>
        <v>1.6255174191267361E-4</v>
      </c>
      <c r="L439" s="299">
        <f t="shared" si="19"/>
        <v>1.6255174191267361E-4</v>
      </c>
      <c r="M439" s="500">
        <f>IFERROR(IF(F439="N/A","N/A",F439*(1-E439)*INDEX('2. Emissions Units &amp; Activities'!$K$15:$K$23,MATCH('3. Pollutant Emissions - EF'!$A439,'2. Emissions Units &amp; Activities'!$A$15:$A$23,0))/1000),"")</f>
        <v>0</v>
      </c>
      <c r="N439" s="555">
        <f>INDEX('Screening Emission Calculations'!$E$83:$M$133,MATCH($B439,'Screening Emission Calculations'!$C$83:$C$133,0),MATCH($A439,'Screening Emission Calculations'!$E$80:$M$80,0))</f>
        <v>3.9015568286598116E-5</v>
      </c>
      <c r="O439" s="304">
        <f t="shared" si="20"/>
        <v>3.9015568286598116E-5</v>
      </c>
    </row>
    <row r="440" spans="1:15" x14ac:dyDescent="0.3">
      <c r="A440" s="228" t="str">
        <f>'2. Emissions Units &amp; Activities'!$A$23</f>
        <v>Type I</v>
      </c>
      <c r="B440" s="276" t="s">
        <v>213</v>
      </c>
      <c r="C440" s="230" t="str">
        <f>IFERROR(IF(B440="No CAS","",INDEX('DEQ Pollutant List'!$C$7:$C$611,MATCH('3. Pollutant Emissions - EF'!B440,'DEQ Pollutant List'!$B$7:$B$611,0))),"")</f>
        <v>Copper and compounds</v>
      </c>
      <c r="D440" s="231">
        <f>IFERROR(IF(OR($B440="",$B440="No CAS"),INDEX('DEQ Pollutant List'!$A$7:$A$611,MATCH($C440,'DEQ Pollutant List'!$C$7:$C$611,0)),INDEX('DEQ Pollutant List'!$A$7:$A$611,MATCH($B440,'DEQ Pollutant List'!$B$7:$B$611,0))),"")</f>
        <v>149</v>
      </c>
      <c r="E440" s="232">
        <v>0</v>
      </c>
      <c r="F440" s="233">
        <f>IF(A440="Type F",IF(INDEX('Emission Factors'!$G$6:$G$54,MATCH('3. Pollutant Emissions - EF'!B440,'Emission Factors'!$D$6:$D$54,0))="",INDEX('Emission Factors'!$F$6:$F$54,MATCH('3. Pollutant Emissions - EF'!B440,'Emission Factors'!$D$6:$D$54,0)),INDEX('Emission Factors'!$G$6:$G$54,MATCH('3. Pollutant Emissions - EF'!B440,'Emission Factors'!$D$6:$D$54,0))),IF(OR(A440="Type X",A440="Type Y"),INDEX('Emission Factors'!$E$6:$E$54,MATCH('3. Pollutant Emissions - EF'!B440,'Emission Factors'!$D$6:$D$54,0)),INDEX('Emission Factors'!$F$6:$F$54,MATCH('3. Pollutant Emissions - EF'!B440,'Emission Factors'!$D$6:$D$54,0))))</f>
        <v>5.0213520825554141E-4</v>
      </c>
      <c r="G440" s="234">
        <f t="shared" si="18"/>
        <v>5.0213520825554141E-4</v>
      </c>
      <c r="H440" s="235" t="s">
        <v>188</v>
      </c>
      <c r="I440" s="556" t="s">
        <v>196</v>
      </c>
      <c r="J440" s="298">
        <f>IFERROR(IF(F440="N/A","N/A",F440*(1-E440)*INDEX('2. Emissions Units &amp; Activities'!$H$15:$H$23,MATCH('3. Pollutant Emissions - EF'!$A440,'2. Emissions Units &amp; Activities'!$A$15:$A$23,0))/1000),"")</f>
        <v>0</v>
      </c>
      <c r="K440" s="298">
        <f>INDEX('Screening Emission Calculations'!$E$4:$M$54,MATCH($B440,'Screening Emission Calculations'!$C$4:$C$54,0),MATCH($A440,'Screening Emission Calculations'!$E$1:$M$1,0))</f>
        <v>5.1820353491971874E-3</v>
      </c>
      <c r="L440" s="299">
        <f t="shared" si="19"/>
        <v>5.1820353491971874E-3</v>
      </c>
      <c r="M440" s="500">
        <f>IFERROR(IF(F440="N/A","N/A",F440*(1-E440)*INDEX('2. Emissions Units &amp; Activities'!$K$15:$K$23,MATCH('3. Pollutant Emissions - EF'!$A440,'2. Emissions Units &amp; Activities'!$A$15:$A$23,0))/1000),"")</f>
        <v>0</v>
      </c>
      <c r="N440" s="555">
        <f>INDEX('Screening Emission Calculations'!$E$83:$M$133,MATCH($B440,'Screening Emission Calculations'!$C$83:$C$133,0),MATCH($A440,'Screening Emission Calculations'!$E$80:$M$80,0))</f>
        <v>1.2437889108489761E-3</v>
      </c>
      <c r="O440" s="304">
        <f t="shared" si="20"/>
        <v>1.2437889108489761E-3</v>
      </c>
    </row>
    <row r="441" spans="1:15" x14ac:dyDescent="0.3">
      <c r="A441" s="228" t="str">
        <f>'2. Emissions Units &amp; Activities'!$A$23</f>
        <v>Type I</v>
      </c>
      <c r="B441" s="276" t="s">
        <v>214</v>
      </c>
      <c r="C441" s="230" t="str">
        <f>IFERROR(IF(B441="No CAS","",INDEX('DEQ Pollutant List'!$C$7:$C$611,MATCH('3. Pollutant Emissions - EF'!B441,'DEQ Pollutant List'!$B$7:$B$611,0))),"")</f>
        <v>Dibenz[a,h]anthracene</v>
      </c>
      <c r="D441" s="231">
        <f>IFERROR(IF(OR($B441="",$B441="No CAS"),INDEX('DEQ Pollutant List'!$A$7:$A$611,MATCH($C441,'DEQ Pollutant List'!$C$7:$C$611,0)),INDEX('DEQ Pollutant List'!$A$7:$A$611,MATCH($B441,'DEQ Pollutant List'!$B$7:$B$611,0))),"")</f>
        <v>419</v>
      </c>
      <c r="E441" s="232">
        <v>0</v>
      </c>
      <c r="F441" s="233">
        <f>IF(A441="Type F",IF(INDEX('Emission Factors'!$G$6:$G$54,MATCH('3. Pollutant Emissions - EF'!B441,'Emission Factors'!$D$6:$D$54,0))="",INDEX('Emission Factors'!$F$6:$F$54,MATCH('3. Pollutant Emissions - EF'!B441,'Emission Factors'!$D$6:$D$54,0)),INDEX('Emission Factors'!$G$6:$G$54,MATCH('3. Pollutant Emissions - EF'!B441,'Emission Factors'!$D$6:$D$54,0))),IF(OR(A441="Type X",A441="Type Y"),INDEX('Emission Factors'!$E$6:$E$54,MATCH('3. Pollutant Emissions - EF'!B441,'Emission Factors'!$D$6:$D$54,0)),INDEX('Emission Factors'!$F$6:$F$54,MATCH('3. Pollutant Emissions - EF'!B441,'Emission Factors'!$D$6:$D$54,0))))</f>
        <v>1.0369866679621714E-6</v>
      </c>
      <c r="G441" s="234">
        <f t="shared" si="18"/>
        <v>1.0369866679621714E-6</v>
      </c>
      <c r="H441" s="235" t="s">
        <v>188</v>
      </c>
      <c r="I441" s="556" t="s">
        <v>189</v>
      </c>
      <c r="J441" s="298">
        <f>IFERROR(IF(F441="N/A","N/A",F441*(1-E441)*INDEX('2. Emissions Units &amp; Activities'!$H$15:$H$23,MATCH('3. Pollutant Emissions - EF'!$A441,'2. Emissions Units &amp; Activities'!$A$15:$A$23,0))/1000),"")</f>
        <v>0</v>
      </c>
      <c r="K441" s="298">
        <f>INDEX('Screening Emission Calculations'!$E$4:$M$54,MATCH($B441,'Screening Emission Calculations'!$C$4:$C$54,0),MATCH($A441,'Screening Emission Calculations'!$E$1:$M$1,0))</f>
        <v>1.0876496886121313E-5</v>
      </c>
      <c r="L441" s="299">
        <f t="shared" si="19"/>
        <v>1.0876496886121313E-5</v>
      </c>
      <c r="M441" s="500">
        <f>IFERROR(IF(F441="N/A","N/A",F441*(1-E441)*INDEX('2. Emissions Units &amp; Activities'!$K$15:$K$23,MATCH('3. Pollutant Emissions - EF'!$A441,'2. Emissions Units &amp; Activities'!$A$15:$A$23,0))/1000),"")</f>
        <v>0</v>
      </c>
      <c r="N441" s="555">
        <f>INDEX('Screening Emission Calculations'!$E$83:$M$133,MATCH($B441,'Screening Emission Calculations'!$C$83:$C$133,0),MATCH($A441,'Screening Emission Calculations'!$E$80:$M$80,0))</f>
        <v>2.5744424589673556E-6</v>
      </c>
      <c r="O441" s="304">
        <f t="shared" si="20"/>
        <v>2.5744424589673556E-6</v>
      </c>
    </row>
    <row r="442" spans="1:15" x14ac:dyDescent="0.3">
      <c r="A442" s="228" t="str">
        <f>'2. Emissions Units &amp; Activities'!$A$23</f>
        <v>Type I</v>
      </c>
      <c r="B442" s="276">
        <v>200</v>
      </c>
      <c r="C442" s="230" t="str">
        <f>IFERROR(IF(B442="No CAS","",INDEX('DEQ Pollutant List'!$C$7:$C$611,MATCH('3. Pollutant Emissions - EF'!B442,'DEQ Pollutant List'!$B$7:$B$611,0))),"")</f>
        <v>Diesel particulate matter</v>
      </c>
      <c r="D442" s="231">
        <f>IFERROR(IF(OR($B442="",$B442="No CAS"),INDEX('DEQ Pollutant List'!$A$7:$A$611,MATCH($C442,'DEQ Pollutant List'!$C$7:$C$611,0)),INDEX('DEQ Pollutant List'!$A$7:$A$611,MATCH($B442,'DEQ Pollutant List'!$B$7:$B$611,0))),"")</f>
        <v>200</v>
      </c>
      <c r="E442" s="232">
        <v>0</v>
      </c>
      <c r="F442" s="233">
        <f>'Emission Factors'!P55</f>
        <v>23.38</v>
      </c>
      <c r="G442" s="234">
        <f t="shared" si="18"/>
        <v>23.38</v>
      </c>
      <c r="H442" s="235" t="s">
        <v>188</v>
      </c>
      <c r="I442" s="556" t="s">
        <v>242</v>
      </c>
      <c r="J442" s="298">
        <f>IFERROR(IF(F442="N/A","N/A",F442*(1-E442)*INDEX('2. Emissions Units &amp; Activities'!$H$15:$H$23,MATCH('3. Pollutant Emissions - EF'!$A442,'2. Emissions Units &amp; Activities'!$A$15:$A$23,0))/1000),"")</f>
        <v>0</v>
      </c>
      <c r="K442" s="298">
        <f>INDEX('Screening Emission Calculations'!$E$4:$M$54,MATCH($B442,'Screening Emission Calculations'!$C$4:$C$54,0),MATCH($A442,'Screening Emission Calculations'!$E$1:$M$1,0))</f>
        <v>245.22253279999995</v>
      </c>
      <c r="L442" s="299">
        <f t="shared" si="19"/>
        <v>245.22253279999995</v>
      </c>
      <c r="M442" s="500">
        <f>IFERROR(IF(F442="N/A","N/A",F442*(1-E442)*INDEX('2. Emissions Units &amp; Activities'!$K$15:$K$23,MATCH('3. Pollutant Emissions - EF'!$A442,'2. Emissions Units &amp; Activities'!$A$15:$A$23,0))/1000),"")</f>
        <v>0</v>
      </c>
      <c r="N442" s="555">
        <f>INDEX('Screening Emission Calculations'!$E$83:$M$133,MATCH($B442,'Screening Emission Calculations'!$C$83:$C$133,0),MATCH($A442,'Screening Emission Calculations'!$E$80:$M$80,0))</f>
        <v>58.043624426666661</v>
      </c>
      <c r="O442" s="304">
        <f t="shared" si="20"/>
        <v>58.043624426666661</v>
      </c>
    </row>
    <row r="443" spans="1:15" x14ac:dyDescent="0.3">
      <c r="A443" s="228" t="str">
        <f>'2. Emissions Units &amp; Activities'!$A$23</f>
        <v>Type I</v>
      </c>
      <c r="B443" s="276" t="s">
        <v>216</v>
      </c>
      <c r="C443" s="230" t="str">
        <f>IFERROR(IF(B443="No CAS","",INDEX('DEQ Pollutant List'!$C$7:$C$611,MATCH('3. Pollutant Emissions - EF'!B443,'DEQ Pollutant List'!$B$7:$B$611,0))),"")</f>
        <v>Ethyl benzene</v>
      </c>
      <c r="D443" s="231">
        <f>IFERROR(IF(OR($B443="",$B443="No CAS"),INDEX('DEQ Pollutant List'!$A$7:$A$611,MATCH($C443,'DEQ Pollutant List'!$C$7:$C$611,0)),INDEX('DEQ Pollutant List'!$A$7:$A$611,MATCH($B443,'DEQ Pollutant List'!$B$7:$B$611,0))),"")</f>
        <v>229</v>
      </c>
      <c r="E443" s="232">
        <v>0</v>
      </c>
      <c r="F443" s="233">
        <f>IF(A443="Type F",IF(INDEX('Emission Factors'!$G$6:$G$54,MATCH('3. Pollutant Emissions - EF'!B443,'Emission Factors'!$D$6:$D$54,0))="",INDEX('Emission Factors'!$F$6:$F$54,MATCH('3. Pollutant Emissions - EF'!B443,'Emission Factors'!$D$6:$D$54,0)),INDEX('Emission Factors'!$G$6:$G$54,MATCH('3. Pollutant Emissions - EF'!B443,'Emission Factors'!$D$6:$D$54,0))),IF(OR(A443="Type X",A443="Type Y"),INDEX('Emission Factors'!$E$6:$E$54,MATCH('3. Pollutant Emissions - EF'!B443,'Emission Factors'!$D$6:$D$54,0)),INDEX('Emission Factors'!$F$6:$F$54,MATCH('3. Pollutant Emissions - EF'!B443,'Emission Factors'!$D$6:$D$54,0))))</f>
        <v>1.09E-2</v>
      </c>
      <c r="G443" s="234">
        <f t="shared" si="18"/>
        <v>1.09E-2</v>
      </c>
      <c r="H443" s="235" t="s">
        <v>188</v>
      </c>
      <c r="I443" s="556" t="s">
        <v>189</v>
      </c>
      <c r="J443" s="298">
        <f>IFERROR(IF(F443="N/A","N/A",F443*(1-E443)*INDEX('2. Emissions Units &amp; Activities'!$H$15:$H$23,MATCH('3. Pollutant Emissions - EF'!$A443,'2. Emissions Units &amp; Activities'!$A$15:$A$23,0))/1000),"")</f>
        <v>0</v>
      </c>
      <c r="K443" s="298">
        <f>INDEX('Screening Emission Calculations'!$E$4:$M$54,MATCH($B443,'Screening Emission Calculations'!$C$4:$C$54,0),MATCH($A443,'Screening Emission Calculations'!$E$1:$M$1,0))</f>
        <v>0.114325304</v>
      </c>
      <c r="L443" s="299">
        <f t="shared" si="19"/>
        <v>0.114325304</v>
      </c>
      <c r="M443" s="500">
        <f>IFERROR(IF(F443="N/A","N/A",F443*(1-E443)*INDEX('2. Emissions Units &amp; Activities'!$K$15:$K$23,MATCH('3. Pollutant Emissions - EF'!$A443,'2. Emissions Units &amp; Activities'!$A$15:$A$23,0))/1000),"")</f>
        <v>0</v>
      </c>
      <c r="N443" s="555">
        <f>INDEX('Screening Emission Calculations'!$E$83:$M$133,MATCH($B443,'Screening Emission Calculations'!$C$83:$C$133,0),MATCH($A443,'Screening Emission Calculations'!$E$80:$M$80,0))</f>
        <v>2.7060543466666667E-2</v>
      </c>
      <c r="O443" s="304">
        <f t="shared" si="20"/>
        <v>2.7060543466666667E-2</v>
      </c>
    </row>
    <row r="444" spans="1:15" x14ac:dyDescent="0.3">
      <c r="A444" s="228" t="str">
        <f>'2. Emissions Units &amp; Activities'!$A$23</f>
        <v>Type I</v>
      </c>
      <c r="B444" s="276" t="s">
        <v>217</v>
      </c>
      <c r="C444" s="230" t="str">
        <f>IFERROR(IF(B444="No CAS","",INDEX('DEQ Pollutant List'!$C$7:$C$611,MATCH('3. Pollutant Emissions - EF'!B444,'DEQ Pollutant List'!$B$7:$B$611,0))),"")</f>
        <v>Fluoranthene</v>
      </c>
      <c r="D444" s="231">
        <f>IFERROR(IF(OR($B444="",$B444="No CAS"),INDEX('DEQ Pollutant List'!$A$7:$A$611,MATCH($C444,'DEQ Pollutant List'!$C$7:$C$611,0)),INDEX('DEQ Pollutant List'!$A$7:$A$611,MATCH($B444,'DEQ Pollutant List'!$B$7:$B$611,0))),"")</f>
        <v>424</v>
      </c>
      <c r="E444" s="232">
        <v>0</v>
      </c>
      <c r="F444" s="233">
        <f>IF(A444="Type F",IF(INDEX('Emission Factors'!$G$6:$G$54,MATCH('3. Pollutant Emissions - EF'!B444,'Emission Factors'!$D$6:$D$54,0))="",INDEX('Emission Factors'!$F$6:$F$54,MATCH('3. Pollutant Emissions - EF'!B444,'Emission Factors'!$D$6:$D$54,0)),INDEX('Emission Factors'!$G$6:$G$54,MATCH('3. Pollutant Emissions - EF'!B444,'Emission Factors'!$D$6:$D$54,0))),IF(OR(A444="Type X",A444="Type Y"),INDEX('Emission Factors'!$E$6:$E$54,MATCH('3. Pollutant Emissions - EF'!B444,'Emission Factors'!$D$6:$D$54,0)),INDEX('Emission Factors'!$F$6:$F$54,MATCH('3. Pollutant Emissions - EF'!B444,'Emission Factors'!$D$6:$D$54,0))))</f>
        <v>3.6995325890908364E-4</v>
      </c>
      <c r="G444" s="234">
        <f t="shared" si="18"/>
        <v>3.6995325890908364E-4</v>
      </c>
      <c r="H444" s="235" t="s">
        <v>188</v>
      </c>
      <c r="I444" s="556" t="s">
        <v>189</v>
      </c>
      <c r="J444" s="298">
        <f>IFERROR(IF(F444="N/A","N/A",F444*(1-E444)*INDEX('2. Emissions Units &amp; Activities'!$H$15:$H$23,MATCH('3. Pollutant Emissions - EF'!$A444,'2. Emissions Units &amp; Activities'!$A$15:$A$23,0))/1000),"")</f>
        <v>0</v>
      </c>
      <c r="K444" s="298">
        <f>INDEX('Screening Emission Calculations'!$E$4:$M$54,MATCH($B444,'Screening Emission Calculations'!$C$4:$C$54,0),MATCH($A444,'Screening Emission Calculations'!$E$1:$M$1,0))</f>
        <v>3.880276953263458E-3</v>
      </c>
      <c r="L444" s="299">
        <f t="shared" si="19"/>
        <v>3.880276953263458E-3</v>
      </c>
      <c r="M444" s="500">
        <f>IFERROR(IF(F444="N/A","N/A",F444*(1-E444)*INDEX('2. Emissions Units &amp; Activities'!$K$15:$K$23,MATCH('3. Pollutant Emissions - EF'!$A444,'2. Emissions Units &amp; Activities'!$A$15:$A$23,0))/1000),"")</f>
        <v>0</v>
      </c>
      <c r="N444" s="555">
        <f>INDEX('Screening Emission Calculations'!$E$83:$M$133,MATCH($B444,'Screening Emission Calculations'!$C$83:$C$133,0),MATCH($A444,'Screening Emission Calculations'!$E$80:$M$80,0))</f>
        <v>9.1845286636185741E-4</v>
      </c>
      <c r="O444" s="304">
        <f t="shared" si="20"/>
        <v>9.1845286636185741E-4</v>
      </c>
    </row>
    <row r="445" spans="1:15" x14ac:dyDescent="0.3">
      <c r="A445" s="228" t="str">
        <f>'2. Emissions Units &amp; Activities'!$A$23</f>
        <v>Type I</v>
      </c>
      <c r="B445" s="276" t="s">
        <v>218</v>
      </c>
      <c r="C445" s="230" t="str">
        <f>IFERROR(IF(B445="No CAS","",INDEX('DEQ Pollutant List'!$C$7:$C$611,MATCH('3. Pollutant Emissions - EF'!B445,'DEQ Pollutant List'!$B$7:$B$611,0))),"")</f>
        <v>Fluorene</v>
      </c>
      <c r="D445" s="231">
        <f>IFERROR(IF(OR($B445="",$B445="No CAS"),INDEX('DEQ Pollutant List'!$A$7:$A$611,MATCH($C445,'DEQ Pollutant List'!$C$7:$C$611,0)),INDEX('DEQ Pollutant List'!$A$7:$A$611,MATCH($B445,'DEQ Pollutant List'!$B$7:$B$611,0))),"")</f>
        <v>425</v>
      </c>
      <c r="E445" s="232">
        <v>0</v>
      </c>
      <c r="F445" s="233">
        <f>IF(A445="Type F",IF(INDEX('Emission Factors'!$G$6:$G$54,MATCH('3. Pollutant Emissions - EF'!B445,'Emission Factors'!$D$6:$D$54,0))="",INDEX('Emission Factors'!$F$6:$F$54,MATCH('3. Pollutant Emissions - EF'!B445,'Emission Factors'!$D$6:$D$54,0)),INDEX('Emission Factors'!$G$6:$G$54,MATCH('3. Pollutant Emissions - EF'!B445,'Emission Factors'!$D$6:$D$54,0))),IF(OR(A445="Type X",A445="Type Y"),INDEX('Emission Factors'!$E$6:$E$54,MATCH('3. Pollutant Emissions - EF'!B445,'Emission Factors'!$D$6:$D$54,0)),INDEX('Emission Factors'!$F$6:$F$54,MATCH('3. Pollutant Emissions - EF'!B445,'Emission Factors'!$D$6:$D$54,0))))</f>
        <v>2.1843972782305239E-3</v>
      </c>
      <c r="G445" s="234">
        <f t="shared" si="18"/>
        <v>2.1843972782305239E-3</v>
      </c>
      <c r="H445" s="235" t="s">
        <v>188</v>
      </c>
      <c r="I445" s="556" t="s">
        <v>189</v>
      </c>
      <c r="J445" s="298">
        <f>IFERROR(IF(F445="N/A","N/A",F445*(1-E445)*INDEX('2. Emissions Units &amp; Activities'!$H$15:$H$23,MATCH('3. Pollutant Emissions - EF'!$A445,'2. Emissions Units &amp; Activities'!$A$15:$A$23,0))/1000),"")</f>
        <v>0</v>
      </c>
      <c r="K445" s="298">
        <f>INDEX('Screening Emission Calculations'!$E$4:$M$54,MATCH($B445,'Screening Emission Calculations'!$C$4:$C$54,0),MATCH($A445,'Screening Emission Calculations'!$E$1:$M$1,0))</f>
        <v>2.2911181916557541E-2</v>
      </c>
      <c r="L445" s="299">
        <f t="shared" si="19"/>
        <v>2.2911181916557541E-2</v>
      </c>
      <c r="M445" s="500">
        <f>IFERROR(IF(F445="N/A","N/A",F445*(1-E445)*INDEX('2. Emissions Units &amp; Activities'!$K$15:$K$23,MATCH('3. Pollutant Emissions - EF'!$A445,'2. Emissions Units &amp; Activities'!$A$15:$A$23,0))/1000),"")</f>
        <v>0</v>
      </c>
      <c r="N445" s="555">
        <f>INDEX('Screening Emission Calculations'!$E$83:$M$133,MATCH($B445,'Screening Emission Calculations'!$C$83:$C$133,0),MATCH($A445,'Screening Emission Calculations'!$E$80:$M$80,0))</f>
        <v>5.4230254583509593E-3</v>
      </c>
      <c r="O445" s="304">
        <f t="shared" si="20"/>
        <v>5.4230254583509593E-3</v>
      </c>
    </row>
    <row r="446" spans="1:15" x14ac:dyDescent="0.3">
      <c r="A446" s="228" t="str">
        <f>'2. Emissions Units &amp; Activities'!$A$23</f>
        <v>Type I</v>
      </c>
      <c r="B446" s="276" t="s">
        <v>219</v>
      </c>
      <c r="C446" s="230" t="str">
        <f>IFERROR(IF(B446="No CAS","",INDEX('DEQ Pollutant List'!$C$7:$C$611,MATCH('3. Pollutant Emissions - EF'!B446,'DEQ Pollutant List'!$B$7:$B$611,0))),"")</f>
        <v>Formaldehyde</v>
      </c>
      <c r="D446" s="231">
        <f>IFERROR(IF(OR($B446="",$B446="No CAS"),INDEX('DEQ Pollutant List'!$A$7:$A$611,MATCH($C446,'DEQ Pollutant List'!$C$7:$C$611,0)),INDEX('DEQ Pollutant List'!$A$7:$A$611,MATCH($B446,'DEQ Pollutant List'!$B$7:$B$611,0))),"")</f>
        <v>250</v>
      </c>
      <c r="E446" s="232">
        <v>0</v>
      </c>
      <c r="F446" s="233">
        <f>IF(A446="Type F",IF(INDEX('Emission Factors'!$G$6:$G$54,MATCH('3. Pollutant Emissions - EF'!B446,'Emission Factors'!$D$6:$D$54,0))="",INDEX('Emission Factors'!$F$6:$F$54,MATCH('3. Pollutant Emissions - EF'!B446,'Emission Factors'!$D$6:$D$54,0)),INDEX('Emission Factors'!$G$6:$G$54,MATCH('3. Pollutant Emissions - EF'!B446,'Emission Factors'!$D$6:$D$54,0))),IF(OR(A446="Type X",A446="Type Y"),INDEX('Emission Factors'!$E$6:$E$54,MATCH('3. Pollutant Emissions - EF'!B446,'Emission Factors'!$D$6:$D$54,0)),INDEX('Emission Factors'!$F$6:$F$54,MATCH('3. Pollutant Emissions - EF'!B446,'Emission Factors'!$D$6:$D$54,0))))</f>
        <v>2.7130627655139485</v>
      </c>
      <c r="G446" s="234">
        <f t="shared" si="18"/>
        <v>2.7130627655139485</v>
      </c>
      <c r="H446" s="235" t="s">
        <v>188</v>
      </c>
      <c r="I446" s="556" t="s">
        <v>189</v>
      </c>
      <c r="J446" s="298">
        <f>IFERROR(IF(F446="N/A","N/A",F446*(1-E446)*INDEX('2. Emissions Units &amp; Activities'!$H$15:$H$23,MATCH('3. Pollutant Emissions - EF'!$A446,'2. Emissions Units &amp; Activities'!$A$15:$A$23,0))/1000),"")</f>
        <v>0</v>
      </c>
      <c r="K446" s="298">
        <f>INDEX('Screening Emission Calculations'!$E$4:$M$54,MATCH($B446,'Screening Emission Calculations'!$C$4:$C$54,0),MATCH($A446,'Screening Emission Calculations'!$E$1:$M$1,0))</f>
        <v>28.535451555122609</v>
      </c>
      <c r="L446" s="299">
        <f t="shared" si="19"/>
        <v>28.535451555122609</v>
      </c>
      <c r="M446" s="500">
        <f>IFERROR(IF(F446="N/A","N/A",F446*(1-E446)*INDEX('2. Emissions Units &amp; Activities'!$K$15:$K$23,MATCH('3. Pollutant Emissions - EF'!$A446,'2. Emissions Units &amp; Activities'!$A$15:$A$23,0))/1000),"")</f>
        <v>0</v>
      </c>
      <c r="N446" s="555">
        <f>INDEX('Screening Emission Calculations'!$E$83:$M$133,MATCH($B446,'Screening Emission Calculations'!$C$83:$C$133,0),MATCH($A446,'Screening Emission Calculations'!$E$80:$M$80,0))</f>
        <v>6.7381445973453387</v>
      </c>
      <c r="O446" s="304">
        <f t="shared" si="20"/>
        <v>6.7381445973453387</v>
      </c>
    </row>
    <row r="447" spans="1:15" x14ac:dyDescent="0.3">
      <c r="A447" s="228" t="str">
        <f>'2. Emissions Units &amp; Activities'!$A$23</f>
        <v>Type I</v>
      </c>
      <c r="B447" s="276" t="s">
        <v>220</v>
      </c>
      <c r="C447" s="230" t="str">
        <f>IFERROR(IF(B447="No CAS","",INDEX('DEQ Pollutant List'!$C$7:$C$611,MATCH('3. Pollutant Emissions - EF'!B447,'DEQ Pollutant List'!$B$7:$B$611,0))),"")</f>
        <v>Hexane</v>
      </c>
      <c r="D447" s="231">
        <f>IFERROR(IF(OR($B447="",$B447="No CAS"),INDEX('DEQ Pollutant List'!$A$7:$A$611,MATCH($C447,'DEQ Pollutant List'!$C$7:$C$611,0)),INDEX('DEQ Pollutant List'!$A$7:$A$611,MATCH($B447,'DEQ Pollutant List'!$B$7:$B$611,0))),"")</f>
        <v>289</v>
      </c>
      <c r="E447" s="232">
        <v>0</v>
      </c>
      <c r="F447" s="233">
        <f>IF(A447="Type F",IF(INDEX('Emission Factors'!$G$6:$G$54,MATCH('3. Pollutant Emissions - EF'!B447,'Emission Factors'!$D$6:$D$54,0))="",INDEX('Emission Factors'!$F$6:$F$54,MATCH('3. Pollutant Emissions - EF'!B447,'Emission Factors'!$D$6:$D$54,0)),INDEX('Emission Factors'!$G$6:$G$54,MATCH('3. Pollutant Emissions - EF'!B447,'Emission Factors'!$D$6:$D$54,0))),IF(OR(A447="Type X",A447="Type Y"),INDEX('Emission Factors'!$E$6:$E$54,MATCH('3. Pollutant Emissions - EF'!B447,'Emission Factors'!$D$6:$D$54,0)),INDEX('Emission Factors'!$F$6:$F$54,MATCH('3. Pollutant Emissions - EF'!B447,'Emission Factors'!$D$6:$D$54,0))))</f>
        <v>2.69E-2</v>
      </c>
      <c r="G447" s="234">
        <f t="shared" si="18"/>
        <v>2.69E-2</v>
      </c>
      <c r="H447" s="235" t="s">
        <v>188</v>
      </c>
      <c r="I447" s="556" t="s">
        <v>189</v>
      </c>
      <c r="J447" s="298">
        <f>IFERROR(IF(F447="N/A","N/A",F447*(1-E447)*INDEX('2. Emissions Units &amp; Activities'!$H$15:$H$23,MATCH('3. Pollutant Emissions - EF'!$A447,'2. Emissions Units &amp; Activities'!$A$15:$A$23,0))/1000),"")</f>
        <v>0</v>
      </c>
      <c r="K447" s="298">
        <f>INDEX('Screening Emission Calculations'!$E$4:$M$54,MATCH($B447,'Screening Emission Calculations'!$C$4:$C$54,0),MATCH($A447,'Screening Emission Calculations'!$E$1:$M$1,0))</f>
        <v>0.28214226400000003</v>
      </c>
      <c r="L447" s="299">
        <f t="shared" si="19"/>
        <v>0.28214226400000003</v>
      </c>
      <c r="M447" s="500">
        <f>IFERROR(IF(F447="N/A","N/A",F447*(1-E447)*INDEX('2. Emissions Units &amp; Activities'!$K$15:$K$23,MATCH('3. Pollutant Emissions - EF'!$A447,'2. Emissions Units &amp; Activities'!$A$15:$A$23,0))/1000),"")</f>
        <v>0</v>
      </c>
      <c r="N447" s="555">
        <f>INDEX('Screening Emission Calculations'!$E$83:$M$133,MATCH($B447,'Screening Emission Calculations'!$C$83:$C$133,0),MATCH($A447,'Screening Emission Calculations'!$E$80:$M$80,0))</f>
        <v>6.6782442133333328E-2</v>
      </c>
      <c r="O447" s="304">
        <f t="shared" si="20"/>
        <v>6.6782442133333328E-2</v>
      </c>
    </row>
    <row r="448" spans="1:15" x14ac:dyDescent="0.3">
      <c r="A448" s="228" t="str">
        <f>'2. Emissions Units &amp; Activities'!$A$23</f>
        <v>Type I</v>
      </c>
      <c r="B448" s="276" t="s">
        <v>221</v>
      </c>
      <c r="C448" s="230" t="str">
        <f>IFERROR(IF(B448="No CAS","",INDEX('DEQ Pollutant List'!$C$7:$C$611,MATCH('3. Pollutant Emissions - EF'!B448,'DEQ Pollutant List'!$B$7:$B$611,0))),"")</f>
        <v>Hydrochloric acid</v>
      </c>
      <c r="D448" s="231">
        <f>IFERROR(IF(OR($B448="",$B448="No CAS"),INDEX('DEQ Pollutant List'!$A$7:$A$611,MATCH($C448,'DEQ Pollutant List'!$C$7:$C$611,0)),INDEX('DEQ Pollutant List'!$A$7:$A$611,MATCH($B448,'DEQ Pollutant List'!$B$7:$B$611,0))),"")</f>
        <v>292</v>
      </c>
      <c r="E448" s="232">
        <v>0</v>
      </c>
      <c r="F448" s="233">
        <f>IF(A448="Type F",IF(INDEX('Emission Factors'!$G$6:$G$54,MATCH('3. Pollutant Emissions - EF'!B448,'Emission Factors'!$D$6:$D$54,0))="",INDEX('Emission Factors'!$F$6:$F$54,MATCH('3. Pollutant Emissions - EF'!B448,'Emission Factors'!$D$6:$D$54,0)),INDEX('Emission Factors'!$G$6:$G$54,MATCH('3. Pollutant Emissions - EF'!B448,'Emission Factors'!$D$6:$D$54,0))),IF(OR(A448="Type X",A448="Type Y"),INDEX('Emission Factors'!$E$6:$E$54,MATCH('3. Pollutant Emissions - EF'!B448,'Emission Factors'!$D$6:$D$54,0)),INDEX('Emission Factors'!$F$6:$F$54,MATCH('3. Pollutant Emissions - EF'!B448,'Emission Factors'!$D$6:$D$54,0))))</f>
        <v>0.18629999999999999</v>
      </c>
      <c r="G448" s="234">
        <f t="shared" si="18"/>
        <v>0.18629999999999999</v>
      </c>
      <c r="H448" s="235" t="s">
        <v>188</v>
      </c>
      <c r="I448" s="556" t="s">
        <v>189</v>
      </c>
      <c r="J448" s="298">
        <f>IFERROR(IF(F448="N/A","N/A",F448*(1-E448)*INDEX('2. Emissions Units &amp; Activities'!$H$15:$H$23,MATCH('3. Pollutant Emissions - EF'!$A448,'2. Emissions Units &amp; Activities'!$A$15:$A$23,0))/1000),"")</f>
        <v>0</v>
      </c>
      <c r="K448" s="298">
        <f>INDEX('Screening Emission Calculations'!$E$4:$M$54,MATCH($B448,'Screening Emission Calculations'!$C$4:$C$54,0),MATCH($A448,'Screening Emission Calculations'!$E$1:$M$1,0))</f>
        <v>1.9540187279999999</v>
      </c>
      <c r="L448" s="299">
        <f t="shared" si="19"/>
        <v>1.9540187279999999</v>
      </c>
      <c r="M448" s="500">
        <f>IFERROR(IF(F448="N/A","N/A",F448*(1-E448)*INDEX('2. Emissions Units &amp; Activities'!$K$15:$K$23,MATCH('3. Pollutant Emissions - EF'!$A448,'2. Emissions Units &amp; Activities'!$A$15:$A$23,0))/1000),"")</f>
        <v>0</v>
      </c>
      <c r="N448" s="555">
        <f>INDEX('Screening Emission Calculations'!$E$83:$M$133,MATCH($B448,'Screening Emission Calculations'!$C$83:$C$133,0),MATCH($A448,'Screening Emission Calculations'!$E$80:$M$80,0))</f>
        <v>0.46251185760000002</v>
      </c>
      <c r="O448" s="304">
        <f t="shared" si="20"/>
        <v>0.46251185760000002</v>
      </c>
    </row>
    <row r="449" spans="1:15" x14ac:dyDescent="0.3">
      <c r="A449" s="228" t="str">
        <f>'2. Emissions Units &amp; Activities'!$A$23</f>
        <v>Type I</v>
      </c>
      <c r="B449" s="276" t="s">
        <v>222</v>
      </c>
      <c r="C449" s="230" t="str">
        <f>IFERROR(IF(B449="No CAS","",INDEX('DEQ Pollutant List'!$C$7:$C$611,MATCH('3. Pollutant Emissions - EF'!B449,'DEQ Pollutant List'!$B$7:$B$611,0))),"")</f>
        <v>Indeno[1,2,3-cd]pyrene</v>
      </c>
      <c r="D449" s="231">
        <f>IFERROR(IF(OR($B449="",$B449="No CAS"),INDEX('DEQ Pollutant List'!$A$7:$A$611,MATCH($C449,'DEQ Pollutant List'!$C$7:$C$611,0)),INDEX('DEQ Pollutant List'!$A$7:$A$611,MATCH($B449,'DEQ Pollutant List'!$B$7:$B$611,0))),"")</f>
        <v>426</v>
      </c>
      <c r="E449" s="232">
        <v>0</v>
      </c>
      <c r="F449" s="233">
        <f>IF(A449="Type F",IF(INDEX('Emission Factors'!$G$6:$G$54,MATCH('3. Pollutant Emissions - EF'!B449,'Emission Factors'!$D$6:$D$54,0))="",INDEX('Emission Factors'!$F$6:$F$54,MATCH('3. Pollutant Emissions - EF'!B449,'Emission Factors'!$D$6:$D$54,0)),INDEX('Emission Factors'!$G$6:$G$54,MATCH('3. Pollutant Emissions - EF'!B449,'Emission Factors'!$D$6:$D$54,0))),IF(OR(A449="Type X",A449="Type Y"),INDEX('Emission Factors'!$E$6:$E$54,MATCH('3. Pollutant Emissions - EF'!B449,'Emission Factors'!$D$6:$D$54,0)),INDEX('Emission Factors'!$F$6:$F$54,MATCH('3. Pollutant Emissions - EF'!B449,'Emission Factors'!$D$6:$D$54,0))))</f>
        <v>1.0710973550430282E-5</v>
      </c>
      <c r="G449" s="234">
        <f t="shared" si="18"/>
        <v>1.0710973550430282E-5</v>
      </c>
      <c r="H449" s="235" t="s">
        <v>188</v>
      </c>
      <c r="I449" s="556" t="s">
        <v>189</v>
      </c>
      <c r="J449" s="298">
        <f>IFERROR(IF(F449="N/A","N/A",F449*(1-E449)*INDEX('2. Emissions Units &amp; Activities'!$H$15:$H$23,MATCH('3. Pollutant Emissions - EF'!$A449,'2. Emissions Units &amp; Activities'!$A$15:$A$23,0))/1000),"")</f>
        <v>0</v>
      </c>
      <c r="K449" s="298">
        <f>INDEX('Screening Emission Calculations'!$E$4:$M$54,MATCH($B449,'Screening Emission Calculations'!$C$4:$C$54,0),MATCH($A449,'Screening Emission Calculations'!$E$1:$M$1,0))</f>
        <v>1.1234268874210103E-4</v>
      </c>
      <c r="L449" s="299">
        <f t="shared" si="19"/>
        <v>1.1234268874210103E-4</v>
      </c>
      <c r="M449" s="500">
        <f>IFERROR(IF(F449="N/A","N/A",F449*(1-E449)*INDEX('2. Emissions Units &amp; Activities'!$K$15:$K$23,MATCH('3. Pollutant Emissions - EF'!$A449,'2. Emissions Units &amp; Activities'!$A$15:$A$23,0))/1000),"")</f>
        <v>0</v>
      </c>
      <c r="N449" s="555">
        <f>INDEX('Screening Emission Calculations'!$E$83:$M$133,MATCH($B449,'Screening Emission Calculations'!$C$83:$C$133,0),MATCH($A449,'Screening Emission Calculations'!$E$80:$M$80,0))</f>
        <v>2.6591262874471157E-5</v>
      </c>
      <c r="O449" s="304">
        <f t="shared" si="20"/>
        <v>2.6591262874471157E-5</v>
      </c>
    </row>
    <row r="450" spans="1:15" x14ac:dyDescent="0.3">
      <c r="A450" s="228" t="str">
        <f>'2. Emissions Units &amp; Activities'!$A$23</f>
        <v>Type I</v>
      </c>
      <c r="B450" s="276" t="s">
        <v>223</v>
      </c>
      <c r="C450" s="230" t="str">
        <f>IFERROR(IF(B450="No CAS","",INDEX('DEQ Pollutant List'!$C$7:$C$611,MATCH('3. Pollutant Emissions - EF'!B450,'DEQ Pollutant List'!$B$7:$B$611,0))),"")</f>
        <v>Lead and compounds</v>
      </c>
      <c r="D450" s="231">
        <f>IFERROR(IF(OR($B450="",$B450="No CAS"),INDEX('DEQ Pollutant List'!$A$7:$A$611,MATCH($C450,'DEQ Pollutant List'!$C$7:$C$611,0)),INDEX('DEQ Pollutant List'!$A$7:$A$611,MATCH($B450,'DEQ Pollutant List'!$B$7:$B$611,0))),"")</f>
        <v>305</v>
      </c>
      <c r="E450" s="232">
        <v>0</v>
      </c>
      <c r="F450" s="233">
        <f>IF(A450="Type F",IF(INDEX('Emission Factors'!$G$6:$G$54,MATCH('3. Pollutant Emissions - EF'!B450,'Emission Factors'!$D$6:$D$54,0))="",INDEX('Emission Factors'!$F$6:$F$54,MATCH('3. Pollutant Emissions - EF'!B450,'Emission Factors'!$D$6:$D$54,0)),INDEX('Emission Factors'!$G$6:$G$54,MATCH('3. Pollutant Emissions - EF'!B450,'Emission Factors'!$D$6:$D$54,0))),IF(OR(A450="Type X",A450="Type Y"),INDEX('Emission Factors'!$E$6:$E$54,MATCH('3. Pollutant Emissions - EF'!B450,'Emission Factors'!$D$6:$D$54,0)),INDEX('Emission Factors'!$F$6:$F$54,MATCH('3. Pollutant Emissions - EF'!B450,'Emission Factors'!$D$6:$D$54,0))))</f>
        <v>3.636715317945822E-4</v>
      </c>
      <c r="G450" s="234">
        <f t="shared" si="18"/>
        <v>3.636715317945822E-4</v>
      </c>
      <c r="H450" s="235" t="s">
        <v>188</v>
      </c>
      <c r="I450" s="556" t="s">
        <v>196</v>
      </c>
      <c r="J450" s="298">
        <f>IFERROR(IF(F450="N/A","N/A",F450*(1-E450)*INDEX('2. Emissions Units &amp; Activities'!$H$15:$H$23,MATCH('3. Pollutant Emissions - EF'!$A450,'2. Emissions Units &amp; Activities'!$A$15:$A$23,0))/1000),"")</f>
        <v>0</v>
      </c>
      <c r="K450" s="298">
        <f>INDEX('Screening Emission Calculations'!$E$4:$M$54,MATCH($B450,'Screening Emission Calculations'!$C$4:$C$54,0),MATCH($A450,'Screening Emission Calculations'!$E$1:$M$1,0))</f>
        <v>3.7530902081200886E-3</v>
      </c>
      <c r="L450" s="299">
        <f t="shared" si="19"/>
        <v>3.7530902081200886E-3</v>
      </c>
      <c r="M450" s="500">
        <f>IFERROR(IF(F450="N/A","N/A",F450*(1-E450)*INDEX('2. Emissions Units &amp; Activities'!$K$15:$K$23,MATCH('3. Pollutant Emissions - EF'!$A450,'2. Emissions Units &amp; Activities'!$A$15:$A$23,0))/1000),"")</f>
        <v>0</v>
      </c>
      <c r="N450" s="555">
        <f>INDEX('Screening Emission Calculations'!$E$83:$M$133,MATCH($B450,'Screening Emission Calculations'!$C$83:$C$133,0),MATCH($A450,'Screening Emission Calculations'!$E$80:$M$80,0))</f>
        <v>9.0081438425518008E-4</v>
      </c>
      <c r="O450" s="304">
        <f t="shared" si="20"/>
        <v>9.0081438425518008E-4</v>
      </c>
    </row>
    <row r="451" spans="1:15" x14ac:dyDescent="0.3">
      <c r="A451" s="228" t="str">
        <f>'2. Emissions Units &amp; Activities'!$A$23</f>
        <v>Type I</v>
      </c>
      <c r="B451" s="276" t="s">
        <v>224</v>
      </c>
      <c r="C451" s="230" t="str">
        <f>IFERROR(IF(B451="No CAS","",INDEX('DEQ Pollutant List'!$C$7:$C$611,MATCH('3. Pollutant Emissions - EF'!B451,'DEQ Pollutant List'!$B$7:$B$611,0))),"")</f>
        <v>Manganese and compounds</v>
      </c>
      <c r="D451" s="231">
        <f>IFERROR(IF(OR($B451="",$B451="No CAS"),INDEX('DEQ Pollutant List'!$A$7:$A$611,MATCH($C451,'DEQ Pollutant List'!$C$7:$C$611,0)),INDEX('DEQ Pollutant List'!$A$7:$A$611,MATCH($B451,'DEQ Pollutant List'!$B$7:$B$611,0))),"")</f>
        <v>312</v>
      </c>
      <c r="E451" s="232">
        <v>0</v>
      </c>
      <c r="F451" s="233">
        <f>IF(A451="Type F",IF(INDEX('Emission Factors'!$G$6:$G$54,MATCH('3. Pollutant Emissions - EF'!B451,'Emission Factors'!$D$6:$D$54,0))="",INDEX('Emission Factors'!$F$6:$F$54,MATCH('3. Pollutant Emissions - EF'!B451,'Emission Factors'!$D$6:$D$54,0)),INDEX('Emission Factors'!$G$6:$G$54,MATCH('3. Pollutant Emissions - EF'!B451,'Emission Factors'!$D$6:$D$54,0))),IF(OR(A451="Type X",A451="Type Y"),INDEX('Emission Factors'!$E$6:$E$54,MATCH('3. Pollutant Emissions - EF'!B451,'Emission Factors'!$D$6:$D$54,0)),INDEX('Emission Factors'!$F$6:$F$54,MATCH('3. Pollutant Emissions - EF'!B451,'Emission Factors'!$D$6:$D$54,0))))</f>
        <v>4.1991264918956304E-4</v>
      </c>
      <c r="G451" s="234">
        <f t="shared" si="18"/>
        <v>4.1991264918956304E-4</v>
      </c>
      <c r="H451" s="235" t="s">
        <v>188</v>
      </c>
      <c r="I451" s="556" t="s">
        <v>196</v>
      </c>
      <c r="J451" s="298">
        <f>IFERROR(IF(F451="N/A","N/A",F451*(1-E451)*INDEX('2. Emissions Units &amp; Activities'!$H$15:$H$23,MATCH('3. Pollutant Emissions - EF'!$A451,'2. Emissions Units &amp; Activities'!$A$15:$A$23,0))/1000),"")</f>
        <v>0</v>
      </c>
      <c r="K451" s="298">
        <f>INDEX('Screening Emission Calculations'!$E$4:$M$54,MATCH($B451,'Screening Emission Calculations'!$C$4:$C$54,0),MATCH($A451,'Screening Emission Calculations'!$E$1:$M$1,0))</f>
        <v>4.3334985396362912E-3</v>
      </c>
      <c r="L451" s="299">
        <f t="shared" si="19"/>
        <v>4.3334985396362912E-3</v>
      </c>
      <c r="M451" s="500">
        <f>IFERROR(IF(F451="N/A","N/A",F451*(1-E451)*INDEX('2. Emissions Units &amp; Activities'!$K$15:$K$23,MATCH('3. Pollutant Emissions - EF'!$A451,'2. Emissions Units &amp; Activities'!$A$15:$A$23,0))/1000),"")</f>
        <v>0</v>
      </c>
      <c r="N451" s="555">
        <f>INDEX('Screening Emission Calculations'!$E$83:$M$133,MATCH($B451,'Screening Emission Calculations'!$C$83:$C$133,0),MATCH($A451,'Screening Emission Calculations'!$E$80:$M$80,0))</f>
        <v>1.0401236320425479E-3</v>
      </c>
      <c r="O451" s="304">
        <f t="shared" si="20"/>
        <v>1.0401236320425479E-3</v>
      </c>
    </row>
    <row r="452" spans="1:15" x14ac:dyDescent="0.3">
      <c r="A452" s="228" t="str">
        <f>'2. Emissions Units &amp; Activities'!$A$23</f>
        <v>Type I</v>
      </c>
      <c r="B452" s="276" t="s">
        <v>225</v>
      </c>
      <c r="C452" s="230" t="str">
        <f>IFERROR(IF(B452="No CAS","",INDEX('DEQ Pollutant List'!$C$7:$C$611,MATCH('3. Pollutant Emissions - EF'!B452,'DEQ Pollutant List'!$B$7:$B$611,0))),"")</f>
        <v>Mercury and compounds</v>
      </c>
      <c r="D452" s="231">
        <f>IFERROR(IF(OR($B452="",$B452="No CAS"),INDEX('DEQ Pollutant List'!$A$7:$A$611,MATCH($C452,'DEQ Pollutant List'!$C$7:$C$611,0)),INDEX('DEQ Pollutant List'!$A$7:$A$611,MATCH($B452,'DEQ Pollutant List'!$B$7:$B$611,0))),"")</f>
        <v>316</v>
      </c>
      <c r="E452" s="232">
        <v>0</v>
      </c>
      <c r="F452" s="233">
        <f>IF(A452="Type F",IF(INDEX('Emission Factors'!$G$6:$G$54,MATCH('3. Pollutant Emissions - EF'!B452,'Emission Factors'!$D$6:$D$54,0))="",INDEX('Emission Factors'!$F$6:$F$54,MATCH('3. Pollutant Emissions - EF'!B452,'Emission Factors'!$D$6:$D$54,0)),INDEX('Emission Factors'!$G$6:$G$54,MATCH('3. Pollutant Emissions - EF'!B452,'Emission Factors'!$D$6:$D$54,0))),IF(OR(A452="Type X",A452="Type Y"),INDEX('Emission Factors'!$E$6:$E$54,MATCH('3. Pollutant Emissions - EF'!B452,'Emission Factors'!$D$6:$D$54,0)),INDEX('Emission Factors'!$F$6:$F$54,MATCH('3. Pollutant Emissions - EF'!B452,'Emission Factors'!$D$6:$D$54,0))))</f>
        <v>1.5107336534301277E-5</v>
      </c>
      <c r="G452" s="234">
        <f t="shared" si="18"/>
        <v>1.5107336534301277E-5</v>
      </c>
      <c r="H452" s="235" t="s">
        <v>188</v>
      </c>
      <c r="I452" s="556" t="s">
        <v>196</v>
      </c>
      <c r="J452" s="298">
        <f>IFERROR(IF(F452="N/A","N/A",F452*(1-E452)*INDEX('2. Emissions Units &amp; Activities'!$H$15:$H$23,MATCH('3. Pollutant Emissions - EF'!$A452,'2. Emissions Units &amp; Activities'!$A$15:$A$23,0))/1000),"")</f>
        <v>0</v>
      </c>
      <c r="K452" s="298">
        <f>INDEX('Screening Emission Calculations'!$E$4:$M$54,MATCH($B452,'Screening Emission Calculations'!$C$4:$C$54,0),MATCH($A452,'Screening Emission Calculations'!$E$1:$M$1,0))</f>
        <v>1.5590771303398916E-4</v>
      </c>
      <c r="L452" s="299">
        <f t="shared" si="19"/>
        <v>1.5590771303398916E-4</v>
      </c>
      <c r="M452" s="500">
        <f>IFERROR(IF(F452="N/A","N/A",F452*(1-E452)*INDEX('2. Emissions Units &amp; Activities'!$K$15:$K$23,MATCH('3. Pollutant Emissions - EF'!$A452,'2. Emissions Units &amp; Activities'!$A$15:$A$23,0))/1000),"")</f>
        <v>0</v>
      </c>
      <c r="N452" s="555">
        <f>INDEX('Screening Emission Calculations'!$E$83:$M$133,MATCH($B452,'Screening Emission Calculations'!$C$83:$C$133,0),MATCH($A452,'Screening Emission Calculations'!$E$80:$M$80,0))</f>
        <v>3.742087259546426E-5</v>
      </c>
      <c r="O452" s="304">
        <f t="shared" si="20"/>
        <v>3.742087259546426E-5</v>
      </c>
    </row>
    <row r="453" spans="1:15" x14ac:dyDescent="0.3">
      <c r="A453" s="228" t="str">
        <f>'2. Emissions Units &amp; Activities'!$A$23</f>
        <v>Type I</v>
      </c>
      <c r="B453" s="276" t="s">
        <v>226</v>
      </c>
      <c r="C453" s="230" t="str">
        <f>IFERROR(IF(B453="No CAS","",INDEX('DEQ Pollutant List'!$C$7:$C$611,MATCH('3. Pollutant Emissions - EF'!B453,'DEQ Pollutant List'!$B$7:$B$611,0))),"")</f>
        <v>Naphthalene</v>
      </c>
      <c r="D453" s="231">
        <f>IFERROR(IF(OR($B453="",$B453="No CAS"),INDEX('DEQ Pollutant List'!$A$7:$A$611,MATCH($C453,'DEQ Pollutant List'!$C$7:$C$611,0)),INDEX('DEQ Pollutant List'!$A$7:$A$611,MATCH($B453,'DEQ Pollutant List'!$B$7:$B$611,0))),"")</f>
        <v>428</v>
      </c>
      <c r="E453" s="232">
        <v>0</v>
      </c>
      <c r="F453" s="233">
        <f>IF(A453="Type F",IF(INDEX('Emission Factors'!$G$6:$G$54,MATCH('3. Pollutant Emissions - EF'!B453,'Emission Factors'!$D$6:$D$54,0))="",INDEX('Emission Factors'!$F$6:$F$54,MATCH('3. Pollutant Emissions - EF'!B453,'Emission Factors'!$D$6:$D$54,0)),INDEX('Emission Factors'!$G$6:$G$54,MATCH('3. Pollutant Emissions - EF'!B453,'Emission Factors'!$D$6:$D$54,0))),IF(OR(A453="Type X",A453="Type Y"),INDEX('Emission Factors'!$E$6:$E$54,MATCH('3. Pollutant Emissions - EF'!B453,'Emission Factors'!$D$6:$D$54,0)),INDEX('Emission Factors'!$F$6:$F$54,MATCH('3. Pollutant Emissions - EF'!B453,'Emission Factors'!$D$6:$D$54,0))))</f>
        <v>2.6352391113998751E-2</v>
      </c>
      <c r="G453" s="234">
        <f t="shared" si="18"/>
        <v>2.6352391113998751E-2</v>
      </c>
      <c r="H453" s="235" t="s">
        <v>188</v>
      </c>
      <c r="I453" s="556" t="s">
        <v>189</v>
      </c>
      <c r="J453" s="298">
        <f>IFERROR(IF(F453="N/A","N/A",F453*(1-E453)*INDEX('2. Emissions Units &amp; Activities'!$H$15:$H$23,MATCH('3. Pollutant Emissions - EF'!$A453,'2. Emissions Units &amp; Activities'!$A$15:$A$23,0))/1000),"")</f>
        <v>0</v>
      </c>
      <c r="K453" s="298">
        <f>INDEX('Screening Emission Calculations'!$E$4:$M$54,MATCH($B453,'Screening Emission Calculations'!$C$4:$C$54,0),MATCH($A453,'Screening Emission Calculations'!$E$1:$M$1,0))</f>
        <v>0.2763986353426427</v>
      </c>
      <c r="L453" s="299">
        <f t="shared" si="19"/>
        <v>0.2763986353426427</v>
      </c>
      <c r="M453" s="500">
        <f>IFERROR(IF(F453="N/A","N/A",F453*(1-E453)*INDEX('2. Emissions Units &amp; Activities'!$K$15:$K$23,MATCH('3. Pollutant Emissions - EF'!$A453,'2. Emissions Units &amp; Activities'!$A$15:$A$23,0))/1000),"")</f>
        <v>0</v>
      </c>
      <c r="N453" s="555">
        <f>INDEX('Screening Emission Calculations'!$E$83:$M$133,MATCH($B453,'Screening Emission Calculations'!$C$83:$C$133,0),MATCH($A453,'Screening Emission Calculations'!$E$80:$M$80,0))</f>
        <v>6.5422938090914096E-2</v>
      </c>
      <c r="O453" s="304">
        <f t="shared" si="20"/>
        <v>6.5422938090914096E-2</v>
      </c>
    </row>
    <row r="454" spans="1:15" x14ac:dyDescent="0.3">
      <c r="A454" s="228" t="str">
        <f>'2. Emissions Units &amp; Activities'!$A$23</f>
        <v>Type I</v>
      </c>
      <c r="B454" s="276" t="s">
        <v>227</v>
      </c>
      <c r="C454" s="230" t="str">
        <f>IFERROR(IF(B454="No CAS","",INDEX('DEQ Pollutant List'!$C$7:$C$611,MATCH('3. Pollutant Emissions - EF'!B454,'DEQ Pollutant List'!$B$7:$B$611,0))),"")</f>
        <v>Nickel and compounds</v>
      </c>
      <c r="D454" s="231">
        <f>IFERROR(IF(OR($B454="",$B454="No CAS"),INDEX('DEQ Pollutant List'!$A$7:$A$611,MATCH($C454,'DEQ Pollutant List'!$C$7:$C$611,0)),INDEX('DEQ Pollutant List'!$A$7:$A$611,MATCH($B454,'DEQ Pollutant List'!$B$7:$B$611,0))),"")</f>
        <v>364</v>
      </c>
      <c r="E454" s="232">
        <v>0</v>
      </c>
      <c r="F454" s="233">
        <f>IF(A454="Type F",IF(INDEX('Emission Factors'!$G$6:$G$54,MATCH('3. Pollutant Emissions - EF'!B454,'Emission Factors'!$D$6:$D$54,0))="",INDEX('Emission Factors'!$F$6:$F$54,MATCH('3. Pollutant Emissions - EF'!B454,'Emission Factors'!$D$6:$D$54,0)),INDEX('Emission Factors'!$G$6:$G$54,MATCH('3. Pollutant Emissions - EF'!B454,'Emission Factors'!$D$6:$D$54,0))),IF(OR(A454="Type X",A454="Type Y"),INDEX('Emission Factors'!$E$6:$E$54,MATCH('3. Pollutant Emissions - EF'!B454,'Emission Factors'!$D$6:$D$54,0)),INDEX('Emission Factors'!$F$6:$F$54,MATCH('3. Pollutant Emissions - EF'!B454,'Emission Factors'!$D$6:$D$54,0))))</f>
        <v>1.8222934133210207E-4</v>
      </c>
      <c r="G454" s="234">
        <f t="shared" si="18"/>
        <v>1.8222934133210207E-4</v>
      </c>
      <c r="H454" s="235" t="s">
        <v>188</v>
      </c>
      <c r="I454" s="556" t="s">
        <v>196</v>
      </c>
      <c r="J454" s="298">
        <f>IFERROR(IF(F454="N/A","N/A",F454*(1-E454)*INDEX('2. Emissions Units &amp; Activities'!$H$15:$H$23,MATCH('3. Pollutant Emissions - EF'!$A454,'2. Emissions Units &amp; Activities'!$A$15:$A$23,0))/1000),"")</f>
        <v>0</v>
      </c>
      <c r="K454" s="298">
        <f>INDEX('Screening Emission Calculations'!$E$4:$M$54,MATCH($B454,'Screening Emission Calculations'!$C$4:$C$54,0),MATCH($A454,'Screening Emission Calculations'!$E$1:$M$1,0))</f>
        <v>1.8806068025472935E-3</v>
      </c>
      <c r="L454" s="299">
        <f t="shared" si="19"/>
        <v>1.8806068025472935E-3</v>
      </c>
      <c r="M454" s="500">
        <f>IFERROR(IF(F454="N/A","N/A",F454*(1-E454)*INDEX('2. Emissions Units &amp; Activities'!$K$15:$K$23,MATCH('3. Pollutant Emissions - EF'!$A454,'2. Emissions Units &amp; Activities'!$A$15:$A$23,0))/1000),"")</f>
        <v>0</v>
      </c>
      <c r="N454" s="555">
        <f>INDEX('Screening Emission Calculations'!$E$83:$M$133,MATCH($B454,'Screening Emission Calculations'!$C$83:$C$133,0),MATCH($A454,'Screening Emission Calculations'!$E$80:$M$80,0))</f>
        <v>4.5138207847961686E-4</v>
      </c>
      <c r="O454" s="304">
        <f t="shared" si="20"/>
        <v>4.5138207847961686E-4</v>
      </c>
    </row>
    <row r="455" spans="1:15" x14ac:dyDescent="0.3">
      <c r="A455" s="228" t="str">
        <f>'2. Emissions Units &amp; Activities'!$A$23</f>
        <v>Type I</v>
      </c>
      <c r="B455" s="276" t="s">
        <v>228</v>
      </c>
      <c r="C455" s="230" t="str">
        <f>IFERROR(IF(B455="No CAS","",INDEX('DEQ Pollutant List'!$C$7:$C$611,MATCH('3. Pollutant Emissions - EF'!B455,'DEQ Pollutant List'!$B$7:$B$611,0))),"")</f>
        <v>Perylene</v>
      </c>
      <c r="D455" s="231">
        <f>IFERROR(IF(OR($B455="",$B455="No CAS"),INDEX('DEQ Pollutant List'!$A$7:$A$611,MATCH($C455,'DEQ Pollutant List'!$C$7:$C$611,0)),INDEX('DEQ Pollutant List'!$A$7:$A$611,MATCH($B455,'DEQ Pollutant List'!$B$7:$B$611,0))),"")</f>
        <v>429</v>
      </c>
      <c r="E455" s="232">
        <v>0</v>
      </c>
      <c r="F455" s="233">
        <f>IF(A455="Type F",IF(INDEX('Emission Factors'!$G$6:$G$54,MATCH('3. Pollutant Emissions - EF'!B455,'Emission Factors'!$D$6:$D$54,0))="",INDEX('Emission Factors'!$F$6:$F$54,MATCH('3. Pollutant Emissions - EF'!B455,'Emission Factors'!$D$6:$D$54,0)),INDEX('Emission Factors'!$G$6:$G$54,MATCH('3. Pollutant Emissions - EF'!B455,'Emission Factors'!$D$6:$D$54,0))),IF(OR(A455="Type X",A455="Type Y"),INDEX('Emission Factors'!$E$6:$E$54,MATCH('3. Pollutant Emissions - EF'!B455,'Emission Factors'!$D$6:$D$54,0)),INDEX('Emission Factors'!$F$6:$F$54,MATCH('3. Pollutant Emissions - EF'!B455,'Emission Factors'!$D$6:$D$54,0))))</f>
        <v>1.1782465534251089E-6</v>
      </c>
      <c r="G455" s="234">
        <f t="shared" si="18"/>
        <v>1.1782465534251089E-6</v>
      </c>
      <c r="H455" s="235" t="s">
        <v>188</v>
      </c>
      <c r="I455" s="556" t="s">
        <v>189</v>
      </c>
      <c r="J455" s="298">
        <f>IFERROR(IF(F455="N/A","N/A",F455*(1-E455)*INDEX('2. Emissions Units &amp; Activities'!$H$15:$H$23,MATCH('3. Pollutant Emissions - EF'!$A455,'2. Emissions Units &amp; Activities'!$A$15:$A$23,0))/1000),"")</f>
        <v>0</v>
      </c>
      <c r="K455" s="298">
        <f>INDEX('Screening Emission Calculations'!$E$4:$M$54,MATCH($B455,'Screening Emission Calculations'!$C$4:$C$54,0),MATCH($A455,'Screening Emission Calculations'!$E$1:$M$1,0))</f>
        <v>1.235810967039246E-5</v>
      </c>
      <c r="L455" s="299">
        <f t="shared" si="19"/>
        <v>1.235810967039246E-5</v>
      </c>
      <c r="M455" s="500">
        <f>IFERROR(IF(F455="N/A","N/A",F455*(1-E455)*INDEX('2. Emissions Units &amp; Activities'!$K$15:$K$23,MATCH('3. Pollutant Emissions - EF'!$A455,'2. Emissions Units &amp; Activities'!$A$15:$A$23,0))/1000),"")</f>
        <v>0</v>
      </c>
      <c r="N455" s="555">
        <f>INDEX('Screening Emission Calculations'!$E$83:$M$133,MATCH($B455,'Screening Emission Calculations'!$C$83:$C$133,0),MATCH($A455,'Screening Emission Calculations'!$E$80:$M$80,0))</f>
        <v>2.9251368874688393E-6</v>
      </c>
      <c r="O455" s="304">
        <f t="shared" si="20"/>
        <v>2.9251368874688393E-6</v>
      </c>
    </row>
    <row r="456" spans="1:15" x14ac:dyDescent="0.3">
      <c r="A456" s="228" t="str">
        <f>'2. Emissions Units &amp; Activities'!$A$23</f>
        <v>Type I</v>
      </c>
      <c r="B456" s="276" t="s">
        <v>229</v>
      </c>
      <c r="C456" s="230" t="str">
        <f>IFERROR(IF(B456="No CAS","",INDEX('DEQ Pollutant List'!$C$7:$C$611,MATCH('3. Pollutant Emissions - EF'!B456,'DEQ Pollutant List'!$B$7:$B$611,0))),"")</f>
        <v>Phenanthrene</v>
      </c>
      <c r="D456" s="231">
        <f>IFERROR(IF(OR($B456="",$B456="No CAS"),INDEX('DEQ Pollutant List'!$A$7:$A$611,MATCH($C456,'DEQ Pollutant List'!$C$7:$C$611,0)),INDEX('DEQ Pollutant List'!$A$7:$A$611,MATCH($B456,'DEQ Pollutant List'!$B$7:$B$611,0))),"")</f>
        <v>430</v>
      </c>
      <c r="E456" s="232">
        <v>0</v>
      </c>
      <c r="F456" s="233">
        <f>IF(A456="Type F",IF(INDEX('Emission Factors'!$G$6:$G$54,MATCH('3. Pollutant Emissions - EF'!B456,'Emission Factors'!$D$6:$D$54,0))="",INDEX('Emission Factors'!$F$6:$F$54,MATCH('3. Pollutant Emissions - EF'!B456,'Emission Factors'!$D$6:$D$54,0)),INDEX('Emission Factors'!$G$6:$G$54,MATCH('3. Pollutant Emissions - EF'!B456,'Emission Factors'!$D$6:$D$54,0))),IF(OR(A456="Type X",A456="Type Y"),INDEX('Emission Factors'!$E$6:$E$54,MATCH('3. Pollutant Emissions - EF'!B456,'Emission Factors'!$D$6:$D$54,0)),INDEX('Emission Factors'!$F$6:$F$54,MATCH('3. Pollutant Emissions - EF'!B456,'Emission Factors'!$D$6:$D$54,0))))</f>
        <v>4.5419465326501894E-3</v>
      </c>
      <c r="G456" s="234">
        <f t="shared" si="18"/>
        <v>4.5419465326501894E-3</v>
      </c>
      <c r="H456" s="235" t="s">
        <v>188</v>
      </c>
      <c r="I456" s="556" t="s">
        <v>189</v>
      </c>
      <c r="J456" s="298">
        <f>IFERROR(IF(F456="N/A","N/A",F456*(1-E456)*INDEX('2. Emissions Units &amp; Activities'!$H$15:$H$23,MATCH('3. Pollutant Emissions - EF'!$A456,'2. Emissions Units &amp; Activities'!$A$15:$A$23,0))/1000),"")</f>
        <v>0</v>
      </c>
      <c r="K456" s="298">
        <f>INDEX('Screening Emission Calculations'!$E$4:$M$54,MATCH($B456,'Screening Emission Calculations'!$C$4:$C$54,0),MATCH($A456,'Screening Emission Calculations'!$E$1:$M$1,0))</f>
        <v>4.7638478724493463E-2</v>
      </c>
      <c r="L456" s="299">
        <f t="shared" si="19"/>
        <v>4.7638478724493463E-2</v>
      </c>
      <c r="M456" s="500">
        <f>IFERROR(IF(F456="N/A","N/A",F456*(1-E456)*INDEX('2. Emissions Units &amp; Activities'!$K$15:$K$23,MATCH('3. Pollutant Emissions - EF'!$A456,'2. Emissions Units &amp; Activities'!$A$15:$A$23,0))/1000),"")</f>
        <v>0</v>
      </c>
      <c r="N456" s="555">
        <f>INDEX('Screening Emission Calculations'!$E$83:$M$133,MATCH($B456,'Screening Emission Calculations'!$C$83:$C$133,0),MATCH($A456,'Screening Emission Calculations'!$E$80:$M$80,0))</f>
        <v>1.1275921244959302E-2</v>
      </c>
      <c r="O456" s="304">
        <f t="shared" si="20"/>
        <v>1.1275921244959302E-2</v>
      </c>
    </row>
    <row r="457" spans="1:15" x14ac:dyDescent="0.3">
      <c r="A457" s="228" t="str">
        <f>'2. Emissions Units &amp; Activities'!$A$23</f>
        <v>Type I</v>
      </c>
      <c r="B457" s="276">
        <v>504</v>
      </c>
      <c r="C457" s="230" t="str">
        <f>IFERROR(IF(B457="No CAS","",INDEX('DEQ Pollutant List'!$C$7:$C$611,MATCH('3. Pollutant Emissions - EF'!B457,'DEQ Pollutant List'!$B$7:$B$611,0))),"")</f>
        <v>Phosphorus and compounds</v>
      </c>
      <c r="D457" s="231">
        <f>IFERROR(IF(OR($B457="",$B457="No CAS"),INDEX('DEQ Pollutant List'!$A$7:$A$611,MATCH($C457,'DEQ Pollutant List'!$C$7:$C$611,0)),INDEX('DEQ Pollutant List'!$A$7:$A$611,MATCH($B457,'DEQ Pollutant List'!$B$7:$B$611,0))),"")</f>
        <v>504</v>
      </c>
      <c r="E457" s="232">
        <v>0</v>
      </c>
      <c r="F457" s="233">
        <f>IF(A457="Type F",IF(INDEX('Emission Factors'!$G$6:$G$54,MATCH('3. Pollutant Emissions - EF'!B457,'Emission Factors'!$D$6:$D$54,0))="",INDEX('Emission Factors'!$F$6:$F$54,MATCH('3. Pollutant Emissions - EF'!B457,'Emission Factors'!$D$6:$D$54,0)),INDEX('Emission Factors'!$G$6:$G$54,MATCH('3. Pollutant Emissions - EF'!B457,'Emission Factors'!$D$6:$D$54,0))),IF(OR(A457="Type X",A457="Type Y"),INDEX('Emission Factors'!$E$6:$E$54,MATCH('3. Pollutant Emissions - EF'!B457,'Emission Factors'!$D$6:$D$54,0)),INDEX('Emission Factors'!$F$6:$F$54,MATCH('3. Pollutant Emissions - EF'!B457,'Emission Factors'!$D$6:$D$54,0))))</f>
        <v>8.4039857312420349E-3</v>
      </c>
      <c r="G457" s="234">
        <f t="shared" si="18"/>
        <v>8.4039857312420349E-3</v>
      </c>
      <c r="H457" s="235" t="s">
        <v>188</v>
      </c>
      <c r="I457" s="556" t="s">
        <v>196</v>
      </c>
      <c r="J457" s="298">
        <f>IFERROR(IF(F457="N/A","N/A",F457*(1-E457)*INDEX('2. Emissions Units &amp; Activities'!$H$15:$H$23,MATCH('3. Pollutant Emissions - EF'!$A457,'2. Emissions Units &amp; Activities'!$A$15:$A$23,0))/1000),"")</f>
        <v>0</v>
      </c>
      <c r="K457" s="298">
        <f>INDEX('Screening Emission Calculations'!$E$4:$M$54,MATCH($B457,'Screening Emission Calculations'!$C$4:$C$54,0),MATCH($A457,'Screening Emission Calculations'!$E$1:$M$1,0))</f>
        <v>8.6729132746417803E-2</v>
      </c>
      <c r="L457" s="299">
        <f t="shared" si="19"/>
        <v>8.6729132746417803E-2</v>
      </c>
      <c r="M457" s="500">
        <f>IFERROR(IF(F457="N/A","N/A",F457*(1-E457)*INDEX('2. Emissions Units &amp; Activities'!$K$15:$K$23,MATCH('3. Pollutant Emissions - EF'!$A457,'2. Emissions Units &amp; Activities'!$A$15:$A$23,0))/1000),"")</f>
        <v>0</v>
      </c>
      <c r="N457" s="555">
        <f>INDEX('Screening Emission Calculations'!$E$83:$M$133,MATCH($B457,'Screening Emission Calculations'!$C$83:$C$133,0),MATCH($A457,'Screening Emission Calculations'!$E$80:$M$80,0))</f>
        <v>2.081667265628652E-2</v>
      </c>
      <c r="O457" s="304">
        <f t="shared" si="20"/>
        <v>2.081667265628652E-2</v>
      </c>
    </row>
    <row r="458" spans="1:15" x14ac:dyDescent="0.3">
      <c r="A458" s="228" t="str">
        <f>'2. Emissions Units &amp; Activities'!$A$23</f>
        <v>Type I</v>
      </c>
      <c r="B458" s="276" t="s">
        <v>230</v>
      </c>
      <c r="C458" s="230" t="str">
        <f>IFERROR(IF(B458="No CAS","",INDEX('DEQ Pollutant List'!$C$7:$C$611,MATCH('3. Pollutant Emissions - EF'!B458,'DEQ Pollutant List'!$B$7:$B$611,0))),"")</f>
        <v>Propylene</v>
      </c>
      <c r="D458" s="231">
        <f>IFERROR(IF(OR($B458="",$B458="No CAS"),INDEX('DEQ Pollutant List'!$A$7:$A$611,MATCH($C458,'DEQ Pollutant List'!$C$7:$C$611,0)),INDEX('DEQ Pollutant List'!$A$7:$A$611,MATCH($B458,'DEQ Pollutant List'!$B$7:$B$611,0))),"")</f>
        <v>561</v>
      </c>
      <c r="E458" s="232">
        <v>0</v>
      </c>
      <c r="F458" s="233">
        <f>IF(A458="Type F",IF(INDEX('Emission Factors'!$G$6:$G$54,MATCH('3. Pollutant Emissions - EF'!B458,'Emission Factors'!$D$6:$D$54,0))="",INDEX('Emission Factors'!$F$6:$F$54,MATCH('3. Pollutant Emissions - EF'!B458,'Emission Factors'!$D$6:$D$54,0)),INDEX('Emission Factors'!$G$6:$G$54,MATCH('3. Pollutant Emissions - EF'!B458,'Emission Factors'!$D$6:$D$54,0))),IF(OR(A458="Type X",A458="Type Y"),INDEX('Emission Factors'!$E$6:$E$54,MATCH('3. Pollutant Emissions - EF'!B458,'Emission Factors'!$D$6:$D$54,0)),INDEX('Emission Factors'!$F$6:$F$54,MATCH('3. Pollutant Emissions - EF'!B458,'Emission Factors'!$D$6:$D$54,0))))</f>
        <v>0.47</v>
      </c>
      <c r="G458" s="234">
        <f t="shared" si="18"/>
        <v>0.47</v>
      </c>
      <c r="H458" s="235" t="s">
        <v>188</v>
      </c>
      <c r="I458" s="556" t="s">
        <v>189</v>
      </c>
      <c r="J458" s="298">
        <f>IFERROR(IF(F458="N/A","N/A",F458*(1-E458)*INDEX('2. Emissions Units &amp; Activities'!$H$15:$H$23,MATCH('3. Pollutant Emissions - EF'!$A458,'2. Emissions Units &amp; Activities'!$A$15:$A$23,0))/1000),"")</f>
        <v>0</v>
      </c>
      <c r="K458" s="298">
        <f>INDEX('Screening Emission Calculations'!$E$4:$M$54,MATCH($B458,'Screening Emission Calculations'!$C$4:$C$54,0),MATCH($A458,'Screening Emission Calculations'!$E$1:$M$1,0))</f>
        <v>4.9296231999999991</v>
      </c>
      <c r="L458" s="299">
        <f t="shared" si="19"/>
        <v>4.9296231999999991</v>
      </c>
      <c r="M458" s="500">
        <f>IFERROR(IF(F458="N/A","N/A",F458*(1-E458)*INDEX('2. Emissions Units &amp; Activities'!$K$15:$K$23,MATCH('3. Pollutant Emissions - EF'!$A458,'2. Emissions Units &amp; Activities'!$A$15:$A$23,0))/1000),"")</f>
        <v>0</v>
      </c>
      <c r="N458" s="555">
        <f>INDEX('Screening Emission Calculations'!$E$83:$M$133,MATCH($B458,'Screening Emission Calculations'!$C$83:$C$133,0),MATCH($A458,'Screening Emission Calculations'!$E$80:$M$80,0))</f>
        <v>1.1668307733333332</v>
      </c>
      <c r="O458" s="304">
        <f t="shared" si="20"/>
        <v>1.1668307733333332</v>
      </c>
    </row>
    <row r="459" spans="1:15" x14ac:dyDescent="0.3">
      <c r="A459" s="228" t="str">
        <f>'2. Emissions Units &amp; Activities'!$A$23</f>
        <v>Type I</v>
      </c>
      <c r="B459" s="276" t="s">
        <v>231</v>
      </c>
      <c r="C459" s="230" t="str">
        <f>IFERROR(IF(B459="No CAS","",INDEX('DEQ Pollutant List'!$C$7:$C$611,MATCH('3. Pollutant Emissions - EF'!B459,'DEQ Pollutant List'!$B$7:$B$611,0))),"")</f>
        <v>Pyrene</v>
      </c>
      <c r="D459" s="231">
        <f>IFERROR(IF(OR($B459="",$B459="No CAS"),INDEX('DEQ Pollutant List'!$A$7:$A$611,MATCH($C459,'DEQ Pollutant List'!$C$7:$C$611,0)),INDEX('DEQ Pollutant List'!$A$7:$A$611,MATCH($B459,'DEQ Pollutant List'!$B$7:$B$611,0))),"")</f>
        <v>431</v>
      </c>
      <c r="E459" s="232">
        <v>0</v>
      </c>
      <c r="F459" s="233">
        <f>IF(A459="Type F",IF(INDEX('Emission Factors'!$G$6:$G$54,MATCH('3. Pollutant Emissions - EF'!B459,'Emission Factors'!$D$6:$D$54,0))="",INDEX('Emission Factors'!$F$6:$F$54,MATCH('3. Pollutant Emissions - EF'!B459,'Emission Factors'!$D$6:$D$54,0)),INDEX('Emission Factors'!$G$6:$G$54,MATCH('3. Pollutant Emissions - EF'!B459,'Emission Factors'!$D$6:$D$54,0))),IF(OR(A459="Type X",A459="Type Y"),INDEX('Emission Factors'!$E$6:$E$54,MATCH('3. Pollutant Emissions - EF'!B459,'Emission Factors'!$D$6:$D$54,0)),INDEX('Emission Factors'!$F$6:$F$54,MATCH('3. Pollutant Emissions - EF'!B459,'Emission Factors'!$D$6:$D$54,0))))</f>
        <v>1.25E-3</v>
      </c>
      <c r="G459" s="234">
        <f t="shared" ref="G459:G465" si="21">F459</f>
        <v>1.25E-3</v>
      </c>
      <c r="H459" s="235" t="s">
        <v>188</v>
      </c>
      <c r="I459" s="556" t="s">
        <v>189</v>
      </c>
      <c r="J459" s="298">
        <f>IFERROR(IF(F459="N/A","N/A",F459*(1-E459)*INDEX('2. Emissions Units &amp; Activities'!$H$15:$H$23,MATCH('3. Pollutant Emissions - EF'!$A459,'2. Emissions Units &amp; Activities'!$A$15:$A$23,0))/1000),"")</f>
        <v>0</v>
      </c>
      <c r="K459" s="298">
        <f>INDEX('Screening Emission Calculations'!$E$4:$M$54,MATCH($B459,'Screening Emission Calculations'!$C$4:$C$54,0),MATCH($A459,'Screening Emission Calculations'!$E$1:$M$1,0))</f>
        <v>1.3110699999999999E-2</v>
      </c>
      <c r="L459" s="299">
        <f t="shared" si="19"/>
        <v>1.3110699999999999E-2</v>
      </c>
      <c r="M459" s="500">
        <f>IFERROR(IF(F459="N/A","N/A",F459*(1-E459)*INDEX('2. Emissions Units &amp; Activities'!$K$15:$K$23,MATCH('3. Pollutant Emissions - EF'!$A459,'2. Emissions Units &amp; Activities'!$A$15:$A$23,0))/1000),"")</f>
        <v>0</v>
      </c>
      <c r="N459" s="555">
        <f>INDEX('Screening Emission Calculations'!$E$83:$M$133,MATCH($B459,'Screening Emission Calculations'!$C$83:$C$133,0),MATCH($A459,'Screening Emission Calculations'!$E$80:$M$80,0))</f>
        <v>3.1032733333333333E-3</v>
      </c>
      <c r="O459" s="304">
        <f t="shared" si="20"/>
        <v>3.1032733333333333E-3</v>
      </c>
    </row>
    <row r="460" spans="1:15" x14ac:dyDescent="0.3">
      <c r="A460" s="228" t="str">
        <f>'2. Emissions Units &amp; Activities'!$A$23</f>
        <v>Type I</v>
      </c>
      <c r="B460" s="276" t="s">
        <v>232</v>
      </c>
      <c r="C460" s="230" t="str">
        <f>IFERROR(IF(B460="No CAS","",INDEX('DEQ Pollutant List'!$C$7:$C$611,MATCH('3. Pollutant Emissions - EF'!B460,'DEQ Pollutant List'!$B$7:$B$611,0))),"")</f>
        <v>Selenium and compounds</v>
      </c>
      <c r="D460" s="231">
        <f>IFERROR(IF(OR($B460="",$B460="No CAS"),INDEX('DEQ Pollutant List'!$A$7:$A$611,MATCH($C460,'DEQ Pollutant List'!$C$7:$C$611,0)),INDEX('DEQ Pollutant List'!$A$7:$A$611,MATCH($B460,'DEQ Pollutant List'!$B$7:$B$611,0))),"")</f>
        <v>575</v>
      </c>
      <c r="E460" s="232">
        <v>0</v>
      </c>
      <c r="F460" s="233">
        <f>IF(A460="Type F",IF(INDEX('Emission Factors'!$G$6:$G$54,MATCH('3. Pollutant Emissions - EF'!B460,'Emission Factors'!$D$6:$D$54,0))="",INDEX('Emission Factors'!$F$6:$F$54,MATCH('3. Pollutant Emissions - EF'!B460,'Emission Factors'!$D$6:$D$54,0)),INDEX('Emission Factors'!$G$6:$G$54,MATCH('3. Pollutant Emissions - EF'!B460,'Emission Factors'!$D$6:$D$54,0))),IF(OR(A460="Type X",A460="Type Y"),INDEX('Emission Factors'!$E$6:$E$54,MATCH('3. Pollutant Emissions - EF'!B460,'Emission Factors'!$D$6:$D$54,0)),INDEX('Emission Factors'!$F$6:$F$54,MATCH('3. Pollutant Emissions - EF'!B460,'Emission Factors'!$D$6:$D$54,0))))</f>
        <v>3.7638267956703413E-4</v>
      </c>
      <c r="G460" s="234">
        <f t="shared" si="21"/>
        <v>3.7638267956703413E-4</v>
      </c>
      <c r="H460" s="235" t="s">
        <v>188</v>
      </c>
      <c r="I460" s="556" t="s">
        <v>196</v>
      </c>
      <c r="J460" s="298">
        <f>IFERROR(IF(F460="N/A","N/A",F460*(1-E460)*INDEX('2. Emissions Units &amp; Activities'!$H$15:$H$23,MATCH('3. Pollutant Emissions - EF'!$A460,'2. Emissions Units &amp; Activities'!$A$15:$A$23,0))/1000),"")</f>
        <v>0</v>
      </c>
      <c r="K460" s="298">
        <f>INDEX('Screening Emission Calculations'!$E$4:$M$54,MATCH($B460,'Screening Emission Calculations'!$C$4:$C$54,0),MATCH($A460,'Screening Emission Calculations'!$E$1:$M$1,0))</f>
        <v>3.8842692531317921E-3</v>
      </c>
      <c r="L460" s="299">
        <f t="shared" si="19"/>
        <v>3.8842692531317921E-3</v>
      </c>
      <c r="M460" s="500">
        <f>IFERROR(IF(F460="N/A","N/A",F460*(1-E460)*INDEX('2. Emissions Units &amp; Activities'!$K$15:$K$23,MATCH('3. Pollutant Emissions - EF'!$A460,'2. Emissions Units &amp; Activities'!$A$15:$A$23,0))/1000),"")</f>
        <v>0</v>
      </c>
      <c r="N460" s="555">
        <f>INDEX('Screening Emission Calculations'!$E$83:$M$133,MATCH($B460,'Screening Emission Calculations'!$C$83:$C$133,0),MATCH($A460,'Screening Emission Calculations'!$E$80:$M$80,0))</f>
        <v>9.3229989728754357E-4</v>
      </c>
      <c r="O460" s="304">
        <f t="shared" si="20"/>
        <v>9.3229989728754357E-4</v>
      </c>
    </row>
    <row r="461" spans="1:15" x14ac:dyDescent="0.3">
      <c r="A461" s="228" t="str">
        <f>'2. Emissions Units &amp; Activities'!$A$23</f>
        <v>Type I</v>
      </c>
      <c r="B461" s="276" t="s">
        <v>233</v>
      </c>
      <c r="C461" s="230" t="str">
        <f>IFERROR(IF(B461="No CAS","",INDEX('DEQ Pollutant List'!$C$7:$C$611,MATCH('3. Pollutant Emissions - EF'!B461,'DEQ Pollutant List'!$B$7:$B$611,0))),"")</f>
        <v>Silver and compounds</v>
      </c>
      <c r="D461" s="231">
        <f>IFERROR(IF(OR($B461="",$B461="No CAS"),INDEX('DEQ Pollutant List'!$A$7:$A$611,MATCH($C461,'DEQ Pollutant List'!$C$7:$C$611,0)),INDEX('DEQ Pollutant List'!$A$7:$A$611,MATCH($B461,'DEQ Pollutant List'!$B$7:$B$611,0))),"")</f>
        <v>580</v>
      </c>
      <c r="E461" s="232">
        <v>0</v>
      </c>
      <c r="F461" s="233">
        <f>IF(A461="Type F",IF(INDEX('Emission Factors'!$G$6:$G$54,MATCH('3. Pollutant Emissions - EF'!B461,'Emission Factors'!$D$6:$D$54,0))="",INDEX('Emission Factors'!$F$6:$F$54,MATCH('3. Pollutant Emissions - EF'!B461,'Emission Factors'!$D$6:$D$54,0)),INDEX('Emission Factors'!$G$6:$G$54,MATCH('3. Pollutant Emissions - EF'!B461,'Emission Factors'!$D$6:$D$54,0))),IF(OR(A461="Type X",A461="Type Y"),INDEX('Emission Factors'!$E$6:$E$54,MATCH('3. Pollutant Emissions - EF'!B461,'Emission Factors'!$D$6:$D$54,0)),INDEX('Emission Factors'!$F$6:$F$54,MATCH('3. Pollutant Emissions - EF'!B461,'Emission Factors'!$D$6:$D$54,0))))</f>
        <v>4.8013014217323475E-5</v>
      </c>
      <c r="G461" s="234">
        <f t="shared" si="21"/>
        <v>4.8013014217323475E-5</v>
      </c>
      <c r="H461" s="235" t="s">
        <v>188</v>
      </c>
      <c r="I461" s="556" t="s">
        <v>196</v>
      </c>
      <c r="J461" s="298">
        <f>IFERROR(IF(F461="N/A","N/A",F461*(1-E461)*INDEX('2. Emissions Units &amp; Activities'!$H$15:$H$23,MATCH('3. Pollutant Emissions - EF'!$A461,'2. Emissions Units &amp; Activities'!$A$15:$A$23,0))/1000),"")</f>
        <v>0</v>
      </c>
      <c r="K461" s="298">
        <f>INDEX('Screening Emission Calculations'!$E$4:$M$54,MATCH($B461,'Screening Emission Calculations'!$C$4:$C$54,0),MATCH($A461,'Screening Emission Calculations'!$E$1:$M$1,0))</f>
        <v>4.9549430672277833E-4</v>
      </c>
      <c r="L461" s="299">
        <f t="shared" si="19"/>
        <v>4.9549430672277833E-4</v>
      </c>
      <c r="M461" s="500">
        <f>IFERROR(IF(F461="N/A","N/A",F461*(1-E461)*INDEX('2. Emissions Units &amp; Activities'!$K$15:$K$23,MATCH('3. Pollutant Emissions - EF'!$A461,'2. Emissions Units &amp; Activities'!$A$15:$A$23,0))/1000),"")</f>
        <v>0</v>
      </c>
      <c r="N461" s="555">
        <f>INDEX('Screening Emission Calculations'!$E$83:$M$133,MATCH($B461,'Screening Emission Calculations'!$C$83:$C$133,0),MATCH($A461,'Screening Emission Calculations'!$E$80:$M$80,0))</f>
        <v>1.1892823621631024E-4</v>
      </c>
      <c r="O461" s="304">
        <f t="shared" si="20"/>
        <v>1.1892823621631024E-4</v>
      </c>
    </row>
    <row r="462" spans="1:15" x14ac:dyDescent="0.3">
      <c r="A462" s="228" t="str">
        <f>'2. Emissions Units &amp; Activities'!$A$23</f>
        <v>Type I</v>
      </c>
      <c r="B462" s="276" t="s">
        <v>234</v>
      </c>
      <c r="C462" s="230" t="str">
        <f>IFERROR(IF(B462="No CAS","",INDEX('DEQ Pollutant List'!$C$7:$C$611,MATCH('3. Pollutant Emissions - EF'!B462,'DEQ Pollutant List'!$B$7:$B$611,0))),"")</f>
        <v>Thallium and compounds</v>
      </c>
      <c r="D462" s="231">
        <f>IFERROR(IF(OR($B462="",$B462="No CAS"),INDEX('DEQ Pollutant List'!$A$7:$A$611,MATCH($C462,'DEQ Pollutant List'!$C$7:$C$611,0)),INDEX('DEQ Pollutant List'!$A$7:$A$611,MATCH($B462,'DEQ Pollutant List'!$B$7:$B$611,0))),"")</f>
        <v>595</v>
      </c>
      <c r="E462" s="232">
        <v>0</v>
      </c>
      <c r="F462" s="233">
        <f>IF(A462="Type F",IF(INDEX('Emission Factors'!$G$6:$G$54,MATCH('3. Pollutant Emissions - EF'!B462,'Emission Factors'!$D$6:$D$54,0))="",INDEX('Emission Factors'!$F$6:$F$54,MATCH('3. Pollutant Emissions - EF'!B462,'Emission Factors'!$D$6:$D$54,0)),INDEX('Emission Factors'!$G$6:$G$54,MATCH('3. Pollutant Emissions - EF'!B462,'Emission Factors'!$D$6:$D$54,0))),IF(OR(A462="Type X",A462="Type Y"),INDEX('Emission Factors'!$E$6:$E$54,MATCH('3. Pollutant Emissions - EF'!B462,'Emission Factors'!$D$6:$D$54,0)),INDEX('Emission Factors'!$F$6:$F$54,MATCH('3. Pollutant Emissions - EF'!B462,'Emission Factors'!$D$6:$D$54,0))))</f>
        <v>2.4009368143584827E-4</v>
      </c>
      <c r="G462" s="234">
        <f t="shared" si="21"/>
        <v>2.4009368143584827E-4</v>
      </c>
      <c r="H462" s="235" t="s">
        <v>188</v>
      </c>
      <c r="I462" s="556" t="s">
        <v>196</v>
      </c>
      <c r="J462" s="298">
        <f>IFERROR(IF(F462="N/A","N/A",F462*(1-E462)*INDEX('2. Emissions Units &amp; Activities'!$H$15:$H$23,MATCH('3. Pollutant Emissions - EF'!$A462,'2. Emissions Units &amp; Activities'!$A$15:$A$23,0))/1000),"")</f>
        <v>0</v>
      </c>
      <c r="K462" s="298">
        <f>INDEX('Screening Emission Calculations'!$E$4:$M$54,MATCH($B462,'Screening Emission Calculations'!$C$4:$C$54,0),MATCH($A462,'Screening Emission Calculations'!$E$1:$M$1,0))</f>
        <v>2.4777667924179543E-3</v>
      </c>
      <c r="L462" s="299">
        <f t="shared" si="19"/>
        <v>2.4777667924179543E-3</v>
      </c>
      <c r="M462" s="500">
        <f>IFERROR(IF(F462="N/A","N/A",F462*(1-E462)*INDEX('2. Emissions Units &amp; Activities'!$K$15:$K$23,MATCH('3. Pollutant Emissions - EF'!$A462,'2. Emissions Units &amp; Activities'!$A$15:$A$23,0))/1000),"")</f>
        <v>0</v>
      </c>
      <c r="N462" s="555">
        <f>INDEX('Screening Emission Calculations'!$E$83:$M$133,MATCH($B462,'Screening Emission Calculations'!$C$83:$C$133,0),MATCH($A462,'Screening Emission Calculations'!$E$80:$M$80,0))</f>
        <v>5.947120489165961E-4</v>
      </c>
      <c r="O462" s="304">
        <f t="shared" si="20"/>
        <v>5.947120489165961E-4</v>
      </c>
    </row>
    <row r="463" spans="1:15" x14ac:dyDescent="0.3">
      <c r="A463" s="228" t="str">
        <f>'2. Emissions Units &amp; Activities'!$A$23</f>
        <v>Type I</v>
      </c>
      <c r="B463" s="276" t="s">
        <v>235</v>
      </c>
      <c r="C463" s="230" t="str">
        <f>IFERROR(IF(B463="No CAS","",INDEX('DEQ Pollutant List'!$C$7:$C$611,MATCH('3. Pollutant Emissions - EF'!B463,'DEQ Pollutant List'!$B$7:$B$611,0))),"")</f>
        <v>Toluene</v>
      </c>
      <c r="D463" s="231">
        <f>IFERROR(IF(OR($B463="",$B463="No CAS"),INDEX('DEQ Pollutant List'!$A$7:$A$611,MATCH($C463,'DEQ Pollutant List'!$C$7:$C$611,0)),INDEX('DEQ Pollutant List'!$A$7:$A$611,MATCH($B463,'DEQ Pollutant List'!$B$7:$B$611,0))),"")</f>
        <v>600</v>
      </c>
      <c r="E463" s="232">
        <v>0</v>
      </c>
      <c r="F463" s="233">
        <f>IF(A463="Type F",IF(INDEX('Emission Factors'!$G$6:$G$54,MATCH('3. Pollutant Emissions - EF'!B463,'Emission Factors'!$D$6:$D$54,0))="",INDEX('Emission Factors'!$F$6:$F$54,MATCH('3. Pollutant Emissions - EF'!B463,'Emission Factors'!$D$6:$D$54,0)),INDEX('Emission Factors'!$G$6:$G$54,MATCH('3. Pollutant Emissions - EF'!B463,'Emission Factors'!$D$6:$D$54,0))),IF(OR(A463="Type X",A463="Type Y"),INDEX('Emission Factors'!$E$6:$E$54,MATCH('3. Pollutant Emissions - EF'!B463,'Emission Factors'!$D$6:$D$54,0)),INDEX('Emission Factors'!$F$6:$F$54,MATCH('3. Pollutant Emissions - EF'!B463,'Emission Factors'!$D$6:$D$54,0))))</f>
        <v>0.10539999999999999</v>
      </c>
      <c r="G463" s="234">
        <f t="shared" si="21"/>
        <v>0.10539999999999999</v>
      </c>
      <c r="H463" s="235" t="s">
        <v>188</v>
      </c>
      <c r="I463" s="556" t="s">
        <v>189</v>
      </c>
      <c r="J463" s="298">
        <f>IFERROR(IF(F463="N/A","N/A",F463*(1-E463)*INDEX('2. Emissions Units &amp; Activities'!$H$15:$H$23,MATCH('3. Pollutant Emissions - EF'!$A463,'2. Emissions Units &amp; Activities'!$A$15:$A$23,0))/1000),"")</f>
        <v>0</v>
      </c>
      <c r="K463" s="298">
        <f>INDEX('Screening Emission Calculations'!$E$4:$M$54,MATCH($B463,'Screening Emission Calculations'!$C$4:$C$54,0),MATCH($A463,'Screening Emission Calculations'!$E$1:$M$1,0))</f>
        <v>1.1054942239999999</v>
      </c>
      <c r="L463" s="299">
        <f t="shared" si="19"/>
        <v>1.1054942239999999</v>
      </c>
      <c r="M463" s="500">
        <f>IFERROR(IF(F463="N/A","N/A",F463*(1-E463)*INDEX('2. Emissions Units &amp; Activities'!$K$15:$K$23,MATCH('3. Pollutant Emissions - EF'!$A463,'2. Emissions Units &amp; Activities'!$A$15:$A$23,0))/1000),"")</f>
        <v>0</v>
      </c>
      <c r="N463" s="555">
        <f>INDEX('Screening Emission Calculations'!$E$83:$M$133,MATCH($B463,'Screening Emission Calculations'!$C$83:$C$133,0),MATCH($A463,'Screening Emission Calculations'!$E$80:$M$80,0))</f>
        <v>0.26166800746666663</v>
      </c>
      <c r="O463" s="304">
        <f t="shared" si="20"/>
        <v>0.26166800746666663</v>
      </c>
    </row>
    <row r="464" spans="1:15" x14ac:dyDescent="0.3">
      <c r="A464" s="228" t="str">
        <f>'2. Emissions Units &amp; Activities'!$A$23</f>
        <v>Type I</v>
      </c>
      <c r="B464" s="276" t="s">
        <v>236</v>
      </c>
      <c r="C464" s="230" t="str">
        <f>IFERROR(IF(B464="No CAS","",INDEX('DEQ Pollutant List'!$C$7:$C$611,MATCH('3. Pollutant Emissions - EF'!B464,'DEQ Pollutant List'!$B$7:$B$611,0))),"")</f>
        <v>Xylene (mixture), including m-xylene, o-xylene, p-xylene</v>
      </c>
      <c r="D464" s="231">
        <f>IFERROR(IF(OR($B464="",$B464="No CAS"),INDEX('DEQ Pollutant List'!$A$7:$A$611,MATCH($C464,'DEQ Pollutant List'!$C$7:$C$611,0)),INDEX('DEQ Pollutant List'!$A$7:$A$611,MATCH($B464,'DEQ Pollutant List'!$B$7:$B$611,0))),"")</f>
        <v>628</v>
      </c>
      <c r="E464" s="232">
        <v>0</v>
      </c>
      <c r="F464" s="233">
        <f>IF(A464="Type F",IF(INDEX('Emission Factors'!$G$6:$G$54,MATCH('3. Pollutant Emissions - EF'!B464,'Emission Factors'!$D$6:$D$54,0))="",INDEX('Emission Factors'!$F$6:$F$54,MATCH('3. Pollutant Emissions - EF'!B464,'Emission Factors'!$D$6:$D$54,0)),INDEX('Emission Factors'!$G$6:$G$54,MATCH('3. Pollutant Emissions - EF'!B464,'Emission Factors'!$D$6:$D$54,0))),IF(OR(A464="Type X",A464="Type Y"),INDEX('Emission Factors'!$E$6:$E$54,MATCH('3. Pollutant Emissions - EF'!B464,'Emission Factors'!$D$6:$D$54,0)),INDEX('Emission Factors'!$F$6:$F$54,MATCH('3. Pollutant Emissions - EF'!B464,'Emission Factors'!$D$6:$D$54,0))))</f>
        <v>4.24E-2</v>
      </c>
      <c r="G464" s="234">
        <f t="shared" si="21"/>
        <v>4.24E-2</v>
      </c>
      <c r="H464" s="235" t="s">
        <v>188</v>
      </c>
      <c r="I464" s="556" t="s">
        <v>189</v>
      </c>
      <c r="J464" s="298">
        <f>IFERROR(IF(F464="N/A","N/A",F464*(1-E464)*INDEX('2. Emissions Units &amp; Activities'!$H$15:$H$23,MATCH('3. Pollutant Emissions - EF'!$A464,'2. Emissions Units &amp; Activities'!$A$15:$A$23,0))/1000),"")</f>
        <v>0</v>
      </c>
      <c r="K464" s="298">
        <f>INDEX('Screening Emission Calculations'!$E$4:$M$54,MATCH($B464,'Screening Emission Calculations'!$C$4:$C$54,0),MATCH($A464,'Screening Emission Calculations'!$E$1:$M$1,0))</f>
        <v>0.44471494399999995</v>
      </c>
      <c r="L464" s="299">
        <f t="shared" si="19"/>
        <v>0.44471494399999995</v>
      </c>
      <c r="M464" s="500">
        <f>IFERROR(IF(F464="N/A","N/A",F464*(1-E464)*INDEX('2. Emissions Units &amp; Activities'!$K$15:$K$23,MATCH('3. Pollutant Emissions - EF'!$A464,'2. Emissions Units &amp; Activities'!$A$15:$A$23,0))/1000),"")</f>
        <v>0</v>
      </c>
      <c r="N464" s="555">
        <f>INDEX('Screening Emission Calculations'!$E$83:$M$133,MATCH($B464,'Screening Emission Calculations'!$C$83:$C$133,0),MATCH($A464,'Screening Emission Calculations'!$E$80:$M$80,0))</f>
        <v>0.10526303146666667</v>
      </c>
      <c r="O464" s="304">
        <f t="shared" si="20"/>
        <v>0.10526303146666667</v>
      </c>
    </row>
    <row r="465" spans="1:15" x14ac:dyDescent="0.3">
      <c r="A465" s="248" t="str">
        <f>'2. Emissions Units &amp; Activities'!$A$23</f>
        <v>Type I</v>
      </c>
      <c r="B465" s="294" t="s">
        <v>237</v>
      </c>
      <c r="C465" s="295" t="str">
        <f>IFERROR(IF(B465="No CAS","",INDEX('DEQ Pollutant List'!$C$7:$C$611,MATCH('3. Pollutant Emissions - EF'!B465,'DEQ Pollutant List'!$B$7:$B$611,0))),"")</f>
        <v>Zinc and compounds</v>
      </c>
      <c r="D465" s="241">
        <f>IFERROR(IF(OR($B465="",$B465="No CAS"),INDEX('DEQ Pollutant List'!$A$7:$A$611,MATCH($C465,'DEQ Pollutant List'!$C$7:$C$611,0)),INDEX('DEQ Pollutant List'!$A$7:$A$611,MATCH($B465,'DEQ Pollutant List'!$B$7:$B$611,0))),"")</f>
        <v>632</v>
      </c>
      <c r="E465" s="242">
        <v>0</v>
      </c>
      <c r="F465" s="243">
        <f>IF(A465="Type F",IF(INDEX('Emission Factors'!$G$6:$G$54,MATCH('3. Pollutant Emissions - EF'!B465,'Emission Factors'!$D$6:$D$54,0))="",INDEX('Emission Factors'!$F$6:$F$54,MATCH('3. Pollutant Emissions - EF'!B465,'Emission Factors'!$D$6:$D$54,0)),INDEX('Emission Factors'!$G$6:$G$54,MATCH('3. Pollutant Emissions - EF'!B465,'Emission Factors'!$D$6:$D$54,0))),IF(OR(A465="Type X",A465="Type Y"),INDEX('Emission Factors'!$E$6:$E$54,MATCH('3. Pollutant Emissions - EF'!B465,'Emission Factors'!$D$6:$D$54,0)),INDEX('Emission Factors'!$F$6:$F$54,MATCH('3. Pollutant Emissions - EF'!B465,'Emission Factors'!$D$6:$D$54,0))))</f>
        <v>5.2261769021193245E-3</v>
      </c>
      <c r="G465" s="244">
        <f t="shared" si="21"/>
        <v>5.2261769021193245E-3</v>
      </c>
      <c r="H465" s="245" t="s">
        <v>188</v>
      </c>
      <c r="I465" s="557" t="s">
        <v>196</v>
      </c>
      <c r="J465" s="243">
        <f>IFERROR(IF(F465="N/A","N/A",F465*(1-E465)*INDEX('2. Emissions Units &amp; Activities'!$H$15:$H$23,MATCH('3. Pollutant Emissions - EF'!$A465,'2. Emissions Units &amp; Activities'!$A$15:$A$23,0))/1000),"")</f>
        <v>0</v>
      </c>
      <c r="K465" s="301">
        <f>INDEX('Screening Emission Calculations'!$E$4:$M$54,MATCH($B465,'Screening Emission Calculations'!$C$4:$C$54,0),MATCH($A465,'Screening Emission Calculations'!$E$1:$M$1,0))</f>
        <v>5.3934145629871429E-2</v>
      </c>
      <c r="L465" s="302">
        <f t="shared" ref="L465:L515" si="22">K465</f>
        <v>5.3934145629871429E-2</v>
      </c>
      <c r="M465" s="501">
        <f>IFERROR(IF(F465="N/A","N/A",F465*(1-E465)*INDEX('2. Emissions Units &amp; Activities'!$K$15:$K$23,MATCH('3. Pollutant Emissions - EF'!$A465,'2. Emissions Units &amp; Activities'!$A$15:$A$23,0))/1000),"")</f>
        <v>0</v>
      </c>
      <c r="N465" s="559">
        <f>INDEX('Screening Emission Calculations'!$E$83:$M$133,MATCH($B465,'Screening Emission Calculations'!$C$83:$C$133,0),MATCH($A465,'Screening Emission Calculations'!$E$80:$M$80,0))</f>
        <v>1.2945240186549568E-2</v>
      </c>
      <c r="O465" s="305">
        <f t="shared" ref="O465:O515" si="23">N465</f>
        <v>1.2945240186549568E-2</v>
      </c>
    </row>
    <row r="466" spans="1:15" x14ac:dyDescent="0.3">
      <c r="A466" s="566" t="s">
        <v>136</v>
      </c>
      <c r="B466" s="293" t="s">
        <v>187</v>
      </c>
      <c r="C466" s="230" t="str">
        <f>IFERROR(IF(B466="No CAS","",INDEX('DEQ Pollutant List'!$C$7:$C$611,MATCH('3. Pollutant Emissions - EF'!B466,'DEQ Pollutant List'!$B$7:$B$611,0))),"")</f>
        <v>1,3-Butadiene</v>
      </c>
      <c r="D466" s="231">
        <f>IFERROR(IF(OR($B466="",$B466="No CAS"),INDEX('DEQ Pollutant List'!$A$7:$A$611,MATCH($C466,'DEQ Pollutant List'!$C$7:$C$611,0)),INDEX('DEQ Pollutant List'!$A$7:$A$611,MATCH($B466,'DEQ Pollutant List'!$B$7:$B$611,0))),"")</f>
        <v>75</v>
      </c>
      <c r="E466" s="232">
        <v>0</v>
      </c>
      <c r="F466" s="236" t="s">
        <v>243</v>
      </c>
      <c r="G466" s="261" t="s">
        <v>243</v>
      </c>
      <c r="H466" s="235" t="s">
        <v>188</v>
      </c>
      <c r="I466" s="556" t="s">
        <v>244</v>
      </c>
      <c r="J466" s="306">
        <f>SUMIFS($J$16:$J$465,$B$16:$B$465,B466)</f>
        <v>1.6659362000000002</v>
      </c>
      <c r="K466" s="554">
        <f>MAX(INDEX('Calc - Type F'!$N$4:$N$54,MATCH(B466,'Calc - Type F'!$C$4:$C$54,0)),INDEX('Calcs - High EF Sm'!$N$4:$N$54,MATCH(B466,'Calcs - High EF Sm'!$C$4:$C$54,0)))</f>
        <v>44.459733390666663</v>
      </c>
      <c r="L466" s="307">
        <f t="shared" si="22"/>
        <v>44.459733390666663</v>
      </c>
      <c r="M466" s="306">
        <f>SUMIFS($M$16:$M$465,$B$16:$B$465,B466)</f>
        <v>0.31483868000000004</v>
      </c>
      <c r="N466" s="554">
        <f>MAX(INDEX('Calc - Type F'!$N$83:$N$133,MATCH(B466,'Calc - Type F'!$C$83:$C$133,0)),INDEX('Calcs - High EF Sm'!$N$83:$N$133,MATCH(B466,'Calcs - High EF Sm'!$C$83:$C$133,0)))</f>
        <v>4.3718168463555553</v>
      </c>
      <c r="O466" s="307">
        <f t="shared" si="23"/>
        <v>4.3718168463555553</v>
      </c>
    </row>
    <row r="467" spans="1:15" x14ac:dyDescent="0.3">
      <c r="A467" s="566" t="s">
        <v>136</v>
      </c>
      <c r="B467" s="276" t="s">
        <v>190</v>
      </c>
      <c r="C467" s="230" t="str">
        <f>IFERROR(IF(B467="No CAS","",INDEX('DEQ Pollutant List'!$C$7:$C$611,MATCH('3. Pollutant Emissions - EF'!B467,'DEQ Pollutant List'!$B$7:$B$611,0))),"")</f>
        <v>2-Methyl naphthalene</v>
      </c>
      <c r="D467" s="231">
        <f>IFERROR(IF(OR($B467="",$B467="No CAS"),INDEX('DEQ Pollutant List'!$A$7:$A$611,MATCH($C467,'DEQ Pollutant List'!$C$7:$C$611,0)),INDEX('DEQ Pollutant List'!$A$7:$A$611,MATCH($B467,'DEQ Pollutant List'!$B$7:$B$611,0))),"")</f>
        <v>427</v>
      </c>
      <c r="E467" s="232">
        <v>0</v>
      </c>
      <c r="F467" s="236" t="s">
        <v>243</v>
      </c>
      <c r="G467" s="261" t="s">
        <v>243</v>
      </c>
      <c r="H467" s="235" t="s">
        <v>188</v>
      </c>
      <c r="I467" s="556" t="s">
        <v>244</v>
      </c>
      <c r="J467" s="306">
        <f t="shared" ref="J467:J515" si="24">SUMIFS($J$16:$J$465,$B$16:$B$465,B467)</f>
        <v>0.35631387093154265</v>
      </c>
      <c r="K467" s="554">
        <f>MAX(INDEX('Calc - Type F'!$N$4:$N$54,MATCH(B467,'Calc - Type F'!$C$4:$C$54,0)),INDEX('Calcs - High EF Sm'!$N$4:$N$54,MATCH(B467,'Calcs - High EF Sm'!$C$4:$C$54,0)))</f>
        <v>3.3127532634096144</v>
      </c>
      <c r="L467" s="307">
        <f t="shared" si="22"/>
        <v>3.3127532634096144</v>
      </c>
      <c r="M467" s="306">
        <f t="shared" ref="M467:M491" si="25">SUMIFS($M$16:$M$465,$B$16:$B$465,B467)</f>
        <v>7.4189742932378053E-2</v>
      </c>
      <c r="N467" s="554">
        <f>MAX(INDEX('Calc - Type F'!$N$83:$N$133,MATCH(B467,'Calc - Type F'!$C$83:$C$133,0)),INDEX('Calcs - High EF Sm'!$N$83:$N$133,MATCH(B467,'Calcs - High EF Sm'!$C$83:$C$133,0)))</f>
        <v>0.25387113753982959</v>
      </c>
      <c r="O467" s="307">
        <f t="shared" si="23"/>
        <v>0.25387113753982959</v>
      </c>
    </row>
    <row r="468" spans="1:15" x14ac:dyDescent="0.3">
      <c r="A468" s="566" t="s">
        <v>136</v>
      </c>
      <c r="B468" s="276" t="s">
        <v>191</v>
      </c>
      <c r="C468" s="230" t="str">
        <f>IFERROR(IF(B468="No CAS","",INDEX('DEQ Pollutant List'!$C$7:$C$611,MATCH('3. Pollutant Emissions - EF'!B468,'DEQ Pollutant List'!$B$7:$B$611,0))),"")</f>
        <v>Acenaphthene</v>
      </c>
      <c r="D468" s="231">
        <f>IFERROR(IF(OR($B468="",$B468="No CAS"),INDEX('DEQ Pollutant List'!$A$7:$A$611,MATCH($C468,'DEQ Pollutant List'!$C$7:$C$611,0)),INDEX('DEQ Pollutant List'!$A$7:$A$611,MATCH($B468,'DEQ Pollutant List'!$B$7:$B$611,0))),"")</f>
        <v>402</v>
      </c>
      <c r="E468" s="232">
        <v>0</v>
      </c>
      <c r="F468" s="236" t="s">
        <v>243</v>
      </c>
      <c r="G468" s="261" t="s">
        <v>243</v>
      </c>
      <c r="H468" s="235" t="s">
        <v>188</v>
      </c>
      <c r="I468" s="556" t="s">
        <v>244</v>
      </c>
      <c r="J468" s="306">
        <f t="shared" si="24"/>
        <v>2.2596554008865396E-2</v>
      </c>
      <c r="K468" s="554">
        <f>MAX(INDEX('Calc - Type F'!$N$4:$N$54,MATCH(B468,'Calc - Type F'!$C$4:$C$54,0)),INDEX('Calcs - High EF Sm'!$N$4:$N$54,MATCH(B468,'Calcs - High EF Sm'!$C$4:$C$54,0)))</f>
        <v>0.20188123841086306</v>
      </c>
      <c r="L468" s="307">
        <f t="shared" si="22"/>
        <v>0.20188123841086306</v>
      </c>
      <c r="M468" s="306">
        <f t="shared" si="25"/>
        <v>4.7140048557928133E-3</v>
      </c>
      <c r="N468" s="554">
        <f>MAX(INDEX('Calc - Type F'!$N$83:$N$133,MATCH(B468,'Calc - Type F'!$C$83:$C$133,0)),INDEX('Calcs - High EF Sm'!$N$83:$N$133,MATCH(B468,'Calcs - High EF Sm'!$C$83:$C$133,0)))</f>
        <v>1.5197841587237314E-2</v>
      </c>
      <c r="O468" s="307">
        <f t="shared" si="23"/>
        <v>1.5197841587237314E-2</v>
      </c>
    </row>
    <row r="469" spans="1:15" x14ac:dyDescent="0.3">
      <c r="A469" s="566" t="s">
        <v>136</v>
      </c>
      <c r="B469" s="276" t="s">
        <v>192</v>
      </c>
      <c r="C469" s="230" t="str">
        <f>IFERROR(IF(B469="No CAS","",INDEX('DEQ Pollutant List'!$C$7:$C$611,MATCH('3. Pollutant Emissions - EF'!B469,'DEQ Pollutant List'!$B$7:$B$611,0))),"")</f>
        <v>Acenaphthylene</v>
      </c>
      <c r="D469" s="231">
        <f>IFERROR(IF(OR($B469="",$B469="No CAS"),INDEX('DEQ Pollutant List'!$A$7:$A$611,MATCH($C469,'DEQ Pollutant List'!$C$7:$C$611,0)),INDEX('DEQ Pollutant List'!$A$7:$A$611,MATCH($B469,'DEQ Pollutant List'!$B$7:$B$611,0))),"")</f>
        <v>403</v>
      </c>
      <c r="E469" s="232">
        <v>0</v>
      </c>
      <c r="F469" s="236" t="s">
        <v>243</v>
      </c>
      <c r="G469" s="261" t="s">
        <v>243</v>
      </c>
      <c r="H469" s="235" t="s">
        <v>188</v>
      </c>
      <c r="I469" s="556" t="s">
        <v>244</v>
      </c>
      <c r="J469" s="306">
        <f t="shared" si="24"/>
        <v>2.6401334274259787E-2</v>
      </c>
      <c r="K469" s="554">
        <f>MAX(INDEX('Calc - Type F'!$N$4:$N$54,MATCH(B469,'Calc - Type F'!$C$4:$C$54,0)),INDEX('Calcs - High EF Sm'!$N$4:$N$54,MATCH(B469,'Calcs - High EF Sm'!$C$4:$C$54,0)))</f>
        <v>0.22708805491361575</v>
      </c>
      <c r="L469" s="307">
        <f t="shared" si="22"/>
        <v>0.22708805491361575</v>
      </c>
      <c r="M469" s="306">
        <f t="shared" si="25"/>
        <v>5.5174576803075134E-3</v>
      </c>
      <c r="N469" s="554">
        <f>MAX(INDEX('Calc - Type F'!$N$83:$N$133,MATCH(B469,'Calc - Type F'!$C$83:$C$133,0)),INDEX('Calcs - High EF Sm'!$N$83:$N$133,MATCH(B469,'Calcs - High EF Sm'!$C$83:$C$133,0)))</f>
        <v>1.6791004675882706E-2</v>
      </c>
      <c r="O469" s="307">
        <f t="shared" si="23"/>
        <v>1.6791004675882706E-2</v>
      </c>
    </row>
    <row r="470" spans="1:15" x14ac:dyDescent="0.3">
      <c r="A470" s="566" t="s">
        <v>136</v>
      </c>
      <c r="B470" s="276" t="s">
        <v>193</v>
      </c>
      <c r="C470" s="230" t="str">
        <f>IFERROR(IF(B470="No CAS","",INDEX('DEQ Pollutant List'!$C$7:$C$611,MATCH('3. Pollutant Emissions - EF'!B470,'DEQ Pollutant List'!$B$7:$B$611,0))),"")</f>
        <v>Acetaldehyde</v>
      </c>
      <c r="D470" s="231">
        <f>IFERROR(IF(OR($B470="",$B470="No CAS"),INDEX('DEQ Pollutant List'!$A$7:$A$611,MATCH($C470,'DEQ Pollutant List'!$C$7:$C$611,0)),INDEX('DEQ Pollutant List'!$A$7:$A$611,MATCH($B470,'DEQ Pollutant List'!$B$7:$B$611,0))),"")</f>
        <v>1</v>
      </c>
      <c r="E470" s="232">
        <v>0</v>
      </c>
      <c r="F470" s="236" t="s">
        <v>243</v>
      </c>
      <c r="G470" s="261" t="s">
        <v>243</v>
      </c>
      <c r="H470" s="235" t="s">
        <v>188</v>
      </c>
      <c r="I470" s="556" t="s">
        <v>244</v>
      </c>
      <c r="J470" s="306">
        <f t="shared" si="24"/>
        <v>6.0024278999999998</v>
      </c>
      <c r="K470" s="554">
        <f>MAX(INDEX('Calc - Type F'!$N$4:$N$54,MATCH(B470,'Calc - Type F'!$C$4:$C$54,0)),INDEX('Calcs - High EF Sm'!$N$4:$N$54,MATCH(B470,'Calcs - High EF Sm'!$C$4:$C$54,0)))</f>
        <v>160.190014558</v>
      </c>
      <c r="L470" s="307">
        <f t="shared" si="22"/>
        <v>160.190014558</v>
      </c>
      <c r="M470" s="306">
        <f t="shared" si="25"/>
        <v>1.13437506</v>
      </c>
      <c r="N470" s="554">
        <f>MAX(INDEX('Calc - Type F'!$N$83:$N$133,MATCH(B470,'Calc - Type F'!$C$83:$C$133,0)),INDEX('Calcs - High EF Sm'!$N$83:$N$133,MATCH(B470,'Calcs - High EF Sm'!$C$83:$C$133,0)))</f>
        <v>15.751812951933333</v>
      </c>
      <c r="O470" s="307">
        <f t="shared" si="23"/>
        <v>15.751812951933333</v>
      </c>
    </row>
    <row r="471" spans="1:15" x14ac:dyDescent="0.3">
      <c r="A471" s="566" t="s">
        <v>136</v>
      </c>
      <c r="B471" s="276" t="s">
        <v>194</v>
      </c>
      <c r="C471" s="230" t="str">
        <f>IFERROR(IF(B471="No CAS","",INDEX('DEQ Pollutant List'!$C$7:$C$611,MATCH('3. Pollutant Emissions - EF'!B471,'DEQ Pollutant List'!$B$7:$B$611,0))),"")</f>
        <v>Acrolein</v>
      </c>
      <c r="D471" s="231">
        <f>IFERROR(IF(OR($B471="",$B471="No CAS"),INDEX('DEQ Pollutant List'!$A$7:$A$611,MATCH($C471,'DEQ Pollutant List'!$C$7:$C$611,0)),INDEX('DEQ Pollutant List'!$A$7:$A$611,MATCH($B471,'DEQ Pollutant List'!$B$7:$B$611,0))),"")</f>
        <v>5</v>
      </c>
      <c r="E471" s="232">
        <v>0</v>
      </c>
      <c r="F471" s="236" t="s">
        <v>243</v>
      </c>
      <c r="G471" s="261" t="s">
        <v>243</v>
      </c>
      <c r="H471" s="235" t="s">
        <v>188</v>
      </c>
      <c r="I471" s="556" t="s">
        <v>244</v>
      </c>
      <c r="J471" s="306">
        <f t="shared" si="24"/>
        <v>1.269547881</v>
      </c>
      <c r="K471" s="554">
        <f>MAX(INDEX('Calc - Type F'!$N$4:$N$54,MATCH(B471,'Calc - Type F'!$C$4:$C$54,0)),INDEX('Calcs - High EF Sm'!$N$4:$N$54,MATCH(B471,'Calcs - High EF Sm'!$C$4:$C$54,0)))</f>
        <v>10.006496118999999</v>
      </c>
      <c r="L471" s="307">
        <f t="shared" si="22"/>
        <v>10.006496118999999</v>
      </c>
      <c r="M471" s="306">
        <f t="shared" si="25"/>
        <v>0.26632517999999999</v>
      </c>
      <c r="N471" s="554">
        <f>MAX(INDEX('Calc - Type F'!$N$83:$N$133,MATCH(B471,'Calc - Type F'!$C$83:$C$133,0)),INDEX('Calcs - High EF Sm'!$N$83:$N$133,MATCH(B471,'Calcs - High EF Sm'!$C$83:$C$133,0)))</f>
        <v>0.7070114806333333</v>
      </c>
      <c r="O471" s="307">
        <f t="shared" si="23"/>
        <v>0.7070114806333333</v>
      </c>
    </row>
    <row r="472" spans="1:15" x14ac:dyDescent="0.3">
      <c r="A472" s="566" t="s">
        <v>136</v>
      </c>
      <c r="B472" s="276" t="s">
        <v>195</v>
      </c>
      <c r="C472" s="230" t="str">
        <f>IFERROR(IF(B472="No CAS","",INDEX('DEQ Pollutant List'!$C$7:$C$611,MATCH('3. Pollutant Emissions - EF'!B472,'DEQ Pollutant List'!$B$7:$B$611,0))),"")</f>
        <v>Ammonia</v>
      </c>
      <c r="D472" s="231">
        <f>IFERROR(IF(OR($B472="",$B472="No CAS"),INDEX('DEQ Pollutant List'!$A$7:$A$611,MATCH($C472,'DEQ Pollutant List'!$C$7:$C$611,0)),INDEX('DEQ Pollutant List'!$A$7:$A$611,MATCH($B472,'DEQ Pollutant List'!$B$7:$B$611,0))),"")</f>
        <v>26</v>
      </c>
      <c r="E472" s="232">
        <v>0</v>
      </c>
      <c r="F472" s="236" t="s">
        <v>243</v>
      </c>
      <c r="G472" s="261" t="s">
        <v>243</v>
      </c>
      <c r="H472" s="235" t="s">
        <v>188</v>
      </c>
      <c r="I472" s="556" t="s">
        <v>245</v>
      </c>
      <c r="J472" s="306">
        <f t="shared" si="24"/>
        <v>29.959832000000002</v>
      </c>
      <c r="K472" s="554">
        <f>MAX(INDEX('Calc - Type F'!$N$4:$N$54,MATCH(B472,'Calc - Type F'!$C$4:$C$54,0)),INDEX('Calcs - High EF Sm'!$N$4:$N$54,MATCH(B472,'Calcs - High EF Sm'!$C$4:$C$54,0)))</f>
        <v>215.60240000000002</v>
      </c>
      <c r="L472" s="307">
        <f t="shared" si="22"/>
        <v>215.60240000000002</v>
      </c>
      <c r="M472" s="306">
        <f t="shared" si="25"/>
        <v>6.2849599999999999</v>
      </c>
      <c r="N472" s="554">
        <f>MAX(INDEX('Calc - Type F'!$N$83:$N$133,MATCH(B472,'Calc - Type F'!$C$83:$C$133,0)),INDEX('Calcs - High EF Sm'!$N$83:$N$133,MATCH(B472,'Calcs - High EF Sm'!$C$83:$C$133,0)))</f>
        <v>16</v>
      </c>
      <c r="O472" s="307">
        <f t="shared" si="23"/>
        <v>16</v>
      </c>
    </row>
    <row r="473" spans="1:15" x14ac:dyDescent="0.3">
      <c r="A473" s="566" t="s">
        <v>136</v>
      </c>
      <c r="B473" s="276" t="s">
        <v>197</v>
      </c>
      <c r="C473" s="230" t="str">
        <f>IFERROR(IF(B473="No CAS","",INDEX('DEQ Pollutant List'!$C$7:$C$611,MATCH('3. Pollutant Emissions - EF'!B473,'DEQ Pollutant List'!$B$7:$B$611,0))),"")</f>
        <v>Anthracene</v>
      </c>
      <c r="D473" s="231">
        <f>IFERROR(IF(OR($B473="",$B473="No CAS"),INDEX('DEQ Pollutant List'!$A$7:$A$611,MATCH($C473,'DEQ Pollutant List'!$C$7:$C$611,0)),INDEX('DEQ Pollutant List'!$A$7:$A$611,MATCH($B473,'DEQ Pollutant List'!$B$7:$B$611,0))),"")</f>
        <v>404</v>
      </c>
      <c r="E473" s="232">
        <v>0</v>
      </c>
      <c r="F473" s="236" t="s">
        <v>243</v>
      </c>
      <c r="G473" s="261" t="s">
        <v>243</v>
      </c>
      <c r="H473" s="235" t="s">
        <v>188</v>
      </c>
      <c r="I473" s="556" t="s">
        <v>244</v>
      </c>
      <c r="J473" s="306">
        <f t="shared" si="24"/>
        <v>1.2819969393994103E-2</v>
      </c>
      <c r="K473" s="554">
        <f>MAX(INDEX('Calc - Type F'!$N$4:$N$54,MATCH(B473,'Calc - Type F'!$C$4:$C$54,0)),INDEX('Calcs - High EF Sm'!$N$4:$N$54,MATCH(B473,'Calcs - High EF Sm'!$C$4:$C$54,0)))</f>
        <v>0.12093362364933495</v>
      </c>
      <c r="L473" s="307">
        <f t="shared" si="22"/>
        <v>0.12093362364933495</v>
      </c>
      <c r="M473" s="306">
        <f t="shared" si="25"/>
        <v>2.667377672845118E-3</v>
      </c>
      <c r="N473" s="554">
        <f>MAX(INDEX('Calc - Type F'!$N$83:$N$133,MATCH(B473,'Calc - Type F'!$C$83:$C$133,0)),INDEX('Calcs - High EF Sm'!$N$83:$N$133,MATCH(B473,'Calcs - High EF Sm'!$C$83:$C$133,0)))</f>
        <v>9.3257122112230788E-3</v>
      </c>
      <c r="O473" s="307">
        <f t="shared" si="23"/>
        <v>9.3257122112230788E-3</v>
      </c>
    </row>
    <row r="474" spans="1:15" x14ac:dyDescent="0.3">
      <c r="A474" s="566" t="s">
        <v>136</v>
      </c>
      <c r="B474" s="276" t="s">
        <v>198</v>
      </c>
      <c r="C474" s="230" t="str">
        <f>IFERROR(IF(B474="No CAS","",INDEX('DEQ Pollutant List'!$C$7:$C$611,MATCH('3. Pollutant Emissions - EF'!B474,'DEQ Pollutant List'!$B$7:$B$611,0))),"")</f>
        <v>Antimony and compounds</v>
      </c>
      <c r="D474" s="231">
        <f>IFERROR(IF(OR($B474="",$B474="No CAS"),INDEX('DEQ Pollutant List'!$A$7:$A$611,MATCH($C474,'DEQ Pollutant List'!$C$7:$C$611,0)),INDEX('DEQ Pollutant List'!$A$7:$A$611,MATCH($B474,'DEQ Pollutant List'!$B$7:$B$611,0))),"")</f>
        <v>33</v>
      </c>
      <c r="E474" s="232">
        <v>0</v>
      </c>
      <c r="F474" s="236" t="s">
        <v>243</v>
      </c>
      <c r="G474" s="261" t="s">
        <v>243</v>
      </c>
      <c r="H474" s="235" t="s">
        <v>188</v>
      </c>
      <c r="I474" s="556" t="s">
        <v>245</v>
      </c>
      <c r="J474" s="306">
        <f t="shared" si="24"/>
        <v>1.0015597112105694E-2</v>
      </c>
      <c r="K474" s="554">
        <f>MAX(INDEX('Calc - Type F'!$N$4:$N$54,MATCH(B474,'Calc - Type F'!$C$4:$C$54,0)),INDEX('Calcs - High EF Sm'!$N$4:$N$54,MATCH(B474,'Calcs - High EF Sm'!$C$4:$C$54,0)))</f>
        <v>8.1395849488720667E-2</v>
      </c>
      <c r="L474" s="307">
        <f t="shared" si="22"/>
        <v>8.1395849488720667E-2</v>
      </c>
      <c r="M474" s="306">
        <f t="shared" si="25"/>
        <v>2.0909012157083232E-3</v>
      </c>
      <c r="N474" s="554">
        <f>MAX(INDEX('Calc - Type F'!$N$83:$N$133,MATCH(B474,'Calc - Type F'!$C$83:$C$133,0)),INDEX('Calcs - High EF Sm'!$N$83:$N$133,MATCH(B474,'Calcs - High EF Sm'!$C$83:$C$133,0)))</f>
        <v>6.3637454609710891E-3</v>
      </c>
      <c r="O474" s="307">
        <f t="shared" si="23"/>
        <v>6.3637454609710891E-3</v>
      </c>
    </row>
    <row r="475" spans="1:15" x14ac:dyDescent="0.3">
      <c r="A475" s="566" t="s">
        <v>136</v>
      </c>
      <c r="B475" s="276" t="s">
        <v>185</v>
      </c>
      <c r="C475" s="230" t="str">
        <f>IFERROR(IF(B475="No CAS","",INDEX('DEQ Pollutant List'!$C$7:$C$611,MATCH('3. Pollutant Emissions - EF'!B475,'DEQ Pollutant List'!$B$7:$B$611,0))),"")</f>
        <v>Arsenic and compounds</v>
      </c>
      <c r="D475" s="231">
        <f>IFERROR(IF(OR($B475="",$B475="No CAS"),INDEX('DEQ Pollutant List'!$A$7:$A$611,MATCH($C475,'DEQ Pollutant List'!$C$7:$C$611,0)),INDEX('DEQ Pollutant List'!$A$7:$A$611,MATCH($B475,'DEQ Pollutant List'!$B$7:$B$611,0))),"")</f>
        <v>37</v>
      </c>
      <c r="E475" s="232">
        <v>0</v>
      </c>
      <c r="F475" s="236" t="s">
        <v>243</v>
      </c>
      <c r="G475" s="261" t="s">
        <v>243</v>
      </c>
      <c r="H475" s="235" t="s">
        <v>188</v>
      </c>
      <c r="I475" s="556" t="s">
        <v>245</v>
      </c>
      <c r="J475" s="306">
        <f t="shared" si="24"/>
        <v>7.9001593344465715E-3</v>
      </c>
      <c r="K475" s="554">
        <f>MAX(INDEX('Calc - Type F'!$N$4:$N$54,MATCH(B475,'Calc - Type F'!$C$4:$C$54,0)),INDEX('Calcs - High EF Sm'!$N$4:$N$54,MATCH(B475,'Calcs - High EF Sm'!$C$4:$C$54,0)))</f>
        <v>6.8955197944165381E-2</v>
      </c>
      <c r="L475" s="307">
        <f t="shared" si="22"/>
        <v>6.8955197944165381E-2</v>
      </c>
      <c r="M475" s="306">
        <f t="shared" si="25"/>
        <v>1.6440900488338154E-3</v>
      </c>
      <c r="N475" s="554">
        <f>MAX(INDEX('Calc - Type F'!$N$83:$N$133,MATCH(B475,'Calc - Type F'!$C$83:$C$133,0)),INDEX('Calcs - High EF Sm'!$N$83:$N$133,MATCH(B475,'Calcs - High EF Sm'!$C$83:$C$133,0)))</f>
        <v>5.5370535676538503E-3</v>
      </c>
      <c r="O475" s="307">
        <f t="shared" si="23"/>
        <v>5.5370535676538503E-3</v>
      </c>
    </row>
    <row r="476" spans="1:15" x14ac:dyDescent="0.3">
      <c r="A476" s="566" t="s">
        <v>136</v>
      </c>
      <c r="B476" s="276" t="s">
        <v>199</v>
      </c>
      <c r="C476" s="230" t="str">
        <f>IFERROR(IF(B476="No CAS","",INDEX('DEQ Pollutant List'!$C$7:$C$611,MATCH('3. Pollutant Emissions - EF'!B476,'DEQ Pollutant List'!$B$7:$B$611,0))),"")</f>
        <v>Barium and compounds</v>
      </c>
      <c r="D476" s="231">
        <f>IFERROR(IF(OR($B476="",$B476="No CAS"),INDEX('DEQ Pollutant List'!$A$7:$A$611,MATCH($C476,'DEQ Pollutant List'!$C$7:$C$611,0)),INDEX('DEQ Pollutant List'!$A$7:$A$611,MATCH($B476,'DEQ Pollutant List'!$B$7:$B$611,0))),"")</f>
        <v>45</v>
      </c>
      <c r="E476" s="232">
        <v>0</v>
      </c>
      <c r="F476" s="236" t="s">
        <v>243</v>
      </c>
      <c r="G476" s="261" t="s">
        <v>243</v>
      </c>
      <c r="H476" s="235" t="s">
        <v>188</v>
      </c>
      <c r="I476" s="556" t="s">
        <v>245</v>
      </c>
      <c r="J476" s="306">
        <f t="shared" si="24"/>
        <v>2.3449760217412203E-2</v>
      </c>
      <c r="K476" s="554">
        <f>MAX(INDEX('Calc - Type F'!$N$4:$N$54,MATCH(B476,'Calc - Type F'!$C$4:$C$54,0)),INDEX('Calcs - High EF Sm'!$N$4:$N$54,MATCH(B476,'Calcs - High EF Sm'!$C$4:$C$54,0)))</f>
        <v>0.18624415809775652</v>
      </c>
      <c r="L476" s="307">
        <f t="shared" si="22"/>
        <v>0.18624415809775652</v>
      </c>
      <c r="M476" s="306">
        <f t="shared" si="25"/>
        <v>4.9698184712295354E-3</v>
      </c>
      <c r="N476" s="554">
        <f>MAX(INDEX('Calc - Type F'!$N$83:$N$133,MATCH(B476,'Calc - Type F'!$C$83:$C$133,0)),INDEX('Calcs - High EF Sm'!$N$83:$N$133,MATCH(B476,'Calcs - High EF Sm'!$C$83:$C$133,0)))</f>
        <v>1.3821305002004172E-2</v>
      </c>
      <c r="O476" s="307">
        <f t="shared" si="23"/>
        <v>1.3821305002004172E-2</v>
      </c>
    </row>
    <row r="477" spans="1:15" x14ac:dyDescent="0.3">
      <c r="A477" s="566" t="s">
        <v>136</v>
      </c>
      <c r="B477" s="276" t="s">
        <v>200</v>
      </c>
      <c r="C477" s="230" t="str">
        <f>IFERROR(IF(B477="No CAS","",INDEX('DEQ Pollutant List'!$C$7:$C$611,MATCH('3. Pollutant Emissions - EF'!B477,'DEQ Pollutant List'!$B$7:$B$611,0))),"")</f>
        <v>Benz[a]anthracene</v>
      </c>
      <c r="D477" s="231">
        <f>IFERROR(IF(OR($B477="",$B477="No CAS"),INDEX('DEQ Pollutant List'!$A$7:$A$611,MATCH($C477,'DEQ Pollutant List'!$C$7:$C$611,0)),INDEX('DEQ Pollutant List'!$A$7:$A$611,MATCH($B477,'DEQ Pollutant List'!$B$7:$B$611,0))),"")</f>
        <v>405</v>
      </c>
      <c r="E477" s="232">
        <v>0</v>
      </c>
      <c r="F477" s="236" t="s">
        <v>243</v>
      </c>
      <c r="G477" s="261" t="s">
        <v>243</v>
      </c>
      <c r="H477" s="235" t="s">
        <v>188</v>
      </c>
      <c r="I477" s="556" t="s">
        <v>244</v>
      </c>
      <c r="J477" s="306">
        <f t="shared" si="24"/>
        <v>1.5642582824853723E-3</v>
      </c>
      <c r="K477" s="554">
        <f>MAX(INDEX('Calc - Type F'!$N$4:$N$54,MATCH(B477,'Calc - Type F'!$C$4:$C$54,0)),INDEX('Calcs - High EF Sm'!$N$4:$N$54,MATCH(B477,'Calcs - High EF Sm'!$C$4:$C$54,0)))</f>
        <v>1.3556311455865172E-2</v>
      </c>
      <c r="L477" s="307">
        <f t="shared" si="22"/>
        <v>1.3556311455865172E-2</v>
      </c>
      <c r="M477" s="306">
        <f t="shared" si="25"/>
        <v>3.267927715698537E-4</v>
      </c>
      <c r="N477" s="554">
        <f>MAX(INDEX('Calc - Type F'!$N$83:$N$133,MATCH(B477,'Calc - Type F'!$C$83:$C$133,0)),INDEX('Calcs - High EF Sm'!$N$83:$N$133,MATCH(B477,'Calcs - High EF Sm'!$C$83:$C$133,0)))</f>
        <v>1.0060144441607639E-3</v>
      </c>
      <c r="O477" s="307">
        <f t="shared" si="23"/>
        <v>1.0060144441607639E-3</v>
      </c>
    </row>
    <row r="478" spans="1:15" x14ac:dyDescent="0.3">
      <c r="A478" s="566" t="s">
        <v>136</v>
      </c>
      <c r="B478" s="276" t="s">
        <v>201</v>
      </c>
      <c r="C478" s="230" t="str">
        <f>IFERROR(IF(B478="No CAS","",INDEX('DEQ Pollutant List'!$C$7:$C$611,MATCH('3. Pollutant Emissions - EF'!B478,'DEQ Pollutant List'!$B$7:$B$611,0))),"")</f>
        <v>Benzene</v>
      </c>
      <c r="D478" s="231">
        <f>IFERROR(IF(OR($B478="",$B478="No CAS"),INDEX('DEQ Pollutant List'!$A$7:$A$611,MATCH($C478,'DEQ Pollutant List'!$C$7:$C$611,0)),INDEX('DEQ Pollutant List'!$A$7:$A$611,MATCH($B478,'DEQ Pollutant List'!$B$7:$B$611,0))),"")</f>
        <v>46</v>
      </c>
      <c r="E478" s="232">
        <v>0</v>
      </c>
      <c r="F478" s="236" t="s">
        <v>243</v>
      </c>
      <c r="G478" s="261" t="s">
        <v>243</v>
      </c>
      <c r="H478" s="235" t="s">
        <v>188</v>
      </c>
      <c r="I478" s="556" t="s">
        <v>244</v>
      </c>
      <c r="J478" s="306">
        <f t="shared" si="24"/>
        <v>1.4276168999999999</v>
      </c>
      <c r="K478" s="554">
        <f>MAX(INDEX('Calc - Type F'!$N$4:$N$54,MATCH(B478,'Calc - Type F'!$C$4:$C$54,0)),INDEX('Calcs - High EF Sm'!$N$4:$N$54,MATCH(B478,'Calcs - High EF Sm'!$C$4:$C$54,0)))</f>
        <v>38.099578337999993</v>
      </c>
      <c r="L478" s="307">
        <f t="shared" si="22"/>
        <v>38.099578337999993</v>
      </c>
      <c r="M478" s="306">
        <f t="shared" si="25"/>
        <v>0.26979965999999994</v>
      </c>
      <c r="N478" s="554">
        <f>MAX(INDEX('Calc - Type F'!$N$83:$N$133,MATCH(B478,'Calc - Type F'!$C$83:$C$133,0)),INDEX('Calcs - High EF Sm'!$N$83:$N$133,MATCH(B478,'Calcs - High EF Sm'!$C$83:$C$133,0)))</f>
        <v>3.7464097446000002</v>
      </c>
      <c r="O478" s="307">
        <f t="shared" si="23"/>
        <v>3.7464097446000002</v>
      </c>
    </row>
    <row r="479" spans="1:15" x14ac:dyDescent="0.3">
      <c r="A479" s="566" t="s">
        <v>136</v>
      </c>
      <c r="B479" s="276" t="s">
        <v>202</v>
      </c>
      <c r="C479" s="230" t="str">
        <f>IFERROR(IF(B479="No CAS","",INDEX('DEQ Pollutant List'!$C$7:$C$611,MATCH('3. Pollutant Emissions - EF'!B479,'DEQ Pollutant List'!$B$7:$B$611,0))),"")</f>
        <v>Benzo[a]pyrene</v>
      </c>
      <c r="D479" s="231">
        <f>IFERROR(IF(OR($B479="",$B479="No CAS"),INDEX('DEQ Pollutant List'!$A$7:$A$611,MATCH($C479,'DEQ Pollutant List'!$C$7:$C$611,0)),INDEX('DEQ Pollutant List'!$A$7:$A$611,MATCH($B479,'DEQ Pollutant List'!$B$7:$B$611,0))),"")</f>
        <v>406</v>
      </c>
      <c r="E479" s="232">
        <v>0</v>
      </c>
      <c r="F479" s="236" t="s">
        <v>243</v>
      </c>
      <c r="G479" s="261" t="s">
        <v>243</v>
      </c>
      <c r="H479" s="235" t="s">
        <v>188</v>
      </c>
      <c r="I479" s="556" t="s">
        <v>244</v>
      </c>
      <c r="J479" s="306">
        <f>SUMIFS($J$16:$J$465,$B$16:$B$465,B479)</f>
        <v>4.9010465101586036E-4</v>
      </c>
      <c r="K479" s="554">
        <f>MAX(INDEX('Calc - Type F'!$N$4:$N$54,MATCH(B479,'Calc - Type F'!$C$4:$C$54,0)),INDEX('Calcs - High EF Sm'!$N$4:$N$54,MATCH(B479,'Calcs - High EF Sm'!$C$4:$C$54,0)))</f>
        <v>4.0981929263031389E-3</v>
      </c>
      <c r="L479" s="307">
        <f t="shared" si="22"/>
        <v>4.0981929263031389E-3</v>
      </c>
      <c r="M479" s="306">
        <f t="shared" si="25"/>
        <v>1.02553848215025E-4</v>
      </c>
      <c r="N479" s="554">
        <f>MAX(INDEX('Calc - Type F'!$N$83:$N$133,MATCH(B479,'Calc - Type F'!$C$83:$C$133,0)),INDEX('Calcs - High EF Sm'!$N$83:$N$133,MATCH(B479,'Calcs - High EF Sm'!$C$83:$C$133,0)))</f>
        <v>2.9879751983437244E-4</v>
      </c>
      <c r="O479" s="307">
        <f t="shared" si="23"/>
        <v>2.9879751983437244E-4</v>
      </c>
    </row>
    <row r="480" spans="1:15" x14ac:dyDescent="0.3">
      <c r="A480" s="566" t="s">
        <v>136</v>
      </c>
      <c r="B480" s="276" t="s">
        <v>203</v>
      </c>
      <c r="C480" s="230" t="str">
        <f>IFERROR(IF(B480="No CAS","",INDEX('DEQ Pollutant List'!$C$7:$C$611,MATCH('3. Pollutant Emissions - EF'!B480,'DEQ Pollutant List'!$B$7:$B$611,0))),"")</f>
        <v>Benzo[b]fluoranthene</v>
      </c>
      <c r="D480" s="231">
        <f>IFERROR(IF(OR($B480="",$B480="No CAS"),INDEX('DEQ Pollutant List'!$A$7:$A$611,MATCH($C480,'DEQ Pollutant List'!$C$7:$C$611,0)),INDEX('DEQ Pollutant List'!$A$7:$A$611,MATCH($B480,'DEQ Pollutant List'!$B$7:$B$611,0))),"")</f>
        <v>407</v>
      </c>
      <c r="E480" s="232">
        <v>0</v>
      </c>
      <c r="F480" s="236" t="s">
        <v>243</v>
      </c>
      <c r="G480" s="261" t="s">
        <v>243</v>
      </c>
      <c r="H480" s="235" t="s">
        <v>188</v>
      </c>
      <c r="I480" s="556" t="s">
        <v>244</v>
      </c>
      <c r="J480" s="306">
        <f t="shared" si="24"/>
        <v>1.348828544588292E-3</v>
      </c>
      <c r="K480" s="554">
        <f>MAX(INDEX('Calc - Type F'!$N$4:$N$54,MATCH(B480,'Calc - Type F'!$C$4:$C$54,0)),INDEX('Calcs - High EF Sm'!$N$4:$N$54,MATCH(B480,'Calcs - High EF Sm'!$C$4:$C$54,0)))</f>
        <v>1.2141810169614452E-2</v>
      </c>
      <c r="L480" s="307">
        <f t="shared" si="22"/>
        <v>1.2141810169614452E-2</v>
      </c>
      <c r="M480" s="306">
        <f t="shared" si="25"/>
        <v>2.8128654776432468E-4</v>
      </c>
      <c r="N480" s="554">
        <f>MAX(INDEX('Calc - Type F'!$N$83:$N$133,MATCH(B480,'Calc - Type F'!$C$83:$C$133,0)),INDEX('Calcs - High EF Sm'!$N$83:$N$133,MATCH(B480,'Calcs - High EF Sm'!$C$83:$C$133,0)))</f>
        <v>9.1720759414406464E-4</v>
      </c>
      <c r="O480" s="307">
        <f t="shared" si="23"/>
        <v>9.1720759414406464E-4</v>
      </c>
    </row>
    <row r="481" spans="1:15" x14ac:dyDescent="0.3">
      <c r="A481" s="566" t="s">
        <v>136</v>
      </c>
      <c r="B481" s="276" t="s">
        <v>204</v>
      </c>
      <c r="C481" s="230" t="str">
        <f>IFERROR(IF(B481="No CAS","",INDEX('DEQ Pollutant List'!$C$7:$C$611,MATCH('3. Pollutant Emissions - EF'!B481,'DEQ Pollutant List'!$B$7:$B$611,0))),"")</f>
        <v>Benzo[e]pyrene</v>
      </c>
      <c r="D481" s="231">
        <f>IFERROR(IF(OR($B481="",$B481="No CAS"),INDEX('DEQ Pollutant List'!$A$7:$A$611,MATCH($C481,'DEQ Pollutant List'!$C$7:$C$611,0)),INDEX('DEQ Pollutant List'!$A$7:$A$611,MATCH($B481,'DEQ Pollutant List'!$B$7:$B$611,0))),"")</f>
        <v>409</v>
      </c>
      <c r="E481" s="232">
        <v>0</v>
      </c>
      <c r="F481" s="236" t="s">
        <v>243</v>
      </c>
      <c r="G481" s="261" t="s">
        <v>243</v>
      </c>
      <c r="H481" s="235" t="s">
        <v>188</v>
      </c>
      <c r="I481" s="556" t="s">
        <v>244</v>
      </c>
      <c r="J481" s="306">
        <f t="shared" si="24"/>
        <v>1.0139410993866419E-3</v>
      </c>
      <c r="K481" s="554">
        <f>MAX(INDEX('Calc - Type F'!$N$4:$N$54,MATCH(B481,'Calc - Type F'!$C$4:$C$54,0)),INDEX('Calcs - High EF Sm'!$N$4:$N$54,MATCH(B481,'Calcs - High EF Sm'!$C$4:$C$54,0)))</f>
        <v>9.0415100898107292E-3</v>
      </c>
      <c r="L481" s="307">
        <f t="shared" si="22"/>
        <v>9.0415100898107292E-3</v>
      </c>
      <c r="M481" s="306">
        <f t="shared" si="25"/>
        <v>2.1154345340458622E-4</v>
      </c>
      <c r="N481" s="554">
        <f>MAX(INDEX('Calc - Type F'!$N$83:$N$133,MATCH(B481,'Calc - Type F'!$C$83:$C$133,0)),INDEX('Calcs - High EF Sm'!$N$83:$N$133,MATCH(B481,'Calcs - High EF Sm'!$C$83:$C$133,0)))</f>
        <v>6.8005874090673135E-4</v>
      </c>
      <c r="O481" s="307">
        <f t="shared" si="23"/>
        <v>6.8005874090673135E-4</v>
      </c>
    </row>
    <row r="482" spans="1:15" x14ac:dyDescent="0.3">
      <c r="A482" s="566" t="s">
        <v>136</v>
      </c>
      <c r="B482" s="276" t="s">
        <v>205</v>
      </c>
      <c r="C482" s="230" t="str">
        <f>IFERROR(IF(B482="No CAS","",INDEX('DEQ Pollutant List'!$C$7:$C$611,MATCH('3. Pollutant Emissions - EF'!B482,'DEQ Pollutant List'!$B$7:$B$611,0))),"")</f>
        <v>Benzo[g,h,i]perylene</v>
      </c>
      <c r="D482" s="231">
        <f>IFERROR(IF(OR($B482="",$B482="No CAS"),INDEX('DEQ Pollutant List'!$A$7:$A$611,MATCH($C482,'DEQ Pollutant List'!$C$7:$C$611,0)),INDEX('DEQ Pollutant List'!$A$7:$A$611,MATCH($B482,'DEQ Pollutant List'!$B$7:$B$611,0))),"")</f>
        <v>410</v>
      </c>
      <c r="E482" s="232">
        <v>0</v>
      </c>
      <c r="F482" s="236" t="s">
        <v>243</v>
      </c>
      <c r="G482" s="261" t="s">
        <v>243</v>
      </c>
      <c r="H482" s="235" t="s">
        <v>188</v>
      </c>
      <c r="I482" s="556" t="s">
        <v>244</v>
      </c>
      <c r="J482" s="306">
        <f t="shared" si="24"/>
        <v>7.3738393890513114E-4</v>
      </c>
      <c r="K482" s="554">
        <f>MAX(INDEX('Calc - Type F'!$N$4:$N$54,MATCH(B482,'Calc - Type F'!$C$4:$C$54,0)),INDEX('Calcs - High EF Sm'!$N$4:$N$54,MATCH(B482,'Calcs - High EF Sm'!$C$4:$C$54,0)))</f>
        <v>6.2077778726173441E-3</v>
      </c>
      <c r="L482" s="307">
        <f t="shared" si="22"/>
        <v>6.2077778726173441E-3</v>
      </c>
      <c r="M482" s="306">
        <f t="shared" si="25"/>
        <v>1.5425046910971246E-4</v>
      </c>
      <c r="N482" s="554">
        <f>MAX(INDEX('Calc - Type F'!$N$83:$N$133,MATCH(B482,'Calc - Type F'!$C$83:$C$133,0)),INDEX('Calcs - High EF Sm'!$N$83:$N$133,MATCH(B482,'Calcs - High EF Sm'!$C$83:$C$133,0)))</f>
        <v>4.5415649014792105E-4</v>
      </c>
      <c r="O482" s="307">
        <f t="shared" si="23"/>
        <v>4.5415649014792105E-4</v>
      </c>
    </row>
    <row r="483" spans="1:15" x14ac:dyDescent="0.3">
      <c r="A483" s="566" t="s">
        <v>136</v>
      </c>
      <c r="B483" s="276" t="s">
        <v>206</v>
      </c>
      <c r="C483" s="230" t="str">
        <f>IFERROR(IF(B483="No CAS","",INDEX('DEQ Pollutant List'!$C$7:$C$611,MATCH('3. Pollutant Emissions - EF'!B483,'DEQ Pollutant List'!$B$7:$B$611,0))),"")</f>
        <v>Benzo[k]fluoranthene</v>
      </c>
      <c r="D483" s="231">
        <f>IFERROR(IF(OR($B483="",$B483="No CAS"),INDEX('DEQ Pollutant List'!$A$7:$A$611,MATCH($C483,'DEQ Pollutant List'!$C$7:$C$611,0)),INDEX('DEQ Pollutant List'!$A$7:$A$611,MATCH($B483,'DEQ Pollutant List'!$B$7:$B$611,0))),"")</f>
        <v>412</v>
      </c>
      <c r="E483" s="232">
        <v>0</v>
      </c>
      <c r="F483" s="236" t="s">
        <v>243</v>
      </c>
      <c r="G483" s="261" t="s">
        <v>243</v>
      </c>
      <c r="H483" s="235" t="s">
        <v>188</v>
      </c>
      <c r="I483" s="556" t="s">
        <v>244</v>
      </c>
      <c r="J483" s="306">
        <f t="shared" si="24"/>
        <v>4.0213977173918707E-4</v>
      </c>
      <c r="K483" s="554">
        <f>MAX(INDEX('Calc - Type F'!$N$4:$N$54,MATCH(B483,'Calc - Type F'!$C$4:$C$54,0)),INDEX('Calcs - High EF Sm'!$N$4:$N$54,MATCH(B483,'Calcs - High EF Sm'!$C$4:$C$54,0)))</f>
        <v>3.5893005686032891E-3</v>
      </c>
      <c r="L483" s="307">
        <f t="shared" si="22"/>
        <v>3.5893005686032891E-3</v>
      </c>
      <c r="M483" s="306">
        <f t="shared" si="25"/>
        <v>8.3896677386997458E-5</v>
      </c>
      <c r="N483" s="554">
        <f>MAX(INDEX('Calc - Type F'!$N$83:$N$133,MATCH(B483,'Calc - Type F'!$C$83:$C$133,0)),INDEX('Calcs - High EF Sm'!$N$83:$N$133,MATCH(B483,'Calcs - High EF Sm'!$C$83:$C$133,0)))</f>
        <v>2.7008588446470361E-4</v>
      </c>
      <c r="O483" s="307">
        <f t="shared" si="23"/>
        <v>2.7008588446470361E-4</v>
      </c>
    </row>
    <row r="484" spans="1:15" x14ac:dyDescent="0.3">
      <c r="A484" s="566" t="s">
        <v>136</v>
      </c>
      <c r="B484" s="276" t="s">
        <v>207</v>
      </c>
      <c r="C484" s="230" t="str">
        <f>IFERROR(IF(B484="No CAS","",INDEX('DEQ Pollutant List'!$C$7:$C$611,MATCH('3. Pollutant Emissions - EF'!B484,'DEQ Pollutant List'!$B$7:$B$611,0))),"")</f>
        <v>Beryllium and compounds</v>
      </c>
      <c r="D484" s="231">
        <f>IFERROR(IF(OR($B484="",$B484="No CAS"),INDEX('DEQ Pollutant List'!$A$7:$A$611,MATCH($C484,'DEQ Pollutant List'!$C$7:$C$611,0)),INDEX('DEQ Pollutant List'!$A$7:$A$611,MATCH($B484,'DEQ Pollutant List'!$B$7:$B$611,0))),"")</f>
        <v>58</v>
      </c>
      <c r="E484" s="232">
        <v>0</v>
      </c>
      <c r="F484" s="236" t="s">
        <v>243</v>
      </c>
      <c r="G484" s="261" t="s">
        <v>243</v>
      </c>
      <c r="H484" s="235" t="s">
        <v>188</v>
      </c>
      <c r="I484" s="556" t="s">
        <v>245</v>
      </c>
      <c r="J484" s="306">
        <f t="shared" si="24"/>
        <v>3.6558995017942096E-5</v>
      </c>
      <c r="K484" s="554">
        <f>MAX(INDEX('Calc - Type F'!$N$4:$N$54,MATCH(B484,'Calc - Type F'!$C$4:$C$54,0)),INDEX('Calcs - High EF Sm'!$N$4:$N$54,MATCH(B484,'Calcs - High EF Sm'!$C$4:$C$54,0)))</f>
        <v>9.5998968778680794E-4</v>
      </c>
      <c r="L484" s="307">
        <f t="shared" si="22"/>
        <v>9.5998968778680794E-4</v>
      </c>
      <c r="M484" s="306">
        <f t="shared" si="25"/>
        <v>6.9091395778394558E-6</v>
      </c>
      <c r="N484" s="554">
        <f>MAX(INDEX('Calc - Type F'!$N$83:$N$133,MATCH(B484,'Calc - Type F'!$C$83:$C$133,0)),INDEX('Calcs - High EF Sm'!$N$83:$N$133,MATCH(B484,'Calcs - High EF Sm'!$C$83:$C$133,0)))</f>
        <v>9.5416925532929928E-5</v>
      </c>
      <c r="O484" s="307">
        <f t="shared" si="23"/>
        <v>9.5416925532929928E-5</v>
      </c>
    </row>
    <row r="485" spans="1:15" x14ac:dyDescent="0.3">
      <c r="A485" s="566" t="s">
        <v>136</v>
      </c>
      <c r="B485" s="276" t="s">
        <v>208</v>
      </c>
      <c r="C485" s="230" t="str">
        <f>IFERROR(IF(B485="No CAS","",INDEX('DEQ Pollutant List'!$C$7:$C$611,MATCH('3. Pollutant Emissions - EF'!B485,'DEQ Pollutant List'!$B$7:$B$611,0))),"")</f>
        <v>Cadmium and compounds</v>
      </c>
      <c r="D485" s="231">
        <f>IFERROR(IF(OR($B485="",$B485="No CAS"),INDEX('DEQ Pollutant List'!$A$7:$A$611,MATCH($C485,'DEQ Pollutant List'!$C$7:$C$611,0)),INDEX('DEQ Pollutant List'!$A$7:$A$611,MATCH($B485,'DEQ Pollutant List'!$B$7:$B$611,0))),"")</f>
        <v>83</v>
      </c>
      <c r="E485" s="232">
        <v>0</v>
      </c>
      <c r="F485" s="236" t="s">
        <v>243</v>
      </c>
      <c r="G485" s="261" t="s">
        <v>243</v>
      </c>
      <c r="H485" s="235" t="s">
        <v>188</v>
      </c>
      <c r="I485" s="556" t="s">
        <v>245</v>
      </c>
      <c r="J485" s="306">
        <f t="shared" si="24"/>
        <v>6.1900408057401234E-4</v>
      </c>
      <c r="K485" s="554">
        <f>MAX(INDEX('Calc - Type F'!$N$4:$N$54,MATCH(B485,'Calc - Type F'!$C$4:$C$54,0)),INDEX('Calcs - High EF Sm'!$N$4:$N$54,MATCH(B485,'Calcs - High EF Sm'!$C$4:$C$54,0)))</f>
        <v>1.6254208677163349E-2</v>
      </c>
      <c r="L485" s="307">
        <f t="shared" si="22"/>
        <v>1.6254208677163349E-2</v>
      </c>
      <c r="M485" s="306">
        <f t="shared" si="25"/>
        <v>1.169831279508397E-4</v>
      </c>
      <c r="N485" s="554">
        <f>MAX(INDEX('Calc - Type F'!$N$83:$N$133,MATCH(B485,'Calc - Type F'!$C$83:$C$133,0)),INDEX('Calcs - High EF Sm'!$N$83:$N$133,MATCH(B485,'Calcs - High EF Sm'!$C$83:$C$133,0)))</f>
        <v>1.615565915630986E-3</v>
      </c>
      <c r="O485" s="307">
        <f t="shared" si="23"/>
        <v>1.615565915630986E-3</v>
      </c>
    </row>
    <row r="486" spans="1:15" x14ac:dyDescent="0.3">
      <c r="A486" s="566" t="s">
        <v>136</v>
      </c>
      <c r="B486" s="276" t="s">
        <v>209</v>
      </c>
      <c r="C486" s="230" t="str">
        <f>IFERROR(IF(B486="No CAS","",INDEX('DEQ Pollutant List'!$C$7:$C$611,MATCH('3. Pollutant Emissions - EF'!B486,'DEQ Pollutant List'!$B$7:$B$611,0))),"")</f>
        <v>Chlorobenzene</v>
      </c>
      <c r="D486" s="231">
        <f>IFERROR(IF(OR($B486="",$B486="No CAS"),INDEX('DEQ Pollutant List'!$A$7:$A$611,MATCH($C486,'DEQ Pollutant List'!$C$7:$C$611,0)),INDEX('DEQ Pollutant List'!$A$7:$A$611,MATCH($B486,'DEQ Pollutant List'!$B$7:$B$611,0))),"")</f>
        <v>108</v>
      </c>
      <c r="E486" s="232">
        <v>0</v>
      </c>
      <c r="F486" s="236" t="s">
        <v>243</v>
      </c>
      <c r="G486" s="261" t="s">
        <v>243</v>
      </c>
      <c r="H486" s="235" t="s">
        <v>188</v>
      </c>
      <c r="I486" s="556" t="s">
        <v>244</v>
      </c>
      <c r="J486" s="306">
        <f t="shared" si="24"/>
        <v>7.4899580000000006E-3</v>
      </c>
      <c r="K486" s="554">
        <f>MAX(INDEX('Calc - Type F'!$N$4:$N$54,MATCH(B486,'Calc - Type F'!$C$4:$C$54,0)),INDEX('Calcs - High EF Sm'!$N$4:$N$54,MATCH(B486,'Calcs - High EF Sm'!$C$4:$C$54,0)))</f>
        <v>5.9035375333333327E-2</v>
      </c>
      <c r="L486" s="307">
        <f t="shared" si="22"/>
        <v>5.9035375333333327E-2</v>
      </c>
      <c r="M486" s="306">
        <f t="shared" si="25"/>
        <v>1.5712400000000002E-3</v>
      </c>
      <c r="N486" s="554">
        <f>MAX(INDEX('Calc - Type F'!$N$83:$N$133,MATCH(B486,'Calc - Type F'!$C$83:$C$133,0)),INDEX('Calcs - High EF Sm'!$N$83:$N$133,MATCH(B486,'Calcs - High EF Sm'!$C$83:$C$133,0)))</f>
        <v>4.1711591777777775E-3</v>
      </c>
      <c r="O486" s="307">
        <f t="shared" si="23"/>
        <v>4.1711591777777775E-3</v>
      </c>
    </row>
    <row r="487" spans="1:15" x14ac:dyDescent="0.3">
      <c r="A487" s="566" t="s">
        <v>136</v>
      </c>
      <c r="B487" s="276" t="s">
        <v>210</v>
      </c>
      <c r="C487" s="230" t="str">
        <f>IFERROR(IF(B487="No CAS","",INDEX('DEQ Pollutant List'!$C$7:$C$611,MATCH('3. Pollutant Emissions - EF'!B487,'DEQ Pollutant List'!$B$7:$B$611,0))),"")</f>
        <v>Chromium VI, chromate and dichromate particulate</v>
      </c>
      <c r="D487" s="231">
        <f>IFERROR(IF(OR($B487="",$B487="No CAS"),INDEX('DEQ Pollutant List'!$A$7:$A$611,MATCH($C487,'DEQ Pollutant List'!$C$7:$C$611,0)),INDEX('DEQ Pollutant List'!$A$7:$A$611,MATCH($B487,'DEQ Pollutant List'!$B$7:$B$611,0))),"")</f>
        <v>136</v>
      </c>
      <c r="E487" s="232">
        <v>0</v>
      </c>
      <c r="F487" s="236" t="s">
        <v>243</v>
      </c>
      <c r="G487" s="261" t="s">
        <v>243</v>
      </c>
      <c r="H487" s="235" t="s">
        <v>188</v>
      </c>
      <c r="I487" s="556" t="s">
        <v>245</v>
      </c>
      <c r="J487" s="306">
        <f t="shared" si="24"/>
        <v>1.0349782248497636E-2</v>
      </c>
      <c r="K487" s="554">
        <f>MAX(INDEX('Calc - Type F'!$N$4:$N$54,MATCH(B487,'Calc - Type F'!$C$4:$C$54,0)),INDEX('Calcs - High EF Sm'!$N$4:$N$54,MATCH(B487,'Calcs - High EF Sm'!$C$4:$C$54,0)))</f>
        <v>8.9264111146917638E-2</v>
      </c>
      <c r="L487" s="307">
        <f t="shared" si="22"/>
        <v>8.9264111146917638E-2</v>
      </c>
      <c r="M487" s="306">
        <f t="shared" si="25"/>
        <v>2.2138875760226969E-3</v>
      </c>
      <c r="N487" s="554">
        <f>MAX(INDEX('Calc - Type F'!$N$83:$N$133,MATCH(B487,'Calc - Type F'!$C$83:$C$133,0)),INDEX('Calcs - High EF Sm'!$N$83:$N$133,MATCH(B487,'Calcs - High EF Sm'!$C$83:$C$133,0)))</f>
        <v>6.6243500923490748E-3</v>
      </c>
      <c r="O487" s="307">
        <f t="shared" si="23"/>
        <v>6.6243500923490748E-3</v>
      </c>
    </row>
    <row r="488" spans="1:15" x14ac:dyDescent="0.3">
      <c r="A488" s="566" t="s">
        <v>136</v>
      </c>
      <c r="B488" s="276" t="s">
        <v>211</v>
      </c>
      <c r="C488" s="230" t="str">
        <f>IFERROR(IF(B488="No CAS","",INDEX('DEQ Pollutant List'!$C$7:$C$611,MATCH('3. Pollutant Emissions - EF'!B488,'DEQ Pollutant List'!$B$7:$B$611,0))),"")</f>
        <v>Chrysene</v>
      </c>
      <c r="D488" s="231">
        <f>IFERROR(IF(OR($B488="",$B488="No CAS"),INDEX('DEQ Pollutant List'!$A$7:$A$611,MATCH($C488,'DEQ Pollutant List'!$C$7:$C$611,0)),INDEX('DEQ Pollutant List'!$A$7:$A$611,MATCH($B488,'DEQ Pollutant List'!$B$7:$B$611,0))),"")</f>
        <v>414</v>
      </c>
      <c r="E488" s="232">
        <v>0</v>
      </c>
      <c r="F488" s="236" t="s">
        <v>243</v>
      </c>
      <c r="G488" s="261" t="s">
        <v>243</v>
      </c>
      <c r="H488" s="235" t="s">
        <v>188</v>
      </c>
      <c r="I488" s="556" t="s">
        <v>244</v>
      </c>
      <c r="J488" s="306">
        <f t="shared" si="24"/>
        <v>2.4060341242626167E-3</v>
      </c>
      <c r="K488" s="554">
        <f>MAX(INDEX('Calc - Type F'!$N$4:$N$54,MATCH(B488,'Calc - Type F'!$C$4:$C$54,0)),INDEX('Calcs - High EF Sm'!$N$4:$N$54,MATCH(B488,'Calcs - High EF Sm'!$C$4:$C$54,0)))</f>
        <v>1.9462995547586633E-2</v>
      </c>
      <c r="L488" s="307">
        <f t="shared" si="22"/>
        <v>1.9462995547586633E-2</v>
      </c>
      <c r="M488" s="306">
        <f t="shared" si="25"/>
        <v>5.0418523715084072E-4</v>
      </c>
      <c r="N488" s="554">
        <f>MAX(INDEX('Calc - Type F'!$N$83:$N$133,MATCH(B488,'Calc - Type F'!$C$83:$C$133,0)),INDEX('Calcs - High EF Sm'!$N$83:$N$133,MATCH(B488,'Calcs - High EF Sm'!$C$83:$C$133,0)))</f>
        <v>1.394753604962901E-3</v>
      </c>
      <c r="O488" s="307">
        <f t="shared" si="23"/>
        <v>1.394753604962901E-3</v>
      </c>
    </row>
    <row r="489" spans="1:15" x14ac:dyDescent="0.3">
      <c r="A489" s="566" t="s">
        <v>136</v>
      </c>
      <c r="B489" s="276" t="s">
        <v>212</v>
      </c>
      <c r="C489" s="230" t="str">
        <f>IFERROR(IF(B489="No CAS","",INDEX('DEQ Pollutant List'!$C$7:$C$611,MATCH('3. Pollutant Emissions - EF'!B489,'DEQ Pollutant List'!$B$7:$B$611,0))),"")</f>
        <v>Cobalt and compounds</v>
      </c>
      <c r="D489" s="231">
        <f>IFERROR(IF(OR($B489="",$B489="No CAS"),INDEX('DEQ Pollutant List'!$A$7:$A$611,MATCH($C489,'DEQ Pollutant List'!$C$7:$C$611,0)),INDEX('DEQ Pollutant List'!$A$7:$A$611,MATCH($B489,'DEQ Pollutant List'!$B$7:$B$611,0))),"")</f>
        <v>146</v>
      </c>
      <c r="E489" s="232">
        <v>0</v>
      </c>
      <c r="F489" s="236" t="s">
        <v>243</v>
      </c>
      <c r="G489" s="261" t="s">
        <v>243</v>
      </c>
      <c r="H489" s="235" t="s">
        <v>188</v>
      </c>
      <c r="I489" s="556" t="s">
        <v>245</v>
      </c>
      <c r="J489" s="306">
        <f t="shared" si="24"/>
        <v>1.2070096882527304E-4</v>
      </c>
      <c r="K489" s="554">
        <f>MAX(INDEX('Calc - Type F'!$N$4:$N$54,MATCH(B489,'Calc - Type F'!$C$4:$C$54,0)),INDEX('Calcs - High EF Sm'!$N$4:$N$54,MATCH(B489,'Calcs - High EF Sm'!$C$4:$C$54,0)))</f>
        <v>3.1694439445414907E-3</v>
      </c>
      <c r="L489" s="307">
        <f t="shared" si="22"/>
        <v>3.1694439445414907E-3</v>
      </c>
      <c r="M489" s="306">
        <f t="shared" si="25"/>
        <v>2.2810797736233906E-5</v>
      </c>
      <c r="N489" s="554">
        <f>MAX(INDEX('Calc - Type F'!$N$83:$N$133,MATCH(B489,'Calc - Type F'!$C$83:$C$133,0)),INDEX('Calcs - High EF Sm'!$N$83:$N$133,MATCH(B489,'Calcs - High EF Sm'!$C$83:$C$133,0)))</f>
        <v>3.1502275564471627E-4</v>
      </c>
      <c r="O489" s="307">
        <f t="shared" si="23"/>
        <v>3.1502275564471627E-4</v>
      </c>
    </row>
    <row r="490" spans="1:15" x14ac:dyDescent="0.3">
      <c r="A490" s="566" t="s">
        <v>136</v>
      </c>
      <c r="B490" s="276" t="s">
        <v>213</v>
      </c>
      <c r="C490" s="230" t="str">
        <f>IFERROR(IF(B490="No CAS","",INDEX('DEQ Pollutant List'!$C$7:$C$611,MATCH('3. Pollutant Emissions - EF'!B490,'DEQ Pollutant List'!$B$7:$B$611,0))),"")</f>
        <v>Copper and compounds</v>
      </c>
      <c r="D490" s="231">
        <f>IFERROR(IF(OR($B490="",$B490="No CAS"),INDEX('DEQ Pollutant List'!$A$7:$A$611,MATCH($C490,'DEQ Pollutant List'!$C$7:$C$611,0)),INDEX('DEQ Pollutant List'!$A$7:$A$611,MATCH($B490,'DEQ Pollutant List'!$B$7:$B$611,0))),"")</f>
        <v>149</v>
      </c>
      <c r="E490" s="232">
        <v>0</v>
      </c>
      <c r="F490" s="236" t="s">
        <v>243</v>
      </c>
      <c r="G490" s="261" t="s">
        <v>243</v>
      </c>
      <c r="H490" s="235" t="s">
        <v>188</v>
      </c>
      <c r="I490" s="556" t="s">
        <v>245</v>
      </c>
      <c r="J490" s="306">
        <f t="shared" si="24"/>
        <v>3.8478621008622136E-3</v>
      </c>
      <c r="K490" s="554">
        <f>MAX(INDEX('Calc - Type F'!$N$4:$N$54,MATCH(B490,'Calc - Type F'!$C$4:$C$54,0)),INDEX('Calcs - High EF Sm'!$N$4:$N$54,MATCH(B490,'Calcs - High EF Sm'!$C$4:$C$54,0)))</f>
        <v>0.10103964660518004</v>
      </c>
      <c r="L490" s="307">
        <f t="shared" si="22"/>
        <v>0.10103964660518004</v>
      </c>
      <c r="M490" s="306">
        <f t="shared" si="25"/>
        <v>7.2719220859567501E-4</v>
      </c>
      <c r="N490" s="554">
        <f>MAX(INDEX('Calc - Type F'!$N$83:$N$133,MATCH(B490,'Calc - Type F'!$C$83:$C$133,0)),INDEX('Calcs - High EF Sm'!$N$83:$N$133,MATCH(B490,'Calcs - High EF Sm'!$C$83:$C$133,0)))</f>
        <v>1.0042704165110827E-2</v>
      </c>
      <c r="O490" s="307">
        <f t="shared" si="23"/>
        <v>1.0042704165110827E-2</v>
      </c>
    </row>
    <row r="491" spans="1:15" x14ac:dyDescent="0.3">
      <c r="A491" s="566" t="s">
        <v>136</v>
      </c>
      <c r="B491" s="276" t="s">
        <v>214</v>
      </c>
      <c r="C491" s="230" t="str">
        <f>IFERROR(IF(B491="No CAS","",INDEX('DEQ Pollutant List'!$C$7:$C$611,MATCH('3. Pollutant Emissions - EF'!B491,'DEQ Pollutant List'!$B$7:$B$611,0))),"")</f>
        <v>Dibenz[a,h]anthracene</v>
      </c>
      <c r="D491" s="231">
        <f>IFERROR(IF(OR($B491="",$B491="No CAS"),INDEX('DEQ Pollutant List'!$A$7:$A$611,MATCH($C491,'DEQ Pollutant List'!$C$7:$C$611,0)),INDEX('DEQ Pollutant List'!$A$7:$A$611,MATCH($B491,'DEQ Pollutant List'!$B$7:$B$611,0))),"")</f>
        <v>419</v>
      </c>
      <c r="E491" s="232">
        <v>0</v>
      </c>
      <c r="F491" s="236" t="s">
        <v>243</v>
      </c>
      <c r="G491" s="261" t="s">
        <v>243</v>
      </c>
      <c r="H491" s="235" t="s">
        <v>188</v>
      </c>
      <c r="I491" s="556" t="s">
        <v>244</v>
      </c>
      <c r="J491" s="306">
        <f t="shared" si="24"/>
        <v>1.589950176659412E-5</v>
      </c>
      <c r="K491" s="554">
        <f>MAX(INDEX('Calc - Type F'!$N$4:$N$54,MATCH(B491,'Calc - Type F'!$C$4:$C$54,0)),INDEX('Calcs - High EF Sm'!$N$4:$N$54,MATCH(B491,'Calcs - High EF Sm'!$C$4:$C$54,0)))</f>
        <v>2.3627957644702815E-4</v>
      </c>
      <c r="L491" s="307">
        <f t="shared" si="22"/>
        <v>2.3627957644702815E-4</v>
      </c>
      <c r="M491" s="306">
        <f t="shared" si="25"/>
        <v>3.2127000925428165E-6</v>
      </c>
      <c r="N491" s="554">
        <f>MAX(INDEX('Calc - Type F'!$N$83:$N$133,MATCH(B491,'Calc - Type F'!$C$83:$C$133,0)),INDEX('Calcs - High EF Sm'!$N$83:$N$133,MATCH(B491,'Calcs - High EF Sm'!$C$83:$C$133,0)))</f>
        <v>2.1052585296566091E-5</v>
      </c>
      <c r="O491" s="307">
        <f t="shared" si="23"/>
        <v>2.1052585296566091E-5</v>
      </c>
    </row>
    <row r="492" spans="1:15" x14ac:dyDescent="0.3">
      <c r="A492" s="566" t="s">
        <v>136</v>
      </c>
      <c r="B492" s="276">
        <v>200</v>
      </c>
      <c r="C492" s="230" t="str">
        <f>IFERROR(IF(B492="No CAS","",INDEX('DEQ Pollutant List'!$C$7:$C$611,MATCH('3. Pollutant Emissions - EF'!B492,'DEQ Pollutant List'!$B$7:$B$611,0))),"")</f>
        <v>Diesel particulate matter</v>
      </c>
      <c r="D492" s="231">
        <f>IFERROR(IF(OR($B492="",$B492="No CAS"),INDEX('DEQ Pollutant List'!$A$7:$A$611,MATCH($C492,'DEQ Pollutant List'!$C$7:$C$611,0)),INDEX('DEQ Pollutant List'!$A$7:$A$611,MATCH($B492,'DEQ Pollutant List'!$B$7:$B$611,0))),"")</f>
        <v>200</v>
      </c>
      <c r="E492" s="232">
        <v>0</v>
      </c>
      <c r="F492" s="236" t="s">
        <v>243</v>
      </c>
      <c r="G492" s="261" t="s">
        <v>243</v>
      </c>
      <c r="H492" s="235" t="s">
        <v>188</v>
      </c>
      <c r="I492" s="556" t="s">
        <v>244</v>
      </c>
      <c r="J492" s="306">
        <f t="shared" si="24"/>
        <v>705.93470308705696</v>
      </c>
      <c r="K492" s="554">
        <f>MAX(INDEX('Calc - Type F'!$N$4:$N$54,MATCH(B492,'Calc - Type F'!$C$4:$C$54,0)),INDEX('Calcs - High EF Sm'!$N$4:$N$54,MATCH(B492,'Calcs - High EF Sm'!$C$4:$C$54,0)))</f>
        <v>7471.8907501302201</v>
      </c>
      <c r="L492" s="307">
        <f t="shared" si="22"/>
        <v>7471.8907501302201</v>
      </c>
      <c r="M492" s="306">
        <f>SUMIFS($M$16:$M$465,$B$16:$B$465,B492)</f>
        <v>150.87920729033576</v>
      </c>
      <c r="N492" s="554">
        <f>MAX(INDEX('Calc - Type F'!$N$83:$N$133,MATCH(B492,'Calc - Type F'!$C$83:$C$133,0)),INDEX('Calcs - High EF Sm'!$N$83:$N$133,MATCH(B492,'Calcs - High EF Sm'!$C$83:$C$133,0)))</f>
        <v>755.46204826563621</v>
      </c>
      <c r="O492" s="307">
        <f t="shared" si="23"/>
        <v>755.46204826563621</v>
      </c>
    </row>
    <row r="493" spans="1:15" x14ac:dyDescent="0.3">
      <c r="A493" s="566" t="s">
        <v>136</v>
      </c>
      <c r="B493" s="276" t="s">
        <v>216</v>
      </c>
      <c r="C493" s="230" t="str">
        <f>IFERROR(IF(B493="No CAS","",INDEX('DEQ Pollutant List'!$C$7:$C$611,MATCH('3. Pollutant Emissions - EF'!B493,'DEQ Pollutant List'!$B$7:$B$611,0))),"")</f>
        <v>Ethyl benzene</v>
      </c>
      <c r="D493" s="231">
        <f>IFERROR(IF(OR($B493="",$B493="No CAS"),INDEX('DEQ Pollutant List'!$A$7:$A$611,MATCH($C493,'DEQ Pollutant List'!$C$7:$C$611,0)),INDEX('DEQ Pollutant List'!$A$7:$A$611,MATCH($B493,'DEQ Pollutant List'!$B$7:$B$611,0))),"")</f>
        <v>229</v>
      </c>
      <c r="E493" s="232">
        <v>0</v>
      </c>
      <c r="F493" s="236" t="s">
        <v>243</v>
      </c>
      <c r="G493" s="261" t="s">
        <v>243</v>
      </c>
      <c r="H493" s="235" t="s">
        <v>188</v>
      </c>
      <c r="I493" s="556" t="s">
        <v>244</v>
      </c>
      <c r="J493" s="306">
        <f t="shared" si="24"/>
        <v>8.3526699999999995E-2</v>
      </c>
      <c r="K493" s="554">
        <f>MAX(INDEX('Calc - Type F'!$N$4:$N$54,MATCH(B493,'Calc - Type F'!$C$4:$C$54,0)),INDEX('Calcs - High EF Sm'!$N$4:$N$54,MATCH(B493,'Calcs - High EF Sm'!$C$4:$C$54,0)))</f>
        <v>2.2291218673333328</v>
      </c>
      <c r="L493" s="307">
        <f t="shared" si="22"/>
        <v>2.2291218673333328</v>
      </c>
      <c r="M493" s="306">
        <f t="shared" ref="M493:M515" si="26">SUMIFS($M$16:$M$465,$B$16:$B$465,B493)</f>
        <v>1.5785380000000002E-2</v>
      </c>
      <c r="N493" s="554">
        <f>MAX(INDEX('Calc - Type F'!$N$83:$N$133,MATCH(B493,'Calc - Type F'!$C$83:$C$133,0)),INDEX('Calcs - High EF Sm'!$N$83:$N$133,MATCH(B493,'Calcs - High EF Sm'!$C$83:$C$133,0)))</f>
        <v>0.21919412891111112</v>
      </c>
      <c r="O493" s="307">
        <f t="shared" si="23"/>
        <v>0.21919412891111112</v>
      </c>
    </row>
    <row r="494" spans="1:15" x14ac:dyDescent="0.3">
      <c r="A494" s="566" t="s">
        <v>136</v>
      </c>
      <c r="B494" s="276" t="s">
        <v>217</v>
      </c>
      <c r="C494" s="230" t="str">
        <f>IFERROR(IF(B494="No CAS","",INDEX('DEQ Pollutant List'!$C$7:$C$611,MATCH('3. Pollutant Emissions - EF'!B494,'DEQ Pollutant List'!$B$7:$B$611,0))),"")</f>
        <v>Fluoranthene</v>
      </c>
      <c r="D494" s="231">
        <f>IFERROR(IF(OR($B494="",$B494="No CAS"),INDEX('DEQ Pollutant List'!$A$7:$A$611,MATCH($C494,'DEQ Pollutant List'!$C$7:$C$611,0)),INDEX('DEQ Pollutant List'!$A$7:$A$611,MATCH($B494,'DEQ Pollutant List'!$B$7:$B$611,0))),"")</f>
        <v>424</v>
      </c>
      <c r="E494" s="232">
        <v>0</v>
      </c>
      <c r="F494" s="236" t="s">
        <v>243</v>
      </c>
      <c r="G494" s="261" t="s">
        <v>243</v>
      </c>
      <c r="H494" s="235" t="s">
        <v>188</v>
      </c>
      <c r="I494" s="556" t="s">
        <v>244</v>
      </c>
      <c r="J494" s="306">
        <f t="shared" si="24"/>
        <v>1.079531981394731E-2</v>
      </c>
      <c r="K494" s="554">
        <f>MAX(INDEX('Calc - Type F'!$N$4:$N$54,MATCH(B494,'Calc - Type F'!$C$4:$C$54,0)),INDEX('Calcs - High EF Sm'!$N$4:$N$54,MATCH(B494,'Calcs - High EF Sm'!$C$4:$C$54,0)))</f>
        <v>9.9889052314757587E-2</v>
      </c>
      <c r="L494" s="307">
        <f t="shared" si="22"/>
        <v>9.9889052314757587E-2</v>
      </c>
      <c r="M494" s="306">
        <f t="shared" si="26"/>
        <v>2.2482716881397648E-3</v>
      </c>
      <c r="N494" s="554">
        <f>MAX(INDEX('Calc - Type F'!$N$83:$N$133,MATCH(B494,'Calc - Type F'!$C$83:$C$133,0)),INDEX('Calcs - High EF Sm'!$N$83:$N$133,MATCH(B494,'Calcs - High EF Sm'!$C$83:$C$133,0)))</f>
        <v>7.6390242920997796E-3</v>
      </c>
      <c r="O494" s="307">
        <f t="shared" si="23"/>
        <v>7.6390242920997796E-3</v>
      </c>
    </row>
    <row r="495" spans="1:15" x14ac:dyDescent="0.3">
      <c r="A495" s="566" t="s">
        <v>136</v>
      </c>
      <c r="B495" s="276" t="s">
        <v>218</v>
      </c>
      <c r="C495" s="230" t="str">
        <f>IFERROR(IF(B495="No CAS","",INDEX('DEQ Pollutant List'!$C$7:$C$611,MATCH('3. Pollutant Emissions - EF'!B495,'DEQ Pollutant List'!$B$7:$B$611,0))),"")</f>
        <v>Fluorene</v>
      </c>
      <c r="D495" s="231">
        <f>IFERROR(IF(OR($B495="",$B495="No CAS"),INDEX('DEQ Pollutant List'!$A$7:$A$611,MATCH($C495,'DEQ Pollutant List'!$C$7:$C$611,0)),INDEX('DEQ Pollutant List'!$A$7:$A$611,MATCH($B495,'DEQ Pollutant List'!$B$7:$B$611,0))),"")</f>
        <v>425</v>
      </c>
      <c r="E495" s="232">
        <v>0</v>
      </c>
      <c r="F495" s="236" t="s">
        <v>243</v>
      </c>
      <c r="G495" s="261" t="s">
        <v>243</v>
      </c>
      <c r="H495" s="235" t="s">
        <v>188</v>
      </c>
      <c r="I495" s="556" t="s">
        <v>244</v>
      </c>
      <c r="J495" s="306">
        <f t="shared" si="24"/>
        <v>6.3389885585236325E-2</v>
      </c>
      <c r="K495" s="554">
        <f>MAX(INDEX('Calc - Type F'!$N$4:$N$54,MATCH(B495,'Calc - Type F'!$C$4:$C$54,0)),INDEX('Calcs - High EF Sm'!$N$4:$N$54,MATCH(B495,'Calcs - High EF Sm'!$C$4:$C$54,0)))</f>
        <v>0.5887277261403292</v>
      </c>
      <c r="L495" s="307">
        <f t="shared" si="22"/>
        <v>0.5887277261403292</v>
      </c>
      <c r="M495" s="306">
        <f t="shared" si="26"/>
        <v>1.319939101088112E-2</v>
      </c>
      <c r="N495" s="554">
        <f>MAX(INDEX('Calc - Type F'!$N$83:$N$133,MATCH(B495,'Calc - Type F'!$C$83:$C$133,0)),INDEX('Calcs - High EF Sm'!$N$83:$N$133,MATCH(B495,'Calcs - High EF Sm'!$C$83:$C$133,0)))</f>
        <v>4.5095987925008719E-2</v>
      </c>
      <c r="O495" s="307">
        <f t="shared" si="23"/>
        <v>4.5095987925008719E-2</v>
      </c>
    </row>
    <row r="496" spans="1:15" x14ac:dyDescent="0.3">
      <c r="A496" s="566" t="s">
        <v>136</v>
      </c>
      <c r="B496" s="276" t="s">
        <v>219</v>
      </c>
      <c r="C496" s="230" t="str">
        <f>IFERROR(IF(B496="No CAS","",INDEX('DEQ Pollutant List'!$C$7:$C$611,MATCH('3. Pollutant Emissions - EF'!B496,'DEQ Pollutant List'!$B$7:$B$611,0))),"")</f>
        <v>Formaldehyde</v>
      </c>
      <c r="D496" s="231">
        <f>IFERROR(IF(OR($B496="",$B496="No CAS"),INDEX('DEQ Pollutant List'!$A$7:$A$611,MATCH($C496,'DEQ Pollutant List'!$C$7:$C$611,0)),INDEX('DEQ Pollutant List'!$A$7:$A$611,MATCH($B496,'DEQ Pollutant List'!$B$7:$B$611,0))),"")</f>
        <v>250</v>
      </c>
      <c r="E496" s="232">
        <v>0</v>
      </c>
      <c r="F496" s="236" t="s">
        <v>243</v>
      </c>
      <c r="G496" s="261" t="s">
        <v>243</v>
      </c>
      <c r="H496" s="235" t="s">
        <v>188</v>
      </c>
      <c r="I496" s="556" t="s">
        <v>244</v>
      </c>
      <c r="J496" s="306">
        <f t="shared" si="24"/>
        <v>88.891370048560816</v>
      </c>
      <c r="K496" s="554">
        <f>MAX(INDEX('Calc - Type F'!$N$4:$N$54,MATCH(B496,'Calc - Type F'!$C$4:$C$54,0)),INDEX('Calcs - High EF Sm'!$N$4:$N$54,MATCH(B496,'Calcs - High EF Sm'!$C$4:$C$54,0)))</f>
        <v>772.56317010333328</v>
      </c>
      <c r="L496" s="307">
        <f t="shared" si="22"/>
        <v>772.56317010333328</v>
      </c>
      <c r="M496" s="306">
        <f t="shared" si="26"/>
        <v>18.579588750964</v>
      </c>
      <c r="N496" s="554">
        <f>MAX(INDEX('Calc - Type F'!$N$83:$N$133,MATCH(B496,'Calc - Type F'!$C$83:$C$133,0)),INDEX('Calcs - High EF Sm'!$N$83:$N$133,MATCH(B496,'Calcs - High EF Sm'!$C$83:$C$133,0)))</f>
        <v>56.612125340244205</v>
      </c>
      <c r="O496" s="307">
        <f t="shared" si="23"/>
        <v>56.612125340244205</v>
      </c>
    </row>
    <row r="497" spans="1:15" x14ac:dyDescent="0.3">
      <c r="A497" s="566" t="s">
        <v>136</v>
      </c>
      <c r="B497" s="276" t="s">
        <v>220</v>
      </c>
      <c r="C497" s="230" t="str">
        <f>IFERROR(IF(B497="No CAS","",INDEX('DEQ Pollutant List'!$C$7:$C$611,MATCH('3. Pollutant Emissions - EF'!B497,'DEQ Pollutant List'!$B$7:$B$611,0))),"")</f>
        <v>Hexane</v>
      </c>
      <c r="D497" s="231">
        <f>IFERROR(IF(OR($B497="",$B497="No CAS"),INDEX('DEQ Pollutant List'!$A$7:$A$611,MATCH($C497,'DEQ Pollutant List'!$C$7:$C$611,0)),INDEX('DEQ Pollutant List'!$A$7:$A$611,MATCH($B497,'DEQ Pollutant List'!$B$7:$B$611,0))),"")</f>
        <v>289</v>
      </c>
      <c r="E497" s="232">
        <v>0</v>
      </c>
      <c r="F497" s="236" t="s">
        <v>243</v>
      </c>
      <c r="G497" s="261" t="s">
        <v>243</v>
      </c>
      <c r="H497" s="235" t="s">
        <v>188</v>
      </c>
      <c r="I497" s="556" t="s">
        <v>244</v>
      </c>
      <c r="J497" s="306">
        <f t="shared" si="24"/>
        <v>0.20613469999999998</v>
      </c>
      <c r="K497" s="554">
        <f>MAX(INDEX('Calc - Type F'!$N$4:$N$54,MATCH(B497,'Calc - Type F'!$C$4:$C$54,0)),INDEX('Calcs - High EF Sm'!$N$4:$N$54,MATCH(B497,'Calcs - High EF Sm'!$C$4:$C$54,0)))</f>
        <v>5.5012273606666664</v>
      </c>
      <c r="L497" s="307">
        <f t="shared" si="22"/>
        <v>5.5012273606666664</v>
      </c>
      <c r="M497" s="306">
        <f t="shared" si="26"/>
        <v>3.8956579999999998E-2</v>
      </c>
      <c r="N497" s="554">
        <f>MAX(INDEX('Calc - Type F'!$N$83:$N$133,MATCH(B497,'Calc - Type F'!$C$83:$C$133,0)),INDEX('Calcs - High EF Sm'!$N$83:$N$133,MATCH(B497,'Calcs - High EF Sm'!$C$83:$C$133,0)))</f>
        <v>0.54094697868888886</v>
      </c>
      <c r="O497" s="307">
        <f t="shared" si="23"/>
        <v>0.54094697868888886</v>
      </c>
    </row>
    <row r="498" spans="1:15" x14ac:dyDescent="0.3">
      <c r="A498" s="566" t="s">
        <v>136</v>
      </c>
      <c r="B498" s="276" t="s">
        <v>221</v>
      </c>
      <c r="C498" s="230" t="str">
        <f>IFERROR(IF(B498="No CAS","",INDEX('DEQ Pollutant List'!$C$7:$C$611,MATCH('3. Pollutant Emissions - EF'!B498,'DEQ Pollutant List'!$B$7:$B$611,0))),"")</f>
        <v>Hydrochloric acid</v>
      </c>
      <c r="D498" s="231">
        <f>IFERROR(IF(OR($B498="",$B498="No CAS"),INDEX('DEQ Pollutant List'!$A$7:$A$611,MATCH($C498,'DEQ Pollutant List'!$C$7:$C$611,0)),INDEX('DEQ Pollutant List'!$A$7:$A$611,MATCH($B498,'DEQ Pollutant List'!$B$7:$B$611,0))),"")</f>
        <v>292</v>
      </c>
      <c r="E498" s="232">
        <v>0</v>
      </c>
      <c r="F498" s="236" t="s">
        <v>243</v>
      </c>
      <c r="G498" s="261" t="s">
        <v>243</v>
      </c>
      <c r="H498" s="235" t="s">
        <v>188</v>
      </c>
      <c r="I498" s="556" t="s">
        <v>244</v>
      </c>
      <c r="J498" s="306">
        <f t="shared" si="24"/>
        <v>6.9768958770000005</v>
      </c>
      <c r="K498" s="554">
        <f>MAX(INDEX('Calc - Type F'!$N$4:$N$54,MATCH(B498,'Calc - Type F'!$C$4:$C$54,0)),INDEX('Calcs - High EF Sm'!$N$4:$N$54,MATCH(B498,'Calcs - High EF Sm'!$C$4:$C$54,0)))</f>
        <v>54.991452122999981</v>
      </c>
      <c r="L498" s="307">
        <f t="shared" si="22"/>
        <v>54.991452122999981</v>
      </c>
      <c r="M498" s="306">
        <f t="shared" si="26"/>
        <v>1.4636100599999999</v>
      </c>
      <c r="N498" s="554">
        <f>MAX(INDEX('Calc - Type F'!$N$83:$N$133,MATCH(B498,'Calc - Type F'!$C$83:$C$133,0)),INDEX('Calcs - High EF Sm'!$N$83:$N$133,MATCH(B498,'Calcs - High EF Sm'!$C$83:$C$133,0)))</f>
        <v>3.8854347740999997</v>
      </c>
      <c r="O498" s="307">
        <f t="shared" si="23"/>
        <v>3.8854347740999997</v>
      </c>
    </row>
    <row r="499" spans="1:15" x14ac:dyDescent="0.3">
      <c r="A499" s="566" t="s">
        <v>136</v>
      </c>
      <c r="B499" s="276" t="s">
        <v>222</v>
      </c>
      <c r="C499" s="230" t="str">
        <f>IFERROR(IF(B499="No CAS","",INDEX('DEQ Pollutant List'!$C$7:$C$611,MATCH('3. Pollutant Emissions - EF'!B499,'DEQ Pollutant List'!$B$7:$B$611,0))),"")</f>
        <v>Indeno[1,2,3-cd]pyrene</v>
      </c>
      <c r="D499" s="231">
        <f>IFERROR(IF(OR($B499="",$B499="No CAS"),INDEX('DEQ Pollutant List'!$A$7:$A$611,MATCH($C499,'DEQ Pollutant List'!$C$7:$C$611,0)),INDEX('DEQ Pollutant List'!$A$7:$A$611,MATCH($B499,'DEQ Pollutant List'!$B$7:$B$611,0))),"")</f>
        <v>426</v>
      </c>
      <c r="E499" s="232">
        <v>0</v>
      </c>
      <c r="F499" s="236" t="s">
        <v>243</v>
      </c>
      <c r="G499" s="261" t="s">
        <v>243</v>
      </c>
      <c r="H499" s="235" t="s">
        <v>188</v>
      </c>
      <c r="I499" s="556" t="s">
        <v>244</v>
      </c>
      <c r="J499" s="306">
        <f t="shared" si="24"/>
        <v>3.159290633591723E-4</v>
      </c>
      <c r="K499" s="554">
        <f>MAX(INDEX('Calc - Type F'!$N$4:$N$54,MATCH(B499,'Calc - Type F'!$C$4:$C$54,0)),INDEX('Calcs - High EF Sm'!$N$4:$N$54,MATCH(B499,'Calcs - High EF Sm'!$C$4:$C$54,0)))</f>
        <v>2.9023012314412181E-3</v>
      </c>
      <c r="L499" s="307">
        <f t="shared" si="22"/>
        <v>2.9023012314412181E-3</v>
      </c>
      <c r="M499" s="306">
        <f t="shared" si="26"/>
        <v>6.5819717945105277E-5</v>
      </c>
      <c r="N499" s="554">
        <f>MAX(INDEX('Calc - Type F'!$N$83:$N$133,MATCH(B499,'Calc - Type F'!$C$83:$C$133,0)),INDEX('Calcs - High EF Sm'!$N$83:$N$133,MATCH(B499,'Calcs - High EF Sm'!$C$83:$C$133,0)))</f>
        <v>2.2125151287580796E-4</v>
      </c>
      <c r="O499" s="307">
        <f t="shared" si="23"/>
        <v>2.2125151287580796E-4</v>
      </c>
    </row>
    <row r="500" spans="1:15" x14ac:dyDescent="0.3">
      <c r="A500" s="566" t="s">
        <v>136</v>
      </c>
      <c r="B500" s="276" t="s">
        <v>223</v>
      </c>
      <c r="C500" s="230" t="str">
        <f>IFERROR(IF(B500="No CAS","",INDEX('DEQ Pollutant List'!$C$7:$C$611,MATCH('3. Pollutant Emissions - EF'!B500,'DEQ Pollutant List'!$B$7:$B$611,0))),"")</f>
        <v>Lead and compounds</v>
      </c>
      <c r="D500" s="231">
        <f>IFERROR(IF(OR($B500="",$B500="No CAS"),INDEX('DEQ Pollutant List'!$A$7:$A$611,MATCH($C500,'DEQ Pollutant List'!$C$7:$C$611,0)),INDEX('DEQ Pollutant List'!$A$7:$A$611,MATCH($B500,'DEQ Pollutant List'!$B$7:$B$611,0))),"")</f>
        <v>305</v>
      </c>
      <c r="E500" s="232">
        <v>0</v>
      </c>
      <c r="F500" s="236" t="s">
        <v>243</v>
      </c>
      <c r="G500" s="261" t="s">
        <v>243</v>
      </c>
      <c r="H500" s="235" t="s">
        <v>188</v>
      </c>
      <c r="I500" s="556" t="s">
        <v>245</v>
      </c>
      <c r="J500" s="306">
        <f t="shared" si="24"/>
        <v>9.8760709681418833E-3</v>
      </c>
      <c r="K500" s="554">
        <f>MAX(INDEX('Calc - Type F'!$N$4:$N$54,MATCH(B500,'Calc - Type F'!$C$4:$C$54,0)),INDEX('Calcs - High EF Sm'!$N$4:$N$54,MATCH(B500,'Calcs - High EF Sm'!$C$4:$C$54,0)))</f>
        <v>8.9429339627705828E-2</v>
      </c>
      <c r="L500" s="307">
        <f t="shared" si="22"/>
        <v>8.9429339627705828E-2</v>
      </c>
      <c r="M500" s="306">
        <f t="shared" si="26"/>
        <v>2.0517731123449135E-3</v>
      </c>
      <c r="N500" s="554">
        <f>MAX(INDEX('Calc - Type F'!$N$83:$N$133,MATCH(B500,'Calc - Type F'!$C$83:$C$133,0)),INDEX('Calcs - High EF Sm'!$N$83:$N$133,MATCH(B500,'Calcs - High EF Sm'!$C$83:$C$133,0)))</f>
        <v>7.2734306358916449E-3</v>
      </c>
      <c r="O500" s="307">
        <f t="shared" si="23"/>
        <v>7.2734306358916449E-3</v>
      </c>
    </row>
    <row r="501" spans="1:15" x14ac:dyDescent="0.3">
      <c r="A501" s="566" t="s">
        <v>136</v>
      </c>
      <c r="B501" s="276" t="s">
        <v>224</v>
      </c>
      <c r="C501" s="230" t="str">
        <f>IFERROR(IF(B501="No CAS","",INDEX('DEQ Pollutant List'!$C$7:$C$611,MATCH('3. Pollutant Emissions - EF'!B501,'DEQ Pollutant List'!$B$7:$B$611,0))),"")</f>
        <v>Manganese and compounds</v>
      </c>
      <c r="D501" s="231">
        <f>IFERROR(IF(OR($B501="",$B501="No CAS"),INDEX('DEQ Pollutant List'!$A$7:$A$611,MATCH($C501,'DEQ Pollutant List'!$C$7:$C$611,0)),INDEX('DEQ Pollutant List'!$A$7:$A$611,MATCH($B501,'DEQ Pollutant List'!$B$7:$B$611,0))),"")</f>
        <v>312</v>
      </c>
      <c r="E501" s="232">
        <v>0</v>
      </c>
      <c r="F501" s="236" t="s">
        <v>243</v>
      </c>
      <c r="G501" s="261" t="s">
        <v>243</v>
      </c>
      <c r="H501" s="235" t="s">
        <v>188</v>
      </c>
      <c r="I501" s="556" t="s">
        <v>245</v>
      </c>
      <c r="J501" s="306">
        <f t="shared" si="24"/>
        <v>9.403524355665353E-3</v>
      </c>
      <c r="K501" s="554">
        <f>MAX(INDEX('Calc - Type F'!$N$4:$N$54,MATCH(B501,'Calc - Type F'!$C$4:$C$54,0)),INDEX('Calcs - High EF Sm'!$N$4:$N$54,MATCH(B501,'Calcs - High EF Sm'!$C$4:$C$54,0)))</f>
        <v>9.8674949961625236E-2</v>
      </c>
      <c r="L501" s="307">
        <f t="shared" si="22"/>
        <v>9.8674949961625236E-2</v>
      </c>
      <c r="M501" s="306">
        <f t="shared" si="26"/>
        <v>1.9388477218977487E-3</v>
      </c>
      <c r="N501" s="554">
        <f>MAX(INDEX('Calc - Type F'!$N$83:$N$133,MATCH(B501,'Calc - Type F'!$C$83:$C$133,0)),INDEX('Calcs - High EF Sm'!$N$83:$N$133,MATCH(B501,'Calcs - High EF Sm'!$C$83:$C$133,0)))</f>
        <v>8.3982529837912604E-3</v>
      </c>
      <c r="O501" s="307">
        <f t="shared" si="23"/>
        <v>8.3982529837912604E-3</v>
      </c>
    </row>
    <row r="502" spans="1:15" x14ac:dyDescent="0.3">
      <c r="A502" s="566" t="s">
        <v>136</v>
      </c>
      <c r="B502" s="276" t="s">
        <v>225</v>
      </c>
      <c r="C502" s="230" t="str">
        <f>IFERROR(IF(B502="No CAS","",INDEX('DEQ Pollutant List'!$C$7:$C$611,MATCH('3. Pollutant Emissions - EF'!B502,'DEQ Pollutant List'!$B$7:$B$611,0))),"")</f>
        <v>Mercury and compounds</v>
      </c>
      <c r="D502" s="231">
        <f>IFERROR(IF(OR($B502="",$B502="No CAS"),INDEX('DEQ Pollutant List'!$A$7:$A$611,MATCH($C502,'DEQ Pollutant List'!$C$7:$C$611,0)),INDEX('DEQ Pollutant List'!$A$7:$A$611,MATCH($B502,'DEQ Pollutant List'!$B$7:$B$611,0))),"")</f>
        <v>316</v>
      </c>
      <c r="E502" s="232">
        <v>0</v>
      </c>
      <c r="F502" s="236" t="s">
        <v>243</v>
      </c>
      <c r="G502" s="261" t="s">
        <v>243</v>
      </c>
      <c r="H502" s="235" t="s">
        <v>188</v>
      </c>
      <c r="I502" s="556" t="s">
        <v>245</v>
      </c>
      <c r="J502" s="306">
        <f t="shared" si="24"/>
        <v>4.9703843186235067E-4</v>
      </c>
      <c r="K502" s="554">
        <f>MAX(INDEX('Calc - Type F'!$N$4:$N$54,MATCH(B502,'Calc - Type F'!$C$4:$C$54,0)),INDEX('Calcs - High EF Sm'!$N$4:$N$54,MATCH(B502,'Calcs - High EF Sm'!$C$4:$C$54,0)))</f>
        <v>3.9139206574321031E-3</v>
      </c>
      <c r="L502" s="307">
        <f t="shared" si="22"/>
        <v>3.9139206574321031E-3</v>
      </c>
      <c r="M502" s="306">
        <f t="shared" si="26"/>
        <v>1.0390084476897511E-4</v>
      </c>
      <c r="N502" s="554">
        <f>MAX(INDEX('Calc - Type F'!$N$83:$N$133,MATCH(B502,'Calc - Type F'!$C$83:$C$133,0)),INDEX('Calcs - High EF Sm'!$N$83:$N$133,MATCH(B502,'Calcs - High EF Sm'!$C$83:$C$133,0)))</f>
        <v>3.0214673068602556E-4</v>
      </c>
      <c r="O502" s="307">
        <f t="shared" si="23"/>
        <v>3.0214673068602556E-4</v>
      </c>
    </row>
    <row r="503" spans="1:15" x14ac:dyDescent="0.3">
      <c r="A503" s="566" t="s">
        <v>136</v>
      </c>
      <c r="B503" s="276" t="s">
        <v>226</v>
      </c>
      <c r="C503" s="230" t="str">
        <f>IFERROR(IF(B503="No CAS","",INDEX('DEQ Pollutant List'!$C$7:$C$611,MATCH('3. Pollutant Emissions - EF'!B503,'DEQ Pollutant List'!$B$7:$B$611,0))),"")</f>
        <v>Naphthalene</v>
      </c>
      <c r="D503" s="231">
        <f>IFERROR(IF(OR($B503="",$B503="No CAS"),INDEX('DEQ Pollutant List'!$A$7:$A$611,MATCH($C503,'DEQ Pollutant List'!$C$7:$C$611,0)),INDEX('DEQ Pollutant List'!$A$7:$A$611,MATCH($B503,'DEQ Pollutant List'!$B$7:$B$611,0))),"")</f>
        <v>428</v>
      </c>
      <c r="E503" s="232">
        <v>0</v>
      </c>
      <c r="F503" s="236" t="s">
        <v>243</v>
      </c>
      <c r="G503" s="261" t="s">
        <v>243</v>
      </c>
      <c r="H503" s="235" t="s">
        <v>188</v>
      </c>
      <c r="I503" s="556" t="s">
        <v>244</v>
      </c>
      <c r="J503" s="306">
        <f t="shared" si="24"/>
        <v>0.70835890356701159</v>
      </c>
      <c r="K503" s="554">
        <f>MAX(INDEX('Calc - Type F'!$N$4:$N$54,MATCH(B503,'Calc - Type F'!$C$4:$C$54,0)),INDEX('Calcs - High EF Sm'!$N$4:$N$54,MATCH(B503,'Calcs - High EF Sm'!$C$4:$C$54,0)))</f>
        <v>6.93076983431164</v>
      </c>
      <c r="L503" s="307">
        <f t="shared" si="22"/>
        <v>6.93076983431164</v>
      </c>
      <c r="M503" s="306">
        <f t="shared" si="26"/>
        <v>0.14710923522469485</v>
      </c>
      <c r="N503" s="554">
        <f>MAX(INDEX('Calc - Type F'!$N$83:$N$133,MATCH(B503,'Calc - Type F'!$C$83:$C$133,0)),INDEX('Calcs - High EF Sm'!$N$83:$N$133,MATCH(B503,'Calcs - High EF Sm'!$C$83:$C$133,0)))</f>
        <v>0.54262206582719985</v>
      </c>
      <c r="O503" s="307">
        <f t="shared" si="23"/>
        <v>0.54262206582719985</v>
      </c>
    </row>
    <row r="504" spans="1:15" x14ac:dyDescent="0.3">
      <c r="A504" s="566" t="s">
        <v>136</v>
      </c>
      <c r="B504" s="276" t="s">
        <v>227</v>
      </c>
      <c r="C504" s="230" t="str">
        <f>IFERROR(IF(B504="No CAS","",INDEX('DEQ Pollutant List'!$C$7:$C$611,MATCH('3. Pollutant Emissions - EF'!B504,'DEQ Pollutant List'!$B$7:$B$611,0))),"")</f>
        <v>Nickel and compounds</v>
      </c>
      <c r="D504" s="231">
        <f>IFERROR(IF(OR($B504="",$B504="No CAS"),INDEX('DEQ Pollutant List'!$A$7:$A$611,MATCH($C504,'DEQ Pollutant List'!$C$7:$C$611,0)),INDEX('DEQ Pollutant List'!$A$7:$A$611,MATCH($B504,'DEQ Pollutant List'!$B$7:$B$611,0))),"")</f>
        <v>364</v>
      </c>
      <c r="E504" s="232">
        <v>0</v>
      </c>
      <c r="F504" s="236" t="s">
        <v>243</v>
      </c>
      <c r="G504" s="261" t="s">
        <v>243</v>
      </c>
      <c r="H504" s="235" t="s">
        <v>188</v>
      </c>
      <c r="I504" s="556" t="s">
        <v>245</v>
      </c>
      <c r="J504" s="306">
        <f t="shared" si="24"/>
        <v>6.9404397287492108E-3</v>
      </c>
      <c r="K504" s="554">
        <f>MAX(INDEX('Calc - Type F'!$N$4:$N$54,MATCH(B504,'Calc - Type F'!$C$4:$C$54,0)),INDEX('Calcs - High EF Sm'!$N$4:$N$54,MATCH(B504,'Calcs - High EF Sm'!$C$4:$C$54,0)))</f>
        <v>5.0160793464436831E-2</v>
      </c>
      <c r="L504" s="307">
        <f t="shared" si="22"/>
        <v>5.0160793464436831E-2</v>
      </c>
      <c r="M504" s="306">
        <f t="shared" si="26"/>
        <v>1.4565827751055814E-3</v>
      </c>
      <c r="N504" s="554">
        <f>MAX(INDEX('Calc - Type F'!$N$83:$N$133,MATCH(B504,'Calc - Type F'!$C$83:$C$133,0)),INDEX('Calcs - High EF Sm'!$N$83:$N$133,MATCH(B504,'Calcs - High EF Sm'!$C$83:$C$133,0)))</f>
        <v>3.7224664263059656E-3</v>
      </c>
      <c r="O504" s="307">
        <f t="shared" si="23"/>
        <v>3.7224664263059656E-3</v>
      </c>
    </row>
    <row r="505" spans="1:15" x14ac:dyDescent="0.3">
      <c r="A505" s="566" t="s">
        <v>136</v>
      </c>
      <c r="B505" s="276" t="s">
        <v>228</v>
      </c>
      <c r="C505" s="230" t="str">
        <f>IFERROR(IF(B505="No CAS","",INDEX('DEQ Pollutant List'!$C$7:$C$611,MATCH('3. Pollutant Emissions - EF'!B505,'DEQ Pollutant List'!$B$7:$B$611,0))),"")</f>
        <v>Perylene</v>
      </c>
      <c r="D505" s="231">
        <f>IFERROR(IF(OR($B505="",$B505="No CAS"),INDEX('DEQ Pollutant List'!$A$7:$A$611,MATCH($C505,'DEQ Pollutant List'!$C$7:$C$611,0)),INDEX('DEQ Pollutant List'!$A$7:$A$611,MATCH($B505,'DEQ Pollutant List'!$B$7:$B$611,0))),"")</f>
        <v>429</v>
      </c>
      <c r="E505" s="232">
        <v>0</v>
      </c>
      <c r="F505" s="236" t="s">
        <v>243</v>
      </c>
      <c r="G505" s="261" t="s">
        <v>243</v>
      </c>
      <c r="H505" s="235" t="s">
        <v>188</v>
      </c>
      <c r="I505" s="556" t="s">
        <v>244</v>
      </c>
      <c r="J505" s="306">
        <f t="shared" si="24"/>
        <v>1.9484066628896609E-5</v>
      </c>
      <c r="K505" s="554">
        <f>MAX(INDEX('Calc - Type F'!$N$4:$N$54,MATCH(B505,'Calc - Type F'!$C$4:$C$54,0)),INDEX('Calcs - High EF Sm'!$N$4:$N$54,MATCH(B505,'Calcs - High EF Sm'!$C$4:$C$54,0)))</f>
        <v>2.7278445819771033E-4</v>
      </c>
      <c r="L505" s="307">
        <f t="shared" si="22"/>
        <v>2.7278445819771033E-4</v>
      </c>
      <c r="M505" s="306">
        <f t="shared" si="26"/>
        <v>3.9555446586702424E-6</v>
      </c>
      <c r="N505" s="554">
        <f>MAX(INDEX('Calc - Type F'!$N$83:$N$133,MATCH(B505,'Calc - Type F'!$C$83:$C$133,0)),INDEX('Calcs - High EF Sm'!$N$83:$N$133,MATCH(B505,'Calcs - High EF Sm'!$C$83:$C$133,0)))</f>
        <v>2.395594285908584E-5</v>
      </c>
      <c r="O505" s="307">
        <f t="shared" si="23"/>
        <v>2.395594285908584E-5</v>
      </c>
    </row>
    <row r="506" spans="1:15" x14ac:dyDescent="0.3">
      <c r="A506" s="566" t="s">
        <v>136</v>
      </c>
      <c r="B506" s="276" t="s">
        <v>229</v>
      </c>
      <c r="C506" s="230" t="str">
        <f>IFERROR(IF(B506="No CAS","",INDEX('DEQ Pollutant List'!$C$7:$C$611,MATCH('3. Pollutant Emissions - EF'!B506,'DEQ Pollutant List'!$B$7:$B$611,0))),"")</f>
        <v>Phenanthrene</v>
      </c>
      <c r="D506" s="231">
        <f>IFERROR(IF(OR($B506="",$B506="No CAS"),INDEX('DEQ Pollutant List'!$A$7:$A$611,MATCH($C506,'DEQ Pollutant List'!$C$7:$C$611,0)),INDEX('DEQ Pollutant List'!$A$7:$A$611,MATCH($B506,'DEQ Pollutant List'!$B$7:$B$611,0))),"")</f>
        <v>430</v>
      </c>
      <c r="E506" s="232">
        <v>0</v>
      </c>
      <c r="F506" s="236" t="s">
        <v>243</v>
      </c>
      <c r="G506" s="261" t="s">
        <v>243</v>
      </c>
      <c r="H506" s="235" t="s">
        <v>188</v>
      </c>
      <c r="I506" s="556" t="s">
        <v>244</v>
      </c>
      <c r="J506" s="306">
        <f t="shared" si="24"/>
        <v>0.14892893239409372</v>
      </c>
      <c r="K506" s="554">
        <f>MAX(INDEX('Calc - Type F'!$N$4:$N$54,MATCH(B506,'Calc - Type F'!$C$4:$C$54,0)),INDEX('Calcs - High EF Sm'!$N$4:$N$54,MATCH(B506,'Calcs - High EF Sm'!$C$4:$C$54,0)))</f>
        <v>1.2762487539212377</v>
      </c>
      <c r="L506" s="307">
        <f t="shared" si="22"/>
        <v>1.2762487539212377</v>
      </c>
      <c r="M506" s="306">
        <f t="shared" si="26"/>
        <v>3.112901914064568E-2</v>
      </c>
      <c r="N506" s="554">
        <f>MAX(INDEX('Calc - Type F'!$N$83:$N$133,MATCH(B506,'Calc - Type F'!$C$83:$C$133,0)),INDEX('Calcs - High EF Sm'!$N$83:$N$133,MATCH(B506,'Calcs - High EF Sm'!$C$83:$C$133,0)))</f>
        <v>9.4195641768967317E-2</v>
      </c>
      <c r="O506" s="307">
        <f t="shared" si="23"/>
        <v>9.4195641768967317E-2</v>
      </c>
    </row>
    <row r="507" spans="1:15" x14ac:dyDescent="0.3">
      <c r="A507" s="566" t="s">
        <v>136</v>
      </c>
      <c r="B507" s="276">
        <v>504</v>
      </c>
      <c r="C507" s="230" t="str">
        <f>IFERROR(IF(B507="No CAS","",INDEX('DEQ Pollutant List'!$C$7:$C$611,MATCH('3. Pollutant Emissions - EF'!B507,'DEQ Pollutant List'!$B$7:$B$611,0))),"")</f>
        <v>Phosphorus and compounds</v>
      </c>
      <c r="D507" s="231">
        <f>IFERROR(IF(OR($B507="",$B507="No CAS"),INDEX('DEQ Pollutant List'!$A$7:$A$611,MATCH($C507,'DEQ Pollutant List'!$C$7:$C$611,0)),INDEX('DEQ Pollutant List'!$A$7:$A$611,MATCH($B507,'DEQ Pollutant List'!$B$7:$B$611,0))),"")</f>
        <v>504</v>
      </c>
      <c r="E507" s="232">
        <v>0</v>
      </c>
      <c r="F507" s="236" t="s">
        <v>243</v>
      </c>
      <c r="G507" s="261" t="s">
        <v>243</v>
      </c>
      <c r="H507" s="235" t="s">
        <v>188</v>
      </c>
      <c r="I507" s="556" t="s">
        <v>245</v>
      </c>
      <c r="J507" s="306">
        <f t="shared" si="24"/>
        <v>0.22793032292755613</v>
      </c>
      <c r="K507" s="554">
        <f>MAX(INDEX('Calc - Type F'!$N$4:$N$54,MATCH(B507,'Calc - Type F'!$C$4:$C$54,0)),INDEX('Calcs - High EF Sm'!$N$4:$N$54,MATCH(B507,'Calcs - High EF Sm'!$C$4:$C$54,0)))</f>
        <v>2.0659262077364566</v>
      </c>
      <c r="L507" s="307">
        <f t="shared" si="22"/>
        <v>2.0659262077364566</v>
      </c>
      <c r="M507" s="306">
        <f t="shared" si="26"/>
        <v>4.7350809459552043E-2</v>
      </c>
      <c r="N507" s="554">
        <f>MAX(INDEX('Calc - Type F'!$N$83:$N$133,MATCH(B507,'Calc - Type F'!$C$83:$C$133,0)),INDEX('Calcs - High EF Sm'!$N$83:$N$133,MATCH(B507,'Calcs - High EF Sm'!$C$83:$C$133,0)))</f>
        <v>0.16807971462484073</v>
      </c>
      <c r="O507" s="307">
        <f t="shared" si="23"/>
        <v>0.16807971462484073</v>
      </c>
    </row>
    <row r="508" spans="1:15" x14ac:dyDescent="0.3">
      <c r="A508" s="566" t="s">
        <v>136</v>
      </c>
      <c r="B508" s="276" t="s">
        <v>230</v>
      </c>
      <c r="C508" s="230" t="str">
        <f>IFERROR(IF(B508="No CAS","",INDEX('DEQ Pollutant List'!$C$7:$C$611,MATCH('3. Pollutant Emissions - EF'!B508,'DEQ Pollutant List'!$B$7:$B$611,0))),"")</f>
        <v>Propylene</v>
      </c>
      <c r="D508" s="231">
        <f>IFERROR(IF(OR($B508="",$B508="No CAS"),INDEX('DEQ Pollutant List'!$A$7:$A$611,MATCH($C508,'DEQ Pollutant List'!$C$7:$C$611,0)),INDEX('DEQ Pollutant List'!$A$7:$A$611,MATCH($B508,'DEQ Pollutant List'!$B$7:$B$611,0))),"")</f>
        <v>561</v>
      </c>
      <c r="E508" s="232">
        <v>0</v>
      </c>
      <c r="F508" s="236" t="s">
        <v>243</v>
      </c>
      <c r="G508" s="261" t="s">
        <v>243</v>
      </c>
      <c r="H508" s="235" t="s">
        <v>188</v>
      </c>
      <c r="I508" s="556" t="s">
        <v>244</v>
      </c>
      <c r="J508" s="306">
        <f t="shared" si="24"/>
        <v>17.601401299999999</v>
      </c>
      <c r="K508" s="554">
        <f>MAX(INDEX('Calc - Type F'!$N$4:$N$54,MATCH(B508,'Calc - Type F'!$C$4:$C$54,0)),INDEX('Calcs - High EF Sm'!$N$4:$N$54,MATCH(B508,'Calcs - High EF Sm'!$C$4:$C$54,0)))</f>
        <v>138.73313203333331</v>
      </c>
      <c r="L508" s="307">
        <f t="shared" si="22"/>
        <v>138.73313203333331</v>
      </c>
      <c r="M508" s="306">
        <f t="shared" si="26"/>
        <v>3.6924139999999999</v>
      </c>
      <c r="N508" s="554">
        <f>MAX(INDEX('Calc - Type F'!$N$83:$N$133,MATCH(B508,'Calc - Type F'!$C$83:$C$133,0)),INDEX('Calcs - High EF Sm'!$N$83:$N$133,MATCH(B508,'Calcs - High EF Sm'!$C$83:$C$133,0)))</f>
        <v>9.8022240677777752</v>
      </c>
      <c r="O508" s="307">
        <f t="shared" si="23"/>
        <v>9.8022240677777752</v>
      </c>
    </row>
    <row r="509" spans="1:15" x14ac:dyDescent="0.3">
      <c r="A509" s="566" t="s">
        <v>136</v>
      </c>
      <c r="B509" s="276" t="s">
        <v>231</v>
      </c>
      <c r="C509" s="230" t="str">
        <f>IFERROR(IF(B509="No CAS","",INDEX('DEQ Pollutant List'!$C$7:$C$611,MATCH('3. Pollutant Emissions - EF'!B509,'DEQ Pollutant List'!$B$7:$B$611,0))),"")</f>
        <v>Pyrene</v>
      </c>
      <c r="D509" s="231">
        <f>IFERROR(IF(OR($B509="",$B509="No CAS"),INDEX('DEQ Pollutant List'!$A$7:$A$611,MATCH($C509,'DEQ Pollutant List'!$C$7:$C$611,0)),INDEX('DEQ Pollutant List'!$A$7:$A$611,MATCH($B509,'DEQ Pollutant List'!$B$7:$B$611,0))),"")</f>
        <v>431</v>
      </c>
      <c r="E509" s="232">
        <v>0</v>
      </c>
      <c r="F509" s="236" t="s">
        <v>243</v>
      </c>
      <c r="G509" s="261" t="s">
        <v>243</v>
      </c>
      <c r="H509" s="235" t="s">
        <v>188</v>
      </c>
      <c r="I509" s="556" t="s">
        <v>244</v>
      </c>
      <c r="J509" s="306">
        <f t="shared" si="24"/>
        <v>3.7591398079035276E-2</v>
      </c>
      <c r="K509" s="554">
        <f>MAX(INDEX('Calc - Type F'!$N$4:$N$54,MATCH(B509,'Calc - Type F'!$C$4:$C$54,0)),INDEX('Calcs - High EF Sm'!$N$4:$N$54,MATCH(B509,'Calcs - High EF Sm'!$C$4:$C$54,0)))</f>
        <v>0.3409030790087596</v>
      </c>
      <c r="L509" s="307">
        <f t="shared" si="22"/>
        <v>0.3409030790087596</v>
      </c>
      <c r="M509" s="306">
        <f t="shared" si="26"/>
        <v>7.8365807624103858E-3</v>
      </c>
      <c r="N509" s="554">
        <f>MAX(INDEX('Calc - Type F'!$N$83:$N$133,MATCH(B509,'Calc - Type F'!$C$83:$C$133,0)),INDEX('Calcs - High EF Sm'!$N$83:$N$133,MATCH(B509,'Calcs - High EF Sm'!$C$83:$C$133,0)))</f>
        <v>2.5838736926958296E-2</v>
      </c>
      <c r="O509" s="307">
        <f t="shared" si="23"/>
        <v>2.5838736926958296E-2</v>
      </c>
    </row>
    <row r="510" spans="1:15" x14ac:dyDescent="0.3">
      <c r="A510" s="566" t="s">
        <v>136</v>
      </c>
      <c r="B510" s="276" t="s">
        <v>232</v>
      </c>
      <c r="C510" s="230" t="str">
        <f>IFERROR(IF(B510="No CAS","",INDEX('DEQ Pollutant List'!$C$7:$C$611,MATCH('3. Pollutant Emissions - EF'!B510,'DEQ Pollutant List'!$B$7:$B$611,0))),"")</f>
        <v>Selenium and compounds</v>
      </c>
      <c r="D510" s="231">
        <f>IFERROR(IF(OR($B510="",$B510="No CAS"),INDEX('DEQ Pollutant List'!$A$7:$A$611,MATCH($C510,'DEQ Pollutant List'!$C$7:$C$611,0)),INDEX('DEQ Pollutant List'!$A$7:$A$611,MATCH($B510,'DEQ Pollutant List'!$B$7:$B$611,0))),"")</f>
        <v>575</v>
      </c>
      <c r="E510" s="232">
        <v>0</v>
      </c>
      <c r="F510" s="236" t="s">
        <v>243</v>
      </c>
      <c r="G510" s="261" t="s">
        <v>243</v>
      </c>
      <c r="H510" s="235" t="s">
        <v>188</v>
      </c>
      <c r="I510" s="556" t="s">
        <v>245</v>
      </c>
      <c r="J510" s="306">
        <f t="shared" si="24"/>
        <v>2.8842204735221827E-3</v>
      </c>
      <c r="K510" s="554">
        <f>MAX(INDEX('Calc - Type F'!$N$4:$N$54,MATCH(B510,'Calc - Type F'!$C$4:$C$54,0)),INDEX('Calcs - High EF Sm'!$N$4:$N$54,MATCH(B510,'Calcs - High EF Sm'!$C$4:$C$54,0)))</f>
        <v>7.5735722782478601E-2</v>
      </c>
      <c r="L510" s="307">
        <f t="shared" si="22"/>
        <v>7.5735722782478601E-2</v>
      </c>
      <c r="M510" s="306">
        <f t="shared" si="26"/>
        <v>5.4507739654897881E-4</v>
      </c>
      <c r="N510" s="554">
        <f>MAX(INDEX('Calc - Type F'!$N$83:$N$133,MATCH(B510,'Calc - Type F'!$C$83:$C$133,0)),INDEX('Calcs - High EF Sm'!$N$83:$N$133,MATCH(B510,'Calcs - High EF Sm'!$C$83:$C$133,0)))</f>
        <v>7.5276535913406826E-3</v>
      </c>
      <c r="O510" s="307">
        <f t="shared" si="23"/>
        <v>7.5276535913406826E-3</v>
      </c>
    </row>
    <row r="511" spans="1:15" x14ac:dyDescent="0.3">
      <c r="A511" s="566" t="s">
        <v>136</v>
      </c>
      <c r="B511" s="276" t="s">
        <v>233</v>
      </c>
      <c r="C511" s="230" t="str">
        <f>IFERROR(IF(B511="No CAS","",INDEX('DEQ Pollutant List'!$C$7:$C$611,MATCH('3. Pollutant Emissions - EF'!B511,'DEQ Pollutant List'!$B$7:$B$611,0))),"")</f>
        <v>Silver and compounds</v>
      </c>
      <c r="D511" s="231">
        <f>IFERROR(IF(OR($B511="",$B511="No CAS"),INDEX('DEQ Pollutant List'!$A$7:$A$611,MATCH($C511,'DEQ Pollutant List'!$C$7:$C$611,0)),INDEX('DEQ Pollutant List'!$A$7:$A$611,MATCH($B511,'DEQ Pollutant List'!$B$7:$B$611,0))),"")</f>
        <v>580</v>
      </c>
      <c r="E511" s="232">
        <v>0</v>
      </c>
      <c r="F511" s="236" t="s">
        <v>243</v>
      </c>
      <c r="G511" s="261" t="s">
        <v>243</v>
      </c>
      <c r="H511" s="235" t="s">
        <v>188</v>
      </c>
      <c r="I511" s="556" t="s">
        <v>245</v>
      </c>
      <c r="J511" s="306">
        <f t="shared" si="24"/>
        <v>3.6792372794734979E-4</v>
      </c>
      <c r="K511" s="554">
        <f>MAX(INDEX('Calc - Type F'!$N$4:$N$54,MATCH(B511,'Calc - Type F'!$C$4:$C$54,0)),INDEX('Calcs - High EF Sm'!$N$4:$N$54,MATCH(B511,'Calcs - High EF Sm'!$C$4:$C$54,0)))</f>
        <v>9.6611787208098297E-3</v>
      </c>
      <c r="L511" s="307">
        <f t="shared" si="22"/>
        <v>9.6611787208098297E-3</v>
      </c>
      <c r="M511" s="306">
        <f t="shared" si="26"/>
        <v>6.9532447189527864E-5</v>
      </c>
      <c r="N511" s="554">
        <f>MAX(INDEX('Calc - Type F'!$N$83:$N$133,MATCH(B511,'Calc - Type F'!$C$83:$C$133,0)),INDEX('Calcs - High EF Sm'!$N$83:$N$133,MATCH(B511,'Calcs - High EF Sm'!$C$83:$C$133,0)))</f>
        <v>9.6026028434646933E-4</v>
      </c>
      <c r="O511" s="307">
        <f t="shared" si="23"/>
        <v>9.6026028434646933E-4</v>
      </c>
    </row>
    <row r="512" spans="1:15" x14ac:dyDescent="0.3">
      <c r="A512" s="566" t="s">
        <v>136</v>
      </c>
      <c r="B512" s="276" t="s">
        <v>234</v>
      </c>
      <c r="C512" s="230" t="str">
        <f>IFERROR(IF(B512="No CAS","",INDEX('DEQ Pollutant List'!$C$7:$C$611,MATCH('3. Pollutant Emissions - EF'!B512,'DEQ Pollutant List'!$B$7:$B$611,0))),"")</f>
        <v>Thallium and compounds</v>
      </c>
      <c r="D512" s="231">
        <f>IFERROR(IF(OR($B512="",$B512="No CAS"),INDEX('DEQ Pollutant List'!$A$7:$A$611,MATCH($C512,'DEQ Pollutant List'!$C$7:$C$611,0)),INDEX('DEQ Pollutant List'!$A$7:$A$611,MATCH($B512,'DEQ Pollutant List'!$B$7:$B$611,0))),"")</f>
        <v>595</v>
      </c>
      <c r="E512" s="232">
        <v>0</v>
      </c>
      <c r="F512" s="236" t="s">
        <v>243</v>
      </c>
      <c r="G512" s="261" t="s">
        <v>243</v>
      </c>
      <c r="H512" s="235" t="s">
        <v>188</v>
      </c>
      <c r="I512" s="556" t="s">
        <v>245</v>
      </c>
      <c r="J512" s="306">
        <f t="shared" si="24"/>
        <v>1.8398378808429053E-3</v>
      </c>
      <c r="K512" s="554">
        <f>MAX(INDEX('Calc - Type F'!$N$4:$N$54,MATCH(B512,'Calc - Type F'!$C$4:$C$54,0)),INDEX('Calcs - High EF Sm'!$N$4:$N$54,MATCH(B512,'Calcs - High EF Sm'!$C$4:$C$54,0)))</f>
        <v>4.8311650578521395E-2</v>
      </c>
      <c r="L512" s="307">
        <f t="shared" si="22"/>
        <v>4.8311650578521395E-2</v>
      </c>
      <c r="M512" s="306">
        <f t="shared" si="26"/>
        <v>3.4770366945539546E-4</v>
      </c>
      <c r="N512" s="554">
        <f>MAX(INDEX('Calc - Type F'!$N$83:$N$133,MATCH(B512,'Calc - Type F'!$C$83:$C$133,0)),INDEX('Calcs - High EF Sm'!$N$83:$N$133,MATCH(B512,'Calcs - High EF Sm'!$C$83:$C$133,0)))</f>
        <v>4.8018736287169655E-3</v>
      </c>
      <c r="O512" s="307">
        <f t="shared" si="23"/>
        <v>4.8018736287169655E-3</v>
      </c>
    </row>
    <row r="513" spans="1:15" x14ac:dyDescent="0.3">
      <c r="A513" s="566" t="s">
        <v>136</v>
      </c>
      <c r="B513" s="276" t="s">
        <v>235</v>
      </c>
      <c r="C513" s="230" t="str">
        <f>IFERROR(IF(B513="No CAS","",INDEX('DEQ Pollutant List'!$C$7:$C$611,MATCH('3. Pollutant Emissions - EF'!B513,'DEQ Pollutant List'!$B$7:$B$611,0))),"")</f>
        <v>Toluene</v>
      </c>
      <c r="D513" s="231">
        <f>IFERROR(IF(OR($B513="",$B513="No CAS"),INDEX('DEQ Pollutant List'!$A$7:$A$611,MATCH($C513,'DEQ Pollutant List'!$C$7:$C$611,0)),INDEX('DEQ Pollutant List'!$A$7:$A$611,MATCH($B513,'DEQ Pollutant List'!$B$7:$B$611,0))),"")</f>
        <v>600</v>
      </c>
      <c r="E513" s="232">
        <v>0</v>
      </c>
      <c r="F513" s="236" t="s">
        <v>243</v>
      </c>
      <c r="G513" s="261" t="s">
        <v>243</v>
      </c>
      <c r="H513" s="235" t="s">
        <v>188</v>
      </c>
      <c r="I513" s="556" t="s">
        <v>244</v>
      </c>
      <c r="J513" s="306">
        <f t="shared" si="24"/>
        <v>3.9472078659999998</v>
      </c>
      <c r="K513" s="554">
        <f>MAX(INDEX('Calc - Type F'!$N$4:$N$54,MATCH(B513,'Calc - Type F'!$C$4:$C$54,0)),INDEX('Calcs - High EF Sm'!$N$4:$N$54,MATCH(B513,'Calcs - High EF Sm'!$C$4:$C$54,0)))</f>
        <v>31.111642800666658</v>
      </c>
      <c r="L513" s="307">
        <f t="shared" si="22"/>
        <v>31.111642800666658</v>
      </c>
      <c r="M513" s="306">
        <f t="shared" si="26"/>
        <v>0.82804347999999994</v>
      </c>
      <c r="N513" s="554">
        <f>MAX(INDEX('Calc - Type F'!$N$83:$N$133,MATCH(B513,'Calc - Type F'!$C$83:$C$133,0)),INDEX('Calcs - High EF Sm'!$N$83:$N$133,MATCH(B513,'Calcs - High EF Sm'!$C$83:$C$133,0)))</f>
        <v>2.1982008866888885</v>
      </c>
      <c r="O513" s="307">
        <f t="shared" si="23"/>
        <v>2.1982008866888885</v>
      </c>
    </row>
    <row r="514" spans="1:15" x14ac:dyDescent="0.3">
      <c r="A514" s="566" t="s">
        <v>136</v>
      </c>
      <c r="B514" s="276" t="s">
        <v>236</v>
      </c>
      <c r="C514" s="230" t="str">
        <f>IFERROR(IF(B514="No CAS","",INDEX('DEQ Pollutant List'!$C$7:$C$611,MATCH('3. Pollutant Emissions - EF'!B514,'DEQ Pollutant List'!$B$7:$B$611,0))),"")</f>
        <v>Xylene (mixture), including m-xylene, o-xylene, p-xylene</v>
      </c>
      <c r="D514" s="231">
        <f>IFERROR(IF(OR($B514="",$B514="No CAS"),INDEX('DEQ Pollutant List'!$A$7:$A$611,MATCH($C514,'DEQ Pollutant List'!$C$7:$C$611,0)),INDEX('DEQ Pollutant List'!$A$7:$A$611,MATCH($B514,'DEQ Pollutant List'!$B$7:$B$611,0))),"")</f>
        <v>628</v>
      </c>
      <c r="E514" s="232">
        <v>0</v>
      </c>
      <c r="F514" s="236" t="s">
        <v>243</v>
      </c>
      <c r="G514" s="261" t="s">
        <v>243</v>
      </c>
      <c r="H514" s="235" t="s">
        <v>188</v>
      </c>
      <c r="I514" s="556" t="s">
        <v>244</v>
      </c>
      <c r="J514" s="306">
        <f t="shared" si="24"/>
        <v>1.5878710960000002</v>
      </c>
      <c r="K514" s="554">
        <f>MAX(INDEX('Calc - Type F'!$N$4:$N$54,MATCH(B514,'Calc - Type F'!$C$4:$C$54,0)),INDEX('Calcs - High EF Sm'!$N$4:$N$54,MATCH(B514,'Calcs - High EF Sm'!$C$4:$C$54,0)))</f>
        <v>12.515499570666663</v>
      </c>
      <c r="L514" s="307">
        <f t="shared" si="22"/>
        <v>12.515499570666663</v>
      </c>
      <c r="M514" s="306">
        <f t="shared" si="26"/>
        <v>0.33310288000000005</v>
      </c>
      <c r="N514" s="554">
        <f>MAX(INDEX('Calc - Type F'!$N$83:$N$133,MATCH(B514,'Calc - Type F'!$C$83:$C$133,0)),INDEX('Calcs - High EF Sm'!$N$83:$N$133,MATCH(B514,'Calcs - High EF Sm'!$C$83:$C$133,0)))</f>
        <v>0.88428574568888874</v>
      </c>
      <c r="O514" s="307">
        <f t="shared" si="23"/>
        <v>0.88428574568888874</v>
      </c>
    </row>
    <row r="515" spans="1:15" x14ac:dyDescent="0.3">
      <c r="A515" s="566" t="s">
        <v>136</v>
      </c>
      <c r="B515" s="276" t="s">
        <v>237</v>
      </c>
      <c r="C515" s="230" t="str">
        <f>IFERROR(IF(B515="No CAS","",INDEX('DEQ Pollutant List'!$C$7:$C$611,MATCH('3. Pollutant Emissions - EF'!B515,'DEQ Pollutant List'!$B$7:$B$611,0))),"")</f>
        <v>Zinc and compounds</v>
      </c>
      <c r="D515" s="231">
        <f>IFERROR(IF(OR($B515="",$B515="No CAS"),INDEX('DEQ Pollutant List'!$A$7:$A$611,MATCH($C515,'DEQ Pollutant List'!$C$7:$C$611,0)),INDEX('DEQ Pollutant List'!$A$7:$A$611,MATCH($B515,'DEQ Pollutant List'!$B$7:$B$611,0))),"")</f>
        <v>632</v>
      </c>
      <c r="E515" s="232">
        <v>0</v>
      </c>
      <c r="F515" s="236" t="s">
        <v>243</v>
      </c>
      <c r="G515" s="261" t="s">
        <v>243</v>
      </c>
      <c r="H515" s="235" t="s">
        <v>188</v>
      </c>
      <c r="I515" s="556" t="s">
        <v>245</v>
      </c>
      <c r="J515" s="306">
        <f t="shared" si="24"/>
        <v>0.18990055968905931</v>
      </c>
      <c r="K515" s="554">
        <f>MAX(INDEX('Calc - Type F'!$N$4:$N$54,MATCH(B515,'Calc - Type F'!$C$4:$C$54,0)),INDEX('Calcs - High EF Sm'!$N$4:$N$54,MATCH(B515,'Calcs - High EF Sm'!$C$4:$C$54,0)))</f>
        <v>1.3951316859652234</v>
      </c>
      <c r="L515" s="307">
        <f t="shared" si="22"/>
        <v>1.3951316859652234</v>
      </c>
      <c r="M515" s="306">
        <f t="shared" si="26"/>
        <v>3.9806127251938696E-2</v>
      </c>
      <c r="N515" s="554">
        <f>MAX(INDEX('Calc - Type F'!$N$83:$N$133,MATCH(B515,'Calc - Type F'!$C$83:$C$133,0)),INDEX('Calcs - High EF Sm'!$N$83:$N$133,MATCH(B515,'Calcs - High EF Sm'!$C$83:$C$133,0)))</f>
        <v>0.10452353804238648</v>
      </c>
      <c r="O515" s="307">
        <f t="shared" si="23"/>
        <v>0.10452353804238648</v>
      </c>
    </row>
    <row r="516" spans="1:15" x14ac:dyDescent="0.3">
      <c r="A516" s="228"/>
      <c r="B516" s="229"/>
      <c r="C516" s="230" t="str">
        <f>IFERROR(IF(B516="No CAS","",INDEX('DEQ Pollutant List'!$C$7:$C$611,MATCH('3. Pollutant Emissions - EF'!B516,'DEQ Pollutant List'!$B$7:$B$611,0))),"")</f>
        <v/>
      </c>
      <c r="D516" s="231" t="str">
        <f>IFERROR(IF(OR($B516="",$B516="No CAS"),INDEX('DEQ Pollutant List'!$A$7:$A$611,MATCH($C516,'DEQ Pollutant List'!$C$7:$C$611,0)),INDEX('DEQ Pollutant List'!$A$7:$A$611,MATCH($B516,'DEQ Pollutant List'!$B$7:$B$611,0))),"")</f>
        <v/>
      </c>
      <c r="E516" s="232"/>
      <c r="F516" s="236"/>
      <c r="G516" s="261"/>
      <c r="H516" s="235"/>
      <c r="I516" s="436"/>
      <c r="J516" s="236"/>
      <c r="K516" s="558"/>
      <c r="L516" s="235"/>
      <c r="M516" s="236"/>
      <c r="N516" s="238"/>
      <c r="O516" s="239"/>
    </row>
    <row r="517" spans="1:15" x14ac:dyDescent="0.3">
      <c r="A517" s="228"/>
      <c r="B517" s="229"/>
      <c r="C517" s="230" t="str">
        <f>IFERROR(IF(B517="No CAS","",INDEX('DEQ Pollutant List'!$C$7:$C$611,MATCH('3. Pollutant Emissions - EF'!B517,'DEQ Pollutant List'!$B$7:$B$611,0))),"")</f>
        <v/>
      </c>
      <c r="D517" s="231" t="str">
        <f>IFERROR(IF(OR($B517="",$B517="No CAS"),INDEX('DEQ Pollutant List'!$A$7:$A$611,MATCH($C517,'DEQ Pollutant List'!$C$7:$C$611,0)),INDEX('DEQ Pollutant List'!$A$7:$A$611,MATCH($B517,'DEQ Pollutant List'!$B$7:$B$611,0))),"")</f>
        <v/>
      </c>
      <c r="E517" s="232"/>
      <c r="F517" s="236"/>
      <c r="G517" s="261"/>
      <c r="H517" s="235"/>
      <c r="I517" s="436"/>
      <c r="J517" s="236"/>
      <c r="K517" s="238"/>
      <c r="L517" s="235"/>
      <c r="M517" s="236"/>
      <c r="N517" s="238"/>
      <c r="O517" s="239"/>
    </row>
    <row r="518" spans="1:15" x14ac:dyDescent="0.3">
      <c r="A518" s="228"/>
      <c r="B518" s="229"/>
      <c r="C518" s="230" t="str">
        <f>IFERROR(IF(B518="No CAS","",INDEX('DEQ Pollutant List'!$C$7:$C$611,MATCH('3. Pollutant Emissions - EF'!B518,'DEQ Pollutant List'!$B$7:$B$611,0))),"")</f>
        <v/>
      </c>
      <c r="D518" s="231" t="str">
        <f>IFERROR(IF(OR($B518="",$B518="No CAS"),INDEX('DEQ Pollutant List'!$A$7:$A$611,MATCH($C518,'DEQ Pollutant List'!$C$7:$C$611,0)),INDEX('DEQ Pollutant List'!$A$7:$A$611,MATCH($B518,'DEQ Pollutant List'!$B$7:$B$611,0))),"")</f>
        <v/>
      </c>
      <c r="E518" s="232"/>
      <c r="F518" s="236"/>
      <c r="G518" s="261"/>
      <c r="H518" s="235"/>
      <c r="I518" s="436"/>
      <c r="J518" s="236"/>
      <c r="K518" s="238"/>
      <c r="L518" s="235"/>
      <c r="M518" s="236"/>
      <c r="N518" s="238"/>
      <c r="O518" s="239"/>
    </row>
    <row r="519" spans="1:15" x14ac:dyDescent="0.3">
      <c r="A519" s="228"/>
      <c r="B519" s="229"/>
      <c r="C519" s="230" t="str">
        <f>IFERROR(IF(B519="No CAS","",INDEX('DEQ Pollutant List'!$C$7:$C$611,MATCH('3. Pollutant Emissions - EF'!B519,'DEQ Pollutant List'!$B$7:$B$611,0))),"")</f>
        <v/>
      </c>
      <c r="D519" s="231" t="str">
        <f>IFERROR(IF(OR($B519="",$B519="No CAS"),INDEX('DEQ Pollutant List'!$A$7:$A$611,MATCH($C519,'DEQ Pollutant List'!$C$7:$C$611,0)),INDEX('DEQ Pollutant List'!$A$7:$A$611,MATCH($B519,'DEQ Pollutant List'!$B$7:$B$611,0))),"")</f>
        <v/>
      </c>
      <c r="E519" s="232"/>
      <c r="F519" s="236"/>
      <c r="G519" s="261"/>
      <c r="H519" s="235"/>
      <c r="I519" s="436"/>
      <c r="J519" s="236"/>
      <c r="K519" s="238"/>
      <c r="L519" s="235"/>
      <c r="M519" s="236"/>
      <c r="N519" s="238"/>
      <c r="O519" s="239"/>
    </row>
    <row r="520" spans="1:15" x14ac:dyDescent="0.3">
      <c r="A520" s="228"/>
      <c r="B520" s="229"/>
      <c r="C520" s="230" t="str">
        <f>IFERROR(IF(B520="No CAS","",INDEX('DEQ Pollutant List'!$C$7:$C$611,MATCH('3. Pollutant Emissions - EF'!B520,'DEQ Pollutant List'!$B$7:$B$611,0))),"")</f>
        <v/>
      </c>
      <c r="D520" s="231" t="str">
        <f>IFERROR(IF(OR($B520="",$B520="No CAS"),INDEX('DEQ Pollutant List'!$A$7:$A$611,MATCH($C520,'DEQ Pollutant List'!$C$7:$C$611,0)),INDEX('DEQ Pollutant List'!$A$7:$A$611,MATCH($B520,'DEQ Pollutant List'!$B$7:$B$611,0))),"")</f>
        <v/>
      </c>
      <c r="E520" s="232"/>
      <c r="F520" s="236"/>
      <c r="G520" s="261"/>
      <c r="H520" s="235"/>
      <c r="I520" s="436"/>
      <c r="J520" s="236"/>
      <c r="K520" s="238"/>
      <c r="L520" s="235"/>
      <c r="M520" s="236"/>
      <c r="N520" s="238"/>
      <c r="O520" s="239"/>
    </row>
    <row r="521" spans="1:15" x14ac:dyDescent="0.3">
      <c r="A521" s="228"/>
      <c r="B521" s="229"/>
      <c r="C521" s="230" t="str">
        <f>IFERROR(IF(B521="No CAS","",INDEX('DEQ Pollutant List'!$C$7:$C$611,MATCH('3. Pollutant Emissions - EF'!B521,'DEQ Pollutant List'!$B$7:$B$611,0))),"")</f>
        <v/>
      </c>
      <c r="D521" s="231" t="str">
        <f>IFERROR(IF(OR($B521="",$B521="No CAS"),INDEX('DEQ Pollutant List'!$A$7:$A$611,MATCH($C521,'DEQ Pollutant List'!$C$7:$C$611,0)),INDEX('DEQ Pollutant List'!$A$7:$A$611,MATCH($B521,'DEQ Pollutant List'!$B$7:$B$611,0))),"")</f>
        <v/>
      </c>
      <c r="E521" s="232"/>
      <c r="F521" s="236"/>
      <c r="G521" s="261"/>
      <c r="H521" s="235"/>
      <c r="I521" s="436"/>
      <c r="J521" s="236"/>
      <c r="K521" s="238"/>
      <c r="L521" s="235"/>
      <c r="M521" s="236"/>
      <c r="N521" s="238"/>
      <c r="O521" s="239"/>
    </row>
    <row r="522" spans="1:15" x14ac:dyDescent="0.3">
      <c r="A522" s="228"/>
      <c r="B522" s="229"/>
      <c r="C522" s="230" t="str">
        <f>IFERROR(IF(B522="No CAS","",INDEX('DEQ Pollutant List'!$C$7:$C$611,MATCH('3. Pollutant Emissions - EF'!B522,'DEQ Pollutant List'!$B$7:$B$611,0))),"")</f>
        <v/>
      </c>
      <c r="D522" s="231" t="str">
        <f>IFERROR(IF(OR($B522="",$B522="No CAS"),INDEX('DEQ Pollutant List'!$A$7:$A$611,MATCH($C522,'DEQ Pollutant List'!$C$7:$C$611,0)),INDEX('DEQ Pollutant List'!$A$7:$A$611,MATCH($B522,'DEQ Pollutant List'!$B$7:$B$611,0))),"")</f>
        <v/>
      </c>
      <c r="E522" s="232"/>
      <c r="F522" s="236"/>
      <c r="G522" s="261"/>
      <c r="H522" s="235"/>
      <c r="I522" s="436"/>
      <c r="J522" s="236"/>
      <c r="K522" s="238"/>
      <c r="L522" s="235"/>
      <c r="M522" s="236"/>
      <c r="N522" s="238"/>
      <c r="O522" s="239"/>
    </row>
    <row r="523" spans="1:15" x14ac:dyDescent="0.3">
      <c r="A523" s="228"/>
      <c r="B523" s="229"/>
      <c r="C523" s="230" t="str">
        <f>IFERROR(IF(B523="No CAS","",INDEX('DEQ Pollutant List'!$C$7:$C$611,MATCH('3. Pollutant Emissions - EF'!B523,'DEQ Pollutant List'!$B$7:$B$611,0))),"")</f>
        <v/>
      </c>
      <c r="D523" s="231" t="str">
        <f>IFERROR(IF(OR($B523="",$B523="No CAS"),INDEX('DEQ Pollutant List'!$A$7:$A$611,MATCH($C523,'DEQ Pollutant List'!$C$7:$C$611,0)),INDEX('DEQ Pollutant List'!$A$7:$A$611,MATCH($B523,'DEQ Pollutant List'!$B$7:$B$611,0))),"")</f>
        <v/>
      </c>
      <c r="E523" s="232"/>
      <c r="F523" s="236"/>
      <c r="G523" s="261"/>
      <c r="H523" s="235"/>
      <c r="I523" s="436"/>
      <c r="J523" s="236"/>
      <c r="K523" s="238"/>
      <c r="L523" s="235"/>
      <c r="M523" s="236"/>
      <c r="N523" s="238"/>
      <c r="O523" s="239"/>
    </row>
    <row r="524" spans="1:15" x14ac:dyDescent="0.3">
      <c r="A524" s="228"/>
      <c r="B524" s="229"/>
      <c r="C524" s="230" t="str">
        <f>IFERROR(IF(B524="No CAS","",INDEX('DEQ Pollutant List'!$C$7:$C$611,MATCH('3. Pollutant Emissions - EF'!B524,'DEQ Pollutant List'!$B$7:$B$611,0))),"")</f>
        <v/>
      </c>
      <c r="D524" s="231" t="str">
        <f>IFERROR(IF(OR($B524="",$B524="No CAS"),INDEX('DEQ Pollutant List'!$A$7:$A$611,MATCH($C524,'DEQ Pollutant List'!$C$7:$C$611,0)),INDEX('DEQ Pollutant List'!$A$7:$A$611,MATCH($B524,'DEQ Pollutant List'!$B$7:$B$611,0))),"")</f>
        <v/>
      </c>
      <c r="E524" s="232"/>
      <c r="F524" s="236"/>
      <c r="G524" s="261"/>
      <c r="H524" s="235"/>
      <c r="I524" s="436"/>
      <c r="J524" s="236"/>
      <c r="K524" s="238"/>
      <c r="L524" s="235"/>
      <c r="M524" s="236"/>
      <c r="N524" s="238"/>
      <c r="O524" s="239"/>
    </row>
    <row r="525" spans="1:15" x14ac:dyDescent="0.3">
      <c r="A525" s="228"/>
      <c r="B525" s="229"/>
      <c r="C525" s="230" t="str">
        <f>IFERROR(IF(B525="No CAS","",INDEX('DEQ Pollutant List'!$C$7:$C$611,MATCH('3. Pollutant Emissions - EF'!B525,'DEQ Pollutant List'!$B$7:$B$611,0))),"")</f>
        <v/>
      </c>
      <c r="D525" s="231" t="str">
        <f>IFERROR(IF(OR($B525="",$B525="No CAS"),INDEX('DEQ Pollutant List'!$A$7:$A$611,MATCH($C525,'DEQ Pollutant List'!$C$7:$C$611,0)),INDEX('DEQ Pollutant List'!$A$7:$A$611,MATCH($B525,'DEQ Pollutant List'!$B$7:$B$611,0))),"")</f>
        <v/>
      </c>
      <c r="E525" s="232"/>
      <c r="F525" s="236"/>
      <c r="G525" s="261"/>
      <c r="H525" s="235"/>
      <c r="I525" s="436"/>
      <c r="J525" s="236"/>
      <c r="K525" s="238"/>
      <c r="L525" s="235"/>
      <c r="M525" s="236"/>
      <c r="N525" s="238"/>
      <c r="O525" s="239"/>
    </row>
    <row r="526" spans="1:15" x14ac:dyDescent="0.3">
      <c r="A526" s="228"/>
      <c r="B526" s="229"/>
      <c r="C526" s="230" t="str">
        <f>IFERROR(IF(B526="No CAS","",INDEX('DEQ Pollutant List'!$C$7:$C$611,MATCH('3. Pollutant Emissions - EF'!B526,'DEQ Pollutant List'!$B$7:$B$611,0))),"")</f>
        <v/>
      </c>
      <c r="D526" s="231" t="str">
        <f>IFERROR(IF(OR($B526="",$B526="No CAS"),INDEX('DEQ Pollutant List'!$A$7:$A$611,MATCH($C526,'DEQ Pollutant List'!$C$7:$C$611,0)),INDEX('DEQ Pollutant List'!$A$7:$A$611,MATCH($B526,'DEQ Pollutant List'!$B$7:$B$611,0))),"")</f>
        <v/>
      </c>
      <c r="E526" s="232"/>
      <c r="F526" s="236"/>
      <c r="G526" s="261"/>
      <c r="H526" s="235"/>
      <c r="I526" s="436"/>
      <c r="J526" s="236"/>
      <c r="K526" s="238"/>
      <c r="L526" s="235"/>
      <c r="M526" s="236"/>
      <c r="N526" s="238"/>
      <c r="O526" s="239"/>
    </row>
    <row r="527" spans="1:15" x14ac:dyDescent="0.3">
      <c r="A527" s="228"/>
      <c r="B527" s="229"/>
      <c r="C527" s="230" t="str">
        <f>IFERROR(IF(B527="No CAS","",INDEX('DEQ Pollutant List'!$C$7:$C$611,MATCH('3. Pollutant Emissions - EF'!B527,'DEQ Pollutant List'!$B$7:$B$611,0))),"")</f>
        <v/>
      </c>
      <c r="D527" s="231" t="str">
        <f>IFERROR(IF(OR($B527="",$B527="No CAS"),INDEX('DEQ Pollutant List'!$A$7:$A$611,MATCH($C527,'DEQ Pollutant List'!$C$7:$C$611,0)),INDEX('DEQ Pollutant List'!$A$7:$A$611,MATCH($B527,'DEQ Pollutant List'!$B$7:$B$611,0))),"")</f>
        <v/>
      </c>
      <c r="E527" s="232"/>
      <c r="F527" s="236"/>
      <c r="G527" s="261"/>
      <c r="H527" s="235"/>
      <c r="I527" s="436"/>
      <c r="J527" s="236"/>
      <c r="K527" s="238"/>
      <c r="L527" s="235"/>
      <c r="M527" s="236"/>
      <c r="N527" s="238"/>
      <c r="O527" s="239"/>
    </row>
    <row r="528" spans="1:15" x14ac:dyDescent="0.3">
      <c r="A528" s="228"/>
      <c r="B528" s="229"/>
      <c r="C528" s="230" t="str">
        <f>IFERROR(IF(B528="No CAS","",INDEX('DEQ Pollutant List'!$C$7:$C$611,MATCH('3. Pollutant Emissions - EF'!B528,'DEQ Pollutant List'!$B$7:$B$611,0))),"")</f>
        <v/>
      </c>
      <c r="D528" s="231" t="str">
        <f>IFERROR(IF(OR($B528="",$B528="No CAS"),INDEX('DEQ Pollutant List'!$A$7:$A$611,MATCH($C528,'DEQ Pollutant List'!$C$7:$C$611,0)),INDEX('DEQ Pollutant List'!$A$7:$A$611,MATCH($B528,'DEQ Pollutant List'!$B$7:$B$611,0))),"")</f>
        <v/>
      </c>
      <c r="E528" s="232"/>
      <c r="F528" s="236"/>
      <c r="G528" s="261"/>
      <c r="H528" s="235"/>
      <c r="I528" s="436"/>
      <c r="J528" s="236"/>
      <c r="K528" s="238"/>
      <c r="L528" s="235"/>
      <c r="M528" s="236"/>
      <c r="N528" s="238"/>
      <c r="O528" s="239"/>
    </row>
    <row r="529" spans="1:15" x14ac:dyDescent="0.3">
      <c r="A529" s="228"/>
      <c r="B529" s="229"/>
      <c r="C529" s="230" t="str">
        <f>IFERROR(IF(B529="No CAS","",INDEX('DEQ Pollutant List'!$C$7:$C$611,MATCH('3. Pollutant Emissions - EF'!B529,'DEQ Pollutant List'!$B$7:$B$611,0))),"")</f>
        <v/>
      </c>
      <c r="D529" s="231" t="str">
        <f>IFERROR(IF(OR($B529="",$B529="No CAS"),INDEX('DEQ Pollutant List'!$A$7:$A$611,MATCH($C529,'DEQ Pollutant List'!$C$7:$C$611,0)),INDEX('DEQ Pollutant List'!$A$7:$A$611,MATCH($B529,'DEQ Pollutant List'!$B$7:$B$611,0))),"")</f>
        <v/>
      </c>
      <c r="E529" s="232"/>
      <c r="F529" s="236"/>
      <c r="G529" s="261"/>
      <c r="H529" s="235"/>
      <c r="I529" s="436"/>
      <c r="J529" s="236"/>
      <c r="K529" s="238"/>
      <c r="L529" s="235"/>
      <c r="M529" s="236"/>
      <c r="N529" s="238"/>
      <c r="O529" s="239"/>
    </row>
    <row r="530" spans="1:15" x14ac:dyDescent="0.3">
      <c r="A530" s="228"/>
      <c r="B530" s="229"/>
      <c r="C530" s="230" t="str">
        <f>IFERROR(IF(B530="No CAS","",INDEX('DEQ Pollutant List'!$C$7:$C$611,MATCH('3. Pollutant Emissions - EF'!B530,'DEQ Pollutant List'!$B$7:$B$611,0))),"")</f>
        <v/>
      </c>
      <c r="D530" s="231" t="str">
        <f>IFERROR(IF(OR($B530="",$B530="No CAS"),INDEX('DEQ Pollutant List'!$A$7:$A$611,MATCH($C530,'DEQ Pollutant List'!$C$7:$C$611,0)),INDEX('DEQ Pollutant List'!$A$7:$A$611,MATCH($B530,'DEQ Pollutant List'!$B$7:$B$611,0))),"")</f>
        <v/>
      </c>
      <c r="E530" s="232"/>
      <c r="F530" s="236"/>
      <c r="G530" s="261"/>
      <c r="H530" s="235"/>
      <c r="I530" s="436"/>
      <c r="J530" s="236"/>
      <c r="K530" s="238"/>
      <c r="L530" s="235"/>
      <c r="M530" s="236"/>
      <c r="N530" s="238"/>
      <c r="O530" s="239"/>
    </row>
    <row r="531" spans="1:15" x14ac:dyDescent="0.3">
      <c r="A531" s="228"/>
      <c r="B531" s="229"/>
      <c r="C531" s="230" t="str">
        <f>IFERROR(IF(B531="No CAS","",INDEX('DEQ Pollutant List'!$C$7:$C$611,MATCH('3. Pollutant Emissions - EF'!B531,'DEQ Pollutant List'!$B$7:$B$611,0))),"")</f>
        <v/>
      </c>
      <c r="D531" s="231" t="str">
        <f>IFERROR(IF(OR($B531="",$B531="No CAS"),INDEX('DEQ Pollutant List'!$A$7:$A$611,MATCH($C531,'DEQ Pollutant List'!$C$7:$C$611,0)),INDEX('DEQ Pollutant List'!$A$7:$A$611,MATCH($B531,'DEQ Pollutant List'!$B$7:$B$611,0))),"")</f>
        <v/>
      </c>
      <c r="E531" s="232"/>
      <c r="F531" s="236"/>
      <c r="G531" s="261"/>
      <c r="H531" s="235"/>
      <c r="I531" s="436"/>
      <c r="J531" s="236"/>
      <c r="K531" s="238"/>
      <c r="L531" s="235"/>
      <c r="M531" s="236"/>
      <c r="N531" s="238"/>
      <c r="O531" s="235"/>
    </row>
    <row r="532" spans="1:15" x14ac:dyDescent="0.3">
      <c r="A532" s="228"/>
      <c r="B532" s="229"/>
      <c r="C532" s="230" t="str">
        <f>IFERROR(IF(B532="No CAS","",INDEX('DEQ Pollutant List'!$C$7:$C$611,MATCH('3. Pollutant Emissions - EF'!B532,'DEQ Pollutant List'!$B$7:$B$611,0))),"")</f>
        <v/>
      </c>
      <c r="D532" s="231" t="str">
        <f>IFERROR(IF(OR($B532="",$B532="No CAS"),INDEX('DEQ Pollutant List'!$A$7:$A$611,MATCH($C532,'DEQ Pollutant List'!$C$7:$C$611,0)),INDEX('DEQ Pollutant List'!$A$7:$A$611,MATCH($B532,'DEQ Pollutant List'!$B$7:$B$611,0))),"")</f>
        <v/>
      </c>
      <c r="E532" s="232"/>
      <c r="F532" s="236"/>
      <c r="G532" s="261"/>
      <c r="H532" s="235"/>
      <c r="I532" s="436"/>
      <c r="J532" s="236"/>
      <c r="K532" s="238"/>
      <c r="L532" s="235"/>
      <c r="M532" s="236"/>
      <c r="N532" s="238"/>
      <c r="O532" s="235"/>
    </row>
    <row r="533" spans="1:15" x14ac:dyDescent="0.3">
      <c r="A533" s="228"/>
      <c r="B533" s="229"/>
      <c r="C533" s="230" t="str">
        <f>IFERROR(IF(B533="No CAS","",INDEX('DEQ Pollutant List'!$C$7:$C$611,MATCH('3. Pollutant Emissions - EF'!B533,'DEQ Pollutant List'!$B$7:$B$611,0))),"")</f>
        <v/>
      </c>
      <c r="D533" s="231" t="str">
        <f>IFERROR(IF(OR($B533="",$B533="No CAS"),INDEX('DEQ Pollutant List'!$A$7:$A$611,MATCH($C533,'DEQ Pollutant List'!$C$7:$C$611,0)),INDEX('DEQ Pollutant List'!$A$7:$A$611,MATCH($B533,'DEQ Pollutant List'!$B$7:$B$611,0))),"")</f>
        <v/>
      </c>
      <c r="E533" s="232"/>
      <c r="F533" s="236"/>
      <c r="G533" s="261"/>
      <c r="H533" s="235"/>
      <c r="I533" s="436"/>
      <c r="J533" s="236"/>
      <c r="K533" s="238"/>
      <c r="L533" s="235"/>
      <c r="M533" s="236"/>
      <c r="N533" s="238"/>
      <c r="O533" s="235"/>
    </row>
    <row r="534" spans="1:15" x14ac:dyDescent="0.3">
      <c r="A534" s="228"/>
      <c r="B534" s="229"/>
      <c r="C534" s="230" t="str">
        <f>IFERROR(IF(B534="No CAS","",INDEX('DEQ Pollutant List'!$C$7:$C$611,MATCH('3. Pollutant Emissions - EF'!B534,'DEQ Pollutant List'!$B$7:$B$611,0))),"")</f>
        <v/>
      </c>
      <c r="D534" s="231" t="str">
        <f>IFERROR(IF(OR($B534="",$B534="No CAS"),INDEX('DEQ Pollutant List'!$A$7:$A$611,MATCH($C534,'DEQ Pollutant List'!$C$7:$C$611,0)),INDEX('DEQ Pollutant List'!$A$7:$A$611,MATCH($B534,'DEQ Pollutant List'!$B$7:$B$611,0))),"")</f>
        <v/>
      </c>
      <c r="E534" s="232"/>
      <c r="F534" s="236"/>
      <c r="G534" s="261"/>
      <c r="H534" s="235"/>
      <c r="I534" s="436"/>
      <c r="J534" s="236"/>
      <c r="K534" s="238"/>
      <c r="L534" s="235"/>
      <c r="M534" s="236"/>
      <c r="N534" s="238"/>
      <c r="O534" s="235"/>
    </row>
    <row r="535" spans="1:15" x14ac:dyDescent="0.3">
      <c r="A535" s="228"/>
      <c r="B535" s="229"/>
      <c r="C535" s="230" t="str">
        <f>IFERROR(IF(B535="No CAS","",INDEX('DEQ Pollutant List'!$C$7:$C$611,MATCH('3. Pollutant Emissions - EF'!B535,'DEQ Pollutant List'!$B$7:$B$611,0))),"")</f>
        <v/>
      </c>
      <c r="D535" s="231" t="str">
        <f>IFERROR(IF(OR($B535="",$B535="No CAS"),INDEX('DEQ Pollutant List'!$A$7:$A$611,MATCH($C535,'DEQ Pollutant List'!$C$7:$C$611,0)),INDEX('DEQ Pollutant List'!$A$7:$A$611,MATCH($B535,'DEQ Pollutant List'!$B$7:$B$611,0))),"")</f>
        <v/>
      </c>
      <c r="E535" s="232"/>
      <c r="F535" s="236"/>
      <c r="G535" s="261"/>
      <c r="H535" s="235"/>
      <c r="I535" s="436"/>
      <c r="J535" s="236"/>
      <c r="K535" s="238"/>
      <c r="L535" s="235"/>
      <c r="M535" s="236"/>
      <c r="N535" s="238"/>
      <c r="O535" s="235"/>
    </row>
    <row r="536" spans="1:15" x14ac:dyDescent="0.3">
      <c r="A536" s="228"/>
      <c r="B536" s="229"/>
      <c r="C536" s="230" t="str">
        <f>IFERROR(IF(B536="No CAS","",INDEX('DEQ Pollutant List'!$C$7:$C$611,MATCH('3. Pollutant Emissions - EF'!B536,'DEQ Pollutant List'!$B$7:$B$611,0))),"")</f>
        <v/>
      </c>
      <c r="D536" s="231" t="str">
        <f>IFERROR(IF(OR($B536="",$B536="No CAS"),INDEX('DEQ Pollutant List'!$A$7:$A$611,MATCH($C536,'DEQ Pollutant List'!$C$7:$C$611,0)),INDEX('DEQ Pollutant List'!$A$7:$A$611,MATCH($B536,'DEQ Pollutant List'!$B$7:$B$611,0))),"")</f>
        <v/>
      </c>
      <c r="E536" s="232"/>
      <c r="F536" s="236"/>
      <c r="G536" s="261"/>
      <c r="H536" s="235"/>
      <c r="I536" s="436"/>
      <c r="J536" s="236"/>
      <c r="K536" s="238"/>
      <c r="L536" s="235"/>
      <c r="M536" s="236"/>
      <c r="N536" s="238"/>
      <c r="O536" s="235"/>
    </row>
    <row r="537" spans="1:15" x14ac:dyDescent="0.3">
      <c r="A537" s="228"/>
      <c r="B537" s="229"/>
      <c r="C537" s="230" t="str">
        <f>IFERROR(IF(B537="No CAS","",INDEX('DEQ Pollutant List'!$C$7:$C$611,MATCH('3. Pollutant Emissions - EF'!B537,'DEQ Pollutant List'!$B$7:$B$611,0))),"")</f>
        <v/>
      </c>
      <c r="D537" s="231" t="str">
        <f>IFERROR(IF(OR($B537="",$B537="No CAS"),INDEX('DEQ Pollutant List'!$A$7:$A$611,MATCH($C537,'DEQ Pollutant List'!$C$7:$C$611,0)),INDEX('DEQ Pollutant List'!$A$7:$A$611,MATCH($B537,'DEQ Pollutant List'!$B$7:$B$611,0))),"")</f>
        <v/>
      </c>
      <c r="E537" s="232"/>
      <c r="F537" s="236"/>
      <c r="G537" s="261"/>
      <c r="H537" s="235"/>
      <c r="I537" s="436"/>
      <c r="J537" s="236"/>
      <c r="K537" s="238"/>
      <c r="L537" s="235"/>
      <c r="M537" s="236"/>
      <c r="N537" s="238"/>
      <c r="O537" s="235"/>
    </row>
    <row r="538" spans="1:15" x14ac:dyDescent="0.3">
      <c r="A538" s="228"/>
      <c r="B538" s="229"/>
      <c r="C538" s="230" t="str">
        <f>IFERROR(IF(B538="No CAS","",INDEX('DEQ Pollutant List'!$C$7:$C$611,MATCH('3. Pollutant Emissions - EF'!B538,'DEQ Pollutant List'!$B$7:$B$611,0))),"")</f>
        <v/>
      </c>
      <c r="D538" s="231" t="str">
        <f>IFERROR(IF(OR($B538="",$B538="No CAS"),INDEX('DEQ Pollutant List'!$A$7:$A$611,MATCH($C538,'DEQ Pollutant List'!$C$7:$C$611,0)),INDEX('DEQ Pollutant List'!$A$7:$A$611,MATCH($B538,'DEQ Pollutant List'!$B$7:$B$611,0))),"")</f>
        <v/>
      </c>
      <c r="E538" s="232"/>
      <c r="F538" s="236"/>
      <c r="G538" s="261"/>
      <c r="H538" s="235"/>
      <c r="I538" s="436"/>
      <c r="J538" s="236"/>
      <c r="K538" s="238"/>
      <c r="L538" s="235"/>
      <c r="M538" s="236"/>
      <c r="N538" s="238"/>
      <c r="O538" s="235"/>
    </row>
    <row r="539" spans="1:15" x14ac:dyDescent="0.3">
      <c r="A539" s="79"/>
      <c r="B539" s="100"/>
      <c r="C539" s="81" t="str">
        <f>IFERROR(IF(B539="No CAS","",INDEX('DEQ Pollutant List'!$C$7:$C$611,MATCH('3. Pollutant Emissions - EF'!B539,'DEQ Pollutant List'!$B$7:$B$611,0))),"")</f>
        <v/>
      </c>
      <c r="D539" s="110" t="str">
        <f>IFERROR(IF(OR($B539="",$B539="No CAS"),INDEX('DEQ Pollutant List'!$A$7:$A$611,MATCH($C539,'DEQ Pollutant List'!$C$7:$C$611,0)),INDEX('DEQ Pollutant List'!$A$7:$A$611,MATCH($B539,'DEQ Pollutant List'!$B$7:$B$611,0))),"")</f>
        <v/>
      </c>
      <c r="E539" s="232"/>
      <c r="F539" s="236"/>
      <c r="G539" s="261"/>
      <c r="H539" s="235"/>
      <c r="I539" s="436"/>
      <c r="J539" s="101"/>
      <c r="K539" s="103"/>
      <c r="L539" s="235"/>
      <c r="M539" s="236"/>
      <c r="N539" s="238"/>
      <c r="O539" s="235"/>
    </row>
    <row r="540" spans="1:15" x14ac:dyDescent="0.3">
      <c r="A540" s="79"/>
      <c r="B540" s="100"/>
      <c r="C540" s="81" t="str">
        <f>IFERROR(IF(B540="No CAS","",INDEX('DEQ Pollutant List'!$C$7:$C$611,MATCH('3. Pollutant Emissions - EF'!B540,'DEQ Pollutant List'!$B$7:$B$611,0))),"")</f>
        <v/>
      </c>
      <c r="D540" s="110" t="str">
        <f>IFERROR(IF(OR($B540="",$B540="No CAS"),INDEX('DEQ Pollutant List'!$A$7:$A$611,MATCH($C540,'DEQ Pollutant List'!$C$7:$C$611,0)),INDEX('DEQ Pollutant List'!$A$7:$A$611,MATCH($B540,'DEQ Pollutant List'!$B$7:$B$611,0))),"")</f>
        <v/>
      </c>
      <c r="E540" s="232"/>
      <c r="F540" s="236"/>
      <c r="G540" s="261"/>
      <c r="H540" s="235"/>
      <c r="I540" s="436"/>
      <c r="J540" s="101"/>
      <c r="K540" s="103"/>
      <c r="L540" s="235"/>
      <c r="M540" s="236"/>
      <c r="N540" s="238"/>
      <c r="O540" s="235"/>
    </row>
    <row r="541" spans="1:15" x14ac:dyDescent="0.3">
      <c r="A541" s="79"/>
      <c r="B541" s="100"/>
      <c r="C541" s="81" t="str">
        <f>IFERROR(IF(B541="No CAS","",INDEX('DEQ Pollutant List'!$C$7:$C$611,MATCH('3. Pollutant Emissions - EF'!B541,'DEQ Pollutant List'!$B$7:$B$611,0))),"")</f>
        <v/>
      </c>
      <c r="D541" s="110" t="str">
        <f>IFERROR(IF(OR($B541="",$B541="No CAS"),INDEX('DEQ Pollutant List'!$A$7:$A$611,MATCH($C541,'DEQ Pollutant List'!$C$7:$C$611,0)),INDEX('DEQ Pollutant List'!$A$7:$A$611,MATCH($B541,'DEQ Pollutant List'!$B$7:$B$611,0))),"")</f>
        <v/>
      </c>
      <c r="E541" s="232"/>
      <c r="F541" s="236"/>
      <c r="G541" s="261"/>
      <c r="H541" s="235"/>
      <c r="I541" s="436"/>
      <c r="J541" s="101"/>
      <c r="K541" s="103"/>
      <c r="L541" s="235"/>
      <c r="M541" s="236"/>
      <c r="N541" s="238"/>
      <c r="O541" s="235"/>
    </row>
    <row r="542" spans="1:15" x14ac:dyDescent="0.3">
      <c r="A542" s="79"/>
      <c r="B542" s="100"/>
      <c r="C542" s="81" t="str">
        <f>IFERROR(IF(B542="No CAS","",INDEX('DEQ Pollutant List'!$C$7:$C$611,MATCH('3. Pollutant Emissions - EF'!B542,'DEQ Pollutant List'!$B$7:$B$611,0))),"")</f>
        <v/>
      </c>
      <c r="D542" s="110" t="str">
        <f>IFERROR(IF(OR($B542="",$B542="No CAS"),INDEX('DEQ Pollutant List'!$A$7:$A$611,MATCH($C542,'DEQ Pollutant List'!$C$7:$C$611,0)),INDEX('DEQ Pollutant List'!$A$7:$A$611,MATCH($B542,'DEQ Pollutant List'!$B$7:$B$611,0))),"")</f>
        <v/>
      </c>
      <c r="E542" s="232"/>
      <c r="F542" s="236"/>
      <c r="G542" s="261"/>
      <c r="H542" s="235"/>
      <c r="I542" s="436"/>
      <c r="J542" s="101"/>
      <c r="K542" s="103"/>
      <c r="L542" s="235"/>
      <c r="M542" s="236"/>
      <c r="N542" s="238"/>
      <c r="O542" s="235"/>
    </row>
    <row r="543" spans="1:15" x14ac:dyDescent="0.3">
      <c r="A543" s="79"/>
      <c r="B543" s="100"/>
      <c r="C543" s="81" t="str">
        <f>IFERROR(IF(B543="No CAS","",INDEX('DEQ Pollutant List'!$C$7:$C$611,MATCH('3. Pollutant Emissions - EF'!B543,'DEQ Pollutant List'!$B$7:$B$611,0))),"")</f>
        <v/>
      </c>
      <c r="D543" s="110" t="str">
        <f>IFERROR(IF(OR($B543="",$B543="No CAS"),INDEX('DEQ Pollutant List'!$A$7:$A$611,MATCH($C543,'DEQ Pollutant List'!$C$7:$C$611,0)),INDEX('DEQ Pollutant List'!$A$7:$A$611,MATCH($B543,'DEQ Pollutant List'!$B$7:$B$611,0))),"")</f>
        <v/>
      </c>
      <c r="E543" s="232"/>
      <c r="F543" s="236"/>
      <c r="G543" s="261"/>
      <c r="H543" s="235"/>
      <c r="I543" s="436"/>
      <c r="J543" s="101"/>
      <c r="K543" s="103"/>
      <c r="L543" s="235"/>
      <c r="M543" s="236"/>
      <c r="N543" s="238"/>
      <c r="O543" s="235"/>
    </row>
    <row r="544" spans="1:15" x14ac:dyDescent="0.3">
      <c r="A544" s="79"/>
      <c r="B544" s="100"/>
      <c r="C544" s="81" t="str">
        <f>IFERROR(IF(B544="No CAS","",INDEX('DEQ Pollutant List'!$C$7:$C$611,MATCH('3. Pollutant Emissions - EF'!B544,'DEQ Pollutant List'!$B$7:$B$611,0))),"")</f>
        <v/>
      </c>
      <c r="D544" s="110" t="str">
        <f>IFERROR(IF(OR($B544="",$B544="No CAS"),INDEX('DEQ Pollutant List'!$A$7:$A$611,MATCH($C544,'DEQ Pollutant List'!$C$7:$C$611,0)),INDEX('DEQ Pollutant List'!$A$7:$A$611,MATCH($B544,'DEQ Pollutant List'!$B$7:$B$611,0))),"")</f>
        <v/>
      </c>
      <c r="E544" s="232"/>
      <c r="F544" s="236"/>
      <c r="G544" s="261"/>
      <c r="H544" s="235"/>
      <c r="I544" s="436"/>
      <c r="J544" s="101"/>
      <c r="K544" s="103"/>
      <c r="L544" s="235"/>
      <c r="M544" s="236"/>
      <c r="N544" s="238"/>
      <c r="O544" s="235"/>
    </row>
    <row r="545" spans="1:15" x14ac:dyDescent="0.3">
      <c r="A545" s="79"/>
      <c r="B545" s="100"/>
      <c r="C545" s="81" t="str">
        <f>IFERROR(IF(B545="No CAS","",INDEX('DEQ Pollutant List'!$C$7:$C$611,MATCH('3. Pollutant Emissions - EF'!B545,'DEQ Pollutant List'!$B$7:$B$611,0))),"")</f>
        <v/>
      </c>
      <c r="D545" s="110" t="str">
        <f>IFERROR(IF(OR($B545="",$B545="No CAS"),INDEX('DEQ Pollutant List'!$A$7:$A$611,MATCH($C545,'DEQ Pollutant List'!$C$7:$C$611,0)),INDEX('DEQ Pollutant List'!$A$7:$A$611,MATCH($B545,'DEQ Pollutant List'!$B$7:$B$611,0))),"")</f>
        <v/>
      </c>
      <c r="E545" s="232"/>
      <c r="F545" s="236"/>
      <c r="G545" s="261"/>
      <c r="H545" s="235"/>
      <c r="I545" s="436"/>
      <c r="J545" s="101"/>
      <c r="K545" s="103"/>
      <c r="L545" s="235"/>
      <c r="M545" s="236"/>
      <c r="N545" s="238"/>
      <c r="O545" s="235"/>
    </row>
    <row r="546" spans="1:15" x14ac:dyDescent="0.3">
      <c r="A546" s="79"/>
      <c r="B546" s="100"/>
      <c r="C546" s="81" t="str">
        <f>IFERROR(IF(B546="No CAS","",INDEX('DEQ Pollutant List'!$C$7:$C$611,MATCH('3. Pollutant Emissions - EF'!B546,'DEQ Pollutant List'!$B$7:$B$611,0))),"")</f>
        <v/>
      </c>
      <c r="D546" s="110" t="str">
        <f>IFERROR(IF(OR($B546="",$B546="No CAS"),INDEX('DEQ Pollutant List'!$A$7:$A$611,MATCH($C546,'DEQ Pollutant List'!$C$7:$C$611,0)),INDEX('DEQ Pollutant List'!$A$7:$A$611,MATCH($B546,'DEQ Pollutant List'!$B$7:$B$611,0))),"")</f>
        <v/>
      </c>
      <c r="E546" s="232"/>
      <c r="F546" s="236"/>
      <c r="G546" s="261"/>
      <c r="H546" s="235"/>
      <c r="I546" s="436"/>
      <c r="J546" s="101"/>
      <c r="K546" s="103"/>
      <c r="L546" s="235"/>
      <c r="M546" s="236"/>
      <c r="N546" s="238"/>
      <c r="O546" s="235"/>
    </row>
    <row r="547" spans="1:15" ht="14.5" thickBot="1" x14ac:dyDescent="0.35">
      <c r="A547" s="87"/>
      <c r="B547" s="104"/>
      <c r="C547" s="81" t="str">
        <f>IFERROR(IF(B547="No CAS","",INDEX('DEQ Pollutant List'!$C$7:$C$611,MATCH('3. Pollutant Emissions - EF'!B547,'DEQ Pollutant List'!$B$7:$B$611,0))),"")</f>
        <v/>
      </c>
      <c r="D547" s="110" t="str">
        <f>IFERROR(IF(OR($B547="",$B547="No CAS"),INDEX('DEQ Pollutant List'!$A$7:$A$611,MATCH($C547,'DEQ Pollutant List'!$C$7:$C$611,0)),INDEX('DEQ Pollutant List'!$A$7:$A$611,MATCH($B547,'DEQ Pollutant List'!$B$7:$B$611,0))),"")</f>
        <v/>
      </c>
      <c r="E547" s="242"/>
      <c r="F547" s="246"/>
      <c r="G547" s="269"/>
      <c r="H547" s="245"/>
      <c r="I547" s="437"/>
      <c r="J547" s="105"/>
      <c r="K547" s="107"/>
      <c r="L547" s="245"/>
      <c r="M547" s="246"/>
      <c r="N547" s="247"/>
      <c r="O547" s="245"/>
    </row>
    <row r="548" spans="1:15" x14ac:dyDescent="0.3">
      <c r="A548" s="605" t="s">
        <v>246</v>
      </c>
      <c r="B548" s="606"/>
      <c r="C548" s="606"/>
      <c r="D548" s="606"/>
      <c r="E548" s="606"/>
      <c r="F548" s="606"/>
      <c r="G548" s="606"/>
      <c r="H548" s="606"/>
      <c r="I548" s="606"/>
      <c r="J548" s="606"/>
      <c r="K548" s="606"/>
      <c r="L548" s="606"/>
      <c r="M548" s="606"/>
      <c r="N548" s="606"/>
      <c r="O548" s="607"/>
    </row>
    <row r="549" spans="1:15" x14ac:dyDescent="0.3">
      <c r="A549" s="608"/>
      <c r="B549" s="609"/>
      <c r="C549" s="609"/>
      <c r="D549" s="609"/>
      <c r="E549" s="609"/>
      <c r="F549" s="609"/>
      <c r="G549" s="609"/>
      <c r="H549" s="609"/>
      <c r="I549" s="609"/>
      <c r="J549" s="609"/>
      <c r="K549" s="609"/>
      <c r="L549" s="609"/>
      <c r="M549" s="609"/>
      <c r="N549" s="609"/>
      <c r="O549" s="610"/>
    </row>
    <row r="550" spans="1:15" ht="14.5" thickBot="1" x14ac:dyDescent="0.35">
      <c r="A550" s="611"/>
      <c r="B550" s="612"/>
      <c r="C550" s="612"/>
      <c r="D550" s="612"/>
      <c r="E550" s="612"/>
      <c r="F550" s="612"/>
      <c r="G550" s="612"/>
      <c r="H550" s="612"/>
      <c r="I550" s="612"/>
      <c r="J550" s="612"/>
      <c r="K550" s="612"/>
      <c r="L550" s="612"/>
      <c r="M550" s="612"/>
      <c r="N550" s="612"/>
      <c r="O550" s="613"/>
    </row>
  </sheetData>
  <sheetProtection insertRows="0"/>
  <autoFilter ref="A15:O550" xr:uid="{00000000-0001-0000-0300-000000000000}"/>
  <mergeCells count="11">
    <mergeCell ref="J9:O9"/>
    <mergeCell ref="F10:I10"/>
    <mergeCell ref="A548:O550"/>
    <mergeCell ref="A10:A12"/>
    <mergeCell ref="E10:E12"/>
    <mergeCell ref="B10:D11"/>
    <mergeCell ref="F11:G11"/>
    <mergeCell ref="H11:H12"/>
    <mergeCell ref="I11:I12"/>
    <mergeCell ref="J10:L11"/>
    <mergeCell ref="M10:O11"/>
  </mergeCells>
  <phoneticPr fontId="66" type="noConversion"/>
  <conditionalFormatting sqref="D13:D547">
    <cfRule type="containsBlanks" dxfId="12" priority="24">
      <formula>LEN(TRIM(D13))=0</formula>
    </cfRule>
  </conditionalFormatting>
  <conditionalFormatting sqref="J16:O515">
    <cfRule type="cellIs" dxfId="11" priority="1" operator="greaterThan">
      <formula>1000</formula>
    </cfRule>
    <cfRule type="cellIs" dxfId="10" priority="2" operator="lessThan">
      <formula>0.01</formula>
    </cfRule>
    <cfRule type="cellIs" dxfId="9" priority="3" operator="between">
      <formula>0.01</formula>
      <formula>1000</formula>
    </cfRule>
  </conditionalFormatting>
  <dataValidations count="1">
    <dataValidation type="list" errorStyle="information" allowBlank="1" showErrorMessage="1" errorTitle="Not in list" error="This CAS is not in the DEQ CAO pollutant list." promptTitle="CAS Selection" prompt="Select CAS from the list, or copy and paste directly." sqref="B16:B515" xr:uid="{C3CBDEBB-EB09-4B10-BE3C-903B06FE51BD}">
      <formula1>CAS_numbers</formula1>
    </dataValidation>
  </dataValidations>
  <pageMargins left="0.7" right="0.7" top="0.75" bottom="0.75" header="0.3" footer="0.3"/>
  <pageSetup scale="25" orientation="portrait" r:id="rId1"/>
  <rowBreaks count="2" manualBreakCount="2">
    <brk id="179" max="14" man="1"/>
    <brk id="36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30" id="{BBA5300A-0B80-4FC7-9B79-92EFEF1ED41C}">
            <xm:f>INDEX('DEQ Pollutant List'!D:D,MATCH(C13,'DEQ Pollutant List'!C:C,0))="Y"</xm:f>
            <x14:dxf>
              <fill>
                <patternFill>
                  <bgColor rgb="FFFFE05D"/>
                </patternFill>
              </fill>
            </x14:dxf>
          </x14:cfRule>
          <xm:sqref>C13:C547</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B13:B15 B516:B547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1285"/>
  <sheetViews>
    <sheetView topLeftCell="A4" workbookViewId="0"/>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644" t="s">
        <v>247</v>
      </c>
      <c r="B10" s="645"/>
      <c r="C10" s="645"/>
      <c r="D10" s="646"/>
      <c r="E10" s="595" t="s">
        <v>93</v>
      </c>
      <c r="F10" s="596"/>
      <c r="G10" s="648" t="s">
        <v>248</v>
      </c>
      <c r="H10" s="648"/>
      <c r="I10" s="648"/>
      <c r="J10" s="648"/>
      <c r="K10" s="648"/>
      <c r="L10" s="649"/>
      <c r="M10" s="647" t="s">
        <v>249</v>
      </c>
      <c r="N10" s="648"/>
      <c r="O10" s="648"/>
      <c r="P10" s="648"/>
      <c r="Q10" s="648"/>
      <c r="R10" s="649"/>
    </row>
    <row r="11" spans="1:18" ht="20.149999999999999" customHeight="1" thickBot="1" x14ac:dyDescent="0.4">
      <c r="A11" s="642" t="s">
        <v>250</v>
      </c>
      <c r="B11" s="620" t="s">
        <v>251</v>
      </c>
      <c r="C11" s="652" t="s">
        <v>252</v>
      </c>
      <c r="D11" s="650" t="s">
        <v>253</v>
      </c>
      <c r="E11" s="593" t="s">
        <v>98</v>
      </c>
      <c r="F11" s="586" t="s">
        <v>99</v>
      </c>
      <c r="G11" s="591" t="s">
        <v>254</v>
      </c>
      <c r="H11" s="591"/>
      <c r="I11" s="592"/>
      <c r="J11" s="576" t="s">
        <v>172</v>
      </c>
      <c r="K11" s="577"/>
      <c r="L11" s="578"/>
      <c r="M11" s="590" t="s">
        <v>254</v>
      </c>
      <c r="N11" s="591"/>
      <c r="O11" s="592"/>
      <c r="P11" s="576" t="s">
        <v>172</v>
      </c>
      <c r="Q11" s="577"/>
      <c r="R11" s="578"/>
    </row>
    <row r="12" spans="1:18" ht="45" customHeight="1" thickBot="1" x14ac:dyDescent="0.4">
      <c r="A12" s="643"/>
      <c r="B12" s="622"/>
      <c r="C12" s="653"/>
      <c r="D12" s="651"/>
      <c r="E12" s="594"/>
      <c r="F12" s="587"/>
      <c r="G12" s="111" t="s">
        <v>104</v>
      </c>
      <c r="H12" s="68" t="s">
        <v>255</v>
      </c>
      <c r="I12" s="112" t="s">
        <v>106</v>
      </c>
      <c r="J12" s="99" t="s">
        <v>104</v>
      </c>
      <c r="K12" s="68" t="s">
        <v>255</v>
      </c>
      <c r="L12" s="113" t="s">
        <v>106</v>
      </c>
      <c r="M12" s="99" t="s">
        <v>104</v>
      </c>
      <c r="N12" s="68" t="s">
        <v>255</v>
      </c>
      <c r="O12" s="113" t="s">
        <v>106</v>
      </c>
      <c r="P12" s="99" t="s">
        <v>104</v>
      </c>
      <c r="Q12" s="68" t="s">
        <v>255</v>
      </c>
      <c r="R12" s="113" t="s">
        <v>106</v>
      </c>
    </row>
    <row r="13" spans="1:18" x14ac:dyDescent="0.35">
      <c r="A13" s="114" t="s">
        <v>256</v>
      </c>
      <c r="B13" s="115" t="s">
        <v>257</v>
      </c>
      <c r="C13" s="116" t="s">
        <v>258</v>
      </c>
      <c r="D13" s="117" t="s">
        <v>259</v>
      </c>
      <c r="E13" s="118" t="s">
        <v>110</v>
      </c>
      <c r="F13" s="110" t="s">
        <v>260</v>
      </c>
      <c r="G13" s="119">
        <v>12000</v>
      </c>
      <c r="H13" s="120">
        <v>14000</v>
      </c>
      <c r="I13" s="121">
        <v>20000</v>
      </c>
      <c r="J13" s="122">
        <v>36</v>
      </c>
      <c r="K13" s="123">
        <v>40</v>
      </c>
      <c r="L13" s="124">
        <v>52</v>
      </c>
      <c r="M13" s="122">
        <v>2000</v>
      </c>
      <c r="N13" s="123">
        <v>2600</v>
      </c>
      <c r="O13" s="124">
        <v>5000</v>
      </c>
      <c r="P13" s="122">
        <v>5</v>
      </c>
      <c r="Q13" s="123">
        <v>7</v>
      </c>
      <c r="R13" s="124">
        <v>14</v>
      </c>
    </row>
    <row r="14" spans="1:18" x14ac:dyDescent="0.35">
      <c r="A14" s="114" t="s">
        <v>256</v>
      </c>
      <c r="B14" s="115" t="s">
        <v>257</v>
      </c>
      <c r="C14" s="116" t="s">
        <v>261</v>
      </c>
      <c r="D14" s="117" t="s">
        <v>259</v>
      </c>
      <c r="E14" s="118" t="s">
        <v>110</v>
      </c>
      <c r="F14" s="110" t="s">
        <v>260</v>
      </c>
      <c r="G14" s="118">
        <v>950</v>
      </c>
      <c r="H14" s="125">
        <v>1200</v>
      </c>
      <c r="I14" s="110">
        <v>1500</v>
      </c>
      <c r="J14" s="118">
        <v>5</v>
      </c>
      <c r="K14" s="125">
        <v>10</v>
      </c>
      <c r="L14" s="110">
        <v>15</v>
      </c>
      <c r="M14" s="118">
        <v>15</v>
      </c>
      <c r="N14" s="125">
        <v>30</v>
      </c>
      <c r="O14" s="110">
        <v>40</v>
      </c>
      <c r="P14" s="118">
        <v>0.5</v>
      </c>
      <c r="Q14" s="125">
        <v>1</v>
      </c>
      <c r="R14" s="110">
        <v>2</v>
      </c>
    </row>
    <row r="15" spans="1:18" x14ac:dyDescent="0.35">
      <c r="A15" s="71"/>
      <c r="B15" s="126"/>
      <c r="C15" s="73"/>
      <c r="D15" s="76"/>
      <c r="E15" s="74"/>
      <c r="F15" s="75"/>
      <c r="G15" s="74"/>
      <c r="H15" s="127"/>
      <c r="I15" s="75"/>
      <c r="J15" s="74"/>
      <c r="K15" s="127"/>
      <c r="L15" s="75"/>
      <c r="M15" s="74"/>
      <c r="N15" s="127"/>
      <c r="O15" s="75"/>
      <c r="P15" s="74"/>
      <c r="Q15" s="127"/>
      <c r="R15" s="75"/>
    </row>
    <row r="16" spans="1:18" x14ac:dyDescent="0.35">
      <c r="A16" s="79"/>
      <c r="B16" s="128"/>
      <c r="C16" s="81"/>
      <c r="D16" s="84"/>
      <c r="E16" s="82"/>
      <c r="F16" s="83"/>
      <c r="G16" s="82"/>
      <c r="H16" s="129"/>
      <c r="I16" s="83"/>
      <c r="J16" s="82"/>
      <c r="K16" s="129"/>
      <c r="L16" s="83"/>
      <c r="M16" s="82"/>
      <c r="N16" s="129"/>
      <c r="O16" s="83"/>
      <c r="P16" s="82"/>
      <c r="Q16" s="129"/>
      <c r="R16" s="83"/>
    </row>
    <row r="17" spans="1:18" x14ac:dyDescent="0.35">
      <c r="A17" s="79"/>
      <c r="B17" s="128"/>
      <c r="C17" s="81"/>
      <c r="D17" s="84"/>
      <c r="E17" s="82"/>
      <c r="F17" s="83"/>
      <c r="G17" s="82"/>
      <c r="H17" s="129"/>
      <c r="I17" s="83"/>
      <c r="J17" s="82"/>
      <c r="K17" s="129"/>
      <c r="L17" s="83"/>
      <c r="M17" s="82"/>
      <c r="N17" s="129"/>
      <c r="O17" s="83"/>
      <c r="P17" s="82"/>
      <c r="Q17" s="129"/>
      <c r="R17" s="83"/>
    </row>
    <row r="18" spans="1:18" x14ac:dyDescent="0.35">
      <c r="A18" s="79"/>
      <c r="B18" s="128"/>
      <c r="C18" s="81"/>
      <c r="D18" s="84"/>
      <c r="E18" s="82"/>
      <c r="F18" s="83"/>
      <c r="G18" s="82"/>
      <c r="H18" s="129"/>
      <c r="I18" s="83"/>
      <c r="J18" s="82"/>
      <c r="K18" s="129"/>
      <c r="L18" s="83"/>
      <c r="M18" s="82"/>
      <c r="N18" s="129"/>
      <c r="O18" s="83"/>
      <c r="P18" s="82"/>
      <c r="Q18" s="129"/>
      <c r="R18" s="83"/>
    </row>
    <row r="19" spans="1:18" x14ac:dyDescent="0.35">
      <c r="A19" s="79"/>
      <c r="B19" s="128"/>
      <c r="C19" s="81"/>
      <c r="D19" s="84"/>
      <c r="E19" s="82"/>
      <c r="F19" s="83"/>
      <c r="G19" s="82"/>
      <c r="H19" s="129"/>
      <c r="I19" s="83"/>
      <c r="J19" s="82"/>
      <c r="K19" s="129"/>
      <c r="L19" s="83"/>
      <c r="M19" s="82"/>
      <c r="N19" s="129"/>
      <c r="O19" s="83"/>
      <c r="P19" s="82"/>
      <c r="Q19" s="129"/>
      <c r="R19" s="83"/>
    </row>
    <row r="20" spans="1:18" x14ac:dyDescent="0.35">
      <c r="A20" s="79"/>
      <c r="B20" s="128"/>
      <c r="C20" s="81"/>
      <c r="D20" s="84"/>
      <c r="E20" s="82"/>
      <c r="F20" s="83"/>
      <c r="G20" s="82"/>
      <c r="H20" s="129"/>
      <c r="I20" s="83"/>
      <c r="J20" s="82"/>
      <c r="K20" s="129"/>
      <c r="L20" s="83"/>
      <c r="M20" s="82"/>
      <c r="N20" s="129"/>
      <c r="O20" s="83"/>
      <c r="P20" s="82"/>
      <c r="Q20" s="129"/>
      <c r="R20" s="83"/>
    </row>
    <row r="21" spans="1:18" x14ac:dyDescent="0.35">
      <c r="A21" s="79"/>
      <c r="B21" s="128"/>
      <c r="C21" s="81"/>
      <c r="D21" s="84"/>
      <c r="E21" s="82"/>
      <c r="F21" s="83"/>
      <c r="G21" s="82"/>
      <c r="H21" s="129"/>
      <c r="I21" s="83"/>
      <c r="J21" s="82"/>
      <c r="K21" s="129"/>
      <c r="L21" s="83"/>
      <c r="M21" s="82"/>
      <c r="N21" s="129"/>
      <c r="O21" s="83"/>
      <c r="P21" s="82"/>
      <c r="Q21" s="129"/>
      <c r="R21" s="83"/>
    </row>
    <row r="22" spans="1:18" x14ac:dyDescent="0.35">
      <c r="A22" s="79"/>
      <c r="B22" s="128"/>
      <c r="C22" s="81"/>
      <c r="D22" s="84"/>
      <c r="E22" s="82"/>
      <c r="F22" s="83"/>
      <c r="G22" s="82"/>
      <c r="H22" s="129"/>
      <c r="I22" s="83"/>
      <c r="J22" s="82"/>
      <c r="K22" s="129"/>
      <c r="L22" s="83"/>
      <c r="M22" s="82"/>
      <c r="N22" s="129"/>
      <c r="O22" s="83"/>
      <c r="P22" s="82"/>
      <c r="Q22" s="129"/>
      <c r="R22" s="83"/>
    </row>
    <row r="23" spans="1:18" x14ac:dyDescent="0.35">
      <c r="A23" s="79"/>
      <c r="B23" s="128"/>
      <c r="C23" s="81"/>
      <c r="D23" s="84"/>
      <c r="E23" s="82"/>
      <c r="F23" s="83"/>
      <c r="G23" s="82"/>
      <c r="H23" s="129"/>
      <c r="I23" s="83"/>
      <c r="J23" s="82"/>
      <c r="K23" s="129"/>
      <c r="L23" s="83"/>
      <c r="M23" s="82"/>
      <c r="N23" s="129"/>
      <c r="O23" s="83"/>
      <c r="P23" s="82"/>
      <c r="Q23" s="129"/>
      <c r="R23" s="83"/>
    </row>
    <row r="24" spans="1:18" x14ac:dyDescent="0.35">
      <c r="A24" s="79"/>
      <c r="B24" s="128"/>
      <c r="C24" s="81"/>
      <c r="D24" s="84"/>
      <c r="E24" s="82"/>
      <c r="F24" s="83"/>
      <c r="G24" s="82"/>
      <c r="H24" s="129"/>
      <c r="I24" s="83"/>
      <c r="J24" s="82"/>
      <c r="K24" s="129"/>
      <c r="L24" s="83"/>
      <c r="M24" s="82"/>
      <c r="N24" s="129"/>
      <c r="O24" s="83"/>
      <c r="P24" s="82"/>
      <c r="Q24" s="129"/>
      <c r="R24" s="83"/>
    </row>
    <row r="25" spans="1:18" x14ac:dyDescent="0.35">
      <c r="A25" s="79"/>
      <c r="B25" s="128"/>
      <c r="C25" s="81"/>
      <c r="D25" s="84"/>
      <c r="E25" s="82"/>
      <c r="F25" s="83"/>
      <c r="G25" s="82"/>
      <c r="H25" s="129"/>
      <c r="I25" s="83"/>
      <c r="J25" s="82"/>
      <c r="K25" s="129"/>
      <c r="L25" s="83"/>
      <c r="M25" s="82"/>
      <c r="N25" s="129"/>
      <c r="O25" s="83"/>
      <c r="P25" s="82"/>
      <c r="Q25" s="129"/>
      <c r="R25" s="83"/>
    </row>
    <row r="26" spans="1:18" x14ac:dyDescent="0.35">
      <c r="A26" s="79"/>
      <c r="B26" s="128"/>
      <c r="C26" s="81"/>
      <c r="D26" s="84"/>
      <c r="E26" s="82"/>
      <c r="F26" s="83"/>
      <c r="G26" s="82"/>
      <c r="H26" s="129"/>
      <c r="I26" s="83"/>
      <c r="J26" s="82"/>
      <c r="K26" s="129"/>
      <c r="L26" s="83"/>
      <c r="M26" s="82"/>
      <c r="N26" s="129"/>
      <c r="O26" s="83"/>
      <c r="P26" s="82"/>
      <c r="Q26" s="129"/>
      <c r="R26" s="83"/>
    </row>
    <row r="27" spans="1:18" x14ac:dyDescent="0.35">
      <c r="A27" s="79"/>
      <c r="B27" s="128"/>
      <c r="C27" s="81"/>
      <c r="D27" s="84"/>
      <c r="E27" s="82"/>
      <c r="F27" s="83"/>
      <c r="G27" s="82"/>
      <c r="H27" s="129"/>
      <c r="I27" s="83"/>
      <c r="J27" s="82"/>
      <c r="K27" s="129"/>
      <c r="L27" s="83"/>
      <c r="M27" s="82"/>
      <c r="N27" s="129"/>
      <c r="O27" s="83"/>
      <c r="P27" s="82"/>
      <c r="Q27" s="129"/>
      <c r="R27" s="83"/>
    </row>
    <row r="28" spans="1:18" x14ac:dyDescent="0.35">
      <c r="A28" s="79"/>
      <c r="B28" s="128"/>
      <c r="C28" s="81"/>
      <c r="D28" s="84"/>
      <c r="E28" s="82"/>
      <c r="F28" s="83"/>
      <c r="G28" s="82"/>
      <c r="H28" s="129"/>
      <c r="I28" s="83"/>
      <c r="J28" s="82"/>
      <c r="K28" s="129"/>
      <c r="L28" s="83"/>
      <c r="M28" s="82"/>
      <c r="N28" s="129"/>
      <c r="O28" s="83"/>
      <c r="P28" s="82"/>
      <c r="Q28" s="129"/>
      <c r="R28" s="83"/>
    </row>
    <row r="29" spans="1:18" x14ac:dyDescent="0.35">
      <c r="A29" s="79"/>
      <c r="B29" s="128"/>
      <c r="C29" s="81"/>
      <c r="D29" s="84"/>
      <c r="E29" s="82"/>
      <c r="F29" s="83"/>
      <c r="G29" s="82"/>
      <c r="H29" s="129"/>
      <c r="I29" s="83"/>
      <c r="J29" s="82"/>
      <c r="K29" s="129"/>
      <c r="L29" s="83"/>
      <c r="M29" s="82"/>
      <c r="N29" s="129"/>
      <c r="O29" s="83"/>
      <c r="P29" s="82"/>
      <c r="Q29" s="129"/>
      <c r="R29" s="83"/>
    </row>
    <row r="30" spans="1:18" x14ac:dyDescent="0.35">
      <c r="A30" s="79"/>
      <c r="B30" s="128"/>
      <c r="C30" s="81"/>
      <c r="D30" s="84"/>
      <c r="E30" s="82"/>
      <c r="F30" s="83"/>
      <c r="G30" s="82"/>
      <c r="H30" s="129"/>
      <c r="I30" s="83"/>
      <c r="J30" s="82"/>
      <c r="K30" s="129"/>
      <c r="L30" s="83"/>
      <c r="M30" s="82"/>
      <c r="N30" s="129"/>
      <c r="O30" s="83"/>
      <c r="P30" s="82"/>
      <c r="Q30" s="129"/>
      <c r="R30" s="83"/>
    </row>
    <row r="31" spans="1:18" x14ac:dyDescent="0.35">
      <c r="A31" s="79"/>
      <c r="B31" s="128"/>
      <c r="C31" s="81"/>
      <c r="D31" s="84"/>
      <c r="E31" s="82"/>
      <c r="F31" s="83"/>
      <c r="G31" s="82"/>
      <c r="H31" s="129"/>
      <c r="I31" s="83"/>
      <c r="J31" s="82"/>
      <c r="K31" s="129"/>
      <c r="L31" s="83"/>
      <c r="M31" s="82"/>
      <c r="N31" s="129"/>
      <c r="O31" s="83"/>
      <c r="P31" s="82"/>
      <c r="Q31" s="129"/>
      <c r="R31" s="83"/>
    </row>
    <row r="32" spans="1:18" x14ac:dyDescent="0.35">
      <c r="A32" s="79"/>
      <c r="B32" s="128"/>
      <c r="C32" s="81"/>
      <c r="D32" s="84"/>
      <c r="E32" s="82"/>
      <c r="F32" s="83"/>
      <c r="G32" s="82"/>
      <c r="H32" s="129"/>
      <c r="I32" s="83"/>
      <c r="J32" s="82"/>
      <c r="K32" s="129"/>
      <c r="L32" s="83"/>
      <c r="M32" s="82"/>
      <c r="N32" s="129"/>
      <c r="O32" s="83"/>
      <c r="P32" s="82"/>
      <c r="Q32" s="129"/>
      <c r="R32" s="83"/>
    </row>
    <row r="33" spans="1:18" x14ac:dyDescent="0.35">
      <c r="A33" s="79"/>
      <c r="B33" s="128"/>
      <c r="C33" s="81"/>
      <c r="D33" s="84"/>
      <c r="E33" s="82"/>
      <c r="F33" s="83"/>
      <c r="G33" s="82"/>
      <c r="H33" s="129"/>
      <c r="I33" s="83"/>
      <c r="J33" s="82"/>
      <c r="K33" s="129"/>
      <c r="L33" s="83"/>
      <c r="M33" s="82"/>
      <c r="N33" s="129"/>
      <c r="O33" s="83"/>
      <c r="P33" s="82"/>
      <c r="Q33" s="129"/>
      <c r="R33" s="83"/>
    </row>
    <row r="34" spans="1:18" x14ac:dyDescent="0.35">
      <c r="A34" s="79"/>
      <c r="B34" s="128"/>
      <c r="C34" s="81"/>
      <c r="D34" s="84"/>
      <c r="E34" s="82"/>
      <c r="F34" s="83"/>
      <c r="G34" s="82"/>
      <c r="H34" s="129"/>
      <c r="I34" s="83"/>
      <c r="J34" s="82"/>
      <c r="K34" s="129"/>
      <c r="L34" s="83"/>
      <c r="M34" s="82"/>
      <c r="N34" s="129"/>
      <c r="O34" s="83"/>
      <c r="P34" s="82"/>
      <c r="Q34" s="129"/>
      <c r="R34" s="83"/>
    </row>
    <row r="35" spans="1:18" x14ac:dyDescent="0.35">
      <c r="A35" s="79"/>
      <c r="B35" s="128"/>
      <c r="C35" s="81"/>
      <c r="D35" s="84"/>
      <c r="E35" s="82"/>
      <c r="F35" s="83"/>
      <c r="G35" s="82"/>
      <c r="H35" s="129"/>
      <c r="I35" s="83"/>
      <c r="J35" s="82"/>
      <c r="K35" s="129"/>
      <c r="L35" s="83"/>
      <c r="M35" s="82"/>
      <c r="N35" s="129"/>
      <c r="O35" s="83"/>
      <c r="P35" s="82"/>
      <c r="Q35" s="129"/>
      <c r="R35" s="83"/>
    </row>
    <row r="36" spans="1:18" x14ac:dyDescent="0.35">
      <c r="A36" s="79"/>
      <c r="B36" s="128"/>
      <c r="C36" s="81"/>
      <c r="D36" s="84"/>
      <c r="E36" s="82"/>
      <c r="F36" s="83"/>
      <c r="G36" s="82"/>
      <c r="H36" s="129"/>
      <c r="I36" s="83"/>
      <c r="J36" s="82"/>
      <c r="K36" s="129"/>
      <c r="L36" s="83"/>
      <c r="M36" s="82"/>
      <c r="N36" s="129"/>
      <c r="O36" s="83"/>
      <c r="P36" s="82"/>
      <c r="Q36" s="129"/>
      <c r="R36" s="83"/>
    </row>
    <row r="37" spans="1:18" x14ac:dyDescent="0.35">
      <c r="A37" s="79"/>
      <c r="B37" s="128"/>
      <c r="C37" s="81"/>
      <c r="D37" s="84"/>
      <c r="E37" s="82"/>
      <c r="F37" s="83"/>
      <c r="G37" s="82"/>
      <c r="H37" s="129"/>
      <c r="I37" s="83"/>
      <c r="J37" s="82"/>
      <c r="K37" s="129"/>
      <c r="L37" s="83"/>
      <c r="M37" s="82"/>
      <c r="N37" s="129"/>
      <c r="O37" s="83"/>
      <c r="P37" s="82"/>
      <c r="Q37" s="129"/>
      <c r="R37" s="83"/>
    </row>
    <row r="38" spans="1:18" x14ac:dyDescent="0.35">
      <c r="A38" s="79"/>
      <c r="B38" s="128"/>
      <c r="C38" s="81"/>
      <c r="D38" s="84"/>
      <c r="E38" s="82"/>
      <c r="F38" s="83"/>
      <c r="G38" s="82"/>
      <c r="H38" s="129"/>
      <c r="I38" s="83"/>
      <c r="J38" s="82"/>
      <c r="K38" s="129"/>
      <c r="L38" s="83"/>
      <c r="M38" s="82"/>
      <c r="N38" s="129"/>
      <c r="O38" s="83"/>
      <c r="P38" s="82"/>
      <c r="Q38" s="129"/>
      <c r="R38" s="83"/>
    </row>
    <row r="39" spans="1:18" x14ac:dyDescent="0.35">
      <c r="A39" s="79"/>
      <c r="B39" s="128"/>
      <c r="C39" s="81"/>
      <c r="D39" s="84"/>
      <c r="E39" s="82"/>
      <c r="F39" s="83"/>
      <c r="G39" s="82"/>
      <c r="H39" s="129"/>
      <c r="I39" s="83"/>
      <c r="J39" s="82"/>
      <c r="K39" s="129"/>
      <c r="L39" s="83"/>
      <c r="M39" s="82"/>
      <c r="N39" s="129"/>
      <c r="O39" s="83"/>
      <c r="P39" s="82"/>
      <c r="Q39" s="129"/>
      <c r="R39" s="83"/>
    </row>
    <row r="40" spans="1:18" x14ac:dyDescent="0.35">
      <c r="A40" s="79"/>
      <c r="B40" s="128"/>
      <c r="C40" s="81"/>
      <c r="D40" s="84"/>
      <c r="E40" s="82"/>
      <c r="F40" s="83"/>
      <c r="G40" s="82"/>
      <c r="H40" s="129"/>
      <c r="I40" s="83"/>
      <c r="J40" s="82"/>
      <c r="K40" s="129"/>
      <c r="L40" s="83"/>
      <c r="M40" s="82"/>
      <c r="N40" s="129"/>
      <c r="O40" s="83"/>
      <c r="P40" s="82"/>
      <c r="Q40" s="129"/>
      <c r="R40" s="83"/>
    </row>
    <row r="41" spans="1:18" x14ac:dyDescent="0.35">
      <c r="A41" s="79"/>
      <c r="B41" s="128"/>
      <c r="C41" s="81"/>
      <c r="D41" s="84"/>
      <c r="E41" s="82"/>
      <c r="F41" s="83"/>
      <c r="G41" s="82"/>
      <c r="H41" s="129"/>
      <c r="I41" s="83"/>
      <c r="J41" s="82"/>
      <c r="K41" s="129"/>
      <c r="L41" s="83"/>
      <c r="M41" s="82"/>
      <c r="N41" s="129"/>
      <c r="O41" s="83"/>
      <c r="P41" s="82"/>
      <c r="Q41" s="129"/>
      <c r="R41" s="83"/>
    </row>
    <row r="42" spans="1:18" x14ac:dyDescent="0.35">
      <c r="A42" s="79"/>
      <c r="B42" s="128"/>
      <c r="C42" s="81"/>
      <c r="D42" s="84"/>
      <c r="E42" s="82"/>
      <c r="F42" s="83"/>
      <c r="G42" s="82"/>
      <c r="H42" s="129"/>
      <c r="I42" s="83"/>
      <c r="J42" s="82"/>
      <c r="K42" s="129"/>
      <c r="L42" s="83"/>
      <c r="M42" s="82"/>
      <c r="N42" s="129"/>
      <c r="O42" s="83"/>
      <c r="P42" s="82"/>
      <c r="Q42" s="129"/>
      <c r="R42" s="83"/>
    </row>
    <row r="43" spans="1:18" x14ac:dyDescent="0.35">
      <c r="A43" s="79"/>
      <c r="B43" s="128"/>
      <c r="C43" s="81"/>
      <c r="D43" s="84"/>
      <c r="E43" s="82"/>
      <c r="F43" s="83"/>
      <c r="G43" s="82"/>
      <c r="H43" s="129"/>
      <c r="I43" s="83"/>
      <c r="J43" s="82"/>
      <c r="K43" s="129"/>
      <c r="L43" s="83"/>
      <c r="M43" s="82"/>
      <c r="N43" s="129"/>
      <c r="O43" s="83"/>
      <c r="P43" s="82"/>
      <c r="Q43" s="129"/>
      <c r="R43" s="83"/>
    </row>
    <row r="44" spans="1:18" x14ac:dyDescent="0.35">
      <c r="A44" s="79"/>
      <c r="B44" s="128"/>
      <c r="C44" s="81"/>
      <c r="D44" s="84"/>
      <c r="E44" s="82"/>
      <c r="F44" s="83"/>
      <c r="G44" s="82"/>
      <c r="H44" s="129"/>
      <c r="I44" s="83"/>
      <c r="J44" s="82"/>
      <c r="K44" s="129"/>
      <c r="L44" s="83"/>
      <c r="M44" s="82"/>
      <c r="N44" s="129"/>
      <c r="O44" s="83"/>
      <c r="P44" s="82"/>
      <c r="Q44" s="129"/>
      <c r="R44" s="83"/>
    </row>
    <row r="45" spans="1:18" x14ac:dyDescent="0.35">
      <c r="A45" s="79"/>
      <c r="B45" s="128"/>
      <c r="C45" s="81"/>
      <c r="D45" s="84"/>
      <c r="E45" s="82"/>
      <c r="F45" s="83"/>
      <c r="G45" s="82"/>
      <c r="H45" s="129"/>
      <c r="I45" s="83"/>
      <c r="J45" s="82"/>
      <c r="K45" s="129"/>
      <c r="L45" s="83"/>
      <c r="M45" s="82"/>
      <c r="N45" s="129"/>
      <c r="O45" s="83"/>
      <c r="P45" s="82"/>
      <c r="Q45" s="129"/>
      <c r="R45" s="83"/>
    </row>
    <row r="46" spans="1:18" x14ac:dyDescent="0.35">
      <c r="A46" s="79"/>
      <c r="B46" s="128"/>
      <c r="C46" s="81"/>
      <c r="D46" s="84"/>
      <c r="E46" s="82"/>
      <c r="F46" s="83"/>
      <c r="G46" s="82"/>
      <c r="H46" s="129"/>
      <c r="I46" s="83"/>
      <c r="J46" s="82"/>
      <c r="K46" s="129"/>
      <c r="L46" s="83"/>
      <c r="M46" s="82"/>
      <c r="N46" s="129"/>
      <c r="O46" s="83"/>
      <c r="P46" s="82"/>
      <c r="Q46" s="129"/>
      <c r="R46" s="83"/>
    </row>
    <row r="47" spans="1:18" x14ac:dyDescent="0.35">
      <c r="A47" s="79"/>
      <c r="B47" s="128"/>
      <c r="C47" s="81"/>
      <c r="D47" s="84"/>
      <c r="E47" s="82"/>
      <c r="F47" s="83"/>
      <c r="G47" s="82"/>
      <c r="H47" s="129"/>
      <c r="I47" s="83"/>
      <c r="J47" s="82"/>
      <c r="K47" s="129"/>
      <c r="L47" s="83"/>
      <c r="M47" s="82"/>
      <c r="N47" s="129"/>
      <c r="O47" s="83"/>
      <c r="P47" s="82"/>
      <c r="Q47" s="129"/>
      <c r="R47" s="83"/>
    </row>
    <row r="48" spans="1:18" x14ac:dyDescent="0.35">
      <c r="A48" s="79"/>
      <c r="B48" s="128"/>
      <c r="C48" s="81"/>
      <c r="D48" s="84"/>
      <c r="E48" s="82"/>
      <c r="F48" s="83"/>
      <c r="G48" s="82"/>
      <c r="H48" s="129"/>
      <c r="I48" s="83"/>
      <c r="J48" s="82"/>
      <c r="K48" s="129"/>
      <c r="L48" s="83"/>
      <c r="M48" s="82"/>
      <c r="N48" s="129"/>
      <c r="O48" s="83"/>
      <c r="P48" s="82"/>
      <c r="Q48" s="129"/>
      <c r="R48" s="83"/>
    </row>
    <row r="49" spans="1:18" x14ac:dyDescent="0.35">
      <c r="A49" s="79"/>
      <c r="B49" s="128"/>
      <c r="C49" s="81"/>
      <c r="D49" s="84"/>
      <c r="E49" s="82"/>
      <c r="F49" s="83"/>
      <c r="G49" s="82"/>
      <c r="H49" s="129"/>
      <c r="I49" s="83"/>
      <c r="J49" s="82"/>
      <c r="K49" s="129"/>
      <c r="L49" s="83"/>
      <c r="M49" s="82"/>
      <c r="N49" s="129"/>
      <c r="O49" s="83"/>
      <c r="P49" s="82"/>
      <c r="Q49" s="129"/>
      <c r="R49" s="83"/>
    </row>
    <row r="50" spans="1:18" x14ac:dyDescent="0.35">
      <c r="A50" s="79"/>
      <c r="B50" s="128"/>
      <c r="C50" s="81"/>
      <c r="D50" s="84"/>
      <c r="E50" s="82"/>
      <c r="F50" s="83"/>
      <c r="G50" s="82"/>
      <c r="H50" s="129"/>
      <c r="I50" s="83"/>
      <c r="J50" s="82"/>
      <c r="K50" s="129"/>
      <c r="L50" s="83"/>
      <c r="M50" s="82"/>
      <c r="N50" s="129"/>
      <c r="O50" s="83"/>
      <c r="P50" s="82"/>
      <c r="Q50" s="129"/>
      <c r="R50" s="83"/>
    </row>
    <row r="51" spans="1:18" x14ac:dyDescent="0.35">
      <c r="A51" s="79"/>
      <c r="B51" s="128"/>
      <c r="C51" s="81"/>
      <c r="D51" s="84"/>
      <c r="E51" s="82"/>
      <c r="F51" s="83"/>
      <c r="G51" s="82"/>
      <c r="H51" s="129"/>
      <c r="I51" s="83"/>
      <c r="J51" s="82"/>
      <c r="K51" s="129"/>
      <c r="L51" s="83"/>
      <c r="M51" s="82"/>
      <c r="N51" s="129"/>
      <c r="O51" s="83"/>
      <c r="P51" s="82"/>
      <c r="Q51" s="129"/>
      <c r="R51" s="83"/>
    </row>
    <row r="52" spans="1:18" x14ac:dyDescent="0.35">
      <c r="A52" s="79"/>
      <c r="B52" s="128"/>
      <c r="C52" s="81"/>
      <c r="D52" s="84"/>
      <c r="E52" s="82"/>
      <c r="F52" s="83"/>
      <c r="G52" s="82"/>
      <c r="H52" s="129"/>
      <c r="I52" s="83"/>
      <c r="J52" s="82"/>
      <c r="K52" s="129"/>
      <c r="L52" s="83"/>
      <c r="M52" s="82"/>
      <c r="N52" s="129"/>
      <c r="O52" s="83"/>
      <c r="P52" s="82"/>
      <c r="Q52" s="129"/>
      <c r="R52" s="83"/>
    </row>
    <row r="53" spans="1:18" x14ac:dyDescent="0.35">
      <c r="A53" s="79"/>
      <c r="B53" s="128"/>
      <c r="C53" s="81"/>
      <c r="D53" s="84"/>
      <c r="E53" s="82"/>
      <c r="F53" s="83"/>
      <c r="G53" s="82"/>
      <c r="H53" s="129"/>
      <c r="I53" s="83"/>
      <c r="J53" s="82"/>
      <c r="K53" s="129"/>
      <c r="L53" s="83"/>
      <c r="M53" s="82"/>
      <c r="N53" s="129"/>
      <c r="O53" s="83"/>
      <c r="P53" s="82"/>
      <c r="Q53" s="129"/>
      <c r="R53" s="83"/>
    </row>
    <row r="54" spans="1:18" x14ac:dyDescent="0.35">
      <c r="A54" s="79"/>
      <c r="B54" s="128"/>
      <c r="C54" s="81"/>
      <c r="D54" s="84"/>
      <c r="E54" s="82"/>
      <c r="F54" s="83"/>
      <c r="G54" s="82"/>
      <c r="H54" s="129"/>
      <c r="I54" s="83"/>
      <c r="J54" s="82"/>
      <c r="K54" s="129"/>
      <c r="L54" s="83"/>
      <c r="M54" s="82"/>
      <c r="N54" s="129"/>
      <c r="O54" s="83"/>
      <c r="P54" s="82"/>
      <c r="Q54" s="129"/>
      <c r="R54" s="83"/>
    </row>
    <row r="55" spans="1:18" x14ac:dyDescent="0.35">
      <c r="A55" s="79"/>
      <c r="B55" s="128"/>
      <c r="C55" s="81"/>
      <c r="D55" s="84"/>
      <c r="E55" s="82"/>
      <c r="F55" s="83"/>
      <c r="G55" s="82"/>
      <c r="H55" s="129"/>
      <c r="I55" s="83"/>
      <c r="J55" s="82"/>
      <c r="K55" s="129"/>
      <c r="L55" s="83"/>
      <c r="M55" s="82"/>
      <c r="N55" s="129"/>
      <c r="O55" s="83"/>
      <c r="P55" s="82"/>
      <c r="Q55" s="129"/>
      <c r="R55" s="83"/>
    </row>
    <row r="56" spans="1:18" x14ac:dyDescent="0.35">
      <c r="A56" s="79"/>
      <c r="B56" s="128"/>
      <c r="C56" s="81"/>
      <c r="D56" s="84"/>
      <c r="E56" s="82"/>
      <c r="F56" s="83"/>
      <c r="G56" s="82"/>
      <c r="H56" s="129"/>
      <c r="I56" s="83"/>
      <c r="J56" s="82"/>
      <c r="K56" s="129"/>
      <c r="L56" s="83"/>
      <c r="M56" s="82"/>
      <c r="N56" s="129"/>
      <c r="O56" s="83"/>
      <c r="P56" s="82"/>
      <c r="Q56" s="129"/>
      <c r="R56" s="83"/>
    </row>
    <row r="57" spans="1:18" x14ac:dyDescent="0.35">
      <c r="A57" s="79"/>
      <c r="B57" s="128"/>
      <c r="C57" s="81"/>
      <c r="D57" s="84"/>
      <c r="E57" s="82"/>
      <c r="F57" s="83"/>
      <c r="G57" s="82"/>
      <c r="H57" s="129"/>
      <c r="I57" s="83"/>
      <c r="J57" s="82"/>
      <c r="K57" s="129"/>
      <c r="L57" s="83"/>
      <c r="M57" s="82"/>
      <c r="N57" s="129"/>
      <c r="O57" s="83"/>
      <c r="P57" s="82"/>
      <c r="Q57" s="129"/>
      <c r="R57" s="83"/>
    </row>
    <row r="58" spans="1:18" x14ac:dyDescent="0.35">
      <c r="A58" s="79"/>
      <c r="B58" s="128"/>
      <c r="C58" s="81"/>
      <c r="D58" s="84"/>
      <c r="E58" s="82"/>
      <c r="F58" s="83"/>
      <c r="G58" s="82"/>
      <c r="H58" s="129"/>
      <c r="I58" s="83"/>
      <c r="J58" s="82"/>
      <c r="K58" s="129"/>
      <c r="L58" s="83"/>
      <c r="M58" s="82"/>
      <c r="N58" s="129"/>
      <c r="O58" s="83"/>
      <c r="P58" s="82"/>
      <c r="Q58" s="129"/>
      <c r="R58" s="83"/>
    </row>
    <row r="59" spans="1:18" x14ac:dyDescent="0.35">
      <c r="A59" s="79"/>
      <c r="B59" s="128"/>
      <c r="C59" s="81"/>
      <c r="D59" s="84"/>
      <c r="E59" s="82"/>
      <c r="F59" s="83"/>
      <c r="G59" s="82"/>
      <c r="H59" s="129"/>
      <c r="I59" s="83"/>
      <c r="J59" s="82"/>
      <c r="K59" s="129"/>
      <c r="L59" s="83"/>
      <c r="M59" s="82"/>
      <c r="N59" s="129"/>
      <c r="O59" s="83"/>
      <c r="P59" s="82"/>
      <c r="Q59" s="129"/>
      <c r="R59" s="83"/>
    </row>
    <row r="60" spans="1:18" x14ac:dyDescent="0.35">
      <c r="A60" s="79"/>
      <c r="B60" s="128"/>
      <c r="C60" s="81"/>
      <c r="D60" s="84"/>
      <c r="E60" s="82"/>
      <c r="F60" s="83"/>
      <c r="G60" s="82"/>
      <c r="H60" s="129"/>
      <c r="I60" s="83"/>
      <c r="J60" s="82"/>
      <c r="K60" s="129"/>
      <c r="L60" s="83"/>
      <c r="M60" s="82"/>
      <c r="N60" s="129"/>
      <c r="O60" s="83"/>
      <c r="P60" s="82"/>
      <c r="Q60" s="129"/>
      <c r="R60" s="83"/>
    </row>
    <row r="61" spans="1:18" x14ac:dyDescent="0.35">
      <c r="A61" s="79"/>
      <c r="B61" s="128"/>
      <c r="C61" s="81"/>
      <c r="D61" s="84"/>
      <c r="E61" s="82"/>
      <c r="F61" s="83"/>
      <c r="G61" s="82"/>
      <c r="H61" s="129"/>
      <c r="I61" s="83"/>
      <c r="J61" s="82"/>
      <c r="K61" s="129"/>
      <c r="L61" s="83"/>
      <c r="M61" s="82"/>
      <c r="N61" s="129"/>
      <c r="O61" s="83"/>
      <c r="P61" s="82"/>
      <c r="Q61" s="129"/>
      <c r="R61" s="83"/>
    </row>
    <row r="62" spans="1:18" x14ac:dyDescent="0.35">
      <c r="A62" s="79"/>
      <c r="B62" s="128"/>
      <c r="C62" s="81"/>
      <c r="D62" s="84"/>
      <c r="E62" s="82"/>
      <c r="F62" s="83"/>
      <c r="G62" s="82"/>
      <c r="H62" s="129"/>
      <c r="I62" s="83"/>
      <c r="J62" s="82"/>
      <c r="K62" s="129"/>
      <c r="L62" s="83"/>
      <c r="M62" s="82"/>
      <c r="N62" s="129"/>
      <c r="O62" s="83"/>
      <c r="P62" s="82"/>
      <c r="Q62" s="129"/>
      <c r="R62" s="83"/>
    </row>
    <row r="63" spans="1:18" x14ac:dyDescent="0.35">
      <c r="A63" s="79"/>
      <c r="B63" s="128"/>
      <c r="C63" s="81"/>
      <c r="D63" s="84"/>
      <c r="E63" s="82"/>
      <c r="F63" s="83"/>
      <c r="G63" s="82"/>
      <c r="H63" s="129"/>
      <c r="I63" s="83"/>
      <c r="J63" s="82"/>
      <c r="K63" s="129"/>
      <c r="L63" s="83"/>
      <c r="M63" s="82"/>
      <c r="N63" s="129"/>
      <c r="O63" s="83"/>
      <c r="P63" s="82"/>
      <c r="Q63" s="129"/>
      <c r="R63" s="83"/>
    </row>
    <row r="64" spans="1:18" x14ac:dyDescent="0.35">
      <c r="A64" s="79"/>
      <c r="B64" s="128"/>
      <c r="C64" s="81"/>
      <c r="D64" s="84"/>
      <c r="E64" s="82"/>
      <c r="F64" s="83"/>
      <c r="G64" s="82"/>
      <c r="H64" s="129"/>
      <c r="I64" s="83"/>
      <c r="J64" s="82"/>
      <c r="K64" s="129"/>
      <c r="L64" s="83"/>
      <c r="M64" s="82"/>
      <c r="N64" s="129"/>
      <c r="O64" s="83"/>
      <c r="P64" s="82"/>
      <c r="Q64" s="129"/>
      <c r="R64" s="83"/>
    </row>
    <row r="65" spans="1:18" x14ac:dyDescent="0.35">
      <c r="A65" s="79"/>
      <c r="B65" s="128"/>
      <c r="C65" s="81"/>
      <c r="D65" s="84"/>
      <c r="E65" s="82"/>
      <c r="F65" s="83"/>
      <c r="G65" s="82"/>
      <c r="H65" s="129"/>
      <c r="I65" s="83"/>
      <c r="J65" s="82"/>
      <c r="K65" s="129"/>
      <c r="L65" s="83"/>
      <c r="M65" s="82"/>
      <c r="N65" s="129"/>
      <c r="O65" s="83"/>
      <c r="P65" s="82"/>
      <c r="Q65" s="129"/>
      <c r="R65" s="83"/>
    </row>
    <row r="66" spans="1:18" x14ac:dyDescent="0.35">
      <c r="A66" s="79"/>
      <c r="B66" s="128"/>
      <c r="C66" s="81"/>
      <c r="D66" s="84"/>
      <c r="E66" s="82"/>
      <c r="F66" s="83"/>
      <c r="G66" s="82"/>
      <c r="H66" s="129"/>
      <c r="I66" s="83"/>
      <c r="J66" s="82"/>
      <c r="K66" s="129"/>
      <c r="L66" s="83"/>
      <c r="M66" s="82"/>
      <c r="N66" s="129"/>
      <c r="O66" s="83"/>
      <c r="P66" s="82"/>
      <c r="Q66" s="129"/>
      <c r="R66" s="83"/>
    </row>
    <row r="67" spans="1:18" x14ac:dyDescent="0.35">
      <c r="A67" s="79"/>
      <c r="B67" s="128"/>
      <c r="C67" s="81"/>
      <c r="D67" s="84"/>
      <c r="E67" s="82"/>
      <c r="F67" s="83"/>
      <c r="G67" s="82"/>
      <c r="H67" s="129"/>
      <c r="I67" s="83"/>
      <c r="J67" s="82"/>
      <c r="K67" s="129"/>
      <c r="L67" s="83"/>
      <c r="M67" s="82"/>
      <c r="N67" s="129"/>
      <c r="O67" s="83"/>
      <c r="P67" s="82"/>
      <c r="Q67" s="129"/>
      <c r="R67" s="83"/>
    </row>
    <row r="68" spans="1:18" x14ac:dyDescent="0.35">
      <c r="A68" s="79"/>
      <c r="B68" s="128"/>
      <c r="C68" s="81"/>
      <c r="D68" s="84"/>
      <c r="E68" s="82"/>
      <c r="F68" s="83"/>
      <c r="G68" s="82"/>
      <c r="H68" s="129"/>
      <c r="I68" s="83"/>
      <c r="J68" s="82"/>
      <c r="K68" s="129"/>
      <c r="L68" s="83"/>
      <c r="M68" s="82"/>
      <c r="N68" s="129"/>
      <c r="O68" s="83"/>
      <c r="P68" s="82"/>
      <c r="Q68" s="129"/>
      <c r="R68" s="83"/>
    </row>
    <row r="69" spans="1:18" x14ac:dyDescent="0.35">
      <c r="A69" s="79"/>
      <c r="B69" s="128"/>
      <c r="C69" s="81"/>
      <c r="D69" s="84"/>
      <c r="E69" s="82"/>
      <c r="F69" s="83"/>
      <c r="G69" s="82"/>
      <c r="H69" s="129"/>
      <c r="I69" s="83"/>
      <c r="J69" s="82"/>
      <c r="K69" s="129"/>
      <c r="L69" s="83"/>
      <c r="M69" s="82"/>
      <c r="N69" s="129"/>
      <c r="O69" s="83"/>
      <c r="P69" s="82"/>
      <c r="Q69" s="129"/>
      <c r="R69" s="83"/>
    </row>
    <row r="70" spans="1:18" x14ac:dyDescent="0.35">
      <c r="A70" s="79"/>
      <c r="B70" s="128"/>
      <c r="C70" s="81"/>
      <c r="D70" s="84"/>
      <c r="E70" s="82"/>
      <c r="F70" s="83"/>
      <c r="G70" s="82"/>
      <c r="H70" s="129"/>
      <c r="I70" s="83"/>
      <c r="J70" s="82"/>
      <c r="K70" s="129"/>
      <c r="L70" s="83"/>
      <c r="M70" s="82"/>
      <c r="N70" s="129"/>
      <c r="O70" s="83"/>
      <c r="P70" s="82"/>
      <c r="Q70" s="129"/>
      <c r="R70" s="83"/>
    </row>
    <row r="71" spans="1:18" x14ac:dyDescent="0.35">
      <c r="A71" s="79"/>
      <c r="B71" s="128"/>
      <c r="C71" s="81"/>
      <c r="D71" s="84"/>
      <c r="E71" s="82"/>
      <c r="F71" s="83"/>
      <c r="G71" s="82"/>
      <c r="H71" s="129"/>
      <c r="I71" s="83"/>
      <c r="J71" s="82"/>
      <c r="K71" s="129"/>
      <c r="L71" s="83"/>
      <c r="M71" s="82"/>
      <c r="N71" s="129"/>
      <c r="O71" s="83"/>
      <c r="P71" s="82"/>
      <c r="Q71" s="129"/>
      <c r="R71" s="83"/>
    </row>
    <row r="72" spans="1:18" x14ac:dyDescent="0.35">
      <c r="A72" s="79"/>
      <c r="B72" s="128"/>
      <c r="C72" s="81"/>
      <c r="D72" s="84"/>
      <c r="E72" s="82"/>
      <c r="F72" s="83"/>
      <c r="G72" s="82"/>
      <c r="H72" s="129"/>
      <c r="I72" s="83"/>
      <c r="J72" s="82"/>
      <c r="K72" s="129"/>
      <c r="L72" s="83"/>
      <c r="M72" s="82"/>
      <c r="N72" s="129"/>
      <c r="O72" s="83"/>
      <c r="P72" s="82"/>
      <c r="Q72" s="129"/>
      <c r="R72" s="83"/>
    </row>
    <row r="73" spans="1:18" x14ac:dyDescent="0.35">
      <c r="A73" s="79"/>
      <c r="B73" s="128"/>
      <c r="C73" s="81"/>
      <c r="D73" s="84"/>
      <c r="E73" s="82"/>
      <c r="F73" s="83"/>
      <c r="G73" s="82"/>
      <c r="H73" s="129"/>
      <c r="I73" s="83"/>
      <c r="J73" s="82"/>
      <c r="K73" s="129"/>
      <c r="L73" s="83"/>
      <c r="M73" s="82"/>
      <c r="N73" s="129"/>
      <c r="O73" s="83"/>
      <c r="P73" s="82"/>
      <c r="Q73" s="129"/>
      <c r="R73" s="83"/>
    </row>
    <row r="74" spans="1:18" x14ac:dyDescent="0.35">
      <c r="A74" s="79"/>
      <c r="B74" s="128"/>
      <c r="C74" s="81"/>
      <c r="D74" s="84"/>
      <c r="E74" s="82"/>
      <c r="F74" s="83"/>
      <c r="G74" s="82"/>
      <c r="H74" s="129"/>
      <c r="I74" s="83"/>
      <c r="J74" s="82"/>
      <c r="K74" s="129"/>
      <c r="L74" s="83"/>
      <c r="M74" s="82"/>
      <c r="N74" s="129"/>
      <c r="O74" s="83"/>
      <c r="P74" s="82"/>
      <c r="Q74" s="129"/>
      <c r="R74" s="83"/>
    </row>
    <row r="75" spans="1:18" x14ac:dyDescent="0.35">
      <c r="A75" s="79"/>
      <c r="B75" s="128"/>
      <c r="C75" s="81"/>
      <c r="D75" s="84"/>
      <c r="E75" s="82"/>
      <c r="F75" s="83"/>
      <c r="G75" s="82"/>
      <c r="H75" s="129"/>
      <c r="I75" s="83"/>
      <c r="J75" s="82"/>
      <c r="K75" s="129"/>
      <c r="L75" s="83"/>
      <c r="M75" s="82"/>
      <c r="N75" s="129"/>
      <c r="O75" s="83"/>
      <c r="P75" s="82"/>
      <c r="Q75" s="129"/>
      <c r="R75" s="83"/>
    </row>
    <row r="76" spans="1:18" x14ac:dyDescent="0.35">
      <c r="A76" s="79"/>
      <c r="B76" s="128"/>
      <c r="C76" s="81"/>
      <c r="D76" s="84"/>
      <c r="E76" s="82"/>
      <c r="F76" s="83"/>
      <c r="G76" s="82"/>
      <c r="H76" s="129"/>
      <c r="I76" s="83"/>
      <c r="J76" s="82"/>
      <c r="K76" s="129"/>
      <c r="L76" s="83"/>
      <c r="M76" s="82"/>
      <c r="N76" s="129"/>
      <c r="O76" s="83"/>
      <c r="P76" s="82"/>
      <c r="Q76" s="129"/>
      <c r="R76" s="83"/>
    </row>
    <row r="77" spans="1:18" x14ac:dyDescent="0.35">
      <c r="A77" s="79"/>
      <c r="B77" s="128"/>
      <c r="C77" s="81"/>
      <c r="D77" s="84"/>
      <c r="E77" s="82"/>
      <c r="F77" s="83"/>
      <c r="G77" s="82"/>
      <c r="H77" s="129"/>
      <c r="I77" s="83"/>
      <c r="J77" s="82"/>
      <c r="K77" s="129"/>
      <c r="L77" s="83"/>
      <c r="M77" s="82"/>
      <c r="N77" s="129"/>
      <c r="O77" s="83"/>
      <c r="P77" s="82"/>
      <c r="Q77" s="129"/>
      <c r="R77" s="83"/>
    </row>
    <row r="78" spans="1:18" x14ac:dyDescent="0.35">
      <c r="A78" s="79"/>
      <c r="B78" s="128"/>
      <c r="C78" s="81"/>
      <c r="D78" s="84"/>
      <c r="E78" s="82"/>
      <c r="F78" s="83"/>
      <c r="G78" s="82"/>
      <c r="H78" s="129"/>
      <c r="I78" s="83"/>
      <c r="J78" s="82"/>
      <c r="K78" s="129"/>
      <c r="L78" s="83"/>
      <c r="M78" s="82"/>
      <c r="N78" s="129"/>
      <c r="O78" s="83"/>
      <c r="P78" s="82"/>
      <c r="Q78" s="129"/>
      <c r="R78" s="83"/>
    </row>
    <row r="79" spans="1:18" x14ac:dyDescent="0.35">
      <c r="A79" s="79"/>
      <c r="B79" s="128"/>
      <c r="C79" s="81"/>
      <c r="D79" s="84"/>
      <c r="E79" s="82"/>
      <c r="F79" s="83"/>
      <c r="G79" s="82"/>
      <c r="H79" s="129"/>
      <c r="I79" s="83"/>
      <c r="J79" s="82"/>
      <c r="K79" s="129"/>
      <c r="L79" s="83"/>
      <c r="M79" s="82"/>
      <c r="N79" s="129"/>
      <c r="O79" s="83"/>
      <c r="P79" s="82"/>
      <c r="Q79" s="129"/>
      <c r="R79" s="83"/>
    </row>
    <row r="80" spans="1:18" x14ac:dyDescent="0.35">
      <c r="A80" s="79"/>
      <c r="B80" s="128"/>
      <c r="C80" s="81"/>
      <c r="D80" s="84"/>
      <c r="E80" s="82"/>
      <c r="F80" s="83"/>
      <c r="G80" s="82"/>
      <c r="H80" s="129"/>
      <c r="I80" s="83"/>
      <c r="J80" s="82"/>
      <c r="K80" s="129"/>
      <c r="L80" s="83"/>
      <c r="M80" s="82"/>
      <c r="N80" s="129"/>
      <c r="O80" s="83"/>
      <c r="P80" s="82"/>
      <c r="Q80" s="129"/>
      <c r="R80" s="83"/>
    </row>
    <row r="81" spans="1:18" x14ac:dyDescent="0.35">
      <c r="A81" s="79"/>
      <c r="B81" s="128"/>
      <c r="C81" s="81"/>
      <c r="D81" s="84"/>
      <c r="E81" s="82"/>
      <c r="F81" s="83"/>
      <c r="G81" s="82"/>
      <c r="H81" s="129"/>
      <c r="I81" s="83"/>
      <c r="J81" s="82"/>
      <c r="K81" s="129"/>
      <c r="L81" s="83"/>
      <c r="M81" s="82"/>
      <c r="N81" s="129"/>
      <c r="O81" s="83"/>
      <c r="P81" s="82"/>
      <c r="Q81" s="129"/>
      <c r="R81" s="83"/>
    </row>
    <row r="82" spans="1:18" x14ac:dyDescent="0.35">
      <c r="A82" s="79"/>
      <c r="B82" s="128"/>
      <c r="C82" s="81"/>
      <c r="D82" s="84"/>
      <c r="E82" s="82"/>
      <c r="F82" s="83"/>
      <c r="G82" s="82"/>
      <c r="H82" s="129"/>
      <c r="I82" s="83"/>
      <c r="J82" s="82"/>
      <c r="K82" s="129"/>
      <c r="L82" s="83"/>
      <c r="M82" s="82"/>
      <c r="N82" s="129"/>
      <c r="O82" s="83"/>
      <c r="P82" s="82"/>
      <c r="Q82" s="129"/>
      <c r="R82" s="83"/>
    </row>
    <row r="83" spans="1:18" x14ac:dyDescent="0.35">
      <c r="A83" s="79"/>
      <c r="B83" s="128"/>
      <c r="C83" s="81"/>
      <c r="D83" s="84"/>
      <c r="E83" s="82"/>
      <c r="F83" s="83"/>
      <c r="G83" s="82"/>
      <c r="H83" s="129"/>
      <c r="I83" s="83"/>
      <c r="J83" s="82"/>
      <c r="K83" s="129"/>
      <c r="L83" s="83"/>
      <c r="M83" s="82"/>
      <c r="N83" s="129"/>
      <c r="O83" s="83"/>
      <c r="P83" s="82"/>
      <c r="Q83" s="129"/>
      <c r="R83" s="83"/>
    </row>
    <row r="84" spans="1:18" x14ac:dyDescent="0.35">
      <c r="A84" s="79"/>
      <c r="B84" s="128"/>
      <c r="C84" s="81"/>
      <c r="D84" s="84"/>
      <c r="E84" s="82"/>
      <c r="F84" s="83"/>
      <c r="G84" s="82"/>
      <c r="H84" s="129"/>
      <c r="I84" s="83"/>
      <c r="J84" s="82"/>
      <c r="K84" s="129"/>
      <c r="L84" s="83"/>
      <c r="M84" s="82"/>
      <c r="N84" s="129"/>
      <c r="O84" s="83"/>
      <c r="P84" s="82"/>
      <c r="Q84" s="129"/>
      <c r="R84" s="83"/>
    </row>
    <row r="85" spans="1:18" x14ac:dyDescent="0.35">
      <c r="A85" s="79"/>
      <c r="B85" s="128"/>
      <c r="C85" s="81"/>
      <c r="D85" s="84"/>
      <c r="E85" s="82"/>
      <c r="F85" s="83"/>
      <c r="G85" s="82"/>
      <c r="H85" s="129"/>
      <c r="I85" s="83"/>
      <c r="J85" s="82"/>
      <c r="K85" s="129"/>
      <c r="L85" s="83"/>
      <c r="M85" s="82"/>
      <c r="N85" s="129"/>
      <c r="O85" s="83"/>
      <c r="P85" s="82"/>
      <c r="Q85" s="129"/>
      <c r="R85" s="83"/>
    </row>
    <row r="86" spans="1:18" x14ac:dyDescent="0.35">
      <c r="A86" s="79"/>
      <c r="B86" s="128"/>
      <c r="C86" s="81"/>
      <c r="D86" s="84"/>
      <c r="E86" s="82"/>
      <c r="F86" s="83"/>
      <c r="G86" s="82"/>
      <c r="H86" s="129"/>
      <c r="I86" s="83"/>
      <c r="J86" s="82"/>
      <c r="K86" s="129"/>
      <c r="L86" s="83"/>
      <c r="M86" s="82"/>
      <c r="N86" s="129"/>
      <c r="O86" s="83"/>
      <c r="P86" s="82"/>
      <c r="Q86" s="129"/>
      <c r="R86" s="83"/>
    </row>
    <row r="87" spans="1:18" x14ac:dyDescent="0.35">
      <c r="A87" s="79"/>
      <c r="B87" s="128"/>
      <c r="C87" s="81"/>
      <c r="D87" s="84"/>
      <c r="E87" s="82"/>
      <c r="F87" s="83"/>
      <c r="G87" s="82"/>
      <c r="H87" s="129"/>
      <c r="I87" s="83"/>
      <c r="J87" s="82"/>
      <c r="K87" s="129"/>
      <c r="L87" s="83"/>
      <c r="M87" s="82"/>
      <c r="N87" s="129"/>
      <c r="O87" s="83"/>
      <c r="P87" s="82"/>
      <c r="Q87" s="129"/>
      <c r="R87" s="83"/>
    </row>
    <row r="88" spans="1:18" x14ac:dyDescent="0.35">
      <c r="A88" s="79"/>
      <c r="B88" s="128"/>
      <c r="C88" s="81"/>
      <c r="D88" s="84"/>
      <c r="E88" s="82"/>
      <c r="F88" s="83"/>
      <c r="G88" s="82"/>
      <c r="H88" s="129"/>
      <c r="I88" s="83"/>
      <c r="J88" s="82"/>
      <c r="K88" s="129"/>
      <c r="L88" s="83"/>
      <c r="M88" s="82"/>
      <c r="N88" s="129"/>
      <c r="O88" s="83"/>
      <c r="P88" s="82"/>
      <c r="Q88" s="129"/>
      <c r="R88" s="83"/>
    </row>
    <row r="89" spans="1:18" x14ac:dyDescent="0.35">
      <c r="A89" s="79"/>
      <c r="B89" s="128"/>
      <c r="C89" s="81"/>
      <c r="D89" s="84"/>
      <c r="E89" s="82"/>
      <c r="F89" s="83"/>
      <c r="G89" s="82"/>
      <c r="H89" s="129"/>
      <c r="I89" s="83"/>
      <c r="J89" s="82"/>
      <c r="K89" s="129"/>
      <c r="L89" s="83"/>
      <c r="M89" s="82"/>
      <c r="N89" s="129"/>
      <c r="O89" s="83"/>
      <c r="P89" s="82"/>
      <c r="Q89" s="129"/>
      <c r="R89" s="83"/>
    </row>
    <row r="90" spans="1:18" x14ac:dyDescent="0.35">
      <c r="A90" s="79"/>
      <c r="B90" s="128"/>
      <c r="C90" s="81"/>
      <c r="D90" s="84"/>
      <c r="E90" s="82"/>
      <c r="F90" s="83"/>
      <c r="G90" s="82"/>
      <c r="H90" s="129"/>
      <c r="I90" s="83"/>
      <c r="J90" s="82"/>
      <c r="K90" s="129"/>
      <c r="L90" s="83"/>
      <c r="M90" s="82"/>
      <c r="N90" s="129"/>
      <c r="O90" s="83"/>
      <c r="P90" s="82"/>
      <c r="Q90" s="129"/>
      <c r="R90" s="83"/>
    </row>
    <row r="91" spans="1:18" x14ac:dyDescent="0.35">
      <c r="A91" s="79"/>
      <c r="B91" s="128"/>
      <c r="C91" s="81"/>
      <c r="D91" s="84"/>
      <c r="E91" s="82"/>
      <c r="F91" s="83"/>
      <c r="G91" s="82"/>
      <c r="H91" s="129"/>
      <c r="I91" s="83"/>
      <c r="J91" s="82"/>
      <c r="K91" s="129"/>
      <c r="L91" s="83"/>
      <c r="M91" s="82"/>
      <c r="N91" s="129"/>
      <c r="O91" s="83"/>
      <c r="P91" s="82"/>
      <c r="Q91" s="129"/>
      <c r="R91" s="83"/>
    </row>
    <row r="92" spans="1:18" x14ac:dyDescent="0.35">
      <c r="A92" s="79"/>
      <c r="B92" s="128"/>
      <c r="C92" s="81"/>
      <c r="D92" s="84"/>
      <c r="E92" s="82"/>
      <c r="F92" s="83"/>
      <c r="G92" s="82"/>
      <c r="H92" s="129"/>
      <c r="I92" s="83"/>
      <c r="J92" s="82"/>
      <c r="K92" s="129"/>
      <c r="L92" s="83"/>
      <c r="M92" s="82"/>
      <c r="N92" s="129"/>
      <c r="O92" s="83"/>
      <c r="P92" s="82"/>
      <c r="Q92" s="129"/>
      <c r="R92" s="83"/>
    </row>
    <row r="93" spans="1:18" x14ac:dyDescent="0.35">
      <c r="A93" s="79"/>
      <c r="B93" s="128"/>
      <c r="C93" s="81"/>
      <c r="D93" s="84"/>
      <c r="E93" s="82"/>
      <c r="F93" s="83"/>
      <c r="G93" s="82"/>
      <c r="H93" s="129"/>
      <c r="I93" s="83"/>
      <c r="J93" s="82"/>
      <c r="K93" s="129"/>
      <c r="L93" s="83"/>
      <c r="M93" s="82"/>
      <c r="N93" s="129"/>
      <c r="O93" s="83"/>
      <c r="P93" s="82"/>
      <c r="Q93" s="129"/>
      <c r="R93" s="83"/>
    </row>
    <row r="94" spans="1:18" x14ac:dyDescent="0.35">
      <c r="A94" s="79"/>
      <c r="B94" s="128"/>
      <c r="C94" s="81"/>
      <c r="D94" s="84"/>
      <c r="E94" s="82"/>
      <c r="F94" s="83"/>
      <c r="G94" s="82"/>
      <c r="H94" s="129"/>
      <c r="I94" s="83"/>
      <c r="J94" s="82"/>
      <c r="K94" s="129"/>
      <c r="L94" s="83"/>
      <c r="M94" s="82"/>
      <c r="N94" s="129"/>
      <c r="O94" s="83"/>
      <c r="P94" s="82"/>
      <c r="Q94" s="129"/>
      <c r="R94" s="83"/>
    </row>
    <row r="95" spans="1:18" x14ac:dyDescent="0.35">
      <c r="A95" s="79"/>
      <c r="B95" s="128"/>
      <c r="C95" s="81"/>
      <c r="D95" s="84"/>
      <c r="E95" s="82"/>
      <c r="F95" s="83"/>
      <c r="G95" s="82"/>
      <c r="H95" s="129"/>
      <c r="I95" s="83"/>
      <c r="J95" s="82"/>
      <c r="K95" s="129"/>
      <c r="L95" s="83"/>
      <c r="M95" s="82"/>
      <c r="N95" s="129"/>
      <c r="O95" s="83"/>
      <c r="P95" s="82"/>
      <c r="Q95" s="129"/>
      <c r="R95" s="83"/>
    </row>
    <row r="96" spans="1:18" x14ac:dyDescent="0.35">
      <c r="A96" s="79"/>
      <c r="B96" s="128"/>
      <c r="C96" s="81"/>
      <c r="D96" s="84"/>
      <c r="E96" s="82"/>
      <c r="F96" s="83"/>
      <c r="G96" s="82"/>
      <c r="H96" s="129"/>
      <c r="I96" s="83"/>
      <c r="J96" s="82"/>
      <c r="K96" s="129"/>
      <c r="L96" s="83"/>
      <c r="M96" s="82"/>
      <c r="N96" s="129"/>
      <c r="O96" s="83"/>
      <c r="P96" s="82"/>
      <c r="Q96" s="129"/>
      <c r="R96" s="83"/>
    </row>
    <row r="97" spans="1:18" x14ac:dyDescent="0.35">
      <c r="A97" s="79"/>
      <c r="B97" s="128"/>
      <c r="C97" s="81"/>
      <c r="D97" s="84"/>
      <c r="E97" s="82"/>
      <c r="F97" s="83"/>
      <c r="G97" s="82"/>
      <c r="H97" s="129"/>
      <c r="I97" s="83"/>
      <c r="J97" s="82"/>
      <c r="K97" s="129"/>
      <c r="L97" s="83"/>
      <c r="M97" s="82"/>
      <c r="N97" s="129"/>
      <c r="O97" s="83"/>
      <c r="P97" s="82"/>
      <c r="Q97" s="129"/>
      <c r="R97" s="83"/>
    </row>
    <row r="98" spans="1:18" x14ac:dyDescent="0.35">
      <c r="A98" s="79"/>
      <c r="B98" s="128"/>
      <c r="C98" s="81"/>
      <c r="D98" s="84"/>
      <c r="E98" s="82"/>
      <c r="F98" s="83"/>
      <c r="G98" s="82"/>
      <c r="H98" s="129"/>
      <c r="I98" s="83"/>
      <c r="J98" s="82"/>
      <c r="K98" s="129"/>
      <c r="L98" s="83"/>
      <c r="M98" s="82"/>
      <c r="N98" s="129"/>
      <c r="O98" s="83"/>
      <c r="P98" s="82"/>
      <c r="Q98" s="129"/>
      <c r="R98" s="83"/>
    </row>
    <row r="99" spans="1:18" x14ac:dyDescent="0.35">
      <c r="A99" s="79"/>
      <c r="B99" s="128"/>
      <c r="C99" s="81"/>
      <c r="D99" s="84"/>
      <c r="E99" s="82"/>
      <c r="F99" s="83"/>
      <c r="G99" s="82"/>
      <c r="H99" s="129"/>
      <c r="I99" s="83"/>
      <c r="J99" s="82"/>
      <c r="K99" s="129"/>
      <c r="L99" s="83"/>
      <c r="M99" s="82"/>
      <c r="N99" s="129"/>
      <c r="O99" s="83"/>
      <c r="P99" s="82"/>
      <c r="Q99" s="129"/>
      <c r="R99" s="83"/>
    </row>
    <row r="100" spans="1:18" x14ac:dyDescent="0.35">
      <c r="A100" s="79"/>
      <c r="B100" s="128"/>
      <c r="C100" s="81"/>
      <c r="D100" s="84"/>
      <c r="E100" s="82"/>
      <c r="F100" s="83"/>
      <c r="G100" s="82"/>
      <c r="H100" s="129"/>
      <c r="I100" s="83"/>
      <c r="J100" s="82"/>
      <c r="K100" s="129"/>
      <c r="L100" s="83"/>
      <c r="M100" s="82"/>
      <c r="N100" s="129"/>
      <c r="O100" s="83"/>
      <c r="P100" s="82"/>
      <c r="Q100" s="129"/>
      <c r="R100" s="83"/>
    </row>
    <row r="101" spans="1:18" x14ac:dyDescent="0.35">
      <c r="A101" s="79"/>
      <c r="B101" s="128"/>
      <c r="C101" s="81"/>
      <c r="D101" s="84"/>
      <c r="E101" s="82"/>
      <c r="F101" s="83"/>
      <c r="G101" s="82"/>
      <c r="H101" s="129"/>
      <c r="I101" s="83"/>
      <c r="J101" s="82"/>
      <c r="K101" s="129"/>
      <c r="L101" s="83"/>
      <c r="M101" s="82"/>
      <c r="N101" s="129"/>
      <c r="O101" s="83"/>
      <c r="P101" s="82"/>
      <c r="Q101" s="129"/>
      <c r="R101" s="83"/>
    </row>
    <row r="102" spans="1:18" x14ac:dyDescent="0.35">
      <c r="A102" s="79"/>
      <c r="B102" s="128"/>
      <c r="C102" s="81"/>
      <c r="D102" s="84"/>
      <c r="E102" s="82"/>
      <c r="F102" s="83"/>
      <c r="G102" s="82"/>
      <c r="H102" s="129"/>
      <c r="I102" s="83"/>
      <c r="J102" s="82"/>
      <c r="K102" s="129"/>
      <c r="L102" s="83"/>
      <c r="M102" s="82"/>
      <c r="N102" s="129"/>
      <c r="O102" s="83"/>
      <c r="P102" s="82"/>
      <c r="Q102" s="129"/>
      <c r="R102" s="83"/>
    </row>
    <row r="103" spans="1:18" x14ac:dyDescent="0.35">
      <c r="A103" s="79"/>
      <c r="B103" s="128"/>
      <c r="C103" s="81"/>
      <c r="D103" s="84"/>
      <c r="E103" s="82"/>
      <c r="F103" s="83"/>
      <c r="G103" s="82"/>
      <c r="H103" s="129"/>
      <c r="I103" s="83"/>
      <c r="J103" s="82"/>
      <c r="K103" s="129"/>
      <c r="L103" s="83"/>
      <c r="M103" s="82"/>
      <c r="N103" s="129"/>
      <c r="O103" s="83"/>
      <c r="P103" s="82"/>
      <c r="Q103" s="129"/>
      <c r="R103" s="83"/>
    </row>
    <row r="104" spans="1:18" x14ac:dyDescent="0.35">
      <c r="A104" s="79"/>
      <c r="B104" s="128"/>
      <c r="C104" s="81"/>
      <c r="D104" s="84"/>
      <c r="E104" s="82"/>
      <c r="F104" s="83"/>
      <c r="G104" s="82"/>
      <c r="H104" s="129"/>
      <c r="I104" s="83"/>
      <c r="J104" s="82"/>
      <c r="K104" s="129"/>
      <c r="L104" s="83"/>
      <c r="M104" s="82"/>
      <c r="N104" s="129"/>
      <c r="O104" s="83"/>
      <c r="P104" s="82"/>
      <c r="Q104" s="129"/>
      <c r="R104" s="83"/>
    </row>
    <row r="105" spans="1:18" x14ac:dyDescent="0.35">
      <c r="A105" s="79"/>
      <c r="B105" s="128"/>
      <c r="C105" s="81"/>
      <c r="D105" s="84"/>
      <c r="E105" s="82"/>
      <c r="F105" s="83"/>
      <c r="G105" s="82"/>
      <c r="H105" s="129"/>
      <c r="I105" s="83"/>
      <c r="J105" s="82"/>
      <c r="K105" s="129"/>
      <c r="L105" s="83"/>
      <c r="M105" s="82"/>
      <c r="N105" s="129"/>
      <c r="O105" s="83"/>
      <c r="P105" s="82"/>
      <c r="Q105" s="129"/>
      <c r="R105" s="83"/>
    </row>
    <row r="106" spans="1:18" x14ac:dyDescent="0.35">
      <c r="A106" s="79"/>
      <c r="B106" s="128"/>
      <c r="C106" s="81"/>
      <c r="D106" s="84"/>
      <c r="E106" s="82"/>
      <c r="F106" s="83"/>
      <c r="G106" s="82"/>
      <c r="H106" s="129"/>
      <c r="I106" s="83"/>
      <c r="J106" s="82"/>
      <c r="K106" s="129"/>
      <c r="L106" s="83"/>
      <c r="M106" s="82"/>
      <c r="N106" s="129"/>
      <c r="O106" s="83"/>
      <c r="P106" s="82"/>
      <c r="Q106" s="129"/>
      <c r="R106" s="83"/>
    </row>
    <row r="107" spans="1:18" x14ac:dyDescent="0.35">
      <c r="A107" s="79"/>
      <c r="B107" s="128"/>
      <c r="C107" s="81"/>
      <c r="D107" s="84"/>
      <c r="E107" s="82"/>
      <c r="F107" s="83"/>
      <c r="G107" s="82"/>
      <c r="H107" s="129"/>
      <c r="I107" s="83"/>
      <c r="J107" s="82"/>
      <c r="K107" s="129"/>
      <c r="L107" s="83"/>
      <c r="M107" s="82"/>
      <c r="N107" s="129"/>
      <c r="O107" s="83"/>
      <c r="P107" s="82"/>
      <c r="Q107" s="129"/>
      <c r="R107" s="83"/>
    </row>
    <row r="108" spans="1:18" x14ac:dyDescent="0.35">
      <c r="A108" s="79"/>
      <c r="B108" s="128"/>
      <c r="C108" s="81"/>
      <c r="D108" s="84"/>
      <c r="E108" s="82"/>
      <c r="F108" s="83"/>
      <c r="G108" s="82"/>
      <c r="H108" s="129"/>
      <c r="I108" s="83"/>
      <c r="J108" s="82"/>
      <c r="K108" s="129"/>
      <c r="L108" s="83"/>
      <c r="M108" s="82"/>
      <c r="N108" s="129"/>
      <c r="O108" s="83"/>
      <c r="P108" s="82"/>
      <c r="Q108" s="129"/>
      <c r="R108" s="83"/>
    </row>
    <row r="109" spans="1:18" x14ac:dyDescent="0.35">
      <c r="A109" s="79"/>
      <c r="B109" s="128"/>
      <c r="C109" s="81"/>
      <c r="D109" s="84"/>
      <c r="E109" s="82"/>
      <c r="F109" s="83"/>
      <c r="G109" s="82"/>
      <c r="H109" s="129"/>
      <c r="I109" s="83"/>
      <c r="J109" s="82"/>
      <c r="K109" s="129"/>
      <c r="L109" s="83"/>
      <c r="M109" s="82"/>
      <c r="N109" s="129"/>
      <c r="O109" s="83"/>
      <c r="P109" s="82"/>
      <c r="Q109" s="129"/>
      <c r="R109" s="83"/>
    </row>
    <row r="110" spans="1:18" x14ac:dyDescent="0.35">
      <c r="A110" s="79"/>
      <c r="B110" s="128"/>
      <c r="C110" s="81"/>
      <c r="D110" s="84"/>
      <c r="E110" s="82"/>
      <c r="F110" s="83"/>
      <c r="G110" s="82"/>
      <c r="H110" s="129"/>
      <c r="I110" s="83"/>
      <c r="J110" s="82"/>
      <c r="K110" s="129"/>
      <c r="L110" s="83"/>
      <c r="M110" s="82"/>
      <c r="N110" s="129"/>
      <c r="O110" s="83"/>
      <c r="P110" s="82"/>
      <c r="Q110" s="129"/>
      <c r="R110" s="83"/>
    </row>
    <row r="111" spans="1:18" x14ac:dyDescent="0.35">
      <c r="A111" s="79"/>
      <c r="B111" s="128"/>
      <c r="C111" s="81"/>
      <c r="D111" s="84"/>
      <c r="E111" s="82"/>
      <c r="F111" s="83"/>
      <c r="G111" s="82"/>
      <c r="H111" s="129"/>
      <c r="I111" s="83"/>
      <c r="J111" s="82"/>
      <c r="K111" s="129"/>
      <c r="L111" s="83"/>
      <c r="M111" s="82"/>
      <c r="N111" s="129"/>
      <c r="O111" s="83"/>
      <c r="P111" s="82"/>
      <c r="Q111" s="129"/>
      <c r="R111" s="83"/>
    </row>
    <row r="112" spans="1:18" x14ac:dyDescent="0.35">
      <c r="A112" s="79"/>
      <c r="B112" s="128"/>
      <c r="C112" s="81"/>
      <c r="D112" s="84"/>
      <c r="E112" s="82"/>
      <c r="F112" s="83"/>
      <c r="G112" s="82"/>
      <c r="H112" s="129"/>
      <c r="I112" s="83"/>
      <c r="J112" s="82"/>
      <c r="K112" s="129"/>
      <c r="L112" s="83"/>
      <c r="M112" s="82"/>
      <c r="N112" s="129"/>
      <c r="O112" s="83"/>
      <c r="P112" s="82"/>
      <c r="Q112" s="129"/>
      <c r="R112" s="83"/>
    </row>
    <row r="113" spans="1:18" x14ac:dyDescent="0.35">
      <c r="A113" s="79"/>
      <c r="B113" s="128"/>
      <c r="C113" s="81"/>
      <c r="D113" s="84"/>
      <c r="E113" s="82"/>
      <c r="F113" s="83"/>
      <c r="G113" s="82"/>
      <c r="H113" s="129"/>
      <c r="I113" s="83"/>
      <c r="J113" s="82"/>
      <c r="K113" s="129"/>
      <c r="L113" s="83"/>
      <c r="M113" s="82"/>
      <c r="N113" s="129"/>
      <c r="O113" s="83"/>
      <c r="P113" s="82"/>
      <c r="Q113" s="129"/>
      <c r="R113" s="83"/>
    </row>
    <row r="114" spans="1:18" x14ac:dyDescent="0.35">
      <c r="A114" s="79"/>
      <c r="B114" s="128"/>
      <c r="C114" s="81"/>
      <c r="D114" s="84"/>
      <c r="E114" s="82"/>
      <c r="F114" s="83"/>
      <c r="G114" s="82"/>
      <c r="H114" s="129"/>
      <c r="I114" s="83"/>
      <c r="J114" s="82"/>
      <c r="K114" s="129"/>
      <c r="L114" s="83"/>
      <c r="M114" s="82"/>
      <c r="N114" s="129"/>
      <c r="O114" s="83"/>
      <c r="P114" s="82"/>
      <c r="Q114" s="129"/>
      <c r="R114" s="83"/>
    </row>
    <row r="115" spans="1:18" x14ac:dyDescent="0.35">
      <c r="A115" s="79"/>
      <c r="B115" s="128"/>
      <c r="C115" s="81"/>
      <c r="D115" s="84"/>
      <c r="E115" s="82"/>
      <c r="F115" s="83"/>
      <c r="G115" s="82"/>
      <c r="H115" s="129"/>
      <c r="I115" s="83"/>
      <c r="J115" s="82"/>
      <c r="K115" s="129"/>
      <c r="L115" s="83"/>
      <c r="M115" s="82"/>
      <c r="N115" s="129"/>
      <c r="O115" s="83"/>
      <c r="P115" s="82"/>
      <c r="Q115" s="129"/>
      <c r="R115" s="83"/>
    </row>
    <row r="116" spans="1:18" x14ac:dyDescent="0.35">
      <c r="A116" s="79"/>
      <c r="B116" s="128"/>
      <c r="C116" s="81"/>
      <c r="D116" s="84"/>
      <c r="E116" s="82"/>
      <c r="F116" s="83"/>
      <c r="G116" s="82"/>
      <c r="H116" s="129"/>
      <c r="I116" s="83"/>
      <c r="J116" s="82"/>
      <c r="K116" s="129"/>
      <c r="L116" s="83"/>
      <c r="M116" s="82"/>
      <c r="N116" s="129"/>
      <c r="O116" s="83"/>
      <c r="P116" s="82"/>
      <c r="Q116" s="129"/>
      <c r="R116" s="83"/>
    </row>
    <row r="117" spans="1:18" x14ac:dyDescent="0.35">
      <c r="A117" s="79"/>
      <c r="B117" s="128"/>
      <c r="C117" s="81"/>
      <c r="D117" s="84"/>
      <c r="E117" s="82"/>
      <c r="F117" s="83"/>
      <c r="G117" s="82"/>
      <c r="H117" s="129"/>
      <c r="I117" s="83"/>
      <c r="J117" s="82"/>
      <c r="K117" s="129"/>
      <c r="L117" s="83"/>
      <c r="M117" s="82"/>
      <c r="N117" s="129"/>
      <c r="O117" s="83"/>
      <c r="P117" s="82"/>
      <c r="Q117" s="129"/>
      <c r="R117" s="83"/>
    </row>
    <row r="118" spans="1:18" x14ac:dyDescent="0.35">
      <c r="A118" s="79"/>
      <c r="B118" s="128"/>
      <c r="C118" s="81"/>
      <c r="D118" s="84"/>
      <c r="E118" s="82"/>
      <c r="F118" s="83"/>
      <c r="G118" s="82"/>
      <c r="H118" s="129"/>
      <c r="I118" s="83"/>
      <c r="J118" s="82"/>
      <c r="K118" s="129"/>
      <c r="L118" s="83"/>
      <c r="M118" s="82"/>
      <c r="N118" s="129"/>
      <c r="O118" s="83"/>
      <c r="P118" s="82"/>
      <c r="Q118" s="129"/>
      <c r="R118" s="83"/>
    </row>
    <row r="119" spans="1:18" x14ac:dyDescent="0.35">
      <c r="A119" s="79"/>
      <c r="B119" s="128"/>
      <c r="C119" s="81"/>
      <c r="D119" s="84"/>
      <c r="E119" s="82"/>
      <c r="F119" s="83"/>
      <c r="G119" s="82"/>
      <c r="H119" s="129"/>
      <c r="I119" s="83"/>
      <c r="J119" s="82"/>
      <c r="K119" s="129"/>
      <c r="L119" s="83"/>
      <c r="M119" s="82"/>
      <c r="N119" s="129"/>
      <c r="O119" s="83"/>
      <c r="P119" s="82"/>
      <c r="Q119" s="129"/>
      <c r="R119" s="83"/>
    </row>
    <row r="120" spans="1:18" x14ac:dyDescent="0.35">
      <c r="A120" s="79"/>
      <c r="B120" s="128"/>
      <c r="C120" s="81"/>
      <c r="D120" s="84"/>
      <c r="E120" s="82"/>
      <c r="F120" s="83"/>
      <c r="G120" s="82"/>
      <c r="H120" s="129"/>
      <c r="I120" s="83"/>
      <c r="J120" s="82"/>
      <c r="K120" s="129"/>
      <c r="L120" s="83"/>
      <c r="M120" s="82"/>
      <c r="N120" s="129"/>
      <c r="O120" s="83"/>
      <c r="P120" s="82"/>
      <c r="Q120" s="129"/>
      <c r="R120" s="83"/>
    </row>
    <row r="121" spans="1:18" x14ac:dyDescent="0.35">
      <c r="A121" s="79"/>
      <c r="B121" s="128"/>
      <c r="C121" s="81"/>
      <c r="D121" s="84"/>
      <c r="E121" s="82"/>
      <c r="F121" s="83"/>
      <c r="G121" s="82"/>
      <c r="H121" s="129"/>
      <c r="I121" s="83"/>
      <c r="J121" s="82"/>
      <c r="K121" s="129"/>
      <c r="L121" s="83"/>
      <c r="M121" s="82"/>
      <c r="N121" s="129"/>
      <c r="O121" s="83"/>
      <c r="P121" s="82"/>
      <c r="Q121" s="129"/>
      <c r="R121" s="83"/>
    </row>
    <row r="122" spans="1:18" x14ac:dyDescent="0.35">
      <c r="A122" s="79"/>
      <c r="B122" s="128"/>
      <c r="C122" s="81"/>
      <c r="D122" s="84"/>
      <c r="E122" s="82"/>
      <c r="F122" s="83"/>
      <c r="G122" s="82"/>
      <c r="H122" s="129"/>
      <c r="I122" s="83"/>
      <c r="J122" s="82"/>
      <c r="K122" s="129"/>
      <c r="L122" s="83"/>
      <c r="M122" s="82"/>
      <c r="N122" s="129"/>
      <c r="O122" s="83"/>
      <c r="P122" s="82"/>
      <c r="Q122" s="129"/>
      <c r="R122" s="83"/>
    </row>
    <row r="123" spans="1:18" x14ac:dyDescent="0.35">
      <c r="A123" s="79"/>
      <c r="B123" s="128"/>
      <c r="C123" s="81"/>
      <c r="D123" s="84"/>
      <c r="E123" s="82"/>
      <c r="F123" s="83"/>
      <c r="G123" s="82"/>
      <c r="H123" s="129"/>
      <c r="I123" s="83"/>
      <c r="J123" s="82"/>
      <c r="K123" s="129"/>
      <c r="L123" s="83"/>
      <c r="M123" s="82"/>
      <c r="N123" s="129"/>
      <c r="O123" s="83"/>
      <c r="P123" s="82"/>
      <c r="Q123" s="129"/>
      <c r="R123" s="83"/>
    </row>
    <row r="124" spans="1:18" x14ac:dyDescent="0.35">
      <c r="A124" s="79"/>
      <c r="B124" s="128"/>
      <c r="C124" s="81"/>
      <c r="D124" s="84"/>
      <c r="E124" s="82"/>
      <c r="F124" s="83"/>
      <c r="G124" s="82"/>
      <c r="H124" s="129"/>
      <c r="I124" s="83"/>
      <c r="J124" s="82"/>
      <c r="K124" s="129"/>
      <c r="L124" s="83"/>
      <c r="M124" s="82"/>
      <c r="N124" s="129"/>
      <c r="O124" s="83"/>
      <c r="P124" s="82"/>
      <c r="Q124" s="129"/>
      <c r="R124" s="83"/>
    </row>
    <row r="125" spans="1:18" x14ac:dyDescent="0.35">
      <c r="A125" s="79"/>
      <c r="B125" s="128"/>
      <c r="C125" s="81"/>
      <c r="D125" s="84"/>
      <c r="E125" s="82"/>
      <c r="F125" s="83"/>
      <c r="G125" s="82"/>
      <c r="H125" s="129"/>
      <c r="I125" s="83"/>
      <c r="J125" s="82"/>
      <c r="K125" s="129"/>
      <c r="L125" s="83"/>
      <c r="M125" s="82"/>
      <c r="N125" s="129"/>
      <c r="O125" s="83"/>
      <c r="P125" s="82"/>
      <c r="Q125" s="129"/>
      <c r="R125" s="83"/>
    </row>
    <row r="126" spans="1:18" x14ac:dyDescent="0.35">
      <c r="A126" s="79"/>
      <c r="B126" s="128"/>
      <c r="C126" s="81"/>
      <c r="D126" s="84"/>
      <c r="E126" s="82"/>
      <c r="F126" s="83"/>
      <c r="G126" s="82"/>
      <c r="H126" s="129"/>
      <c r="I126" s="83"/>
      <c r="J126" s="82"/>
      <c r="K126" s="129"/>
      <c r="L126" s="83"/>
      <c r="M126" s="82"/>
      <c r="N126" s="129"/>
      <c r="O126" s="83"/>
      <c r="P126" s="82"/>
      <c r="Q126" s="129"/>
      <c r="R126" s="83"/>
    </row>
    <row r="127" spans="1:18" x14ac:dyDescent="0.35">
      <c r="A127" s="79"/>
      <c r="B127" s="128"/>
      <c r="C127" s="81"/>
      <c r="D127" s="84"/>
      <c r="E127" s="82"/>
      <c r="F127" s="83"/>
      <c r="G127" s="82"/>
      <c r="H127" s="129"/>
      <c r="I127" s="83"/>
      <c r="J127" s="82"/>
      <c r="K127" s="129"/>
      <c r="L127" s="83"/>
      <c r="M127" s="82"/>
      <c r="N127" s="129"/>
      <c r="O127" s="83"/>
      <c r="P127" s="82"/>
      <c r="Q127" s="129"/>
      <c r="R127" s="83"/>
    </row>
    <row r="128" spans="1:18" x14ac:dyDescent="0.35">
      <c r="A128" s="79"/>
      <c r="B128" s="128"/>
      <c r="C128" s="81"/>
      <c r="D128" s="84"/>
      <c r="E128" s="82"/>
      <c r="F128" s="83"/>
      <c r="G128" s="82"/>
      <c r="H128" s="129"/>
      <c r="I128" s="83"/>
      <c r="J128" s="82"/>
      <c r="K128" s="129"/>
      <c r="L128" s="83"/>
      <c r="M128" s="82"/>
      <c r="N128" s="129"/>
      <c r="O128" s="83"/>
      <c r="P128" s="82"/>
      <c r="Q128" s="129"/>
      <c r="R128" s="83"/>
    </row>
    <row r="129" spans="1:18" x14ac:dyDescent="0.35">
      <c r="A129" s="79"/>
      <c r="B129" s="128"/>
      <c r="C129" s="81"/>
      <c r="D129" s="84"/>
      <c r="E129" s="82"/>
      <c r="F129" s="83"/>
      <c r="G129" s="82"/>
      <c r="H129" s="129"/>
      <c r="I129" s="83"/>
      <c r="J129" s="82"/>
      <c r="K129" s="129"/>
      <c r="L129" s="83"/>
      <c r="M129" s="82"/>
      <c r="N129" s="129"/>
      <c r="O129" s="83"/>
      <c r="P129" s="82"/>
      <c r="Q129" s="129"/>
      <c r="R129" s="83"/>
    </row>
    <row r="130" spans="1:18" x14ac:dyDescent="0.35">
      <c r="A130" s="79"/>
      <c r="B130" s="128"/>
      <c r="C130" s="81"/>
      <c r="D130" s="84"/>
      <c r="E130" s="82"/>
      <c r="F130" s="83"/>
      <c r="G130" s="82"/>
      <c r="H130" s="129"/>
      <c r="I130" s="83"/>
      <c r="J130" s="82"/>
      <c r="K130" s="129"/>
      <c r="L130" s="83"/>
      <c r="M130" s="82"/>
      <c r="N130" s="129"/>
      <c r="O130" s="83"/>
      <c r="P130" s="82"/>
      <c r="Q130" s="129"/>
      <c r="R130" s="83"/>
    </row>
    <row r="131" spans="1:18" x14ac:dyDescent="0.35">
      <c r="A131" s="79"/>
      <c r="B131" s="128"/>
      <c r="C131" s="81"/>
      <c r="D131" s="84"/>
      <c r="E131" s="82"/>
      <c r="F131" s="83"/>
      <c r="G131" s="82"/>
      <c r="H131" s="129"/>
      <c r="I131" s="83"/>
      <c r="J131" s="82"/>
      <c r="K131" s="129"/>
      <c r="L131" s="83"/>
      <c r="M131" s="82"/>
      <c r="N131" s="129"/>
      <c r="O131" s="83"/>
      <c r="P131" s="82"/>
      <c r="Q131" s="129"/>
      <c r="R131" s="83"/>
    </row>
    <row r="132" spans="1:18" x14ac:dyDescent="0.35">
      <c r="A132" s="79"/>
      <c r="B132" s="128"/>
      <c r="C132" s="81"/>
      <c r="D132" s="84"/>
      <c r="E132" s="82"/>
      <c r="F132" s="83"/>
      <c r="G132" s="82"/>
      <c r="H132" s="129"/>
      <c r="I132" s="83"/>
      <c r="J132" s="82"/>
      <c r="K132" s="129"/>
      <c r="L132" s="83"/>
      <c r="M132" s="82"/>
      <c r="N132" s="129"/>
      <c r="O132" s="83"/>
      <c r="P132" s="82"/>
      <c r="Q132" s="129"/>
      <c r="R132" s="83"/>
    </row>
    <row r="133" spans="1:18" x14ac:dyDescent="0.35">
      <c r="A133" s="79"/>
      <c r="B133" s="128"/>
      <c r="C133" s="81"/>
      <c r="D133" s="84"/>
      <c r="E133" s="82"/>
      <c r="F133" s="83"/>
      <c r="G133" s="82"/>
      <c r="H133" s="129"/>
      <c r="I133" s="83"/>
      <c r="J133" s="82"/>
      <c r="K133" s="129"/>
      <c r="L133" s="83"/>
      <c r="M133" s="82"/>
      <c r="N133" s="129"/>
      <c r="O133" s="83"/>
      <c r="P133" s="82"/>
      <c r="Q133" s="129"/>
      <c r="R133" s="83"/>
    </row>
    <row r="134" spans="1:18" x14ac:dyDescent="0.35">
      <c r="A134" s="79"/>
      <c r="B134" s="128"/>
      <c r="C134" s="81"/>
      <c r="D134" s="84"/>
      <c r="E134" s="82"/>
      <c r="F134" s="83"/>
      <c r="G134" s="82"/>
      <c r="H134" s="129"/>
      <c r="I134" s="83"/>
      <c r="J134" s="82"/>
      <c r="K134" s="129"/>
      <c r="L134" s="83"/>
      <c r="M134" s="82"/>
      <c r="N134" s="129"/>
      <c r="O134" s="83"/>
      <c r="P134" s="82"/>
      <c r="Q134" s="129"/>
      <c r="R134" s="83"/>
    </row>
    <row r="135" spans="1:18" x14ac:dyDescent="0.35">
      <c r="A135" s="79"/>
      <c r="B135" s="128"/>
      <c r="C135" s="81"/>
      <c r="D135" s="84"/>
      <c r="E135" s="82"/>
      <c r="F135" s="83"/>
      <c r="G135" s="82"/>
      <c r="H135" s="129"/>
      <c r="I135" s="83"/>
      <c r="J135" s="82"/>
      <c r="K135" s="129"/>
      <c r="L135" s="83"/>
      <c r="M135" s="82"/>
      <c r="N135" s="129"/>
      <c r="O135" s="83"/>
      <c r="P135" s="82"/>
      <c r="Q135" s="129"/>
      <c r="R135" s="83"/>
    </row>
    <row r="136" spans="1:18" x14ac:dyDescent="0.35">
      <c r="A136" s="79"/>
      <c r="B136" s="128"/>
      <c r="C136" s="81"/>
      <c r="D136" s="84"/>
      <c r="E136" s="82"/>
      <c r="F136" s="83"/>
      <c r="G136" s="82"/>
      <c r="H136" s="129"/>
      <c r="I136" s="83"/>
      <c r="J136" s="82"/>
      <c r="K136" s="129"/>
      <c r="L136" s="83"/>
      <c r="M136" s="82"/>
      <c r="N136" s="129"/>
      <c r="O136" s="83"/>
      <c r="P136" s="82"/>
      <c r="Q136" s="129"/>
      <c r="R136" s="83"/>
    </row>
    <row r="137" spans="1:18" x14ac:dyDescent="0.35">
      <c r="A137" s="79"/>
      <c r="B137" s="128"/>
      <c r="C137" s="81"/>
      <c r="D137" s="84"/>
      <c r="E137" s="82"/>
      <c r="F137" s="83"/>
      <c r="G137" s="82"/>
      <c r="H137" s="129"/>
      <c r="I137" s="83"/>
      <c r="J137" s="82"/>
      <c r="K137" s="129"/>
      <c r="L137" s="83"/>
      <c r="M137" s="82"/>
      <c r="N137" s="129"/>
      <c r="O137" s="83"/>
      <c r="P137" s="82"/>
      <c r="Q137" s="129"/>
      <c r="R137" s="83"/>
    </row>
    <row r="138" spans="1:18" x14ac:dyDescent="0.35">
      <c r="A138" s="79"/>
      <c r="B138" s="128"/>
      <c r="C138" s="81"/>
      <c r="D138" s="84"/>
      <c r="E138" s="82"/>
      <c r="F138" s="83"/>
      <c r="G138" s="82"/>
      <c r="H138" s="129"/>
      <c r="I138" s="83"/>
      <c r="J138" s="82"/>
      <c r="K138" s="129"/>
      <c r="L138" s="83"/>
      <c r="M138" s="82"/>
      <c r="N138" s="129"/>
      <c r="O138" s="83"/>
      <c r="P138" s="82"/>
      <c r="Q138" s="129"/>
      <c r="R138" s="83"/>
    </row>
    <row r="139" spans="1:18" x14ac:dyDescent="0.35">
      <c r="A139" s="79"/>
      <c r="B139" s="128"/>
      <c r="C139" s="81"/>
      <c r="D139" s="84"/>
      <c r="E139" s="82"/>
      <c r="F139" s="83"/>
      <c r="G139" s="82"/>
      <c r="H139" s="129"/>
      <c r="I139" s="83"/>
      <c r="J139" s="82"/>
      <c r="K139" s="129"/>
      <c r="L139" s="83"/>
      <c r="M139" s="82"/>
      <c r="N139" s="129"/>
      <c r="O139" s="83"/>
      <c r="P139" s="82"/>
      <c r="Q139" s="129"/>
      <c r="R139" s="83"/>
    </row>
    <row r="140" spans="1:18" x14ac:dyDescent="0.35">
      <c r="A140" s="79"/>
      <c r="B140" s="128"/>
      <c r="C140" s="81"/>
      <c r="D140" s="84"/>
      <c r="E140" s="82"/>
      <c r="F140" s="83"/>
      <c r="G140" s="82"/>
      <c r="H140" s="129"/>
      <c r="I140" s="83"/>
      <c r="J140" s="82"/>
      <c r="K140" s="129"/>
      <c r="L140" s="83"/>
      <c r="M140" s="82"/>
      <c r="N140" s="129"/>
      <c r="O140" s="83"/>
      <c r="P140" s="82"/>
      <c r="Q140" s="129"/>
      <c r="R140" s="83"/>
    </row>
    <row r="141" spans="1:18" x14ac:dyDescent="0.35">
      <c r="A141" s="79"/>
      <c r="B141" s="128"/>
      <c r="C141" s="81"/>
      <c r="D141" s="84"/>
      <c r="E141" s="82"/>
      <c r="F141" s="83"/>
      <c r="G141" s="82"/>
      <c r="H141" s="129"/>
      <c r="I141" s="83"/>
      <c r="J141" s="82"/>
      <c r="K141" s="129"/>
      <c r="L141" s="83"/>
      <c r="M141" s="82"/>
      <c r="N141" s="129"/>
      <c r="O141" s="83"/>
      <c r="P141" s="82"/>
      <c r="Q141" s="129"/>
      <c r="R141" s="83"/>
    </row>
    <row r="142" spans="1:18" x14ac:dyDescent="0.35">
      <c r="A142" s="79"/>
      <c r="B142" s="128"/>
      <c r="C142" s="81"/>
      <c r="D142" s="84"/>
      <c r="E142" s="82"/>
      <c r="F142" s="83"/>
      <c r="G142" s="82"/>
      <c r="H142" s="129"/>
      <c r="I142" s="83"/>
      <c r="J142" s="82"/>
      <c r="K142" s="129"/>
      <c r="L142" s="83"/>
      <c r="M142" s="82"/>
      <c r="N142" s="129"/>
      <c r="O142" s="83"/>
      <c r="P142" s="82"/>
      <c r="Q142" s="129"/>
      <c r="R142" s="83"/>
    </row>
    <row r="143" spans="1:18" x14ac:dyDescent="0.35">
      <c r="A143" s="79"/>
      <c r="B143" s="128"/>
      <c r="C143" s="81"/>
      <c r="D143" s="84"/>
      <c r="E143" s="82"/>
      <c r="F143" s="83"/>
      <c r="G143" s="82"/>
      <c r="H143" s="129"/>
      <c r="I143" s="83"/>
      <c r="J143" s="82"/>
      <c r="K143" s="129"/>
      <c r="L143" s="83"/>
      <c r="M143" s="82"/>
      <c r="N143" s="129"/>
      <c r="O143" s="83"/>
      <c r="P143" s="82"/>
      <c r="Q143" s="129"/>
      <c r="R143" s="83"/>
    </row>
    <row r="144" spans="1:18" x14ac:dyDescent="0.35">
      <c r="A144" s="79"/>
      <c r="B144" s="128"/>
      <c r="C144" s="81"/>
      <c r="D144" s="84"/>
      <c r="E144" s="82"/>
      <c r="F144" s="83"/>
      <c r="G144" s="82"/>
      <c r="H144" s="129"/>
      <c r="I144" s="83"/>
      <c r="J144" s="82"/>
      <c r="K144" s="129"/>
      <c r="L144" s="83"/>
      <c r="M144" s="82"/>
      <c r="N144" s="129"/>
      <c r="O144" s="83"/>
      <c r="P144" s="82"/>
      <c r="Q144" s="129"/>
      <c r="R144" s="83"/>
    </row>
    <row r="145" spans="1:18" x14ac:dyDescent="0.35">
      <c r="A145" s="79"/>
      <c r="B145" s="128"/>
      <c r="C145" s="81"/>
      <c r="D145" s="84"/>
      <c r="E145" s="82"/>
      <c r="F145" s="83"/>
      <c r="G145" s="82"/>
      <c r="H145" s="129"/>
      <c r="I145" s="83"/>
      <c r="J145" s="82"/>
      <c r="K145" s="129"/>
      <c r="L145" s="83"/>
      <c r="M145" s="82"/>
      <c r="N145" s="129"/>
      <c r="O145" s="83"/>
      <c r="P145" s="82"/>
      <c r="Q145" s="129"/>
      <c r="R145" s="83"/>
    </row>
    <row r="146" spans="1:18" x14ac:dyDescent="0.35">
      <c r="A146" s="79"/>
      <c r="B146" s="128"/>
      <c r="C146" s="81"/>
      <c r="D146" s="84"/>
      <c r="E146" s="82"/>
      <c r="F146" s="83"/>
      <c r="G146" s="82"/>
      <c r="H146" s="129"/>
      <c r="I146" s="83"/>
      <c r="J146" s="82"/>
      <c r="K146" s="129"/>
      <c r="L146" s="83"/>
      <c r="M146" s="82"/>
      <c r="N146" s="129"/>
      <c r="O146" s="83"/>
      <c r="P146" s="82"/>
      <c r="Q146" s="129"/>
      <c r="R146" s="83"/>
    </row>
    <row r="147" spans="1:18" x14ac:dyDescent="0.35">
      <c r="A147" s="79"/>
      <c r="B147" s="128"/>
      <c r="C147" s="81"/>
      <c r="D147" s="84"/>
      <c r="E147" s="82"/>
      <c r="F147" s="83"/>
      <c r="G147" s="82"/>
      <c r="H147" s="129"/>
      <c r="I147" s="83"/>
      <c r="J147" s="82"/>
      <c r="K147" s="129"/>
      <c r="L147" s="83"/>
      <c r="M147" s="82"/>
      <c r="N147" s="129"/>
      <c r="O147" s="83"/>
      <c r="P147" s="82"/>
      <c r="Q147" s="129"/>
      <c r="R147" s="83"/>
    </row>
    <row r="148" spans="1:18" x14ac:dyDescent="0.35">
      <c r="A148" s="79"/>
      <c r="B148" s="128"/>
      <c r="C148" s="81"/>
      <c r="D148" s="84"/>
      <c r="E148" s="82"/>
      <c r="F148" s="83"/>
      <c r="G148" s="82"/>
      <c r="H148" s="129"/>
      <c r="I148" s="83"/>
      <c r="J148" s="82"/>
      <c r="K148" s="129"/>
      <c r="L148" s="83"/>
      <c r="M148" s="82"/>
      <c r="N148" s="129"/>
      <c r="O148" s="83"/>
      <c r="P148" s="82"/>
      <c r="Q148" s="129"/>
      <c r="R148" s="83"/>
    </row>
    <row r="149" spans="1:18" x14ac:dyDescent="0.35">
      <c r="A149" s="79"/>
      <c r="B149" s="128"/>
      <c r="C149" s="81"/>
      <c r="D149" s="84"/>
      <c r="E149" s="82"/>
      <c r="F149" s="83"/>
      <c r="G149" s="82"/>
      <c r="H149" s="129"/>
      <c r="I149" s="83"/>
      <c r="J149" s="82"/>
      <c r="K149" s="129"/>
      <c r="L149" s="83"/>
      <c r="M149" s="82"/>
      <c r="N149" s="129"/>
      <c r="O149" s="83"/>
      <c r="P149" s="82"/>
      <c r="Q149" s="129"/>
      <c r="R149" s="83"/>
    </row>
    <row r="150" spans="1:18" x14ac:dyDescent="0.35">
      <c r="A150" s="79"/>
      <c r="B150" s="128"/>
      <c r="C150" s="81"/>
      <c r="D150" s="84"/>
      <c r="E150" s="82"/>
      <c r="F150" s="83"/>
      <c r="G150" s="82"/>
      <c r="H150" s="129"/>
      <c r="I150" s="83"/>
      <c r="J150" s="82"/>
      <c r="K150" s="129"/>
      <c r="L150" s="83"/>
      <c r="M150" s="82"/>
      <c r="N150" s="129"/>
      <c r="O150" s="83"/>
      <c r="P150" s="82"/>
      <c r="Q150" s="129"/>
      <c r="R150" s="83"/>
    </row>
    <row r="151" spans="1:18" x14ac:dyDescent="0.35">
      <c r="A151" s="79"/>
      <c r="B151" s="128"/>
      <c r="C151" s="81"/>
      <c r="D151" s="84"/>
      <c r="E151" s="82"/>
      <c r="F151" s="83"/>
      <c r="G151" s="82"/>
      <c r="H151" s="129"/>
      <c r="I151" s="83"/>
      <c r="J151" s="82"/>
      <c r="K151" s="129"/>
      <c r="L151" s="83"/>
      <c r="M151" s="82"/>
      <c r="N151" s="129"/>
      <c r="O151" s="83"/>
      <c r="P151" s="82"/>
      <c r="Q151" s="129"/>
      <c r="R151" s="83"/>
    </row>
    <row r="152" spans="1:18" x14ac:dyDescent="0.35">
      <c r="A152" s="79"/>
      <c r="B152" s="128"/>
      <c r="C152" s="81"/>
      <c r="D152" s="84"/>
      <c r="E152" s="82"/>
      <c r="F152" s="83"/>
      <c r="G152" s="82"/>
      <c r="H152" s="129"/>
      <c r="I152" s="83"/>
      <c r="J152" s="82"/>
      <c r="K152" s="129"/>
      <c r="L152" s="83"/>
      <c r="M152" s="82"/>
      <c r="N152" s="129"/>
      <c r="O152" s="83"/>
      <c r="P152" s="82"/>
      <c r="Q152" s="129"/>
      <c r="R152" s="83"/>
    </row>
    <row r="153" spans="1:18" x14ac:dyDescent="0.35">
      <c r="A153" s="79"/>
      <c r="B153" s="128"/>
      <c r="C153" s="81"/>
      <c r="D153" s="84"/>
      <c r="E153" s="82"/>
      <c r="F153" s="83"/>
      <c r="G153" s="82"/>
      <c r="H153" s="129"/>
      <c r="I153" s="83"/>
      <c r="J153" s="82"/>
      <c r="K153" s="129"/>
      <c r="L153" s="83"/>
      <c r="M153" s="82"/>
      <c r="N153" s="129"/>
      <c r="O153" s="83"/>
      <c r="P153" s="82"/>
      <c r="Q153" s="129"/>
      <c r="R153" s="83"/>
    </row>
    <row r="154" spans="1:18" x14ac:dyDescent="0.35">
      <c r="A154" s="79"/>
      <c r="B154" s="128"/>
      <c r="C154" s="81"/>
      <c r="D154" s="84"/>
      <c r="E154" s="82"/>
      <c r="F154" s="83"/>
      <c r="G154" s="82"/>
      <c r="H154" s="129"/>
      <c r="I154" s="83"/>
      <c r="J154" s="82"/>
      <c r="K154" s="129"/>
      <c r="L154" s="83"/>
      <c r="M154" s="82"/>
      <c r="N154" s="129"/>
      <c r="O154" s="83"/>
      <c r="P154" s="82"/>
      <c r="Q154" s="129"/>
      <c r="R154" s="83"/>
    </row>
    <row r="155" spans="1:18" x14ac:dyDescent="0.35">
      <c r="A155" s="79"/>
      <c r="B155" s="128"/>
      <c r="C155" s="81"/>
      <c r="D155" s="84"/>
      <c r="E155" s="82"/>
      <c r="F155" s="83"/>
      <c r="G155" s="82"/>
      <c r="H155" s="129"/>
      <c r="I155" s="83"/>
      <c r="J155" s="82"/>
      <c r="K155" s="129"/>
      <c r="L155" s="83"/>
      <c r="M155" s="82"/>
      <c r="N155" s="129"/>
      <c r="O155" s="83"/>
      <c r="P155" s="82"/>
      <c r="Q155" s="129"/>
      <c r="R155" s="83"/>
    </row>
    <row r="156" spans="1:18" x14ac:dyDescent="0.35">
      <c r="A156" s="79"/>
      <c r="B156" s="128"/>
      <c r="C156" s="81"/>
      <c r="D156" s="84"/>
      <c r="E156" s="82"/>
      <c r="F156" s="83"/>
      <c r="G156" s="82"/>
      <c r="H156" s="129"/>
      <c r="I156" s="83"/>
      <c r="J156" s="82"/>
      <c r="K156" s="129"/>
      <c r="L156" s="83"/>
      <c r="M156" s="82"/>
      <c r="N156" s="129"/>
      <c r="O156" s="83"/>
      <c r="P156" s="82"/>
      <c r="Q156" s="129"/>
      <c r="R156" s="83"/>
    </row>
    <row r="157" spans="1:18" x14ac:dyDescent="0.35">
      <c r="A157" s="79"/>
      <c r="B157" s="128"/>
      <c r="C157" s="81"/>
      <c r="D157" s="84"/>
      <c r="E157" s="82"/>
      <c r="F157" s="83"/>
      <c r="G157" s="82"/>
      <c r="H157" s="129"/>
      <c r="I157" s="83"/>
      <c r="J157" s="82"/>
      <c r="K157" s="129"/>
      <c r="L157" s="83"/>
      <c r="M157" s="82"/>
      <c r="N157" s="129"/>
      <c r="O157" s="83"/>
      <c r="P157" s="82"/>
      <c r="Q157" s="129"/>
      <c r="R157" s="83"/>
    </row>
    <row r="158" spans="1:18" x14ac:dyDescent="0.35">
      <c r="A158" s="79"/>
      <c r="B158" s="128"/>
      <c r="C158" s="81"/>
      <c r="D158" s="84"/>
      <c r="E158" s="82"/>
      <c r="F158" s="83"/>
      <c r="G158" s="82"/>
      <c r="H158" s="129"/>
      <c r="I158" s="83"/>
      <c r="J158" s="82"/>
      <c r="K158" s="129"/>
      <c r="L158" s="83"/>
      <c r="M158" s="82"/>
      <c r="N158" s="129"/>
      <c r="O158" s="83"/>
      <c r="P158" s="82"/>
      <c r="Q158" s="129"/>
      <c r="R158" s="83"/>
    </row>
    <row r="159" spans="1:18" x14ac:dyDescent="0.35">
      <c r="A159" s="79"/>
      <c r="B159" s="128"/>
      <c r="C159" s="81"/>
      <c r="D159" s="84"/>
      <c r="E159" s="82"/>
      <c r="F159" s="83"/>
      <c r="G159" s="82"/>
      <c r="H159" s="129"/>
      <c r="I159" s="83"/>
      <c r="J159" s="82"/>
      <c r="K159" s="129"/>
      <c r="L159" s="83"/>
      <c r="M159" s="82"/>
      <c r="N159" s="129"/>
      <c r="O159" s="83"/>
      <c r="P159" s="82"/>
      <c r="Q159" s="129"/>
      <c r="R159" s="83"/>
    </row>
    <row r="160" spans="1:18" x14ac:dyDescent="0.35">
      <c r="A160" s="79"/>
      <c r="B160" s="128"/>
      <c r="C160" s="81"/>
      <c r="D160" s="84"/>
      <c r="E160" s="82"/>
      <c r="F160" s="83"/>
      <c r="G160" s="82"/>
      <c r="H160" s="129"/>
      <c r="I160" s="83"/>
      <c r="J160" s="82"/>
      <c r="K160" s="129"/>
      <c r="L160" s="83"/>
      <c r="M160" s="82"/>
      <c r="N160" s="129"/>
      <c r="O160" s="83"/>
      <c r="P160" s="82"/>
      <c r="Q160" s="129"/>
      <c r="R160" s="83"/>
    </row>
    <row r="161" spans="1:18" x14ac:dyDescent="0.35">
      <c r="A161" s="79"/>
      <c r="B161" s="128"/>
      <c r="C161" s="81"/>
      <c r="D161" s="84"/>
      <c r="E161" s="82"/>
      <c r="F161" s="83"/>
      <c r="G161" s="82"/>
      <c r="H161" s="129"/>
      <c r="I161" s="83"/>
      <c r="J161" s="82"/>
      <c r="K161" s="129"/>
      <c r="L161" s="83"/>
      <c r="M161" s="82"/>
      <c r="N161" s="129"/>
      <c r="O161" s="83"/>
      <c r="P161" s="82"/>
      <c r="Q161" s="129"/>
      <c r="R161" s="83"/>
    </row>
    <row r="162" spans="1:18" x14ac:dyDescent="0.35">
      <c r="A162" s="79"/>
      <c r="B162" s="128"/>
      <c r="C162" s="81"/>
      <c r="D162" s="84"/>
      <c r="E162" s="82"/>
      <c r="F162" s="83"/>
      <c r="G162" s="82"/>
      <c r="H162" s="129"/>
      <c r="I162" s="83"/>
      <c r="J162" s="82"/>
      <c r="K162" s="129"/>
      <c r="L162" s="83"/>
      <c r="M162" s="82"/>
      <c r="N162" s="129"/>
      <c r="O162" s="83"/>
      <c r="P162" s="82"/>
      <c r="Q162" s="129"/>
      <c r="R162" s="83"/>
    </row>
    <row r="163" spans="1:18" x14ac:dyDescent="0.35">
      <c r="A163" s="79"/>
      <c r="B163" s="128"/>
      <c r="C163" s="81"/>
      <c r="D163" s="84"/>
      <c r="E163" s="82"/>
      <c r="F163" s="83"/>
      <c r="G163" s="82"/>
      <c r="H163" s="129"/>
      <c r="I163" s="83"/>
      <c r="J163" s="82"/>
      <c r="K163" s="129"/>
      <c r="L163" s="83"/>
      <c r="M163" s="82"/>
      <c r="N163" s="129"/>
      <c r="O163" s="83"/>
      <c r="P163" s="82"/>
      <c r="Q163" s="129"/>
      <c r="R163" s="83"/>
    </row>
    <row r="164" spans="1:18" x14ac:dyDescent="0.35">
      <c r="A164" s="79"/>
      <c r="B164" s="128"/>
      <c r="C164" s="81"/>
      <c r="D164" s="84"/>
      <c r="E164" s="82"/>
      <c r="F164" s="83"/>
      <c r="G164" s="82"/>
      <c r="H164" s="129"/>
      <c r="I164" s="83"/>
      <c r="J164" s="82"/>
      <c r="K164" s="129"/>
      <c r="L164" s="83"/>
      <c r="M164" s="82"/>
      <c r="N164" s="129"/>
      <c r="O164" s="83"/>
      <c r="P164" s="82"/>
      <c r="Q164" s="129"/>
      <c r="R164" s="83"/>
    </row>
    <row r="165" spans="1:18" x14ac:dyDescent="0.35">
      <c r="A165" s="79"/>
      <c r="B165" s="128"/>
      <c r="C165" s="81"/>
      <c r="D165" s="84"/>
      <c r="E165" s="82"/>
      <c r="F165" s="83"/>
      <c r="G165" s="82"/>
      <c r="H165" s="129"/>
      <c r="I165" s="83"/>
      <c r="J165" s="82"/>
      <c r="K165" s="129"/>
      <c r="L165" s="83"/>
      <c r="M165" s="82"/>
      <c r="N165" s="129"/>
      <c r="O165" s="83"/>
      <c r="P165" s="82"/>
      <c r="Q165" s="129"/>
      <c r="R165" s="83"/>
    </row>
    <row r="166" spans="1:18" x14ac:dyDescent="0.35">
      <c r="A166" s="79"/>
      <c r="B166" s="128"/>
      <c r="C166" s="81"/>
      <c r="D166" s="84"/>
      <c r="E166" s="82"/>
      <c r="F166" s="83"/>
      <c r="G166" s="82"/>
      <c r="H166" s="129"/>
      <c r="I166" s="83"/>
      <c r="J166" s="82"/>
      <c r="K166" s="129"/>
      <c r="L166" s="83"/>
      <c r="M166" s="82"/>
      <c r="N166" s="129"/>
      <c r="O166" s="83"/>
      <c r="P166" s="82"/>
      <c r="Q166" s="129"/>
      <c r="R166" s="83"/>
    </row>
    <row r="167" spans="1:18" x14ac:dyDescent="0.35">
      <c r="A167" s="79"/>
      <c r="B167" s="128"/>
      <c r="C167" s="81"/>
      <c r="D167" s="84"/>
      <c r="E167" s="82"/>
      <c r="F167" s="83"/>
      <c r="G167" s="82"/>
      <c r="H167" s="129"/>
      <c r="I167" s="83"/>
      <c r="J167" s="82"/>
      <c r="K167" s="129"/>
      <c r="L167" s="83"/>
      <c r="M167" s="82"/>
      <c r="N167" s="129"/>
      <c r="O167" s="83"/>
      <c r="P167" s="82"/>
      <c r="Q167" s="129"/>
      <c r="R167" s="83"/>
    </row>
    <row r="168" spans="1:18" x14ac:dyDescent="0.35">
      <c r="A168" s="79"/>
      <c r="B168" s="128"/>
      <c r="C168" s="81"/>
      <c r="D168" s="84"/>
      <c r="E168" s="82"/>
      <c r="F168" s="83"/>
      <c r="G168" s="82"/>
      <c r="H168" s="129"/>
      <c r="I168" s="83"/>
      <c r="J168" s="82"/>
      <c r="K168" s="129"/>
      <c r="L168" s="83"/>
      <c r="M168" s="82"/>
      <c r="N168" s="129"/>
      <c r="O168" s="83"/>
      <c r="P168" s="82"/>
      <c r="Q168" s="129"/>
      <c r="R168" s="83"/>
    </row>
    <row r="169" spans="1:18" x14ac:dyDescent="0.35">
      <c r="A169" s="79"/>
      <c r="B169" s="128"/>
      <c r="C169" s="81"/>
      <c r="D169" s="84"/>
      <c r="E169" s="82"/>
      <c r="F169" s="83"/>
      <c r="G169" s="82"/>
      <c r="H169" s="129"/>
      <c r="I169" s="83"/>
      <c r="J169" s="82"/>
      <c r="K169" s="129"/>
      <c r="L169" s="83"/>
      <c r="M169" s="82"/>
      <c r="N169" s="129"/>
      <c r="O169" s="83"/>
      <c r="P169" s="82"/>
      <c r="Q169" s="129"/>
      <c r="R169" s="83"/>
    </row>
    <row r="170" spans="1:18" x14ac:dyDescent="0.35">
      <c r="A170" s="79"/>
      <c r="B170" s="128"/>
      <c r="C170" s="81"/>
      <c r="D170" s="84"/>
      <c r="E170" s="82"/>
      <c r="F170" s="83"/>
      <c r="G170" s="82"/>
      <c r="H170" s="129"/>
      <c r="I170" s="83"/>
      <c r="J170" s="82"/>
      <c r="K170" s="129"/>
      <c r="L170" s="83"/>
      <c r="M170" s="82"/>
      <c r="N170" s="129"/>
      <c r="O170" s="83"/>
      <c r="P170" s="82"/>
      <c r="Q170" s="129"/>
      <c r="R170" s="83"/>
    </row>
    <row r="171" spans="1:18" x14ac:dyDescent="0.35">
      <c r="A171" s="79"/>
      <c r="B171" s="128"/>
      <c r="C171" s="81"/>
      <c r="D171" s="84"/>
      <c r="E171" s="82"/>
      <c r="F171" s="83"/>
      <c r="G171" s="82"/>
      <c r="H171" s="129"/>
      <c r="I171" s="83"/>
      <c r="J171" s="82"/>
      <c r="K171" s="129"/>
      <c r="L171" s="83"/>
      <c r="M171" s="82"/>
      <c r="N171" s="129"/>
      <c r="O171" s="83"/>
      <c r="P171" s="82"/>
      <c r="Q171" s="129"/>
      <c r="R171" s="83"/>
    </row>
    <row r="172" spans="1:18" x14ac:dyDescent="0.35">
      <c r="A172" s="79"/>
      <c r="B172" s="128"/>
      <c r="C172" s="81"/>
      <c r="D172" s="84"/>
      <c r="E172" s="82"/>
      <c r="F172" s="83"/>
      <c r="G172" s="82"/>
      <c r="H172" s="129"/>
      <c r="I172" s="83"/>
      <c r="J172" s="82"/>
      <c r="K172" s="129"/>
      <c r="L172" s="83"/>
      <c r="M172" s="82"/>
      <c r="N172" s="129"/>
      <c r="O172" s="83"/>
      <c r="P172" s="82"/>
      <c r="Q172" s="129"/>
      <c r="R172" s="83"/>
    </row>
    <row r="173" spans="1:18" x14ac:dyDescent="0.35">
      <c r="A173" s="79"/>
      <c r="B173" s="128"/>
      <c r="C173" s="81"/>
      <c r="D173" s="84"/>
      <c r="E173" s="82"/>
      <c r="F173" s="83"/>
      <c r="G173" s="82"/>
      <c r="H173" s="129"/>
      <c r="I173" s="83"/>
      <c r="J173" s="82"/>
      <c r="K173" s="129"/>
      <c r="L173" s="83"/>
      <c r="M173" s="82"/>
      <c r="N173" s="129"/>
      <c r="O173" s="83"/>
      <c r="P173" s="82"/>
      <c r="Q173" s="129"/>
      <c r="R173" s="83"/>
    </row>
    <row r="174" spans="1:18" x14ac:dyDescent="0.35">
      <c r="A174" s="79"/>
      <c r="B174" s="128"/>
      <c r="C174" s="81"/>
      <c r="D174" s="84"/>
      <c r="E174" s="82"/>
      <c r="F174" s="83"/>
      <c r="G174" s="82"/>
      <c r="H174" s="129"/>
      <c r="I174" s="83"/>
      <c r="J174" s="82"/>
      <c r="K174" s="129"/>
      <c r="L174" s="83"/>
      <c r="M174" s="82"/>
      <c r="N174" s="129"/>
      <c r="O174" s="83"/>
      <c r="P174" s="82"/>
      <c r="Q174" s="129"/>
      <c r="R174" s="83"/>
    </row>
    <row r="175" spans="1:18" x14ac:dyDescent="0.35">
      <c r="A175" s="79"/>
      <c r="B175" s="128"/>
      <c r="C175" s="81"/>
      <c r="D175" s="84"/>
      <c r="E175" s="82"/>
      <c r="F175" s="83"/>
      <c r="G175" s="82"/>
      <c r="H175" s="129"/>
      <c r="I175" s="83"/>
      <c r="J175" s="82"/>
      <c r="K175" s="129"/>
      <c r="L175" s="83"/>
      <c r="M175" s="82"/>
      <c r="N175" s="129"/>
      <c r="O175" s="83"/>
      <c r="P175" s="82"/>
      <c r="Q175" s="129"/>
      <c r="R175" s="83"/>
    </row>
    <row r="176" spans="1:18" x14ac:dyDescent="0.35">
      <c r="A176" s="79"/>
      <c r="B176" s="128"/>
      <c r="C176" s="81"/>
      <c r="D176" s="84"/>
      <c r="E176" s="82"/>
      <c r="F176" s="83"/>
      <c r="G176" s="82"/>
      <c r="H176" s="129"/>
      <c r="I176" s="83"/>
      <c r="J176" s="82"/>
      <c r="K176" s="129"/>
      <c r="L176" s="83"/>
      <c r="M176" s="82"/>
      <c r="N176" s="129"/>
      <c r="O176" s="83"/>
      <c r="P176" s="82"/>
      <c r="Q176" s="129"/>
      <c r="R176" s="83"/>
    </row>
    <row r="177" spans="1:18" x14ac:dyDescent="0.35">
      <c r="A177" s="79"/>
      <c r="B177" s="128"/>
      <c r="C177" s="81"/>
      <c r="D177" s="84"/>
      <c r="E177" s="82"/>
      <c r="F177" s="83"/>
      <c r="G177" s="82"/>
      <c r="H177" s="129"/>
      <c r="I177" s="83"/>
      <c r="J177" s="82"/>
      <c r="K177" s="129"/>
      <c r="L177" s="83"/>
      <c r="M177" s="82"/>
      <c r="N177" s="129"/>
      <c r="O177" s="83"/>
      <c r="P177" s="82"/>
      <c r="Q177" s="129"/>
      <c r="R177" s="83"/>
    </row>
    <row r="178" spans="1:18" x14ac:dyDescent="0.35">
      <c r="A178" s="79"/>
      <c r="B178" s="128"/>
      <c r="C178" s="81"/>
      <c r="D178" s="84"/>
      <c r="E178" s="82"/>
      <c r="F178" s="83"/>
      <c r="G178" s="82"/>
      <c r="H178" s="129"/>
      <c r="I178" s="83"/>
      <c r="J178" s="82"/>
      <c r="K178" s="129"/>
      <c r="L178" s="83"/>
      <c r="M178" s="82"/>
      <c r="N178" s="129"/>
      <c r="O178" s="83"/>
      <c r="P178" s="82"/>
      <c r="Q178" s="129"/>
      <c r="R178" s="83"/>
    </row>
    <row r="179" spans="1:18" x14ac:dyDescent="0.35">
      <c r="A179" s="79"/>
      <c r="B179" s="128"/>
      <c r="C179" s="81"/>
      <c r="D179" s="84"/>
      <c r="E179" s="82"/>
      <c r="F179" s="83"/>
      <c r="G179" s="82"/>
      <c r="H179" s="129"/>
      <c r="I179" s="83"/>
      <c r="J179" s="82"/>
      <c r="K179" s="129"/>
      <c r="L179" s="83"/>
      <c r="M179" s="82"/>
      <c r="N179" s="129"/>
      <c r="O179" s="83"/>
      <c r="P179" s="82"/>
      <c r="Q179" s="129"/>
      <c r="R179" s="83"/>
    </row>
    <row r="180" spans="1:18" x14ac:dyDescent="0.35">
      <c r="A180" s="79"/>
      <c r="B180" s="128"/>
      <c r="C180" s="81"/>
      <c r="D180" s="84"/>
      <c r="E180" s="82"/>
      <c r="F180" s="83"/>
      <c r="G180" s="82"/>
      <c r="H180" s="129"/>
      <c r="I180" s="83"/>
      <c r="J180" s="82"/>
      <c r="K180" s="129"/>
      <c r="L180" s="83"/>
      <c r="M180" s="82"/>
      <c r="N180" s="129"/>
      <c r="O180" s="83"/>
      <c r="P180" s="82"/>
      <c r="Q180" s="129"/>
      <c r="R180" s="83"/>
    </row>
    <row r="181" spans="1:18" x14ac:dyDescent="0.35">
      <c r="A181" s="79"/>
      <c r="B181" s="128"/>
      <c r="C181" s="81"/>
      <c r="D181" s="84"/>
      <c r="E181" s="82"/>
      <c r="F181" s="83"/>
      <c r="G181" s="82"/>
      <c r="H181" s="129"/>
      <c r="I181" s="83"/>
      <c r="J181" s="82"/>
      <c r="K181" s="129"/>
      <c r="L181" s="83"/>
      <c r="M181" s="82"/>
      <c r="N181" s="129"/>
      <c r="O181" s="83"/>
      <c r="P181" s="82"/>
      <c r="Q181" s="129"/>
      <c r="R181" s="83"/>
    </row>
    <row r="182" spans="1:18" x14ac:dyDescent="0.35">
      <c r="A182" s="79"/>
      <c r="B182" s="128"/>
      <c r="C182" s="81"/>
      <c r="D182" s="84"/>
      <c r="E182" s="82"/>
      <c r="F182" s="83"/>
      <c r="G182" s="82"/>
      <c r="H182" s="129"/>
      <c r="I182" s="83"/>
      <c r="J182" s="82"/>
      <c r="K182" s="129"/>
      <c r="L182" s="83"/>
      <c r="M182" s="82"/>
      <c r="N182" s="129"/>
      <c r="O182" s="83"/>
      <c r="P182" s="82"/>
      <c r="Q182" s="129"/>
      <c r="R182" s="83"/>
    </row>
    <row r="183" spans="1:18" x14ac:dyDescent="0.35">
      <c r="A183" s="79"/>
      <c r="B183" s="128"/>
      <c r="C183" s="81"/>
      <c r="D183" s="84"/>
      <c r="E183" s="82"/>
      <c r="F183" s="83"/>
      <c r="G183" s="82"/>
      <c r="H183" s="129"/>
      <c r="I183" s="83"/>
      <c r="J183" s="82"/>
      <c r="K183" s="129"/>
      <c r="L183" s="83"/>
      <c r="M183" s="82"/>
      <c r="N183" s="129"/>
      <c r="O183" s="83"/>
      <c r="P183" s="82"/>
      <c r="Q183" s="129"/>
      <c r="R183" s="83"/>
    </row>
    <row r="184" spans="1:18" x14ac:dyDescent="0.35">
      <c r="A184" s="79"/>
      <c r="B184" s="128"/>
      <c r="C184" s="81"/>
      <c r="D184" s="84"/>
      <c r="E184" s="82"/>
      <c r="F184" s="83"/>
      <c r="G184" s="82"/>
      <c r="H184" s="129"/>
      <c r="I184" s="83"/>
      <c r="J184" s="82"/>
      <c r="K184" s="129"/>
      <c r="L184" s="83"/>
      <c r="M184" s="82"/>
      <c r="N184" s="129"/>
      <c r="O184" s="83"/>
      <c r="P184" s="82"/>
      <c r="Q184" s="129"/>
      <c r="R184" s="83"/>
    </row>
    <row r="185" spans="1:18" x14ac:dyDescent="0.35">
      <c r="A185" s="79"/>
      <c r="B185" s="128"/>
      <c r="C185" s="81"/>
      <c r="D185" s="84"/>
      <c r="E185" s="82"/>
      <c r="F185" s="83"/>
      <c r="G185" s="82"/>
      <c r="H185" s="129"/>
      <c r="I185" s="83"/>
      <c r="J185" s="82"/>
      <c r="K185" s="129"/>
      <c r="L185" s="83"/>
      <c r="M185" s="82"/>
      <c r="N185" s="129"/>
      <c r="O185" s="83"/>
      <c r="P185" s="82"/>
      <c r="Q185" s="129"/>
      <c r="R185" s="83"/>
    </row>
    <row r="186" spans="1:18" x14ac:dyDescent="0.35">
      <c r="A186" s="79"/>
      <c r="B186" s="128"/>
      <c r="C186" s="81"/>
      <c r="D186" s="84"/>
      <c r="E186" s="82"/>
      <c r="F186" s="83"/>
      <c r="G186" s="82"/>
      <c r="H186" s="129"/>
      <c r="I186" s="83"/>
      <c r="J186" s="82"/>
      <c r="K186" s="129"/>
      <c r="L186" s="83"/>
      <c r="M186" s="82"/>
      <c r="N186" s="129"/>
      <c r="O186" s="83"/>
      <c r="P186" s="82"/>
      <c r="Q186" s="129"/>
      <c r="R186" s="83"/>
    </row>
    <row r="187" spans="1:18" x14ac:dyDescent="0.35">
      <c r="A187" s="79"/>
      <c r="B187" s="128"/>
      <c r="C187" s="81"/>
      <c r="D187" s="84"/>
      <c r="E187" s="82"/>
      <c r="F187" s="83"/>
      <c r="G187" s="82"/>
      <c r="H187" s="129"/>
      <c r="I187" s="83"/>
      <c r="J187" s="82"/>
      <c r="K187" s="129"/>
      <c r="L187" s="83"/>
      <c r="M187" s="82"/>
      <c r="N187" s="129"/>
      <c r="O187" s="83"/>
      <c r="P187" s="82"/>
      <c r="Q187" s="129"/>
      <c r="R187" s="83"/>
    </row>
    <row r="188" spans="1:18" x14ac:dyDescent="0.35">
      <c r="A188" s="79"/>
      <c r="B188" s="128"/>
      <c r="C188" s="81"/>
      <c r="D188" s="84"/>
      <c r="E188" s="82"/>
      <c r="F188" s="83"/>
      <c r="G188" s="82"/>
      <c r="H188" s="129"/>
      <c r="I188" s="83"/>
      <c r="J188" s="82"/>
      <c r="K188" s="129"/>
      <c r="L188" s="83"/>
      <c r="M188" s="82"/>
      <c r="N188" s="129"/>
      <c r="O188" s="83"/>
      <c r="P188" s="82"/>
      <c r="Q188" s="129"/>
      <c r="R188" s="83"/>
    </row>
    <row r="189" spans="1:18" x14ac:dyDescent="0.35">
      <c r="A189" s="79"/>
      <c r="B189" s="128"/>
      <c r="C189" s="81"/>
      <c r="D189" s="84"/>
      <c r="E189" s="82"/>
      <c r="F189" s="83"/>
      <c r="G189" s="82"/>
      <c r="H189" s="129"/>
      <c r="I189" s="83"/>
      <c r="J189" s="82"/>
      <c r="K189" s="129"/>
      <c r="L189" s="83"/>
      <c r="M189" s="82"/>
      <c r="N189" s="129"/>
      <c r="O189" s="83"/>
      <c r="P189" s="82"/>
      <c r="Q189" s="129"/>
      <c r="R189" s="83"/>
    </row>
    <row r="190" spans="1:18" x14ac:dyDescent="0.35">
      <c r="A190" s="79"/>
      <c r="B190" s="128"/>
      <c r="C190" s="81"/>
      <c r="D190" s="84"/>
      <c r="E190" s="82"/>
      <c r="F190" s="83"/>
      <c r="G190" s="82"/>
      <c r="H190" s="129"/>
      <c r="I190" s="83"/>
      <c r="J190" s="82"/>
      <c r="K190" s="129"/>
      <c r="L190" s="83"/>
      <c r="M190" s="82"/>
      <c r="N190" s="129"/>
      <c r="O190" s="83"/>
      <c r="P190" s="82"/>
      <c r="Q190" s="129"/>
      <c r="R190" s="83"/>
    </row>
    <row r="191" spans="1:18" x14ac:dyDescent="0.35">
      <c r="A191" s="79"/>
      <c r="B191" s="128"/>
      <c r="C191" s="81"/>
      <c r="D191" s="84"/>
      <c r="E191" s="82"/>
      <c r="F191" s="83"/>
      <c r="G191" s="82"/>
      <c r="H191" s="129"/>
      <c r="I191" s="83"/>
      <c r="J191" s="82"/>
      <c r="K191" s="129"/>
      <c r="L191" s="83"/>
      <c r="M191" s="82"/>
      <c r="N191" s="129"/>
      <c r="O191" s="83"/>
      <c r="P191" s="82"/>
      <c r="Q191" s="129"/>
      <c r="R191" s="83"/>
    </row>
    <row r="192" spans="1:18" x14ac:dyDescent="0.35">
      <c r="A192" s="79"/>
      <c r="B192" s="128"/>
      <c r="C192" s="81"/>
      <c r="D192" s="84"/>
      <c r="E192" s="82"/>
      <c r="F192" s="83"/>
      <c r="G192" s="82"/>
      <c r="H192" s="129"/>
      <c r="I192" s="83"/>
      <c r="J192" s="82"/>
      <c r="K192" s="129"/>
      <c r="L192" s="83"/>
      <c r="M192" s="82"/>
      <c r="N192" s="129"/>
      <c r="O192" s="83"/>
      <c r="P192" s="82"/>
      <c r="Q192" s="129"/>
      <c r="R192" s="83"/>
    </row>
    <row r="193" spans="1:18" x14ac:dyDescent="0.35">
      <c r="A193" s="79"/>
      <c r="B193" s="128"/>
      <c r="C193" s="81"/>
      <c r="D193" s="84"/>
      <c r="E193" s="82"/>
      <c r="F193" s="83"/>
      <c r="G193" s="82"/>
      <c r="H193" s="129"/>
      <c r="I193" s="83"/>
      <c r="J193" s="82"/>
      <c r="K193" s="129"/>
      <c r="L193" s="83"/>
      <c r="M193" s="82"/>
      <c r="N193" s="129"/>
      <c r="O193" s="83"/>
      <c r="P193" s="82"/>
      <c r="Q193" s="129"/>
      <c r="R193" s="83"/>
    </row>
    <row r="194" spans="1:18" x14ac:dyDescent="0.35">
      <c r="A194" s="79"/>
      <c r="B194" s="128"/>
      <c r="C194" s="81"/>
      <c r="D194" s="84"/>
      <c r="E194" s="82"/>
      <c r="F194" s="83"/>
      <c r="G194" s="82"/>
      <c r="H194" s="129"/>
      <c r="I194" s="83"/>
      <c r="J194" s="82"/>
      <c r="K194" s="129"/>
      <c r="L194" s="83"/>
      <c r="M194" s="82"/>
      <c r="N194" s="129"/>
      <c r="O194" s="83"/>
      <c r="P194" s="82"/>
      <c r="Q194" s="129"/>
      <c r="R194" s="83"/>
    </row>
    <row r="195" spans="1:18" x14ac:dyDescent="0.35">
      <c r="A195" s="79"/>
      <c r="B195" s="128"/>
      <c r="C195" s="81"/>
      <c r="D195" s="84"/>
      <c r="E195" s="82"/>
      <c r="F195" s="83"/>
      <c r="G195" s="82"/>
      <c r="H195" s="129"/>
      <c r="I195" s="83"/>
      <c r="J195" s="82"/>
      <c r="K195" s="129"/>
      <c r="L195" s="83"/>
      <c r="M195" s="82"/>
      <c r="N195" s="129"/>
      <c r="O195" s="83"/>
      <c r="P195" s="82"/>
      <c r="Q195" s="129"/>
      <c r="R195" s="83"/>
    </row>
    <row r="196" spans="1:18" x14ac:dyDescent="0.35">
      <c r="A196" s="79"/>
      <c r="B196" s="128"/>
      <c r="C196" s="81"/>
      <c r="D196" s="84"/>
      <c r="E196" s="82"/>
      <c r="F196" s="83"/>
      <c r="G196" s="82"/>
      <c r="H196" s="129"/>
      <c r="I196" s="83"/>
      <c r="J196" s="82"/>
      <c r="K196" s="129"/>
      <c r="L196" s="83"/>
      <c r="M196" s="82"/>
      <c r="N196" s="129"/>
      <c r="O196" s="83"/>
      <c r="P196" s="82"/>
      <c r="Q196" s="129"/>
      <c r="R196" s="83"/>
    </row>
    <row r="197" spans="1:18" x14ac:dyDescent="0.35">
      <c r="A197" s="79"/>
      <c r="B197" s="128"/>
      <c r="C197" s="81"/>
      <c r="D197" s="84"/>
      <c r="E197" s="82"/>
      <c r="F197" s="83"/>
      <c r="G197" s="82"/>
      <c r="H197" s="129"/>
      <c r="I197" s="83"/>
      <c r="J197" s="82"/>
      <c r="K197" s="129"/>
      <c r="L197" s="83"/>
      <c r="M197" s="82"/>
      <c r="N197" s="129"/>
      <c r="O197" s="83"/>
      <c r="P197" s="82"/>
      <c r="Q197" s="129"/>
      <c r="R197" s="83"/>
    </row>
    <row r="198" spans="1:18" x14ac:dyDescent="0.35">
      <c r="A198" s="79"/>
      <c r="B198" s="128"/>
      <c r="C198" s="81"/>
      <c r="D198" s="84"/>
      <c r="E198" s="82"/>
      <c r="F198" s="83"/>
      <c r="G198" s="82"/>
      <c r="H198" s="129"/>
      <c r="I198" s="83"/>
      <c r="J198" s="82"/>
      <c r="K198" s="129"/>
      <c r="L198" s="83"/>
      <c r="M198" s="82"/>
      <c r="N198" s="129"/>
      <c r="O198" s="83"/>
      <c r="P198" s="82"/>
      <c r="Q198" s="129"/>
      <c r="R198" s="83"/>
    </row>
    <row r="199" spans="1:18" x14ac:dyDescent="0.35">
      <c r="A199" s="79"/>
      <c r="B199" s="128"/>
      <c r="C199" s="81"/>
      <c r="D199" s="84"/>
      <c r="E199" s="82"/>
      <c r="F199" s="83"/>
      <c r="G199" s="82"/>
      <c r="H199" s="129"/>
      <c r="I199" s="83"/>
      <c r="J199" s="82"/>
      <c r="K199" s="129"/>
      <c r="L199" s="83"/>
      <c r="M199" s="82"/>
      <c r="N199" s="129"/>
      <c r="O199" s="83"/>
      <c r="P199" s="82"/>
      <c r="Q199" s="129"/>
      <c r="R199" s="83"/>
    </row>
    <row r="200" spans="1:18" ht="15" thickBot="1" x14ac:dyDescent="0.4">
      <c r="A200" s="87"/>
      <c r="B200" s="130"/>
      <c r="C200" s="89"/>
      <c r="D200" s="92"/>
      <c r="E200" s="90"/>
      <c r="F200" s="91"/>
      <c r="G200" s="90"/>
      <c r="H200" s="131"/>
      <c r="I200" s="91"/>
      <c r="J200" s="90"/>
      <c r="K200" s="131"/>
      <c r="L200" s="91"/>
      <c r="M200" s="90"/>
      <c r="N200" s="131"/>
      <c r="O200" s="91"/>
      <c r="P200" s="90"/>
      <c r="Q200" s="131"/>
      <c r="R200" s="91"/>
    </row>
    <row r="201" spans="1:18" ht="40" customHeight="1" thickBot="1" x14ac:dyDescent="0.4">
      <c r="A201" s="95"/>
      <c r="B201" s="96"/>
      <c r="C201" s="96"/>
      <c r="D201" s="96"/>
      <c r="E201" s="97"/>
      <c r="F201" s="97"/>
      <c r="G201" s="97"/>
      <c r="H201" s="97"/>
      <c r="I201" s="97"/>
      <c r="J201" s="97"/>
      <c r="K201" s="97"/>
      <c r="L201" s="97"/>
      <c r="M201" s="97"/>
      <c r="N201" s="97"/>
      <c r="O201" s="97"/>
      <c r="P201" s="97"/>
      <c r="Q201" s="97"/>
      <c r="R201" s="98"/>
    </row>
    <row r="202" spans="1:18" x14ac:dyDescent="0.35">
      <c r="A202" s="22"/>
      <c r="B202" s="109"/>
      <c r="C202" s="109"/>
      <c r="D202" s="109"/>
      <c r="E202" s="22"/>
      <c r="F202" s="22"/>
      <c r="G202" s="22"/>
      <c r="H202" s="22"/>
      <c r="I202" s="22"/>
      <c r="J202" s="22"/>
      <c r="K202" s="22"/>
      <c r="L202" s="22"/>
      <c r="M202" s="22"/>
      <c r="N202" s="22"/>
      <c r="O202" s="22"/>
      <c r="P202" s="22"/>
      <c r="Q202" s="22"/>
      <c r="R202" s="22"/>
    </row>
    <row r="203" spans="1:18" x14ac:dyDescent="0.35">
      <c r="A203" s="22"/>
      <c r="B203" s="109"/>
      <c r="C203" s="109"/>
      <c r="D203" s="109"/>
      <c r="E203" s="22"/>
      <c r="F203" s="22"/>
      <c r="G203" s="22"/>
      <c r="H203" s="22"/>
      <c r="I203" s="22"/>
      <c r="J203" s="22"/>
      <c r="K203" s="22"/>
      <c r="L203" s="22"/>
      <c r="M203" s="22"/>
      <c r="N203" s="22"/>
      <c r="O203" s="22"/>
      <c r="P203" s="22"/>
      <c r="Q203" s="22"/>
      <c r="R203" s="22"/>
    </row>
    <row r="204" spans="1:18" x14ac:dyDescent="0.35">
      <c r="A204" s="22"/>
      <c r="B204" s="109"/>
      <c r="C204" s="109"/>
      <c r="D204" s="109"/>
      <c r="E204" s="22"/>
      <c r="F204" s="22"/>
      <c r="G204" s="22"/>
      <c r="H204" s="22"/>
      <c r="I204" s="22"/>
      <c r="J204" s="22"/>
      <c r="K204" s="22"/>
      <c r="L204" s="22"/>
      <c r="M204" s="22"/>
      <c r="N204" s="22"/>
      <c r="O204" s="22"/>
      <c r="P204" s="22"/>
      <c r="Q204" s="22"/>
      <c r="R204" s="22"/>
    </row>
    <row r="205" spans="1:18" x14ac:dyDescent="0.35">
      <c r="A205" s="22"/>
      <c r="B205" s="109"/>
      <c r="C205" s="109"/>
      <c r="D205" s="109"/>
      <c r="E205" s="22"/>
      <c r="F205" s="22"/>
      <c r="G205" s="22"/>
      <c r="H205" s="22"/>
      <c r="I205" s="22"/>
      <c r="J205" s="22"/>
      <c r="K205" s="22"/>
      <c r="L205" s="22"/>
      <c r="M205" s="22"/>
      <c r="N205" s="22"/>
      <c r="O205" s="22"/>
      <c r="P205" s="22"/>
      <c r="Q205" s="22"/>
      <c r="R205" s="22"/>
    </row>
    <row r="206" spans="1:18" x14ac:dyDescent="0.35">
      <c r="A206" s="22"/>
      <c r="B206" s="109"/>
      <c r="C206" s="109"/>
      <c r="D206" s="109"/>
      <c r="E206" s="22"/>
      <c r="F206" s="22"/>
      <c r="G206" s="22"/>
      <c r="H206" s="22"/>
      <c r="I206" s="22"/>
      <c r="J206" s="22"/>
      <c r="K206" s="22"/>
      <c r="L206" s="22"/>
      <c r="M206" s="22"/>
      <c r="N206" s="22"/>
      <c r="O206" s="22"/>
      <c r="P206" s="22"/>
      <c r="Q206" s="22"/>
      <c r="R206" s="22"/>
    </row>
    <row r="207" spans="1:18" x14ac:dyDescent="0.35">
      <c r="A207" s="22"/>
      <c r="B207" s="109"/>
      <c r="C207" s="109"/>
      <c r="D207" s="109"/>
      <c r="E207" s="22"/>
      <c r="F207" s="22"/>
      <c r="G207" s="22"/>
      <c r="H207" s="22"/>
      <c r="I207" s="22"/>
      <c r="J207" s="22"/>
      <c r="K207" s="22"/>
      <c r="L207" s="22"/>
      <c r="M207" s="22"/>
      <c r="N207" s="22"/>
      <c r="O207" s="22"/>
      <c r="P207" s="22"/>
      <c r="Q207" s="22"/>
      <c r="R207" s="22"/>
    </row>
    <row r="208" spans="1:18" x14ac:dyDescent="0.35">
      <c r="A208" s="22"/>
      <c r="B208" s="109"/>
      <c r="C208" s="109"/>
      <c r="D208" s="109"/>
      <c r="E208" s="22"/>
      <c r="F208" s="22"/>
      <c r="G208" s="22"/>
      <c r="H208" s="22"/>
      <c r="I208" s="22"/>
      <c r="J208" s="22"/>
      <c r="K208" s="22"/>
      <c r="L208" s="22"/>
      <c r="M208" s="22"/>
      <c r="N208" s="22"/>
      <c r="O208" s="22"/>
      <c r="P208" s="22"/>
      <c r="Q208" s="22"/>
      <c r="R208" s="22"/>
    </row>
    <row r="209" spans="1:18" x14ac:dyDescent="0.35">
      <c r="A209" s="22"/>
      <c r="B209" s="109"/>
      <c r="C209" s="109"/>
      <c r="D209" s="109"/>
      <c r="E209" s="22"/>
      <c r="F209" s="22"/>
      <c r="G209" s="22"/>
      <c r="H209" s="22"/>
      <c r="I209" s="22"/>
      <c r="J209" s="22"/>
      <c r="K209" s="22"/>
      <c r="L209" s="22"/>
      <c r="M209" s="22"/>
      <c r="N209" s="22"/>
      <c r="O209" s="22"/>
      <c r="P209" s="22"/>
      <c r="Q209" s="22"/>
      <c r="R209" s="22"/>
    </row>
    <row r="210" spans="1:18" x14ac:dyDescent="0.35">
      <c r="A210" s="22"/>
      <c r="B210" s="109"/>
      <c r="C210" s="109"/>
      <c r="D210" s="109"/>
      <c r="E210" s="22"/>
      <c r="F210" s="22"/>
      <c r="G210" s="22"/>
      <c r="H210" s="22"/>
      <c r="I210" s="22"/>
      <c r="J210" s="22"/>
      <c r="K210" s="22"/>
      <c r="L210" s="22"/>
      <c r="M210" s="22"/>
      <c r="N210" s="22"/>
      <c r="O210" s="22"/>
      <c r="P210" s="22"/>
      <c r="Q210" s="22"/>
      <c r="R210" s="22"/>
    </row>
    <row r="211" spans="1:18" x14ac:dyDescent="0.35">
      <c r="A211" s="22"/>
      <c r="B211" s="109"/>
      <c r="C211" s="109"/>
      <c r="D211" s="109"/>
      <c r="E211" s="22"/>
      <c r="F211" s="22"/>
      <c r="G211" s="22"/>
      <c r="H211" s="22"/>
      <c r="I211" s="22"/>
      <c r="J211" s="22"/>
      <c r="K211" s="22"/>
      <c r="L211" s="22"/>
      <c r="M211" s="22"/>
      <c r="N211" s="22"/>
      <c r="O211" s="22"/>
      <c r="P211" s="22"/>
      <c r="Q211" s="22"/>
      <c r="R211" s="22"/>
    </row>
    <row r="212" spans="1:18" x14ac:dyDescent="0.35">
      <c r="A212" s="22"/>
      <c r="B212" s="109"/>
      <c r="C212" s="109"/>
      <c r="D212" s="109"/>
      <c r="E212" s="22"/>
      <c r="F212" s="22"/>
      <c r="G212" s="22"/>
      <c r="H212" s="22"/>
      <c r="I212" s="22"/>
      <c r="J212" s="22"/>
      <c r="K212" s="22"/>
      <c r="L212" s="22"/>
      <c r="M212" s="22"/>
      <c r="N212" s="22"/>
      <c r="O212" s="22"/>
      <c r="P212" s="22"/>
      <c r="Q212" s="22"/>
      <c r="R212" s="22"/>
    </row>
    <row r="213" spans="1:18" x14ac:dyDescent="0.35">
      <c r="A213" s="22"/>
      <c r="B213" s="109"/>
      <c r="C213" s="109"/>
      <c r="D213" s="109"/>
      <c r="E213" s="22"/>
      <c r="F213" s="22"/>
      <c r="G213" s="22"/>
      <c r="H213" s="22"/>
      <c r="I213" s="22"/>
      <c r="J213" s="22"/>
      <c r="K213" s="22"/>
      <c r="L213" s="22"/>
      <c r="M213" s="22"/>
      <c r="N213" s="22"/>
      <c r="O213" s="22"/>
      <c r="P213" s="22"/>
      <c r="Q213" s="22"/>
      <c r="R213" s="22"/>
    </row>
    <row r="214" spans="1:18" x14ac:dyDescent="0.35">
      <c r="A214" s="22"/>
      <c r="B214" s="109"/>
      <c r="C214" s="109"/>
      <c r="D214" s="109"/>
      <c r="E214" s="22"/>
      <c r="F214" s="22"/>
      <c r="G214" s="22"/>
      <c r="H214" s="22"/>
      <c r="I214" s="22"/>
      <c r="J214" s="22"/>
      <c r="K214" s="22"/>
      <c r="L214" s="22"/>
      <c r="M214" s="22"/>
      <c r="N214" s="22"/>
      <c r="O214" s="22"/>
      <c r="P214" s="22"/>
      <c r="Q214" s="22"/>
      <c r="R214" s="22"/>
    </row>
    <row r="215" spans="1:18" x14ac:dyDescent="0.35">
      <c r="A215" s="22"/>
      <c r="B215" s="109"/>
      <c r="C215" s="109"/>
      <c r="D215" s="109"/>
      <c r="E215" s="22"/>
      <c r="F215" s="22"/>
      <c r="G215" s="22"/>
      <c r="H215" s="22"/>
      <c r="I215" s="22"/>
      <c r="J215" s="22"/>
      <c r="K215" s="22"/>
      <c r="L215" s="22"/>
      <c r="M215" s="22"/>
      <c r="N215" s="22"/>
      <c r="O215" s="22"/>
      <c r="P215" s="22"/>
      <c r="Q215" s="22"/>
      <c r="R215" s="22"/>
    </row>
    <row r="216" spans="1:18" x14ac:dyDescent="0.35">
      <c r="A216" s="22"/>
      <c r="B216" s="109"/>
      <c r="C216" s="109"/>
      <c r="D216" s="109"/>
      <c r="E216" s="22"/>
      <c r="F216" s="22"/>
      <c r="G216" s="22"/>
      <c r="H216" s="22"/>
      <c r="I216" s="22"/>
      <c r="J216" s="22"/>
      <c r="K216" s="22"/>
      <c r="L216" s="22"/>
      <c r="M216" s="22"/>
      <c r="N216" s="22"/>
      <c r="O216" s="22"/>
      <c r="P216" s="22"/>
      <c r="Q216" s="22"/>
      <c r="R216" s="22"/>
    </row>
    <row r="217" spans="1:18" x14ac:dyDescent="0.35">
      <c r="A217" s="22"/>
      <c r="B217" s="109"/>
      <c r="C217" s="109"/>
      <c r="D217" s="109"/>
      <c r="E217" s="22"/>
      <c r="F217" s="22"/>
      <c r="G217" s="22"/>
      <c r="H217" s="22"/>
      <c r="I217" s="22"/>
      <c r="J217" s="22"/>
      <c r="K217" s="22"/>
      <c r="L217" s="22"/>
      <c r="M217" s="22"/>
      <c r="N217" s="22"/>
      <c r="O217" s="22"/>
      <c r="P217" s="22"/>
      <c r="Q217" s="22"/>
      <c r="R217" s="22"/>
    </row>
    <row r="218" spans="1:18" x14ac:dyDescent="0.35">
      <c r="A218" s="22"/>
      <c r="B218" s="109"/>
      <c r="C218" s="109"/>
      <c r="D218" s="109"/>
      <c r="E218" s="22"/>
      <c r="F218" s="22"/>
      <c r="G218" s="22"/>
      <c r="H218" s="22"/>
      <c r="I218" s="22"/>
      <c r="J218" s="22"/>
      <c r="K218" s="22"/>
      <c r="L218" s="22"/>
      <c r="M218" s="22"/>
      <c r="N218" s="22"/>
      <c r="O218" s="22"/>
      <c r="P218" s="22"/>
      <c r="Q218" s="22"/>
      <c r="R218" s="22"/>
    </row>
    <row r="219" spans="1:18" x14ac:dyDescent="0.35">
      <c r="A219" s="22"/>
      <c r="B219" s="109"/>
      <c r="C219" s="109"/>
      <c r="D219" s="109"/>
      <c r="E219" s="22"/>
      <c r="F219" s="22"/>
      <c r="G219" s="22"/>
      <c r="H219" s="22"/>
      <c r="I219" s="22"/>
      <c r="J219" s="22"/>
      <c r="K219" s="22"/>
      <c r="L219" s="22"/>
      <c r="M219" s="22"/>
      <c r="N219" s="22"/>
      <c r="O219" s="22"/>
      <c r="P219" s="22"/>
      <c r="Q219" s="22"/>
      <c r="R219" s="22"/>
    </row>
    <row r="220" spans="1:18" x14ac:dyDescent="0.35">
      <c r="A220" s="22"/>
      <c r="B220" s="109"/>
      <c r="C220" s="109"/>
      <c r="D220" s="109"/>
      <c r="E220" s="22"/>
      <c r="F220" s="22"/>
      <c r="G220" s="22"/>
      <c r="H220" s="22"/>
      <c r="I220" s="22"/>
      <c r="J220" s="22"/>
      <c r="K220" s="22"/>
      <c r="L220" s="22"/>
      <c r="M220" s="22"/>
      <c r="N220" s="22"/>
      <c r="O220" s="22"/>
      <c r="P220" s="22"/>
      <c r="Q220" s="22"/>
      <c r="R220" s="22"/>
    </row>
    <row r="221" spans="1:18" x14ac:dyDescent="0.35">
      <c r="A221" s="22"/>
      <c r="B221" s="109"/>
      <c r="C221" s="109"/>
      <c r="D221" s="109"/>
      <c r="E221" s="22"/>
      <c r="F221" s="22"/>
      <c r="G221" s="22"/>
      <c r="H221" s="22"/>
      <c r="I221" s="22"/>
      <c r="J221" s="22"/>
      <c r="K221" s="22"/>
      <c r="L221" s="22"/>
      <c r="M221" s="22"/>
      <c r="N221" s="22"/>
      <c r="O221" s="22"/>
      <c r="P221" s="22"/>
      <c r="Q221" s="22"/>
      <c r="R221" s="22"/>
    </row>
    <row r="222" spans="1:18" x14ac:dyDescent="0.35">
      <c r="A222" s="22"/>
      <c r="B222" s="109"/>
      <c r="C222" s="109"/>
      <c r="D222" s="109"/>
      <c r="E222" s="22"/>
      <c r="F222" s="22"/>
      <c r="G222" s="22"/>
      <c r="H222" s="22"/>
      <c r="I222" s="22"/>
      <c r="J222" s="22"/>
      <c r="K222" s="22"/>
      <c r="L222" s="22"/>
      <c r="M222" s="22"/>
      <c r="N222" s="22"/>
      <c r="O222" s="22"/>
      <c r="P222" s="22"/>
      <c r="Q222" s="22"/>
      <c r="R222" s="22"/>
    </row>
    <row r="223" spans="1:18" x14ac:dyDescent="0.35">
      <c r="A223" s="22"/>
      <c r="B223" s="109"/>
      <c r="C223" s="109"/>
      <c r="D223" s="109"/>
      <c r="E223" s="22"/>
      <c r="F223" s="22"/>
      <c r="G223" s="22"/>
      <c r="H223" s="22"/>
      <c r="I223" s="22"/>
      <c r="J223" s="22"/>
      <c r="K223" s="22"/>
      <c r="L223" s="22"/>
      <c r="M223" s="22"/>
      <c r="N223" s="22"/>
      <c r="O223" s="22"/>
      <c r="P223" s="22"/>
      <c r="Q223" s="22"/>
      <c r="R223" s="22"/>
    </row>
    <row r="224" spans="1:18" x14ac:dyDescent="0.35">
      <c r="A224" s="22"/>
      <c r="B224" s="109"/>
      <c r="C224" s="109"/>
      <c r="D224" s="109"/>
      <c r="E224" s="22"/>
      <c r="F224" s="22"/>
      <c r="G224" s="22"/>
      <c r="H224" s="22"/>
      <c r="I224" s="22"/>
      <c r="J224" s="22"/>
      <c r="K224" s="22"/>
      <c r="L224" s="22"/>
      <c r="M224" s="22"/>
      <c r="N224" s="22"/>
      <c r="O224" s="22"/>
      <c r="P224" s="22"/>
      <c r="Q224" s="22"/>
      <c r="R224" s="22"/>
    </row>
    <row r="225" spans="1:18" x14ac:dyDescent="0.35">
      <c r="A225" s="22"/>
      <c r="B225" s="109"/>
      <c r="C225" s="109"/>
      <c r="D225" s="109"/>
      <c r="E225" s="22"/>
      <c r="F225" s="22"/>
      <c r="G225" s="22"/>
      <c r="H225" s="22"/>
      <c r="I225" s="22"/>
      <c r="J225" s="22"/>
      <c r="K225" s="22"/>
      <c r="L225" s="22"/>
      <c r="M225" s="22"/>
      <c r="N225" s="22"/>
      <c r="O225" s="22"/>
      <c r="P225" s="22"/>
      <c r="Q225" s="22"/>
      <c r="R225" s="22"/>
    </row>
    <row r="226" spans="1:18" x14ac:dyDescent="0.35">
      <c r="A226" s="22"/>
      <c r="B226" s="109"/>
      <c r="C226" s="109"/>
      <c r="D226" s="109"/>
      <c r="E226" s="22"/>
      <c r="F226" s="22"/>
      <c r="G226" s="22"/>
      <c r="H226" s="22"/>
      <c r="I226" s="22"/>
      <c r="J226" s="22"/>
      <c r="K226" s="22"/>
      <c r="L226" s="22"/>
      <c r="M226" s="22"/>
      <c r="N226" s="22"/>
      <c r="O226" s="22"/>
      <c r="P226" s="22"/>
      <c r="Q226" s="22"/>
      <c r="R226" s="22"/>
    </row>
    <row r="227" spans="1:18" x14ac:dyDescent="0.35">
      <c r="A227" s="22"/>
      <c r="B227" s="109"/>
      <c r="C227" s="109"/>
      <c r="D227" s="109"/>
      <c r="E227" s="22"/>
      <c r="F227" s="22"/>
      <c r="G227" s="22"/>
      <c r="H227" s="22"/>
      <c r="I227" s="22"/>
      <c r="J227" s="22"/>
      <c r="K227" s="22"/>
      <c r="L227" s="22"/>
      <c r="M227" s="22"/>
      <c r="N227" s="22"/>
      <c r="O227" s="22"/>
      <c r="P227" s="22"/>
      <c r="Q227" s="22"/>
      <c r="R227" s="22"/>
    </row>
    <row r="228" spans="1:18" x14ac:dyDescent="0.35">
      <c r="A228" s="22"/>
      <c r="B228" s="109"/>
      <c r="C228" s="109"/>
      <c r="D228" s="109"/>
      <c r="E228" s="22"/>
      <c r="F228" s="22"/>
      <c r="G228" s="22"/>
      <c r="H228" s="22"/>
      <c r="I228" s="22"/>
      <c r="J228" s="22"/>
      <c r="K228" s="22"/>
      <c r="L228" s="22"/>
      <c r="M228" s="22"/>
      <c r="N228" s="22"/>
      <c r="O228" s="22"/>
      <c r="P228" s="22"/>
      <c r="Q228" s="22"/>
      <c r="R228" s="22"/>
    </row>
    <row r="229" spans="1:18" x14ac:dyDescent="0.35">
      <c r="A229" s="22"/>
      <c r="B229" s="109"/>
      <c r="C229" s="109"/>
      <c r="D229" s="109"/>
      <c r="E229" s="22"/>
      <c r="F229" s="22"/>
      <c r="G229" s="22"/>
      <c r="H229" s="22"/>
      <c r="I229" s="22"/>
      <c r="J229" s="22"/>
      <c r="K229" s="22"/>
      <c r="L229" s="22"/>
      <c r="M229" s="22"/>
      <c r="N229" s="22"/>
      <c r="O229" s="22"/>
      <c r="P229" s="22"/>
      <c r="Q229" s="22"/>
      <c r="R229" s="22"/>
    </row>
    <row r="230" spans="1:18" x14ac:dyDescent="0.35">
      <c r="A230" s="22"/>
      <c r="B230" s="109"/>
      <c r="C230" s="109"/>
      <c r="D230" s="109"/>
      <c r="E230" s="22"/>
      <c r="F230" s="22"/>
      <c r="G230" s="22"/>
      <c r="H230" s="22"/>
      <c r="I230" s="22"/>
      <c r="J230" s="22"/>
      <c r="K230" s="22"/>
      <c r="L230" s="22"/>
      <c r="M230" s="22"/>
      <c r="N230" s="22"/>
      <c r="O230" s="22"/>
      <c r="P230" s="22"/>
      <c r="Q230" s="22"/>
      <c r="R230" s="22"/>
    </row>
    <row r="231" spans="1:18" x14ac:dyDescent="0.35">
      <c r="A231" s="22"/>
      <c r="B231" s="109"/>
      <c r="C231" s="109"/>
      <c r="D231" s="109"/>
      <c r="E231" s="22"/>
      <c r="F231" s="22"/>
      <c r="G231" s="22"/>
      <c r="H231" s="22"/>
      <c r="I231" s="22"/>
      <c r="J231" s="22"/>
      <c r="K231" s="22"/>
      <c r="L231" s="22"/>
      <c r="M231" s="22"/>
      <c r="N231" s="22"/>
      <c r="O231" s="22"/>
      <c r="P231" s="22"/>
      <c r="Q231" s="22"/>
      <c r="R231" s="22"/>
    </row>
    <row r="232" spans="1:18" x14ac:dyDescent="0.35">
      <c r="A232" s="22"/>
      <c r="B232" s="109"/>
      <c r="C232" s="109"/>
      <c r="D232" s="109"/>
      <c r="E232" s="22"/>
      <c r="F232" s="22"/>
      <c r="G232" s="22"/>
      <c r="H232" s="22"/>
      <c r="I232" s="22"/>
      <c r="J232" s="22"/>
      <c r="K232" s="22"/>
      <c r="L232" s="22"/>
      <c r="M232" s="22"/>
      <c r="N232" s="22"/>
      <c r="O232" s="22"/>
      <c r="P232" s="22"/>
      <c r="Q232" s="22"/>
      <c r="R232" s="22"/>
    </row>
    <row r="233" spans="1:18" x14ac:dyDescent="0.35">
      <c r="A233" s="22"/>
      <c r="B233" s="109"/>
      <c r="C233" s="109"/>
      <c r="D233" s="109"/>
      <c r="E233" s="22"/>
      <c r="F233" s="22"/>
      <c r="G233" s="22"/>
      <c r="H233" s="22"/>
      <c r="I233" s="22"/>
      <c r="J233" s="22"/>
      <c r="K233" s="22"/>
      <c r="L233" s="22"/>
      <c r="M233" s="22"/>
      <c r="N233" s="22"/>
      <c r="O233" s="22"/>
      <c r="P233" s="22"/>
      <c r="Q233" s="22"/>
      <c r="R233" s="22"/>
    </row>
    <row r="234" spans="1:18" x14ac:dyDescent="0.35">
      <c r="A234" s="22"/>
      <c r="B234" s="109"/>
      <c r="C234" s="109"/>
      <c r="D234" s="109"/>
      <c r="E234" s="22"/>
      <c r="F234" s="22"/>
      <c r="G234" s="22"/>
      <c r="H234" s="22"/>
      <c r="I234" s="22"/>
      <c r="J234" s="22"/>
      <c r="K234" s="22"/>
      <c r="L234" s="22"/>
      <c r="M234" s="22"/>
      <c r="N234" s="22"/>
      <c r="O234" s="22"/>
      <c r="P234" s="22"/>
      <c r="Q234" s="22"/>
      <c r="R234" s="22"/>
    </row>
    <row r="235" spans="1:18" x14ac:dyDescent="0.35">
      <c r="A235" s="22"/>
      <c r="B235" s="109"/>
      <c r="C235" s="109"/>
      <c r="D235" s="109"/>
      <c r="E235" s="22"/>
      <c r="F235" s="22"/>
      <c r="G235" s="22"/>
      <c r="H235" s="22"/>
      <c r="I235" s="22"/>
      <c r="J235" s="22"/>
      <c r="K235" s="22"/>
      <c r="L235" s="22"/>
      <c r="M235" s="22"/>
      <c r="N235" s="22"/>
      <c r="O235" s="22"/>
      <c r="P235" s="22"/>
      <c r="Q235" s="22"/>
      <c r="R235" s="22"/>
    </row>
    <row r="236" spans="1:18" x14ac:dyDescent="0.35">
      <c r="A236" s="22"/>
      <c r="B236" s="109"/>
      <c r="C236" s="109"/>
      <c r="D236" s="109"/>
      <c r="E236" s="22"/>
      <c r="F236" s="22"/>
      <c r="G236" s="22"/>
      <c r="H236" s="22"/>
      <c r="I236" s="22"/>
      <c r="J236" s="22"/>
      <c r="K236" s="22"/>
      <c r="L236" s="22"/>
      <c r="M236" s="22"/>
      <c r="N236" s="22"/>
      <c r="O236" s="22"/>
      <c r="P236" s="22"/>
      <c r="Q236" s="22"/>
      <c r="R236" s="22"/>
    </row>
    <row r="237" spans="1:18" x14ac:dyDescent="0.35">
      <c r="A237" s="22"/>
      <c r="B237" s="109"/>
      <c r="C237" s="109"/>
      <c r="D237" s="109"/>
      <c r="E237" s="22"/>
      <c r="F237" s="22"/>
      <c r="G237" s="22"/>
      <c r="H237" s="22"/>
      <c r="I237" s="22"/>
      <c r="J237" s="22"/>
      <c r="K237" s="22"/>
      <c r="L237" s="22"/>
      <c r="M237" s="22"/>
      <c r="N237" s="22"/>
      <c r="O237" s="22"/>
      <c r="P237" s="22"/>
      <c r="Q237" s="22"/>
      <c r="R237" s="22"/>
    </row>
    <row r="238" spans="1:18" x14ac:dyDescent="0.35">
      <c r="A238" s="22"/>
      <c r="B238" s="109"/>
      <c r="C238" s="109"/>
      <c r="D238" s="109"/>
      <c r="E238" s="22"/>
      <c r="F238" s="22"/>
      <c r="G238" s="22"/>
      <c r="H238" s="22"/>
      <c r="I238" s="22"/>
      <c r="J238" s="22"/>
      <c r="K238" s="22"/>
      <c r="L238" s="22"/>
      <c r="M238" s="22"/>
      <c r="N238" s="22"/>
      <c r="O238" s="22"/>
      <c r="P238" s="22"/>
      <c r="Q238" s="22"/>
      <c r="R238" s="22"/>
    </row>
    <row r="239" spans="1:18" x14ac:dyDescent="0.35">
      <c r="A239" s="22"/>
      <c r="B239" s="109"/>
      <c r="C239" s="109"/>
      <c r="D239" s="109"/>
      <c r="E239" s="22"/>
      <c r="F239" s="22"/>
      <c r="G239" s="22"/>
      <c r="H239" s="22"/>
      <c r="I239" s="22"/>
      <c r="J239" s="22"/>
      <c r="K239" s="22"/>
      <c r="L239" s="22"/>
      <c r="M239" s="22"/>
      <c r="N239" s="22"/>
      <c r="O239" s="22"/>
      <c r="P239" s="22"/>
      <c r="Q239" s="22"/>
      <c r="R239" s="22"/>
    </row>
    <row r="240" spans="1:18" x14ac:dyDescent="0.35">
      <c r="A240" s="22"/>
      <c r="B240" s="109"/>
      <c r="C240" s="109"/>
      <c r="D240" s="109"/>
      <c r="E240" s="22"/>
      <c r="F240" s="22"/>
      <c r="G240" s="22"/>
      <c r="H240" s="22"/>
      <c r="I240" s="22"/>
      <c r="J240" s="22"/>
      <c r="K240" s="22"/>
      <c r="L240" s="22"/>
      <c r="M240" s="22"/>
      <c r="N240" s="22"/>
      <c r="O240" s="22"/>
      <c r="P240" s="22"/>
      <c r="Q240" s="22"/>
      <c r="R240" s="22"/>
    </row>
    <row r="241" spans="1:18" x14ac:dyDescent="0.35">
      <c r="A241" s="22"/>
      <c r="B241" s="109"/>
      <c r="C241" s="109"/>
      <c r="D241" s="109"/>
      <c r="E241" s="22"/>
      <c r="F241" s="22"/>
      <c r="G241" s="22"/>
      <c r="H241" s="22"/>
      <c r="I241" s="22"/>
      <c r="J241" s="22"/>
      <c r="K241" s="22"/>
      <c r="L241" s="22"/>
      <c r="M241" s="22"/>
      <c r="N241" s="22"/>
      <c r="O241" s="22"/>
      <c r="P241" s="22"/>
      <c r="Q241" s="22"/>
      <c r="R241" s="22"/>
    </row>
    <row r="242" spans="1:18" x14ac:dyDescent="0.35">
      <c r="A242" s="22"/>
      <c r="B242" s="109"/>
      <c r="C242" s="109"/>
      <c r="D242" s="109"/>
      <c r="E242" s="22"/>
      <c r="F242" s="22"/>
      <c r="G242" s="22"/>
      <c r="H242" s="22"/>
      <c r="I242" s="22"/>
      <c r="J242" s="22"/>
      <c r="K242" s="22"/>
      <c r="L242" s="22"/>
      <c r="M242" s="22"/>
      <c r="N242" s="22"/>
      <c r="O242" s="22"/>
      <c r="P242" s="22"/>
      <c r="Q242" s="22"/>
      <c r="R242" s="22"/>
    </row>
    <row r="243" spans="1:18" x14ac:dyDescent="0.35">
      <c r="A243" s="22"/>
      <c r="B243" s="109"/>
      <c r="C243" s="109"/>
      <c r="D243" s="109"/>
      <c r="E243" s="22"/>
      <c r="F243" s="22"/>
      <c r="G243" s="22"/>
      <c r="H243" s="22"/>
      <c r="I243" s="22"/>
      <c r="J243" s="22"/>
      <c r="K243" s="22"/>
      <c r="L243" s="22"/>
      <c r="M243" s="22"/>
      <c r="N243" s="22"/>
      <c r="O243" s="22"/>
      <c r="P243" s="22"/>
      <c r="Q243" s="22"/>
      <c r="R243" s="22"/>
    </row>
    <row r="244" spans="1:18" x14ac:dyDescent="0.35">
      <c r="A244" s="22"/>
      <c r="B244" s="109"/>
      <c r="C244" s="109"/>
      <c r="D244" s="109"/>
      <c r="E244" s="22"/>
      <c r="F244" s="22"/>
      <c r="G244" s="22"/>
      <c r="H244" s="22"/>
      <c r="I244" s="22"/>
      <c r="J244" s="22"/>
      <c r="K244" s="22"/>
      <c r="L244" s="22"/>
      <c r="M244" s="22"/>
      <c r="N244" s="22"/>
      <c r="O244" s="22"/>
      <c r="P244" s="22"/>
      <c r="Q244" s="22"/>
      <c r="R244" s="22"/>
    </row>
    <row r="245" spans="1:18" x14ac:dyDescent="0.35">
      <c r="A245" s="22"/>
      <c r="B245" s="109"/>
      <c r="C245" s="109"/>
      <c r="D245" s="109"/>
      <c r="E245" s="22"/>
      <c r="F245" s="22"/>
      <c r="G245" s="22"/>
      <c r="H245" s="22"/>
      <c r="I245" s="22"/>
      <c r="J245" s="22"/>
      <c r="K245" s="22"/>
      <c r="L245" s="22"/>
      <c r="M245" s="22"/>
      <c r="N245" s="22"/>
      <c r="O245" s="22"/>
      <c r="P245" s="22"/>
      <c r="Q245" s="22"/>
      <c r="R245" s="22"/>
    </row>
    <row r="246" spans="1:18" x14ac:dyDescent="0.35">
      <c r="A246" s="22"/>
      <c r="B246" s="109"/>
      <c r="C246" s="109"/>
      <c r="D246" s="109"/>
      <c r="E246" s="22"/>
      <c r="F246" s="22"/>
      <c r="G246" s="22"/>
      <c r="H246" s="22"/>
      <c r="I246" s="22"/>
      <c r="J246" s="22"/>
      <c r="K246" s="22"/>
      <c r="L246" s="22"/>
      <c r="M246" s="22"/>
      <c r="N246" s="22"/>
      <c r="O246" s="22"/>
      <c r="P246" s="22"/>
      <c r="Q246" s="22"/>
      <c r="R246" s="22"/>
    </row>
    <row r="247" spans="1:18" x14ac:dyDescent="0.35">
      <c r="A247" s="22"/>
      <c r="B247" s="109"/>
      <c r="C247" s="109"/>
      <c r="D247" s="109"/>
      <c r="E247" s="22"/>
      <c r="F247" s="22"/>
      <c r="G247" s="22"/>
      <c r="H247" s="22"/>
      <c r="I247" s="22"/>
      <c r="J247" s="22"/>
      <c r="K247" s="22"/>
      <c r="L247" s="22"/>
      <c r="M247" s="22"/>
      <c r="N247" s="22"/>
      <c r="O247" s="22"/>
      <c r="P247" s="22"/>
      <c r="Q247" s="22"/>
      <c r="R247" s="22"/>
    </row>
    <row r="248" spans="1:18" x14ac:dyDescent="0.35">
      <c r="A248" s="22"/>
      <c r="B248" s="109"/>
      <c r="C248" s="109"/>
      <c r="D248" s="109"/>
      <c r="E248" s="22"/>
      <c r="F248" s="22"/>
      <c r="G248" s="22"/>
      <c r="H248" s="22"/>
      <c r="I248" s="22"/>
      <c r="J248" s="22"/>
      <c r="K248" s="22"/>
      <c r="L248" s="22"/>
      <c r="M248" s="22"/>
      <c r="N248" s="22"/>
      <c r="O248" s="22"/>
      <c r="P248" s="22"/>
      <c r="Q248" s="22"/>
      <c r="R248" s="22"/>
    </row>
    <row r="249" spans="1:18" x14ac:dyDescent="0.35">
      <c r="A249" s="22"/>
      <c r="B249" s="109"/>
      <c r="C249" s="109"/>
      <c r="D249" s="109"/>
      <c r="E249" s="22"/>
      <c r="F249" s="22"/>
      <c r="G249" s="22"/>
      <c r="H249" s="22"/>
      <c r="I249" s="22"/>
      <c r="J249" s="22"/>
      <c r="K249" s="22"/>
      <c r="L249" s="22"/>
      <c r="M249" s="22"/>
      <c r="N249" s="22"/>
      <c r="O249" s="22"/>
      <c r="P249" s="22"/>
      <c r="Q249" s="22"/>
      <c r="R249" s="22"/>
    </row>
    <row r="250" spans="1:18" x14ac:dyDescent="0.35">
      <c r="A250" s="22"/>
      <c r="B250" s="109"/>
      <c r="C250" s="109"/>
      <c r="D250" s="109"/>
      <c r="E250" s="22"/>
      <c r="F250" s="22"/>
      <c r="G250" s="22"/>
      <c r="H250" s="22"/>
      <c r="I250" s="22"/>
      <c r="J250" s="22"/>
      <c r="K250" s="22"/>
      <c r="L250" s="22"/>
      <c r="M250" s="22"/>
      <c r="N250" s="22"/>
      <c r="O250" s="22"/>
      <c r="P250" s="22"/>
      <c r="Q250" s="22"/>
      <c r="R250" s="22"/>
    </row>
    <row r="251" spans="1:18" x14ac:dyDescent="0.35">
      <c r="A251" s="22"/>
      <c r="B251" s="109"/>
      <c r="C251" s="109"/>
      <c r="D251" s="109"/>
      <c r="E251" s="22"/>
      <c r="F251" s="22"/>
      <c r="G251" s="22"/>
      <c r="H251" s="22"/>
      <c r="I251" s="22"/>
      <c r="J251" s="22"/>
      <c r="K251" s="22"/>
      <c r="L251" s="22"/>
      <c r="M251" s="22"/>
      <c r="N251" s="22"/>
      <c r="O251" s="22"/>
      <c r="P251" s="22"/>
      <c r="Q251" s="22"/>
      <c r="R251" s="22"/>
    </row>
    <row r="252" spans="1:18" x14ac:dyDescent="0.35">
      <c r="A252" s="22"/>
      <c r="B252" s="109"/>
      <c r="C252" s="109"/>
      <c r="D252" s="109"/>
      <c r="E252" s="22"/>
      <c r="F252" s="22"/>
      <c r="G252" s="22"/>
      <c r="H252" s="22"/>
      <c r="I252" s="22"/>
      <c r="J252" s="22"/>
      <c r="K252" s="22"/>
      <c r="L252" s="22"/>
      <c r="M252" s="22"/>
      <c r="N252" s="22"/>
      <c r="O252" s="22"/>
      <c r="P252" s="22"/>
      <c r="Q252" s="22"/>
      <c r="R252" s="22"/>
    </row>
    <row r="253" spans="1:18" x14ac:dyDescent="0.35">
      <c r="A253" s="22"/>
      <c r="B253" s="109"/>
      <c r="C253" s="109"/>
      <c r="D253" s="109"/>
      <c r="E253" s="22"/>
      <c r="F253" s="22"/>
      <c r="G253" s="22"/>
      <c r="H253" s="22"/>
      <c r="I253" s="22"/>
      <c r="J253" s="22"/>
      <c r="K253" s="22"/>
      <c r="L253" s="22"/>
      <c r="M253" s="22"/>
      <c r="N253" s="22"/>
      <c r="O253" s="22"/>
      <c r="P253" s="22"/>
      <c r="Q253" s="22"/>
      <c r="R253" s="22"/>
    </row>
    <row r="254" spans="1:18" x14ac:dyDescent="0.35">
      <c r="A254" s="22"/>
      <c r="B254" s="109"/>
      <c r="C254" s="109"/>
      <c r="D254" s="109"/>
      <c r="E254" s="22"/>
      <c r="F254" s="22"/>
      <c r="G254" s="22"/>
      <c r="H254" s="22"/>
      <c r="I254" s="22"/>
      <c r="J254" s="22"/>
      <c r="K254" s="22"/>
      <c r="L254" s="22"/>
      <c r="M254" s="22"/>
      <c r="N254" s="22"/>
      <c r="O254" s="22"/>
      <c r="P254" s="22"/>
      <c r="Q254" s="22"/>
      <c r="R254" s="22"/>
    </row>
    <row r="255" spans="1:18" x14ac:dyDescent="0.35">
      <c r="A255" s="22"/>
      <c r="B255" s="109"/>
      <c r="C255" s="109"/>
      <c r="D255" s="109"/>
      <c r="E255" s="22"/>
      <c r="F255" s="22"/>
      <c r="G255" s="22"/>
      <c r="H255" s="22"/>
      <c r="I255" s="22"/>
      <c r="J255" s="22"/>
      <c r="K255" s="22"/>
      <c r="L255" s="22"/>
      <c r="M255" s="22"/>
      <c r="N255" s="22"/>
      <c r="O255" s="22"/>
      <c r="P255" s="22"/>
      <c r="Q255" s="22"/>
      <c r="R255" s="22"/>
    </row>
    <row r="256" spans="1:18" x14ac:dyDescent="0.35">
      <c r="A256" s="22"/>
      <c r="B256" s="109"/>
      <c r="C256" s="109"/>
      <c r="D256" s="109"/>
      <c r="E256" s="22"/>
      <c r="F256" s="22"/>
      <c r="G256" s="22"/>
      <c r="H256" s="22"/>
      <c r="I256" s="22"/>
      <c r="J256" s="22"/>
      <c r="K256" s="22"/>
      <c r="L256" s="22"/>
      <c r="M256" s="22"/>
      <c r="N256" s="22"/>
      <c r="O256" s="22"/>
      <c r="P256" s="22"/>
      <c r="Q256" s="22"/>
      <c r="R256" s="22"/>
    </row>
    <row r="257" spans="1:18" x14ac:dyDescent="0.35">
      <c r="A257" s="22"/>
      <c r="B257" s="109"/>
      <c r="C257" s="109"/>
      <c r="D257" s="109"/>
      <c r="E257" s="22"/>
      <c r="F257" s="22"/>
      <c r="G257" s="22"/>
      <c r="H257" s="22"/>
      <c r="I257" s="22"/>
      <c r="J257" s="22"/>
      <c r="K257" s="22"/>
      <c r="L257" s="22"/>
      <c r="M257" s="22"/>
      <c r="N257" s="22"/>
      <c r="O257" s="22"/>
      <c r="P257" s="22"/>
      <c r="Q257" s="22"/>
      <c r="R257" s="22"/>
    </row>
    <row r="258" spans="1:18" x14ac:dyDescent="0.35">
      <c r="A258" s="22"/>
      <c r="B258" s="109"/>
      <c r="C258" s="109"/>
      <c r="D258" s="109"/>
      <c r="E258" s="22"/>
      <c r="F258" s="22"/>
      <c r="G258" s="22"/>
      <c r="H258" s="22"/>
      <c r="I258" s="22"/>
      <c r="J258" s="22"/>
      <c r="K258" s="22"/>
      <c r="L258" s="22"/>
      <c r="M258" s="22"/>
      <c r="N258" s="22"/>
      <c r="O258" s="22"/>
      <c r="P258" s="22"/>
      <c r="Q258" s="22"/>
      <c r="R258" s="22"/>
    </row>
    <row r="259" spans="1:18" x14ac:dyDescent="0.35">
      <c r="A259" s="22"/>
      <c r="B259" s="109"/>
      <c r="C259" s="109"/>
      <c r="D259" s="109"/>
      <c r="E259" s="22"/>
      <c r="F259" s="22"/>
      <c r="G259" s="22"/>
      <c r="H259" s="22"/>
      <c r="I259" s="22"/>
      <c r="J259" s="22"/>
      <c r="K259" s="22"/>
      <c r="L259" s="22"/>
      <c r="M259" s="22"/>
      <c r="N259" s="22"/>
      <c r="O259" s="22"/>
      <c r="P259" s="22"/>
      <c r="Q259" s="22"/>
      <c r="R259" s="22"/>
    </row>
    <row r="260" spans="1:18" x14ac:dyDescent="0.35">
      <c r="A260" s="22"/>
      <c r="B260" s="109"/>
      <c r="C260" s="109"/>
      <c r="D260" s="109"/>
      <c r="E260" s="22"/>
      <c r="F260" s="22"/>
      <c r="G260" s="22"/>
      <c r="H260" s="22"/>
      <c r="I260" s="22"/>
      <c r="J260" s="22"/>
      <c r="K260" s="22"/>
      <c r="L260" s="22"/>
      <c r="M260" s="22"/>
      <c r="N260" s="22"/>
      <c r="O260" s="22"/>
      <c r="P260" s="22"/>
      <c r="Q260" s="22"/>
      <c r="R260" s="22"/>
    </row>
    <row r="261" spans="1:18" x14ac:dyDescent="0.35">
      <c r="A261" s="22"/>
      <c r="B261" s="109"/>
      <c r="C261" s="109"/>
      <c r="D261" s="109"/>
      <c r="E261" s="22"/>
      <c r="F261" s="22"/>
      <c r="G261" s="22"/>
      <c r="H261" s="22"/>
      <c r="I261" s="22"/>
      <c r="J261" s="22"/>
      <c r="K261" s="22"/>
      <c r="L261" s="22"/>
      <c r="M261" s="22"/>
      <c r="N261" s="22"/>
      <c r="O261" s="22"/>
      <c r="P261" s="22"/>
      <c r="Q261" s="22"/>
      <c r="R261" s="22"/>
    </row>
    <row r="262" spans="1:18" x14ac:dyDescent="0.35">
      <c r="A262" s="22"/>
      <c r="B262" s="109"/>
      <c r="C262" s="109"/>
      <c r="D262" s="109"/>
      <c r="E262" s="22"/>
      <c r="F262" s="22"/>
      <c r="G262" s="22"/>
      <c r="H262" s="22"/>
      <c r="I262" s="22"/>
      <c r="J262" s="22"/>
      <c r="K262" s="22"/>
      <c r="L262" s="22"/>
      <c r="M262" s="22"/>
      <c r="N262" s="22"/>
      <c r="O262" s="22"/>
      <c r="P262" s="22"/>
      <c r="Q262" s="22"/>
      <c r="R262" s="22"/>
    </row>
    <row r="263" spans="1:18" x14ac:dyDescent="0.35">
      <c r="A263" s="22"/>
      <c r="B263" s="109"/>
      <c r="C263" s="109"/>
      <c r="D263" s="109"/>
      <c r="E263" s="22"/>
      <c r="F263" s="22"/>
      <c r="G263" s="22"/>
      <c r="H263" s="22"/>
      <c r="I263" s="22"/>
      <c r="J263" s="22"/>
      <c r="K263" s="22"/>
      <c r="L263" s="22"/>
      <c r="M263" s="22"/>
      <c r="N263" s="22"/>
      <c r="O263" s="22"/>
      <c r="P263" s="22"/>
      <c r="Q263" s="22"/>
      <c r="R263" s="22"/>
    </row>
    <row r="264" spans="1:18" x14ac:dyDescent="0.35">
      <c r="A264" s="22"/>
      <c r="B264" s="109"/>
      <c r="C264" s="109"/>
      <c r="D264" s="109"/>
      <c r="E264" s="22"/>
      <c r="F264" s="22"/>
      <c r="G264" s="22"/>
      <c r="H264" s="22"/>
      <c r="I264" s="22"/>
      <c r="J264" s="22"/>
      <c r="K264" s="22"/>
      <c r="L264" s="22"/>
      <c r="M264" s="22"/>
      <c r="N264" s="22"/>
      <c r="O264" s="22"/>
      <c r="P264" s="22"/>
      <c r="Q264" s="22"/>
      <c r="R264" s="22"/>
    </row>
    <row r="265" spans="1:18" x14ac:dyDescent="0.35">
      <c r="A265" s="22"/>
      <c r="B265" s="109"/>
      <c r="C265" s="109"/>
      <c r="D265" s="109"/>
      <c r="E265" s="22"/>
      <c r="F265" s="22"/>
      <c r="G265" s="22"/>
      <c r="H265" s="22"/>
      <c r="I265" s="22"/>
      <c r="J265" s="22"/>
      <c r="K265" s="22"/>
      <c r="L265" s="22"/>
      <c r="M265" s="22"/>
      <c r="N265" s="22"/>
      <c r="O265" s="22"/>
      <c r="P265" s="22"/>
      <c r="Q265" s="22"/>
      <c r="R265" s="22"/>
    </row>
    <row r="266" spans="1:18" x14ac:dyDescent="0.35">
      <c r="A266" s="22"/>
      <c r="B266" s="109"/>
      <c r="C266" s="109"/>
      <c r="D266" s="109"/>
      <c r="E266" s="22"/>
      <c r="F266" s="22"/>
      <c r="G266" s="22"/>
      <c r="H266" s="22"/>
      <c r="I266" s="22"/>
      <c r="J266" s="22"/>
      <c r="K266" s="22"/>
      <c r="L266" s="22"/>
      <c r="M266" s="22"/>
      <c r="N266" s="22"/>
      <c r="O266" s="22"/>
      <c r="P266" s="22"/>
      <c r="Q266" s="22"/>
      <c r="R266" s="22"/>
    </row>
    <row r="267" spans="1:18" x14ac:dyDescent="0.35">
      <c r="A267" s="22"/>
      <c r="B267" s="109"/>
      <c r="C267" s="109"/>
      <c r="D267" s="109"/>
      <c r="E267" s="22"/>
      <c r="F267" s="22"/>
      <c r="G267" s="22"/>
      <c r="H267" s="22"/>
      <c r="I267" s="22"/>
      <c r="J267" s="22"/>
      <c r="K267" s="22"/>
      <c r="L267" s="22"/>
      <c r="M267" s="22"/>
      <c r="N267" s="22"/>
      <c r="O267" s="22"/>
      <c r="P267" s="22"/>
      <c r="Q267" s="22"/>
      <c r="R267" s="22"/>
    </row>
    <row r="268" spans="1:18" x14ac:dyDescent="0.35">
      <c r="A268" s="22"/>
      <c r="B268" s="109"/>
      <c r="C268" s="109"/>
      <c r="D268" s="109"/>
      <c r="E268" s="22"/>
      <c r="F268" s="22"/>
      <c r="G268" s="22"/>
      <c r="H268" s="22"/>
      <c r="I268" s="22"/>
      <c r="J268" s="22"/>
      <c r="K268" s="22"/>
      <c r="L268" s="22"/>
      <c r="M268" s="22"/>
      <c r="N268" s="22"/>
      <c r="O268" s="22"/>
      <c r="P268" s="22"/>
      <c r="Q268" s="22"/>
      <c r="R268" s="22"/>
    </row>
    <row r="269" spans="1:18" x14ac:dyDescent="0.35">
      <c r="A269" s="22"/>
      <c r="B269" s="109"/>
      <c r="C269" s="109"/>
      <c r="D269" s="109"/>
      <c r="E269" s="22"/>
      <c r="F269" s="22"/>
      <c r="G269" s="22"/>
      <c r="H269" s="22"/>
      <c r="I269" s="22"/>
      <c r="J269" s="22"/>
      <c r="K269" s="22"/>
      <c r="L269" s="22"/>
      <c r="M269" s="22"/>
      <c r="N269" s="22"/>
      <c r="O269" s="22"/>
      <c r="P269" s="22"/>
      <c r="Q269" s="22"/>
      <c r="R269" s="22"/>
    </row>
    <row r="270" spans="1:18" x14ac:dyDescent="0.35">
      <c r="A270" s="22"/>
      <c r="B270" s="109"/>
      <c r="C270" s="109"/>
      <c r="D270" s="109"/>
      <c r="E270" s="22"/>
      <c r="F270" s="22"/>
      <c r="G270" s="22"/>
      <c r="H270" s="22"/>
      <c r="I270" s="22"/>
      <c r="J270" s="22"/>
      <c r="K270" s="22"/>
      <c r="L270" s="22"/>
      <c r="M270" s="22"/>
      <c r="N270" s="22"/>
      <c r="O270" s="22"/>
      <c r="P270" s="22"/>
      <c r="Q270" s="22"/>
      <c r="R270" s="22"/>
    </row>
    <row r="271" spans="1:18" x14ac:dyDescent="0.35">
      <c r="A271" s="22"/>
      <c r="B271" s="109"/>
      <c r="C271" s="109"/>
      <c r="D271" s="109"/>
      <c r="E271" s="22"/>
      <c r="F271" s="22"/>
      <c r="G271" s="22"/>
      <c r="H271" s="22"/>
      <c r="I271" s="22"/>
      <c r="J271" s="22"/>
      <c r="K271" s="22"/>
      <c r="L271" s="22"/>
      <c r="M271" s="22"/>
      <c r="N271" s="22"/>
      <c r="O271" s="22"/>
      <c r="P271" s="22"/>
      <c r="Q271" s="22"/>
      <c r="R271" s="22"/>
    </row>
    <row r="272" spans="1:18" x14ac:dyDescent="0.35">
      <c r="A272" s="22"/>
      <c r="B272" s="109"/>
      <c r="C272" s="109"/>
      <c r="D272" s="109"/>
      <c r="E272" s="22"/>
      <c r="F272" s="22"/>
      <c r="G272" s="22"/>
      <c r="H272" s="22"/>
      <c r="I272" s="22"/>
      <c r="J272" s="22"/>
      <c r="K272" s="22"/>
      <c r="L272" s="22"/>
      <c r="M272" s="22"/>
      <c r="N272" s="22"/>
      <c r="O272" s="22"/>
      <c r="P272" s="22"/>
      <c r="Q272" s="22"/>
      <c r="R272" s="22"/>
    </row>
    <row r="273" spans="1:18" x14ac:dyDescent="0.35">
      <c r="A273" s="22"/>
      <c r="B273" s="109"/>
      <c r="C273" s="109"/>
      <c r="D273" s="109"/>
      <c r="E273" s="22"/>
      <c r="F273" s="22"/>
      <c r="G273" s="22"/>
      <c r="H273" s="22"/>
      <c r="I273" s="22"/>
      <c r="J273" s="22"/>
      <c r="K273" s="22"/>
      <c r="L273" s="22"/>
      <c r="M273" s="22"/>
      <c r="N273" s="22"/>
      <c r="O273" s="22"/>
      <c r="P273" s="22"/>
      <c r="Q273" s="22"/>
      <c r="R273" s="22"/>
    </row>
    <row r="274" spans="1:18" x14ac:dyDescent="0.35">
      <c r="A274" s="22"/>
      <c r="B274" s="109"/>
      <c r="C274" s="109"/>
      <c r="D274" s="109"/>
      <c r="E274" s="22"/>
      <c r="F274" s="22"/>
      <c r="G274" s="22"/>
      <c r="H274" s="22"/>
      <c r="I274" s="22"/>
      <c r="J274" s="22"/>
      <c r="K274" s="22"/>
      <c r="L274" s="22"/>
      <c r="M274" s="22"/>
      <c r="N274" s="22"/>
      <c r="O274" s="22"/>
      <c r="P274" s="22"/>
      <c r="Q274" s="22"/>
      <c r="R274" s="22"/>
    </row>
    <row r="275" spans="1:18" x14ac:dyDescent="0.35">
      <c r="A275" s="22"/>
      <c r="B275" s="109"/>
      <c r="C275" s="109"/>
      <c r="D275" s="109"/>
      <c r="E275" s="22"/>
      <c r="F275" s="22"/>
      <c r="G275" s="22"/>
      <c r="H275" s="22"/>
      <c r="I275" s="22"/>
      <c r="J275" s="22"/>
      <c r="K275" s="22"/>
      <c r="L275" s="22"/>
      <c r="M275" s="22"/>
      <c r="N275" s="22"/>
      <c r="O275" s="22"/>
      <c r="P275" s="22"/>
      <c r="Q275" s="22"/>
      <c r="R275" s="22"/>
    </row>
    <row r="276" spans="1:18" x14ac:dyDescent="0.35">
      <c r="A276" s="22"/>
      <c r="B276" s="109"/>
      <c r="C276" s="109"/>
      <c r="D276" s="109"/>
      <c r="E276" s="22"/>
      <c r="F276" s="22"/>
      <c r="G276" s="22"/>
      <c r="H276" s="22"/>
      <c r="I276" s="22"/>
      <c r="J276" s="22"/>
      <c r="K276" s="22"/>
      <c r="L276" s="22"/>
      <c r="M276" s="22"/>
      <c r="N276" s="22"/>
      <c r="O276" s="22"/>
      <c r="P276" s="22"/>
      <c r="Q276" s="22"/>
      <c r="R276" s="22"/>
    </row>
    <row r="277" spans="1:18" x14ac:dyDescent="0.35">
      <c r="A277" s="22"/>
      <c r="B277" s="109"/>
      <c r="C277" s="109"/>
      <c r="D277" s="109"/>
      <c r="E277" s="22"/>
      <c r="F277" s="22"/>
      <c r="G277" s="22"/>
      <c r="H277" s="22"/>
      <c r="I277" s="22"/>
      <c r="J277" s="22"/>
      <c r="K277" s="22"/>
      <c r="L277" s="22"/>
      <c r="M277" s="22"/>
      <c r="N277" s="22"/>
      <c r="O277" s="22"/>
      <c r="P277" s="22"/>
      <c r="Q277" s="22"/>
      <c r="R277" s="22"/>
    </row>
    <row r="278" spans="1:18" x14ac:dyDescent="0.35">
      <c r="A278" s="22"/>
      <c r="B278" s="109"/>
      <c r="C278" s="109"/>
      <c r="D278" s="109"/>
      <c r="E278" s="22"/>
      <c r="F278" s="22"/>
      <c r="G278" s="22"/>
      <c r="H278" s="22"/>
      <c r="I278" s="22"/>
      <c r="J278" s="22"/>
      <c r="K278" s="22"/>
      <c r="L278" s="22"/>
      <c r="M278" s="22"/>
      <c r="N278" s="22"/>
      <c r="O278" s="22"/>
      <c r="P278" s="22"/>
      <c r="Q278" s="22"/>
      <c r="R278" s="22"/>
    </row>
    <row r="279" spans="1:18" x14ac:dyDescent="0.35">
      <c r="A279" s="22"/>
      <c r="B279" s="109"/>
      <c r="C279" s="109"/>
      <c r="D279" s="109"/>
      <c r="E279" s="22"/>
      <c r="F279" s="22"/>
      <c r="G279" s="22"/>
      <c r="H279" s="22"/>
      <c r="I279" s="22"/>
      <c r="J279" s="22"/>
      <c r="K279" s="22"/>
      <c r="L279" s="22"/>
      <c r="M279" s="22"/>
      <c r="N279" s="22"/>
      <c r="O279" s="22"/>
      <c r="P279" s="22"/>
      <c r="Q279" s="22"/>
      <c r="R279" s="22"/>
    </row>
    <row r="280" spans="1:18" x14ac:dyDescent="0.35">
      <c r="A280" s="22"/>
      <c r="B280" s="109"/>
      <c r="C280" s="109"/>
      <c r="D280" s="109"/>
      <c r="E280" s="22"/>
      <c r="F280" s="22"/>
      <c r="G280" s="22"/>
      <c r="H280" s="22"/>
      <c r="I280" s="22"/>
      <c r="J280" s="22"/>
      <c r="K280" s="22"/>
      <c r="L280" s="22"/>
      <c r="M280" s="22"/>
      <c r="N280" s="22"/>
      <c r="O280" s="22"/>
      <c r="P280" s="22"/>
      <c r="Q280" s="22"/>
      <c r="R280" s="22"/>
    </row>
    <row r="281" spans="1:18" x14ac:dyDescent="0.35">
      <c r="A281" s="22"/>
      <c r="B281" s="109"/>
      <c r="C281" s="109"/>
      <c r="D281" s="109"/>
      <c r="E281" s="22"/>
      <c r="F281" s="22"/>
      <c r="G281" s="22"/>
      <c r="H281" s="22"/>
      <c r="I281" s="22"/>
      <c r="J281" s="22"/>
      <c r="K281" s="22"/>
      <c r="L281" s="22"/>
      <c r="M281" s="22"/>
      <c r="N281" s="22"/>
      <c r="O281" s="22"/>
      <c r="P281" s="22"/>
      <c r="Q281" s="22"/>
      <c r="R281" s="22"/>
    </row>
    <row r="282" spans="1:18" x14ac:dyDescent="0.35">
      <c r="A282" s="22"/>
      <c r="B282" s="109"/>
      <c r="C282" s="109"/>
      <c r="D282" s="109"/>
      <c r="E282" s="22"/>
      <c r="F282" s="22"/>
      <c r="G282" s="22"/>
      <c r="H282" s="22"/>
      <c r="I282" s="22"/>
      <c r="J282" s="22"/>
      <c r="K282" s="22"/>
      <c r="L282" s="22"/>
      <c r="M282" s="22"/>
      <c r="N282" s="22"/>
      <c r="O282" s="22"/>
      <c r="P282" s="22"/>
      <c r="Q282" s="22"/>
      <c r="R282" s="22"/>
    </row>
    <row r="283" spans="1:18" x14ac:dyDescent="0.35">
      <c r="A283" s="22"/>
      <c r="B283" s="109"/>
      <c r="C283" s="109"/>
      <c r="D283" s="109"/>
      <c r="E283" s="22"/>
      <c r="F283" s="22"/>
      <c r="G283" s="22"/>
      <c r="H283" s="22"/>
      <c r="I283" s="22"/>
      <c r="J283" s="22"/>
      <c r="K283" s="22"/>
      <c r="L283" s="22"/>
      <c r="M283" s="22"/>
      <c r="N283" s="22"/>
      <c r="O283" s="22"/>
      <c r="P283" s="22"/>
      <c r="Q283" s="22"/>
      <c r="R283" s="22"/>
    </row>
    <row r="284" spans="1:18" x14ac:dyDescent="0.35">
      <c r="A284" s="22"/>
      <c r="B284" s="109"/>
      <c r="C284" s="109"/>
      <c r="D284" s="109"/>
      <c r="E284" s="22"/>
      <c r="F284" s="22"/>
      <c r="G284" s="22"/>
      <c r="H284" s="22"/>
      <c r="I284" s="22"/>
      <c r="J284" s="22"/>
      <c r="K284" s="22"/>
      <c r="L284" s="22"/>
      <c r="M284" s="22"/>
      <c r="N284" s="22"/>
      <c r="O284" s="22"/>
      <c r="P284" s="22"/>
      <c r="Q284" s="22"/>
      <c r="R284" s="22"/>
    </row>
    <row r="285" spans="1:18" x14ac:dyDescent="0.35">
      <c r="A285" s="22"/>
      <c r="B285" s="109"/>
      <c r="C285" s="109"/>
      <c r="D285" s="109"/>
      <c r="E285" s="22"/>
      <c r="F285" s="22"/>
      <c r="G285" s="22"/>
      <c r="H285" s="22"/>
      <c r="I285" s="22"/>
      <c r="J285" s="22"/>
      <c r="K285" s="22"/>
      <c r="L285" s="22"/>
      <c r="M285" s="22"/>
      <c r="N285" s="22"/>
      <c r="O285" s="22"/>
      <c r="P285" s="22"/>
      <c r="Q285" s="22"/>
      <c r="R285" s="22"/>
    </row>
    <row r="286" spans="1:18" x14ac:dyDescent="0.35">
      <c r="A286" s="22"/>
      <c r="B286" s="109"/>
      <c r="C286" s="109"/>
      <c r="D286" s="109"/>
      <c r="E286" s="22"/>
      <c r="F286" s="22"/>
      <c r="G286" s="22"/>
      <c r="H286" s="22"/>
      <c r="I286" s="22"/>
      <c r="J286" s="22"/>
      <c r="K286" s="22"/>
      <c r="L286" s="22"/>
      <c r="M286" s="22"/>
      <c r="N286" s="22"/>
      <c r="O286" s="22"/>
      <c r="P286" s="22"/>
      <c r="Q286" s="22"/>
      <c r="R286" s="22"/>
    </row>
    <row r="287" spans="1:18" x14ac:dyDescent="0.35">
      <c r="A287" s="22"/>
      <c r="B287" s="109"/>
      <c r="C287" s="109"/>
      <c r="D287" s="109"/>
      <c r="E287" s="22"/>
      <c r="F287" s="22"/>
      <c r="G287" s="22"/>
      <c r="H287" s="22"/>
      <c r="I287" s="22"/>
      <c r="J287" s="22"/>
      <c r="K287" s="22"/>
      <c r="L287" s="22"/>
      <c r="M287" s="22"/>
      <c r="N287" s="22"/>
      <c r="O287" s="22"/>
      <c r="P287" s="22"/>
      <c r="Q287" s="22"/>
      <c r="R287" s="22"/>
    </row>
    <row r="288" spans="1:18" x14ac:dyDescent="0.35">
      <c r="A288" s="22"/>
      <c r="B288" s="109"/>
      <c r="C288" s="109"/>
      <c r="D288" s="109"/>
      <c r="E288" s="22"/>
      <c r="F288" s="22"/>
      <c r="G288" s="22"/>
      <c r="H288" s="22"/>
      <c r="I288" s="22"/>
      <c r="J288" s="22"/>
      <c r="K288" s="22"/>
      <c r="L288" s="22"/>
      <c r="M288" s="22"/>
      <c r="N288" s="22"/>
      <c r="O288" s="22"/>
      <c r="P288" s="22"/>
      <c r="Q288" s="22"/>
      <c r="R288" s="22"/>
    </row>
    <row r="289" spans="1:18" x14ac:dyDescent="0.35">
      <c r="A289" s="22"/>
      <c r="B289" s="109"/>
      <c r="C289" s="109"/>
      <c r="D289" s="109"/>
      <c r="E289" s="22"/>
      <c r="F289" s="22"/>
      <c r="G289" s="22"/>
      <c r="H289" s="22"/>
      <c r="I289" s="22"/>
      <c r="J289" s="22"/>
      <c r="K289" s="22"/>
      <c r="L289" s="22"/>
      <c r="M289" s="22"/>
      <c r="N289" s="22"/>
      <c r="O289" s="22"/>
      <c r="P289" s="22"/>
      <c r="Q289" s="22"/>
      <c r="R289" s="22"/>
    </row>
    <row r="290" spans="1:18" x14ac:dyDescent="0.35">
      <c r="A290" s="22"/>
      <c r="B290" s="109"/>
      <c r="C290" s="109"/>
      <c r="D290" s="109"/>
      <c r="E290" s="22"/>
      <c r="F290" s="22"/>
      <c r="G290" s="22"/>
      <c r="H290" s="22"/>
      <c r="I290" s="22"/>
      <c r="J290" s="22"/>
      <c r="K290" s="22"/>
      <c r="L290" s="22"/>
      <c r="M290" s="22"/>
      <c r="N290" s="22"/>
      <c r="O290" s="22"/>
      <c r="P290" s="22"/>
      <c r="Q290" s="22"/>
      <c r="R290" s="22"/>
    </row>
    <row r="291" spans="1:18" x14ac:dyDescent="0.35">
      <c r="A291" s="22"/>
      <c r="B291" s="109"/>
      <c r="C291" s="109"/>
      <c r="D291" s="109"/>
      <c r="E291" s="22"/>
      <c r="F291" s="22"/>
      <c r="G291" s="22"/>
      <c r="H291" s="22"/>
      <c r="I291" s="22"/>
      <c r="J291" s="22"/>
      <c r="K291" s="22"/>
      <c r="L291" s="22"/>
      <c r="M291" s="22"/>
      <c r="N291" s="22"/>
      <c r="O291" s="22"/>
      <c r="P291" s="22"/>
      <c r="Q291" s="22"/>
      <c r="R291" s="22"/>
    </row>
    <row r="292" spans="1:18" x14ac:dyDescent="0.35">
      <c r="A292" s="22"/>
      <c r="B292" s="109"/>
      <c r="C292" s="109"/>
      <c r="D292" s="109"/>
      <c r="E292" s="22"/>
      <c r="F292" s="22"/>
      <c r="G292" s="22"/>
      <c r="H292" s="22"/>
      <c r="I292" s="22"/>
      <c r="J292" s="22"/>
      <c r="K292" s="22"/>
      <c r="L292" s="22"/>
      <c r="M292" s="22"/>
      <c r="N292" s="22"/>
      <c r="O292" s="22"/>
      <c r="P292" s="22"/>
      <c r="Q292" s="22"/>
      <c r="R292" s="22"/>
    </row>
    <row r="293" spans="1:18" x14ac:dyDescent="0.35">
      <c r="A293" s="22"/>
      <c r="B293" s="109"/>
      <c r="C293" s="109"/>
      <c r="D293" s="109"/>
      <c r="E293" s="22"/>
      <c r="F293" s="22"/>
      <c r="G293" s="22"/>
      <c r="H293" s="22"/>
      <c r="I293" s="22"/>
      <c r="J293" s="22"/>
      <c r="K293" s="22"/>
      <c r="L293" s="22"/>
      <c r="M293" s="22"/>
      <c r="N293" s="22"/>
      <c r="O293" s="22"/>
      <c r="P293" s="22"/>
      <c r="Q293" s="22"/>
      <c r="R293" s="22"/>
    </row>
    <row r="294" spans="1:18" x14ac:dyDescent="0.35">
      <c r="A294" s="22"/>
      <c r="B294" s="109"/>
      <c r="C294" s="109"/>
      <c r="D294" s="109"/>
      <c r="E294" s="22"/>
      <c r="F294" s="22"/>
      <c r="G294" s="22"/>
      <c r="H294" s="22"/>
      <c r="I294" s="22"/>
      <c r="J294" s="22"/>
      <c r="K294" s="22"/>
      <c r="L294" s="22"/>
      <c r="M294" s="22"/>
      <c r="N294" s="22"/>
      <c r="O294" s="22"/>
      <c r="P294" s="22"/>
      <c r="Q294" s="22"/>
      <c r="R294" s="22"/>
    </row>
    <row r="295" spans="1:18" x14ac:dyDescent="0.35">
      <c r="A295" s="22"/>
      <c r="B295" s="109"/>
      <c r="C295" s="109"/>
      <c r="D295" s="109"/>
      <c r="E295" s="22"/>
      <c r="F295" s="22"/>
      <c r="G295" s="22"/>
      <c r="H295" s="22"/>
      <c r="I295" s="22"/>
      <c r="J295" s="22"/>
      <c r="K295" s="22"/>
      <c r="L295" s="22"/>
      <c r="M295" s="22"/>
      <c r="N295" s="22"/>
      <c r="O295" s="22"/>
      <c r="P295" s="22"/>
      <c r="Q295" s="22"/>
      <c r="R295" s="22"/>
    </row>
    <row r="296" spans="1:18" x14ac:dyDescent="0.35">
      <c r="A296" s="22"/>
      <c r="B296" s="109"/>
      <c r="C296" s="109"/>
      <c r="D296" s="109"/>
      <c r="E296" s="22"/>
      <c r="F296" s="22"/>
      <c r="G296" s="22"/>
      <c r="H296" s="22"/>
      <c r="I296" s="22"/>
      <c r="J296" s="22"/>
      <c r="K296" s="22"/>
      <c r="L296" s="22"/>
      <c r="M296" s="22"/>
      <c r="N296" s="22"/>
      <c r="O296" s="22"/>
      <c r="P296" s="22"/>
      <c r="Q296" s="22"/>
      <c r="R296" s="22"/>
    </row>
    <row r="297" spans="1:18" x14ac:dyDescent="0.35">
      <c r="A297" s="22"/>
      <c r="B297" s="109"/>
      <c r="C297" s="109"/>
      <c r="D297" s="109"/>
      <c r="E297" s="22"/>
      <c r="F297" s="22"/>
      <c r="G297" s="22"/>
      <c r="H297" s="22"/>
      <c r="I297" s="22"/>
      <c r="J297" s="22"/>
      <c r="K297" s="22"/>
      <c r="L297" s="22"/>
      <c r="M297" s="22"/>
      <c r="N297" s="22"/>
      <c r="O297" s="22"/>
      <c r="P297" s="22"/>
      <c r="Q297" s="22"/>
      <c r="R297" s="22"/>
    </row>
    <row r="298" spans="1:18" x14ac:dyDescent="0.35">
      <c r="A298" s="22"/>
      <c r="B298" s="109"/>
      <c r="C298" s="109"/>
      <c r="D298" s="109"/>
      <c r="E298" s="22"/>
      <c r="F298" s="22"/>
      <c r="G298" s="22"/>
      <c r="H298" s="22"/>
      <c r="I298" s="22"/>
      <c r="J298" s="22"/>
      <c r="K298" s="22"/>
      <c r="L298" s="22"/>
      <c r="M298" s="22"/>
      <c r="N298" s="22"/>
      <c r="O298" s="22"/>
      <c r="P298" s="22"/>
      <c r="Q298" s="22"/>
      <c r="R298" s="22"/>
    </row>
    <row r="299" spans="1:18" x14ac:dyDescent="0.35">
      <c r="A299" s="22"/>
      <c r="B299" s="109"/>
      <c r="C299" s="109"/>
      <c r="D299" s="109"/>
      <c r="E299" s="22"/>
      <c r="F299" s="22"/>
      <c r="G299" s="22"/>
      <c r="H299" s="22"/>
      <c r="I299" s="22"/>
      <c r="J299" s="22"/>
      <c r="K299" s="22"/>
      <c r="L299" s="22"/>
      <c r="M299" s="22"/>
      <c r="N299" s="22"/>
      <c r="O299" s="22"/>
      <c r="P299" s="22"/>
      <c r="Q299" s="22"/>
      <c r="R299" s="22"/>
    </row>
    <row r="300" spans="1:18" x14ac:dyDescent="0.35">
      <c r="A300" s="22"/>
      <c r="B300" s="109"/>
      <c r="C300" s="109"/>
      <c r="D300" s="109"/>
      <c r="E300" s="22"/>
      <c r="F300" s="22"/>
      <c r="G300" s="22"/>
      <c r="H300" s="22"/>
      <c r="I300" s="22"/>
      <c r="J300" s="22"/>
      <c r="K300" s="22"/>
      <c r="L300" s="22"/>
      <c r="M300" s="22"/>
      <c r="N300" s="22"/>
      <c r="O300" s="22"/>
      <c r="P300" s="22"/>
      <c r="Q300" s="22"/>
      <c r="R300" s="22"/>
    </row>
    <row r="301" spans="1:18" x14ac:dyDescent="0.35">
      <c r="A301" s="22"/>
      <c r="B301" s="109"/>
      <c r="C301" s="109"/>
      <c r="D301" s="109"/>
      <c r="E301" s="22"/>
      <c r="F301" s="22"/>
      <c r="G301" s="22"/>
      <c r="H301" s="22"/>
      <c r="I301" s="22"/>
      <c r="J301" s="22"/>
      <c r="K301" s="22"/>
      <c r="L301" s="22"/>
      <c r="M301" s="22"/>
      <c r="N301" s="22"/>
      <c r="O301" s="22"/>
      <c r="P301" s="22"/>
      <c r="Q301" s="22"/>
      <c r="R301" s="22"/>
    </row>
    <row r="302" spans="1:18" x14ac:dyDescent="0.35">
      <c r="A302" s="22"/>
      <c r="B302" s="109"/>
      <c r="C302" s="109"/>
      <c r="D302" s="109"/>
      <c r="E302" s="22"/>
      <c r="F302" s="22"/>
      <c r="G302" s="22"/>
      <c r="H302" s="22"/>
      <c r="I302" s="22"/>
      <c r="J302" s="22"/>
      <c r="K302" s="22"/>
      <c r="L302" s="22"/>
      <c r="M302" s="22"/>
      <c r="N302" s="22"/>
      <c r="O302" s="22"/>
      <c r="P302" s="22"/>
      <c r="Q302" s="22"/>
      <c r="R302" s="22"/>
    </row>
    <row r="303" spans="1:18" x14ac:dyDescent="0.35">
      <c r="A303" s="22"/>
      <c r="B303" s="109"/>
      <c r="C303" s="109"/>
      <c r="D303" s="109"/>
      <c r="E303" s="22"/>
      <c r="F303" s="22"/>
      <c r="G303" s="22"/>
      <c r="H303" s="22"/>
      <c r="I303" s="22"/>
      <c r="J303" s="22"/>
      <c r="K303" s="22"/>
      <c r="L303" s="22"/>
      <c r="M303" s="22"/>
      <c r="N303" s="22"/>
      <c r="O303" s="22"/>
      <c r="P303" s="22"/>
      <c r="Q303" s="22"/>
      <c r="R303" s="22"/>
    </row>
    <row r="304" spans="1:18" x14ac:dyDescent="0.35">
      <c r="A304" s="22"/>
      <c r="B304" s="109"/>
      <c r="C304" s="109"/>
      <c r="D304" s="109"/>
      <c r="E304" s="22"/>
      <c r="F304" s="22"/>
      <c r="G304" s="22"/>
      <c r="H304" s="22"/>
      <c r="I304" s="22"/>
      <c r="J304" s="22"/>
      <c r="K304" s="22"/>
      <c r="L304" s="22"/>
      <c r="M304" s="22"/>
      <c r="N304" s="22"/>
      <c r="O304" s="22"/>
      <c r="P304" s="22"/>
      <c r="Q304" s="22"/>
      <c r="R304" s="22"/>
    </row>
    <row r="305" spans="1:18" x14ac:dyDescent="0.35">
      <c r="A305" s="22"/>
      <c r="B305" s="109"/>
      <c r="C305" s="109"/>
      <c r="D305" s="109"/>
      <c r="E305" s="22"/>
      <c r="F305" s="22"/>
      <c r="G305" s="22"/>
      <c r="H305" s="22"/>
      <c r="I305" s="22"/>
      <c r="J305" s="22"/>
      <c r="K305" s="22"/>
      <c r="L305" s="22"/>
      <c r="M305" s="22"/>
      <c r="N305" s="22"/>
      <c r="O305" s="22"/>
      <c r="P305" s="22"/>
      <c r="Q305" s="22"/>
      <c r="R305" s="22"/>
    </row>
    <row r="306" spans="1:18" x14ac:dyDescent="0.35">
      <c r="A306" s="22"/>
      <c r="B306" s="109"/>
      <c r="C306" s="109"/>
      <c r="D306" s="109"/>
      <c r="E306" s="22"/>
      <c r="F306" s="22"/>
      <c r="G306" s="22"/>
      <c r="H306" s="22"/>
      <c r="I306" s="22"/>
      <c r="J306" s="22"/>
      <c r="K306" s="22"/>
      <c r="L306" s="22"/>
      <c r="M306" s="22"/>
      <c r="N306" s="22"/>
      <c r="O306" s="22"/>
      <c r="P306" s="22"/>
      <c r="Q306" s="22"/>
      <c r="R306" s="22"/>
    </row>
    <row r="307" spans="1:18" x14ac:dyDescent="0.35">
      <c r="A307" s="22"/>
      <c r="B307" s="109"/>
      <c r="C307" s="109"/>
      <c r="D307" s="109"/>
      <c r="E307" s="22"/>
      <c r="F307" s="22"/>
      <c r="G307" s="22"/>
      <c r="H307" s="22"/>
      <c r="I307" s="22"/>
      <c r="J307" s="22"/>
      <c r="K307" s="22"/>
      <c r="L307" s="22"/>
      <c r="M307" s="22"/>
      <c r="N307" s="22"/>
      <c r="O307" s="22"/>
      <c r="P307" s="22"/>
      <c r="Q307" s="22"/>
      <c r="R307" s="22"/>
    </row>
    <row r="308" spans="1:18" x14ac:dyDescent="0.35">
      <c r="A308" s="22"/>
      <c r="B308" s="109"/>
      <c r="C308" s="109"/>
      <c r="D308" s="109"/>
      <c r="E308" s="22"/>
      <c r="F308" s="22"/>
      <c r="G308" s="22"/>
      <c r="H308" s="22"/>
      <c r="I308" s="22"/>
      <c r="J308" s="22"/>
      <c r="K308" s="22"/>
      <c r="L308" s="22"/>
      <c r="M308" s="22"/>
      <c r="N308" s="22"/>
      <c r="O308" s="22"/>
      <c r="P308" s="22"/>
      <c r="Q308" s="22"/>
      <c r="R308" s="22"/>
    </row>
    <row r="309" spans="1:18" x14ac:dyDescent="0.35">
      <c r="A309" s="22"/>
      <c r="B309" s="109"/>
      <c r="C309" s="109"/>
      <c r="D309" s="109"/>
      <c r="E309" s="22"/>
      <c r="F309" s="22"/>
      <c r="G309" s="22"/>
      <c r="H309" s="22"/>
      <c r="I309" s="22"/>
      <c r="J309" s="22"/>
      <c r="K309" s="22"/>
      <c r="L309" s="22"/>
      <c r="M309" s="22"/>
      <c r="N309" s="22"/>
      <c r="O309" s="22"/>
      <c r="P309" s="22"/>
      <c r="Q309" s="22"/>
      <c r="R309" s="22"/>
    </row>
    <row r="310" spans="1:18" x14ac:dyDescent="0.35">
      <c r="A310" s="22"/>
      <c r="B310" s="109"/>
      <c r="C310" s="109"/>
      <c r="D310" s="109"/>
      <c r="E310" s="22"/>
      <c r="F310" s="22"/>
      <c r="G310" s="22"/>
      <c r="H310" s="22"/>
      <c r="I310" s="22"/>
      <c r="J310" s="22"/>
      <c r="K310" s="22"/>
      <c r="L310" s="22"/>
      <c r="M310" s="22"/>
      <c r="N310" s="22"/>
      <c r="O310" s="22"/>
      <c r="P310" s="22"/>
      <c r="Q310" s="22"/>
      <c r="R310" s="22"/>
    </row>
    <row r="311" spans="1:18" x14ac:dyDescent="0.35">
      <c r="A311" s="22"/>
      <c r="B311" s="109"/>
      <c r="C311" s="109"/>
      <c r="D311" s="109"/>
      <c r="E311" s="22"/>
      <c r="F311" s="22"/>
      <c r="G311" s="22"/>
      <c r="H311" s="22"/>
      <c r="I311" s="22"/>
      <c r="J311" s="22"/>
      <c r="K311" s="22"/>
      <c r="L311" s="22"/>
      <c r="M311" s="22"/>
      <c r="N311" s="22"/>
      <c r="O311" s="22"/>
      <c r="P311" s="22"/>
      <c r="Q311" s="22"/>
      <c r="R311" s="22"/>
    </row>
    <row r="312" spans="1:18" x14ac:dyDescent="0.35">
      <c r="A312" s="22"/>
      <c r="B312" s="109"/>
      <c r="C312" s="109"/>
      <c r="D312" s="109"/>
      <c r="E312" s="22"/>
      <c r="F312" s="22"/>
      <c r="G312" s="22"/>
      <c r="H312" s="22"/>
      <c r="I312" s="22"/>
      <c r="J312" s="22"/>
      <c r="K312" s="22"/>
      <c r="L312" s="22"/>
      <c r="M312" s="22"/>
      <c r="N312" s="22"/>
      <c r="O312" s="22"/>
      <c r="P312" s="22"/>
      <c r="Q312" s="22"/>
      <c r="R312" s="22"/>
    </row>
    <row r="313" spans="1:18" x14ac:dyDescent="0.35">
      <c r="A313" s="22"/>
      <c r="B313" s="109"/>
      <c r="C313" s="109"/>
      <c r="D313" s="109"/>
      <c r="E313" s="22"/>
      <c r="F313" s="22"/>
      <c r="G313" s="22"/>
      <c r="H313" s="22"/>
      <c r="I313" s="22"/>
      <c r="J313" s="22"/>
      <c r="K313" s="22"/>
      <c r="L313" s="22"/>
      <c r="M313" s="22"/>
      <c r="N313" s="22"/>
      <c r="O313" s="22"/>
      <c r="P313" s="22"/>
      <c r="Q313" s="22"/>
      <c r="R313" s="22"/>
    </row>
    <row r="314" spans="1:18" x14ac:dyDescent="0.35">
      <c r="A314" s="22"/>
      <c r="B314" s="109"/>
      <c r="C314" s="109"/>
      <c r="D314" s="109"/>
      <c r="E314" s="22"/>
      <c r="F314" s="22"/>
      <c r="G314" s="22"/>
      <c r="H314" s="22"/>
      <c r="I314" s="22"/>
      <c r="J314" s="22"/>
      <c r="K314" s="22"/>
      <c r="L314" s="22"/>
      <c r="M314" s="22"/>
      <c r="N314" s="22"/>
      <c r="O314" s="22"/>
      <c r="P314" s="22"/>
      <c r="Q314" s="22"/>
      <c r="R314" s="22"/>
    </row>
    <row r="315" spans="1:18" x14ac:dyDescent="0.35">
      <c r="A315" s="22"/>
      <c r="B315" s="109"/>
      <c r="C315" s="109"/>
      <c r="D315" s="109"/>
      <c r="E315" s="22"/>
      <c r="F315" s="22"/>
      <c r="G315" s="22"/>
      <c r="H315" s="22"/>
      <c r="I315" s="22"/>
      <c r="J315" s="22"/>
      <c r="K315" s="22"/>
      <c r="L315" s="22"/>
      <c r="M315" s="22"/>
      <c r="N315" s="22"/>
      <c r="O315" s="22"/>
      <c r="P315" s="22"/>
      <c r="Q315" s="22"/>
      <c r="R315" s="22"/>
    </row>
    <row r="316" spans="1:18" x14ac:dyDescent="0.35">
      <c r="A316" s="22"/>
      <c r="B316" s="109"/>
      <c r="C316" s="109"/>
      <c r="D316" s="109"/>
      <c r="E316" s="22"/>
      <c r="F316" s="22"/>
      <c r="G316" s="22"/>
      <c r="H316" s="22"/>
      <c r="I316" s="22"/>
      <c r="J316" s="22"/>
      <c r="K316" s="22"/>
      <c r="L316" s="22"/>
      <c r="M316" s="22"/>
      <c r="N316" s="22"/>
      <c r="O316" s="22"/>
      <c r="P316" s="22"/>
      <c r="Q316" s="22"/>
      <c r="R316" s="22"/>
    </row>
    <row r="317" spans="1:18" x14ac:dyDescent="0.35">
      <c r="A317" s="22"/>
      <c r="B317" s="109"/>
      <c r="C317" s="109"/>
      <c r="D317" s="109"/>
      <c r="E317" s="22"/>
      <c r="F317" s="22"/>
      <c r="G317" s="22"/>
      <c r="H317" s="22"/>
      <c r="I317" s="22"/>
      <c r="J317" s="22"/>
      <c r="K317" s="22"/>
      <c r="L317" s="22"/>
      <c r="M317" s="22"/>
      <c r="N317" s="22"/>
      <c r="O317" s="22"/>
      <c r="P317" s="22"/>
      <c r="Q317" s="22"/>
      <c r="R317" s="22"/>
    </row>
    <row r="318" spans="1:18" x14ac:dyDescent="0.35">
      <c r="A318" s="22"/>
      <c r="B318" s="109"/>
      <c r="C318" s="109"/>
      <c r="D318" s="109"/>
      <c r="E318" s="22"/>
      <c r="F318" s="22"/>
      <c r="G318" s="22"/>
      <c r="H318" s="22"/>
      <c r="I318" s="22"/>
      <c r="J318" s="22"/>
      <c r="K318" s="22"/>
      <c r="L318" s="22"/>
      <c r="M318" s="22"/>
      <c r="N318" s="22"/>
      <c r="O318" s="22"/>
      <c r="P318" s="22"/>
      <c r="Q318" s="22"/>
      <c r="R318" s="22"/>
    </row>
    <row r="319" spans="1:18" x14ac:dyDescent="0.35">
      <c r="A319" s="22"/>
      <c r="B319" s="109"/>
      <c r="C319" s="109"/>
      <c r="D319" s="109"/>
      <c r="E319" s="22"/>
      <c r="F319" s="22"/>
      <c r="G319" s="22"/>
      <c r="H319" s="22"/>
      <c r="I319" s="22"/>
      <c r="J319" s="22"/>
      <c r="K319" s="22"/>
      <c r="L319" s="22"/>
      <c r="M319" s="22"/>
      <c r="N319" s="22"/>
      <c r="O319" s="22"/>
      <c r="P319" s="22"/>
      <c r="Q319" s="22"/>
      <c r="R319" s="22"/>
    </row>
    <row r="320" spans="1:18" x14ac:dyDescent="0.35">
      <c r="A320" s="22"/>
      <c r="B320" s="109"/>
      <c r="C320" s="109"/>
      <c r="D320" s="109"/>
      <c r="E320" s="22"/>
      <c r="F320" s="22"/>
      <c r="G320" s="22"/>
      <c r="H320" s="22"/>
      <c r="I320" s="22"/>
      <c r="J320" s="22"/>
      <c r="K320" s="22"/>
      <c r="L320" s="22"/>
      <c r="M320" s="22"/>
      <c r="N320" s="22"/>
      <c r="O320" s="22"/>
      <c r="P320" s="22"/>
      <c r="Q320" s="22"/>
      <c r="R320" s="22"/>
    </row>
    <row r="321" spans="1:18" x14ac:dyDescent="0.35">
      <c r="A321" s="22"/>
      <c r="B321" s="109"/>
      <c r="C321" s="109"/>
      <c r="D321" s="109"/>
      <c r="E321" s="22"/>
      <c r="F321" s="22"/>
      <c r="G321" s="22"/>
      <c r="H321" s="22"/>
      <c r="I321" s="22"/>
      <c r="J321" s="22"/>
      <c r="K321" s="22"/>
      <c r="L321" s="22"/>
      <c r="M321" s="22"/>
      <c r="N321" s="22"/>
      <c r="O321" s="22"/>
      <c r="P321" s="22"/>
      <c r="Q321" s="22"/>
      <c r="R321" s="22"/>
    </row>
    <row r="322" spans="1:18" x14ac:dyDescent="0.35">
      <c r="A322" s="22"/>
      <c r="B322" s="109"/>
      <c r="C322" s="109"/>
      <c r="D322" s="109"/>
      <c r="E322" s="22"/>
      <c r="F322" s="22"/>
      <c r="G322" s="22"/>
      <c r="H322" s="22"/>
      <c r="I322" s="22"/>
      <c r="J322" s="22"/>
      <c r="K322" s="22"/>
      <c r="L322" s="22"/>
      <c r="M322" s="22"/>
      <c r="N322" s="22"/>
      <c r="O322" s="22"/>
      <c r="P322" s="22"/>
      <c r="Q322" s="22"/>
      <c r="R322" s="22"/>
    </row>
    <row r="323" spans="1:18" x14ac:dyDescent="0.35">
      <c r="A323" s="22"/>
      <c r="B323" s="109"/>
      <c r="C323" s="109"/>
      <c r="D323" s="109"/>
      <c r="E323" s="22"/>
      <c r="F323" s="22"/>
      <c r="G323" s="22"/>
      <c r="H323" s="22"/>
      <c r="I323" s="22"/>
      <c r="J323" s="22"/>
      <c r="K323" s="22"/>
      <c r="L323" s="22"/>
      <c r="M323" s="22"/>
      <c r="N323" s="22"/>
      <c r="O323" s="22"/>
      <c r="P323" s="22"/>
      <c r="Q323" s="22"/>
      <c r="R323" s="22"/>
    </row>
    <row r="324" spans="1:18" x14ac:dyDescent="0.35">
      <c r="A324" s="22"/>
      <c r="B324" s="109"/>
      <c r="C324" s="109"/>
      <c r="D324" s="109"/>
      <c r="E324" s="22"/>
      <c r="F324" s="22"/>
      <c r="G324" s="22"/>
      <c r="H324" s="22"/>
      <c r="I324" s="22"/>
      <c r="J324" s="22"/>
      <c r="K324" s="22"/>
      <c r="L324" s="22"/>
      <c r="M324" s="22"/>
      <c r="N324" s="22"/>
      <c r="O324" s="22"/>
      <c r="P324" s="22"/>
      <c r="Q324" s="22"/>
      <c r="R324" s="22"/>
    </row>
    <row r="325" spans="1:18" x14ac:dyDescent="0.35">
      <c r="A325" s="22"/>
      <c r="B325" s="109"/>
      <c r="C325" s="109"/>
      <c r="D325" s="109"/>
      <c r="E325" s="22"/>
      <c r="F325" s="22"/>
      <c r="G325" s="22"/>
      <c r="H325" s="22"/>
      <c r="I325" s="22"/>
      <c r="J325" s="22"/>
      <c r="K325" s="22"/>
      <c r="L325" s="22"/>
      <c r="M325" s="22"/>
      <c r="N325" s="22"/>
      <c r="O325" s="22"/>
      <c r="P325" s="22"/>
      <c r="Q325" s="22"/>
      <c r="R325" s="22"/>
    </row>
    <row r="326" spans="1:18" x14ac:dyDescent="0.35">
      <c r="A326" s="22"/>
      <c r="B326" s="109"/>
      <c r="C326" s="109"/>
      <c r="D326" s="109"/>
      <c r="E326" s="22"/>
      <c r="F326" s="22"/>
      <c r="G326" s="22"/>
      <c r="H326" s="22"/>
      <c r="I326" s="22"/>
      <c r="J326" s="22"/>
      <c r="K326" s="22"/>
      <c r="L326" s="22"/>
      <c r="M326" s="22"/>
      <c r="N326" s="22"/>
      <c r="O326" s="22"/>
      <c r="P326" s="22"/>
      <c r="Q326" s="22"/>
      <c r="R326" s="22"/>
    </row>
    <row r="327" spans="1:18" x14ac:dyDescent="0.35">
      <c r="A327" s="22"/>
      <c r="B327" s="109"/>
      <c r="C327" s="109"/>
      <c r="D327" s="109"/>
      <c r="E327" s="22"/>
      <c r="F327" s="22"/>
      <c r="G327" s="22"/>
      <c r="H327" s="22"/>
      <c r="I327" s="22"/>
      <c r="J327" s="22"/>
      <c r="K327" s="22"/>
      <c r="L327" s="22"/>
      <c r="M327" s="22"/>
      <c r="N327" s="22"/>
      <c r="O327" s="22"/>
      <c r="P327" s="22"/>
      <c r="Q327" s="22"/>
      <c r="R327" s="22"/>
    </row>
    <row r="328" spans="1:18" x14ac:dyDescent="0.35">
      <c r="A328" s="22"/>
      <c r="B328" s="109"/>
      <c r="C328" s="109"/>
      <c r="D328" s="109"/>
      <c r="E328" s="22"/>
      <c r="F328" s="22"/>
      <c r="G328" s="22"/>
      <c r="H328" s="22"/>
      <c r="I328" s="22"/>
      <c r="J328" s="22"/>
      <c r="K328" s="22"/>
      <c r="L328" s="22"/>
      <c r="M328" s="22"/>
      <c r="N328" s="22"/>
      <c r="O328" s="22"/>
      <c r="P328" s="22"/>
      <c r="Q328" s="22"/>
      <c r="R328" s="22"/>
    </row>
    <row r="329" spans="1:18" x14ac:dyDescent="0.35">
      <c r="A329" s="22"/>
      <c r="B329" s="109"/>
      <c r="C329" s="109"/>
      <c r="D329" s="109"/>
      <c r="E329" s="22"/>
      <c r="F329" s="22"/>
      <c r="G329" s="22"/>
      <c r="H329" s="22"/>
      <c r="I329" s="22"/>
      <c r="J329" s="22"/>
      <c r="K329" s="22"/>
      <c r="L329" s="22"/>
      <c r="M329" s="22"/>
      <c r="N329" s="22"/>
      <c r="O329" s="22"/>
      <c r="P329" s="22"/>
      <c r="Q329" s="22"/>
      <c r="R329" s="22"/>
    </row>
    <row r="330" spans="1:18" x14ac:dyDescent="0.35">
      <c r="A330" s="22"/>
      <c r="B330" s="109"/>
      <c r="C330" s="109"/>
      <c r="D330" s="109"/>
      <c r="E330" s="22"/>
      <c r="F330" s="22"/>
      <c r="G330" s="22"/>
      <c r="H330" s="22"/>
      <c r="I330" s="22"/>
      <c r="J330" s="22"/>
      <c r="K330" s="22"/>
      <c r="L330" s="22"/>
      <c r="M330" s="22"/>
      <c r="N330" s="22"/>
      <c r="O330" s="22"/>
      <c r="P330" s="22"/>
      <c r="Q330" s="22"/>
      <c r="R330" s="22"/>
    </row>
    <row r="331" spans="1:18" x14ac:dyDescent="0.35">
      <c r="A331" s="22"/>
      <c r="B331" s="109"/>
      <c r="C331" s="109"/>
      <c r="D331" s="109"/>
      <c r="E331" s="22"/>
      <c r="F331" s="22"/>
      <c r="G331" s="22"/>
      <c r="H331" s="22"/>
      <c r="I331" s="22"/>
      <c r="J331" s="22"/>
      <c r="K331" s="22"/>
      <c r="L331" s="22"/>
      <c r="M331" s="22"/>
      <c r="N331" s="22"/>
      <c r="O331" s="22"/>
      <c r="P331" s="22"/>
      <c r="Q331" s="22"/>
      <c r="R331" s="22"/>
    </row>
    <row r="332" spans="1:18" x14ac:dyDescent="0.35">
      <c r="A332" s="22"/>
      <c r="B332" s="109"/>
      <c r="C332" s="109"/>
      <c r="D332" s="109"/>
      <c r="E332" s="22"/>
      <c r="F332" s="22"/>
      <c r="G332" s="22"/>
      <c r="H332" s="22"/>
      <c r="I332" s="22"/>
      <c r="J332" s="22"/>
      <c r="K332" s="22"/>
      <c r="L332" s="22"/>
      <c r="M332" s="22"/>
      <c r="N332" s="22"/>
      <c r="O332" s="22"/>
      <c r="P332" s="22"/>
      <c r="Q332" s="22"/>
      <c r="R332" s="22"/>
    </row>
    <row r="333" spans="1:18" x14ac:dyDescent="0.35">
      <c r="A333" s="22"/>
      <c r="B333" s="109"/>
      <c r="C333" s="109"/>
      <c r="D333" s="109"/>
      <c r="E333" s="22"/>
      <c r="F333" s="22"/>
      <c r="G333" s="22"/>
      <c r="H333" s="22"/>
      <c r="I333" s="22"/>
      <c r="J333" s="22"/>
      <c r="K333" s="22"/>
      <c r="L333" s="22"/>
      <c r="M333" s="22"/>
      <c r="N333" s="22"/>
      <c r="O333" s="22"/>
      <c r="P333" s="22"/>
      <c r="Q333" s="22"/>
      <c r="R333" s="22"/>
    </row>
    <row r="334" spans="1:18" x14ac:dyDescent="0.35">
      <c r="A334" s="22"/>
      <c r="B334" s="109"/>
      <c r="C334" s="109"/>
      <c r="D334" s="109"/>
      <c r="E334" s="22"/>
      <c r="F334" s="22"/>
      <c r="G334" s="22"/>
      <c r="H334" s="22"/>
      <c r="I334" s="22"/>
      <c r="J334" s="22"/>
      <c r="K334" s="22"/>
      <c r="L334" s="22"/>
      <c r="M334" s="22"/>
      <c r="N334" s="22"/>
      <c r="O334" s="22"/>
      <c r="P334" s="22"/>
      <c r="Q334" s="22"/>
      <c r="R334" s="22"/>
    </row>
    <row r="335" spans="1:18" x14ac:dyDescent="0.35">
      <c r="A335" s="22"/>
      <c r="B335" s="109"/>
      <c r="C335" s="109"/>
      <c r="D335" s="109"/>
      <c r="E335" s="22"/>
      <c r="F335" s="22"/>
      <c r="G335" s="22"/>
      <c r="H335" s="22"/>
      <c r="I335" s="22"/>
      <c r="J335" s="22"/>
      <c r="K335" s="22"/>
      <c r="L335" s="22"/>
      <c r="M335" s="22"/>
      <c r="N335" s="22"/>
      <c r="O335" s="22"/>
      <c r="P335" s="22"/>
      <c r="Q335" s="22"/>
      <c r="R335" s="22"/>
    </row>
    <row r="336" spans="1:18" x14ac:dyDescent="0.35">
      <c r="A336" s="22"/>
      <c r="B336" s="109"/>
      <c r="C336" s="109"/>
      <c r="D336" s="109"/>
      <c r="E336" s="22"/>
      <c r="F336" s="22"/>
      <c r="G336" s="22"/>
      <c r="H336" s="22"/>
      <c r="I336" s="22"/>
      <c r="J336" s="22"/>
      <c r="K336" s="22"/>
      <c r="L336" s="22"/>
      <c r="M336" s="22"/>
      <c r="N336" s="22"/>
      <c r="O336" s="22"/>
      <c r="P336" s="22"/>
      <c r="Q336" s="22"/>
      <c r="R336" s="22"/>
    </row>
    <row r="337" spans="1:18" x14ac:dyDescent="0.35">
      <c r="A337" s="22"/>
      <c r="B337" s="109"/>
      <c r="C337" s="109"/>
      <c r="D337" s="109"/>
      <c r="E337" s="22"/>
      <c r="F337" s="22"/>
      <c r="G337" s="22"/>
      <c r="H337" s="22"/>
      <c r="I337" s="22"/>
      <c r="J337" s="22"/>
      <c r="K337" s="22"/>
      <c r="L337" s="22"/>
      <c r="M337" s="22"/>
      <c r="N337" s="22"/>
      <c r="O337" s="22"/>
      <c r="P337" s="22"/>
      <c r="Q337" s="22"/>
      <c r="R337" s="22"/>
    </row>
    <row r="338" spans="1:18" x14ac:dyDescent="0.35">
      <c r="A338" s="22"/>
      <c r="B338" s="109"/>
      <c r="C338" s="109"/>
      <c r="D338" s="109"/>
      <c r="E338" s="22"/>
      <c r="F338" s="22"/>
      <c r="G338" s="22"/>
      <c r="H338" s="22"/>
      <c r="I338" s="22"/>
      <c r="J338" s="22"/>
      <c r="K338" s="22"/>
      <c r="L338" s="22"/>
      <c r="M338" s="22"/>
      <c r="N338" s="22"/>
      <c r="O338" s="22"/>
      <c r="P338" s="22"/>
      <c r="Q338" s="22"/>
      <c r="R338" s="22"/>
    </row>
    <row r="339" spans="1:18" x14ac:dyDescent="0.35">
      <c r="A339" s="22"/>
      <c r="B339" s="109"/>
      <c r="C339" s="109"/>
      <c r="D339" s="109"/>
      <c r="E339" s="22"/>
      <c r="F339" s="22"/>
      <c r="G339" s="22"/>
      <c r="H339" s="22"/>
      <c r="I339" s="22"/>
      <c r="J339" s="22"/>
      <c r="K339" s="22"/>
      <c r="L339" s="22"/>
      <c r="M339" s="22"/>
      <c r="N339" s="22"/>
      <c r="O339" s="22"/>
      <c r="P339" s="22"/>
      <c r="Q339" s="22"/>
      <c r="R339" s="22"/>
    </row>
    <row r="340" spans="1:18" x14ac:dyDescent="0.35">
      <c r="A340" s="22"/>
      <c r="B340" s="109"/>
      <c r="C340" s="109"/>
      <c r="D340" s="109"/>
      <c r="E340" s="22"/>
      <c r="F340" s="22"/>
      <c r="G340" s="22"/>
      <c r="H340" s="22"/>
      <c r="I340" s="22"/>
      <c r="J340" s="22"/>
      <c r="K340" s="22"/>
      <c r="L340" s="22"/>
      <c r="M340" s="22"/>
      <c r="N340" s="22"/>
      <c r="O340" s="22"/>
      <c r="P340" s="22"/>
      <c r="Q340" s="22"/>
      <c r="R340" s="22"/>
    </row>
    <row r="341" spans="1:18" x14ac:dyDescent="0.35">
      <c r="A341" s="22"/>
      <c r="B341" s="109"/>
      <c r="C341" s="109"/>
      <c r="D341" s="109"/>
      <c r="E341" s="22"/>
      <c r="F341" s="22"/>
      <c r="G341" s="22"/>
      <c r="H341" s="22"/>
      <c r="I341" s="22"/>
      <c r="J341" s="22"/>
      <c r="K341" s="22"/>
      <c r="L341" s="22"/>
      <c r="M341" s="22"/>
      <c r="N341" s="22"/>
      <c r="O341" s="22"/>
      <c r="P341" s="22"/>
      <c r="Q341" s="22"/>
      <c r="R341" s="22"/>
    </row>
    <row r="342" spans="1:18" x14ac:dyDescent="0.35">
      <c r="A342" s="22"/>
      <c r="B342" s="109"/>
      <c r="C342" s="109"/>
      <c r="D342" s="109"/>
      <c r="E342" s="22"/>
      <c r="F342" s="22"/>
      <c r="G342" s="22"/>
      <c r="H342" s="22"/>
      <c r="I342" s="22"/>
      <c r="J342" s="22"/>
      <c r="K342" s="22"/>
      <c r="L342" s="22"/>
      <c r="M342" s="22"/>
      <c r="N342" s="22"/>
      <c r="O342" s="22"/>
      <c r="P342" s="22"/>
      <c r="Q342" s="22"/>
      <c r="R342" s="22"/>
    </row>
    <row r="343" spans="1:18" x14ac:dyDescent="0.35">
      <c r="A343" s="22"/>
      <c r="B343" s="109"/>
      <c r="C343" s="109"/>
      <c r="D343" s="109"/>
      <c r="E343" s="22"/>
      <c r="F343" s="22"/>
      <c r="G343" s="22"/>
      <c r="H343" s="22"/>
      <c r="I343" s="22"/>
      <c r="J343" s="22"/>
      <c r="K343" s="22"/>
      <c r="L343" s="22"/>
      <c r="M343" s="22"/>
      <c r="N343" s="22"/>
      <c r="O343" s="22"/>
      <c r="P343" s="22"/>
      <c r="Q343" s="22"/>
      <c r="R343" s="22"/>
    </row>
    <row r="344" spans="1:18" x14ac:dyDescent="0.35">
      <c r="A344" s="22"/>
      <c r="B344" s="109"/>
      <c r="C344" s="109"/>
      <c r="D344" s="109"/>
      <c r="E344" s="22"/>
      <c r="F344" s="22"/>
      <c r="G344" s="22"/>
      <c r="H344" s="22"/>
      <c r="I344" s="22"/>
      <c r="J344" s="22"/>
      <c r="K344" s="22"/>
      <c r="L344" s="22"/>
      <c r="M344" s="22"/>
      <c r="N344" s="22"/>
      <c r="O344" s="22"/>
      <c r="P344" s="22"/>
      <c r="Q344" s="22"/>
      <c r="R344" s="22"/>
    </row>
    <row r="345" spans="1:18" x14ac:dyDescent="0.35">
      <c r="A345" s="22"/>
      <c r="B345" s="109"/>
      <c r="C345" s="109"/>
      <c r="D345" s="109"/>
      <c r="E345" s="22"/>
      <c r="F345" s="22"/>
      <c r="G345" s="22"/>
      <c r="H345" s="22"/>
      <c r="I345" s="22"/>
      <c r="J345" s="22"/>
      <c r="K345" s="22"/>
      <c r="L345" s="22"/>
      <c r="M345" s="22"/>
      <c r="N345" s="22"/>
      <c r="O345" s="22"/>
      <c r="P345" s="22"/>
      <c r="Q345" s="22"/>
      <c r="R345" s="22"/>
    </row>
    <row r="346" spans="1:18" x14ac:dyDescent="0.35">
      <c r="A346" s="22"/>
      <c r="B346" s="109"/>
      <c r="C346" s="109"/>
      <c r="D346" s="109"/>
      <c r="E346" s="22"/>
      <c r="F346" s="22"/>
      <c r="G346" s="22"/>
      <c r="H346" s="22"/>
      <c r="I346" s="22"/>
      <c r="J346" s="22"/>
      <c r="K346" s="22"/>
      <c r="L346" s="22"/>
      <c r="M346" s="22"/>
      <c r="N346" s="22"/>
      <c r="O346" s="22"/>
      <c r="P346" s="22"/>
      <c r="Q346" s="22"/>
      <c r="R346" s="22"/>
    </row>
    <row r="347" spans="1:18" x14ac:dyDescent="0.35">
      <c r="A347" s="22"/>
      <c r="B347" s="109"/>
      <c r="C347" s="109"/>
      <c r="D347" s="109"/>
      <c r="E347" s="22"/>
      <c r="F347" s="22"/>
      <c r="G347" s="22"/>
      <c r="H347" s="22"/>
      <c r="I347" s="22"/>
      <c r="J347" s="22"/>
      <c r="K347" s="22"/>
      <c r="L347" s="22"/>
      <c r="M347" s="22"/>
      <c r="N347" s="22"/>
      <c r="O347" s="22"/>
      <c r="P347" s="22"/>
      <c r="Q347" s="22"/>
      <c r="R347" s="22"/>
    </row>
    <row r="348" spans="1:18" x14ac:dyDescent="0.35">
      <c r="A348" s="22"/>
      <c r="B348" s="109"/>
      <c r="C348" s="109"/>
      <c r="D348" s="109"/>
      <c r="E348" s="22"/>
      <c r="F348" s="22"/>
      <c r="G348" s="22"/>
      <c r="H348" s="22"/>
      <c r="I348" s="22"/>
      <c r="J348" s="22"/>
      <c r="K348" s="22"/>
      <c r="L348" s="22"/>
      <c r="M348" s="22"/>
      <c r="N348" s="22"/>
      <c r="O348" s="22"/>
      <c r="P348" s="22"/>
      <c r="Q348" s="22"/>
      <c r="R348" s="22"/>
    </row>
    <row r="349" spans="1:18" x14ac:dyDescent="0.35">
      <c r="A349" s="22"/>
      <c r="B349" s="109"/>
      <c r="C349" s="109"/>
      <c r="D349" s="109"/>
      <c r="E349" s="22"/>
      <c r="F349" s="22"/>
      <c r="G349" s="22"/>
      <c r="H349" s="22"/>
      <c r="I349" s="22"/>
      <c r="J349" s="22"/>
      <c r="K349" s="22"/>
      <c r="L349" s="22"/>
      <c r="M349" s="22"/>
      <c r="N349" s="22"/>
      <c r="O349" s="22"/>
      <c r="P349" s="22"/>
      <c r="Q349" s="22"/>
      <c r="R349" s="22"/>
    </row>
    <row r="350" spans="1:18" x14ac:dyDescent="0.35">
      <c r="A350" s="22"/>
      <c r="B350" s="109"/>
      <c r="C350" s="109"/>
      <c r="D350" s="109"/>
      <c r="E350" s="22"/>
      <c r="F350" s="22"/>
      <c r="G350" s="22"/>
      <c r="H350" s="22"/>
      <c r="I350" s="22"/>
      <c r="J350" s="22"/>
      <c r="K350" s="22"/>
      <c r="L350" s="22"/>
      <c r="M350" s="22"/>
      <c r="N350" s="22"/>
      <c r="O350" s="22"/>
      <c r="P350" s="22"/>
      <c r="Q350" s="22"/>
      <c r="R350" s="22"/>
    </row>
    <row r="351" spans="1:18" x14ac:dyDescent="0.35">
      <c r="A351" s="22"/>
      <c r="B351" s="109"/>
      <c r="C351" s="109"/>
      <c r="D351" s="109"/>
      <c r="E351" s="22"/>
      <c r="F351" s="22"/>
      <c r="G351" s="22"/>
      <c r="H351" s="22"/>
      <c r="I351" s="22"/>
      <c r="J351" s="22"/>
      <c r="K351" s="22"/>
      <c r="L351" s="22"/>
      <c r="M351" s="22"/>
      <c r="N351" s="22"/>
      <c r="O351" s="22"/>
      <c r="P351" s="22"/>
      <c r="Q351" s="22"/>
      <c r="R351" s="22"/>
    </row>
    <row r="352" spans="1:18" x14ac:dyDescent="0.35">
      <c r="A352" s="22"/>
      <c r="B352" s="109"/>
      <c r="C352" s="109"/>
      <c r="D352" s="109"/>
      <c r="E352" s="22"/>
      <c r="F352" s="22"/>
      <c r="G352" s="22"/>
      <c r="H352" s="22"/>
      <c r="I352" s="22"/>
      <c r="J352" s="22"/>
      <c r="K352" s="22"/>
      <c r="L352" s="22"/>
      <c r="M352" s="22"/>
      <c r="N352" s="22"/>
      <c r="O352" s="22"/>
      <c r="P352" s="22"/>
      <c r="Q352" s="22"/>
      <c r="R352" s="22"/>
    </row>
    <row r="353" spans="1:18" x14ac:dyDescent="0.35">
      <c r="A353" s="22"/>
      <c r="B353" s="109"/>
      <c r="C353" s="109"/>
      <c r="D353" s="109"/>
      <c r="E353" s="22"/>
      <c r="F353" s="22"/>
      <c r="G353" s="22"/>
      <c r="H353" s="22"/>
      <c r="I353" s="22"/>
      <c r="J353" s="22"/>
      <c r="K353" s="22"/>
      <c r="L353" s="22"/>
      <c r="M353" s="22"/>
      <c r="N353" s="22"/>
      <c r="O353" s="22"/>
      <c r="P353" s="22"/>
      <c r="Q353" s="22"/>
      <c r="R353" s="22"/>
    </row>
    <row r="354" spans="1:18" x14ac:dyDescent="0.35">
      <c r="A354" s="22"/>
      <c r="B354" s="109"/>
      <c r="C354" s="109"/>
      <c r="D354" s="109"/>
      <c r="E354" s="22"/>
      <c r="F354" s="22"/>
      <c r="G354" s="22"/>
      <c r="H354" s="22"/>
      <c r="I354" s="22"/>
      <c r="J354" s="22"/>
      <c r="K354" s="22"/>
      <c r="L354" s="22"/>
      <c r="M354" s="22"/>
      <c r="N354" s="22"/>
      <c r="O354" s="22"/>
      <c r="P354" s="22"/>
      <c r="Q354" s="22"/>
      <c r="R354" s="22"/>
    </row>
    <row r="355" spans="1:18" x14ac:dyDescent="0.35">
      <c r="A355" s="22"/>
      <c r="B355" s="109"/>
      <c r="C355" s="109"/>
      <c r="D355" s="109"/>
      <c r="E355" s="22"/>
      <c r="F355" s="22"/>
      <c r="G355" s="22"/>
      <c r="H355" s="22"/>
      <c r="I355" s="22"/>
      <c r="J355" s="22"/>
      <c r="K355" s="22"/>
      <c r="L355" s="22"/>
      <c r="M355" s="22"/>
      <c r="N355" s="22"/>
      <c r="O355" s="22"/>
      <c r="P355" s="22"/>
      <c r="Q355" s="22"/>
      <c r="R355" s="22"/>
    </row>
    <row r="356" spans="1:18" x14ac:dyDescent="0.35">
      <c r="A356" s="22"/>
      <c r="B356" s="109"/>
      <c r="C356" s="109"/>
      <c r="D356" s="109"/>
      <c r="E356" s="22"/>
      <c r="F356" s="22"/>
      <c r="G356" s="22"/>
      <c r="H356" s="22"/>
      <c r="I356" s="22"/>
      <c r="J356" s="22"/>
      <c r="K356" s="22"/>
      <c r="L356" s="22"/>
      <c r="M356" s="22"/>
      <c r="N356" s="22"/>
      <c r="O356" s="22"/>
      <c r="P356" s="22"/>
      <c r="Q356" s="22"/>
      <c r="R356" s="22"/>
    </row>
    <row r="357" spans="1:18" x14ac:dyDescent="0.35">
      <c r="A357" s="22"/>
      <c r="B357" s="109"/>
      <c r="C357" s="109"/>
      <c r="D357" s="109"/>
      <c r="E357" s="22"/>
      <c r="F357" s="22"/>
      <c r="G357" s="22"/>
      <c r="H357" s="22"/>
      <c r="I357" s="22"/>
      <c r="J357" s="22"/>
      <c r="K357" s="22"/>
      <c r="L357" s="22"/>
      <c r="M357" s="22"/>
      <c r="N357" s="22"/>
      <c r="O357" s="22"/>
      <c r="P357" s="22"/>
      <c r="Q357" s="22"/>
      <c r="R357" s="22"/>
    </row>
    <row r="358" spans="1:18" x14ac:dyDescent="0.35">
      <c r="A358" s="22"/>
      <c r="B358" s="109"/>
      <c r="C358" s="109"/>
      <c r="D358" s="109"/>
      <c r="E358" s="22"/>
      <c r="F358" s="22"/>
      <c r="G358" s="22"/>
      <c r="H358" s="22"/>
      <c r="I358" s="22"/>
      <c r="J358" s="22"/>
      <c r="K358" s="22"/>
      <c r="L358" s="22"/>
      <c r="M358" s="22"/>
      <c r="N358" s="22"/>
      <c r="O358" s="22"/>
      <c r="P358" s="22"/>
      <c r="Q358" s="22"/>
      <c r="R358" s="22"/>
    </row>
    <row r="359" spans="1:18" x14ac:dyDescent="0.35">
      <c r="A359" s="22"/>
      <c r="B359" s="109"/>
      <c r="C359" s="109"/>
      <c r="D359" s="109"/>
      <c r="E359" s="22"/>
      <c r="F359" s="22"/>
      <c r="G359" s="22"/>
      <c r="H359" s="22"/>
      <c r="I359" s="22"/>
      <c r="J359" s="22"/>
      <c r="K359" s="22"/>
      <c r="L359" s="22"/>
      <c r="M359" s="22"/>
      <c r="N359" s="22"/>
      <c r="O359" s="22"/>
      <c r="P359" s="22"/>
      <c r="Q359" s="22"/>
      <c r="R359" s="22"/>
    </row>
    <row r="360" spans="1:18" x14ac:dyDescent="0.35">
      <c r="A360" s="22"/>
      <c r="B360" s="109"/>
      <c r="C360" s="109"/>
      <c r="D360" s="109"/>
      <c r="E360" s="22"/>
      <c r="F360" s="22"/>
      <c r="G360" s="22"/>
      <c r="H360" s="22"/>
      <c r="I360" s="22"/>
      <c r="J360" s="22"/>
      <c r="K360" s="22"/>
      <c r="L360" s="22"/>
      <c r="M360" s="22"/>
      <c r="N360" s="22"/>
      <c r="O360" s="22"/>
      <c r="P360" s="22"/>
      <c r="Q360" s="22"/>
      <c r="R360" s="22"/>
    </row>
    <row r="361" spans="1:18" x14ac:dyDescent="0.35">
      <c r="A361" s="22"/>
      <c r="B361" s="109"/>
      <c r="C361" s="109"/>
      <c r="D361" s="109"/>
      <c r="E361" s="22"/>
      <c r="F361" s="22"/>
      <c r="G361" s="22"/>
      <c r="H361" s="22"/>
      <c r="I361" s="22"/>
      <c r="J361" s="22"/>
      <c r="K361" s="22"/>
      <c r="L361" s="22"/>
      <c r="M361" s="22"/>
      <c r="N361" s="22"/>
      <c r="O361" s="22"/>
      <c r="P361" s="22"/>
      <c r="Q361" s="22"/>
      <c r="R361" s="22"/>
    </row>
    <row r="362" spans="1:18" x14ac:dyDescent="0.35">
      <c r="A362" s="22"/>
      <c r="B362" s="109"/>
      <c r="C362" s="109"/>
      <c r="D362" s="109"/>
      <c r="E362" s="22"/>
      <c r="F362" s="22"/>
      <c r="G362" s="22"/>
      <c r="H362" s="22"/>
      <c r="I362" s="22"/>
      <c r="J362" s="22"/>
      <c r="K362" s="22"/>
      <c r="L362" s="22"/>
      <c r="M362" s="22"/>
      <c r="N362" s="22"/>
      <c r="O362" s="22"/>
      <c r="P362" s="22"/>
      <c r="Q362" s="22"/>
      <c r="R362" s="22"/>
    </row>
    <row r="363" spans="1:18" x14ac:dyDescent="0.35">
      <c r="A363" s="22"/>
      <c r="B363" s="109"/>
      <c r="C363" s="109"/>
      <c r="D363" s="109"/>
      <c r="E363" s="22"/>
      <c r="F363" s="22"/>
      <c r="G363" s="22"/>
      <c r="H363" s="22"/>
      <c r="I363" s="22"/>
      <c r="J363" s="22"/>
      <c r="K363" s="22"/>
      <c r="L363" s="22"/>
      <c r="M363" s="22"/>
      <c r="N363" s="22"/>
      <c r="O363" s="22"/>
      <c r="P363" s="22"/>
      <c r="Q363" s="22"/>
      <c r="R363" s="22"/>
    </row>
    <row r="364" spans="1:18" x14ac:dyDescent="0.35">
      <c r="A364" s="22"/>
      <c r="B364" s="109"/>
      <c r="C364" s="109"/>
      <c r="D364" s="109"/>
      <c r="E364" s="22"/>
      <c r="F364" s="22"/>
      <c r="G364" s="22"/>
      <c r="H364" s="22"/>
      <c r="I364" s="22"/>
      <c r="J364" s="22"/>
      <c r="K364" s="22"/>
      <c r="L364" s="22"/>
      <c r="M364" s="22"/>
      <c r="N364" s="22"/>
      <c r="O364" s="22"/>
      <c r="P364" s="22"/>
      <c r="Q364" s="22"/>
      <c r="R364" s="22"/>
    </row>
    <row r="365" spans="1:18" x14ac:dyDescent="0.35">
      <c r="A365" s="22"/>
      <c r="B365" s="109"/>
      <c r="C365" s="109"/>
      <c r="D365" s="109"/>
      <c r="E365" s="22"/>
      <c r="F365" s="22"/>
      <c r="G365" s="22"/>
      <c r="H365" s="22"/>
      <c r="I365" s="22"/>
      <c r="J365" s="22"/>
      <c r="K365" s="22"/>
      <c r="L365" s="22"/>
      <c r="M365" s="22"/>
      <c r="N365" s="22"/>
      <c r="O365" s="22"/>
      <c r="P365" s="22"/>
      <c r="Q365" s="22"/>
      <c r="R365" s="22"/>
    </row>
    <row r="366" spans="1:18" x14ac:dyDescent="0.35">
      <c r="A366" s="22"/>
      <c r="B366" s="109"/>
      <c r="C366" s="109"/>
      <c r="D366" s="109"/>
      <c r="E366" s="22"/>
      <c r="F366" s="22"/>
      <c r="G366" s="22"/>
      <c r="H366" s="22"/>
      <c r="I366" s="22"/>
      <c r="J366" s="22"/>
      <c r="K366" s="22"/>
      <c r="L366" s="22"/>
      <c r="M366" s="22"/>
      <c r="N366" s="22"/>
      <c r="O366" s="22"/>
      <c r="P366" s="22"/>
      <c r="Q366" s="22"/>
      <c r="R366" s="22"/>
    </row>
    <row r="367" spans="1:18" x14ac:dyDescent="0.35">
      <c r="A367" s="22"/>
      <c r="B367" s="109"/>
      <c r="C367" s="109"/>
      <c r="D367" s="109"/>
      <c r="E367" s="22"/>
      <c r="F367" s="22"/>
      <c r="G367" s="22"/>
      <c r="H367" s="22"/>
      <c r="I367" s="22"/>
      <c r="J367" s="22"/>
      <c r="K367" s="22"/>
      <c r="L367" s="22"/>
      <c r="M367" s="22"/>
      <c r="N367" s="22"/>
      <c r="O367" s="22"/>
      <c r="P367" s="22"/>
      <c r="Q367" s="22"/>
      <c r="R367" s="22"/>
    </row>
    <row r="368" spans="1:18" x14ac:dyDescent="0.35">
      <c r="A368" s="22"/>
      <c r="B368" s="109"/>
      <c r="C368" s="109"/>
      <c r="D368" s="109"/>
      <c r="E368" s="22"/>
      <c r="F368" s="22"/>
      <c r="G368" s="22"/>
      <c r="H368" s="22"/>
      <c r="I368" s="22"/>
      <c r="J368" s="22"/>
      <c r="K368" s="22"/>
      <c r="L368" s="22"/>
      <c r="M368" s="22"/>
      <c r="N368" s="22"/>
      <c r="O368" s="22"/>
      <c r="P368" s="22"/>
      <c r="Q368" s="22"/>
      <c r="R368" s="22"/>
    </row>
    <row r="369" spans="1:18" x14ac:dyDescent="0.35">
      <c r="A369" s="22"/>
      <c r="B369" s="109"/>
      <c r="C369" s="109"/>
      <c r="D369" s="109"/>
      <c r="E369" s="22"/>
      <c r="F369" s="22"/>
      <c r="G369" s="22"/>
      <c r="H369" s="22"/>
      <c r="I369" s="22"/>
      <c r="J369" s="22"/>
      <c r="K369" s="22"/>
      <c r="L369" s="22"/>
      <c r="M369" s="22"/>
      <c r="N369" s="22"/>
      <c r="O369" s="22"/>
      <c r="P369" s="22"/>
      <c r="Q369" s="22"/>
      <c r="R369" s="22"/>
    </row>
    <row r="370" spans="1:18" x14ac:dyDescent="0.35">
      <c r="A370" s="22"/>
      <c r="B370" s="109"/>
      <c r="C370" s="109"/>
      <c r="D370" s="109"/>
      <c r="E370" s="22"/>
      <c r="F370" s="22"/>
      <c r="G370" s="22"/>
      <c r="H370" s="22"/>
      <c r="I370" s="22"/>
      <c r="J370" s="22"/>
      <c r="K370" s="22"/>
      <c r="L370" s="22"/>
      <c r="M370" s="22"/>
      <c r="N370" s="22"/>
      <c r="O370" s="22"/>
      <c r="P370" s="22"/>
      <c r="Q370" s="22"/>
      <c r="R370" s="22"/>
    </row>
    <row r="371" spans="1:18" x14ac:dyDescent="0.35">
      <c r="A371" s="22"/>
      <c r="B371" s="109"/>
      <c r="C371" s="109"/>
      <c r="D371" s="109"/>
      <c r="E371" s="22"/>
      <c r="F371" s="22"/>
      <c r="G371" s="22"/>
      <c r="H371" s="22"/>
      <c r="I371" s="22"/>
      <c r="J371" s="22"/>
      <c r="K371" s="22"/>
      <c r="L371" s="22"/>
      <c r="M371" s="22"/>
      <c r="N371" s="22"/>
      <c r="O371" s="22"/>
      <c r="P371" s="22"/>
      <c r="Q371" s="22"/>
      <c r="R371" s="22"/>
    </row>
    <row r="372" spans="1:18" x14ac:dyDescent="0.35">
      <c r="A372" s="22"/>
      <c r="B372" s="109"/>
      <c r="C372" s="109"/>
      <c r="D372" s="109"/>
      <c r="E372" s="22"/>
      <c r="F372" s="22"/>
      <c r="G372" s="22"/>
      <c r="H372" s="22"/>
      <c r="I372" s="22"/>
      <c r="J372" s="22"/>
      <c r="K372" s="22"/>
      <c r="L372" s="22"/>
      <c r="M372" s="22"/>
      <c r="N372" s="22"/>
      <c r="O372" s="22"/>
      <c r="P372" s="22"/>
      <c r="Q372" s="22"/>
      <c r="R372" s="22"/>
    </row>
    <row r="373" spans="1:18" x14ac:dyDescent="0.35">
      <c r="A373" s="22"/>
      <c r="B373" s="109"/>
      <c r="C373" s="109"/>
      <c r="D373" s="109"/>
      <c r="E373" s="22"/>
      <c r="F373" s="22"/>
      <c r="G373" s="22"/>
      <c r="H373" s="22"/>
      <c r="I373" s="22"/>
      <c r="J373" s="22"/>
      <c r="K373" s="22"/>
      <c r="L373" s="22"/>
      <c r="M373" s="22"/>
      <c r="N373" s="22"/>
      <c r="O373" s="22"/>
      <c r="P373" s="22"/>
      <c r="Q373" s="22"/>
      <c r="R373" s="22"/>
    </row>
    <row r="374" spans="1:18" x14ac:dyDescent="0.35">
      <c r="A374" s="22"/>
      <c r="B374" s="109"/>
      <c r="C374" s="109"/>
      <c r="D374" s="109"/>
      <c r="E374" s="22"/>
      <c r="F374" s="22"/>
      <c r="G374" s="22"/>
      <c r="H374" s="22"/>
      <c r="I374" s="22"/>
      <c r="J374" s="22"/>
      <c r="K374" s="22"/>
      <c r="L374" s="22"/>
      <c r="M374" s="22"/>
      <c r="N374" s="22"/>
      <c r="O374" s="22"/>
      <c r="P374" s="22"/>
      <c r="Q374" s="22"/>
      <c r="R374" s="22"/>
    </row>
    <row r="375" spans="1:18" x14ac:dyDescent="0.35">
      <c r="A375" s="22"/>
      <c r="B375" s="109"/>
      <c r="C375" s="109"/>
      <c r="D375" s="109"/>
      <c r="E375" s="22"/>
      <c r="F375" s="22"/>
      <c r="G375" s="22"/>
      <c r="H375" s="22"/>
      <c r="I375" s="22"/>
      <c r="J375" s="22"/>
      <c r="K375" s="22"/>
      <c r="L375" s="22"/>
      <c r="M375" s="22"/>
      <c r="N375" s="22"/>
      <c r="O375" s="22"/>
      <c r="P375" s="22"/>
      <c r="Q375" s="22"/>
      <c r="R375" s="22"/>
    </row>
    <row r="376" spans="1:18" x14ac:dyDescent="0.35">
      <c r="A376" s="22"/>
      <c r="B376" s="109"/>
      <c r="C376" s="109"/>
      <c r="D376" s="109"/>
      <c r="E376" s="22"/>
      <c r="F376" s="22"/>
      <c r="G376" s="22"/>
      <c r="H376" s="22"/>
      <c r="I376" s="22"/>
      <c r="J376" s="22"/>
      <c r="K376" s="22"/>
      <c r="L376" s="22"/>
      <c r="M376" s="22"/>
      <c r="N376" s="22"/>
      <c r="O376" s="22"/>
      <c r="P376" s="22"/>
      <c r="Q376" s="22"/>
      <c r="R376" s="22"/>
    </row>
    <row r="377" spans="1:18" x14ac:dyDescent="0.35">
      <c r="A377" s="22"/>
      <c r="B377" s="109"/>
      <c r="C377" s="109"/>
      <c r="D377" s="109"/>
      <c r="E377" s="22"/>
      <c r="F377" s="22"/>
      <c r="G377" s="22"/>
      <c r="H377" s="22"/>
      <c r="I377" s="22"/>
      <c r="J377" s="22"/>
      <c r="K377" s="22"/>
      <c r="L377" s="22"/>
      <c r="M377" s="22"/>
      <c r="N377" s="22"/>
      <c r="O377" s="22"/>
      <c r="P377" s="22"/>
      <c r="Q377" s="22"/>
      <c r="R377" s="22"/>
    </row>
    <row r="378" spans="1:18" x14ac:dyDescent="0.35">
      <c r="A378" s="22"/>
      <c r="B378" s="109"/>
      <c r="C378" s="109"/>
      <c r="D378" s="109"/>
      <c r="E378" s="22"/>
      <c r="F378" s="22"/>
      <c r="G378" s="22"/>
      <c r="H378" s="22"/>
      <c r="I378" s="22"/>
      <c r="J378" s="22"/>
      <c r="K378" s="22"/>
      <c r="L378" s="22"/>
      <c r="M378" s="22"/>
      <c r="N378" s="22"/>
      <c r="O378" s="22"/>
      <c r="P378" s="22"/>
      <c r="Q378" s="22"/>
      <c r="R378" s="22"/>
    </row>
    <row r="379" spans="1:18" x14ac:dyDescent="0.35">
      <c r="A379" s="22"/>
      <c r="B379" s="109"/>
      <c r="C379" s="109"/>
      <c r="D379" s="109"/>
      <c r="E379" s="22"/>
      <c r="F379" s="22"/>
      <c r="G379" s="22"/>
      <c r="H379" s="22"/>
      <c r="I379" s="22"/>
      <c r="J379" s="22"/>
      <c r="K379" s="22"/>
      <c r="L379" s="22"/>
      <c r="M379" s="22"/>
      <c r="N379" s="22"/>
      <c r="O379" s="22"/>
      <c r="P379" s="22"/>
      <c r="Q379" s="22"/>
      <c r="R379" s="22"/>
    </row>
    <row r="380" spans="1:18" x14ac:dyDescent="0.35">
      <c r="A380" s="22"/>
      <c r="B380" s="109"/>
      <c r="C380" s="109"/>
      <c r="D380" s="109"/>
      <c r="E380" s="22"/>
      <c r="F380" s="22"/>
      <c r="G380" s="22"/>
      <c r="H380" s="22"/>
      <c r="I380" s="22"/>
      <c r="J380" s="22"/>
      <c r="K380" s="22"/>
      <c r="L380" s="22"/>
      <c r="M380" s="22"/>
      <c r="N380" s="22"/>
      <c r="O380" s="22"/>
      <c r="P380" s="22"/>
      <c r="Q380" s="22"/>
      <c r="R380" s="22"/>
    </row>
    <row r="381" spans="1:18" x14ac:dyDescent="0.35">
      <c r="A381" s="22"/>
      <c r="B381" s="109"/>
      <c r="C381" s="109"/>
      <c r="D381" s="109"/>
      <c r="E381" s="22"/>
      <c r="F381" s="22"/>
      <c r="G381" s="22"/>
      <c r="H381" s="22"/>
      <c r="I381" s="22"/>
      <c r="J381" s="22"/>
      <c r="K381" s="22"/>
      <c r="L381" s="22"/>
      <c r="M381" s="22"/>
      <c r="N381" s="22"/>
      <c r="O381" s="22"/>
      <c r="P381" s="22"/>
      <c r="Q381" s="22"/>
      <c r="R381" s="22"/>
    </row>
    <row r="382" spans="1:18" x14ac:dyDescent="0.35">
      <c r="A382" s="22"/>
      <c r="B382" s="109"/>
      <c r="C382" s="109"/>
      <c r="D382" s="109"/>
      <c r="E382" s="22"/>
      <c r="F382" s="22"/>
      <c r="G382" s="22"/>
      <c r="H382" s="22"/>
      <c r="I382" s="22"/>
      <c r="J382" s="22"/>
      <c r="K382" s="22"/>
      <c r="L382" s="22"/>
      <c r="M382" s="22"/>
      <c r="N382" s="22"/>
      <c r="O382" s="22"/>
      <c r="P382" s="22"/>
      <c r="Q382" s="22"/>
      <c r="R382" s="22"/>
    </row>
    <row r="383" spans="1:18" x14ac:dyDescent="0.35">
      <c r="A383" s="22"/>
      <c r="B383" s="109"/>
      <c r="C383" s="109"/>
      <c r="D383" s="109"/>
      <c r="E383" s="22"/>
      <c r="F383" s="22"/>
      <c r="G383" s="22"/>
      <c r="H383" s="22"/>
      <c r="I383" s="22"/>
      <c r="J383" s="22"/>
      <c r="K383" s="22"/>
      <c r="L383" s="22"/>
      <c r="M383" s="22"/>
      <c r="N383" s="22"/>
      <c r="O383" s="22"/>
      <c r="P383" s="22"/>
      <c r="Q383" s="22"/>
      <c r="R383" s="22"/>
    </row>
    <row r="384" spans="1:18" x14ac:dyDescent="0.35">
      <c r="A384" s="22"/>
      <c r="B384" s="109"/>
      <c r="C384" s="109"/>
      <c r="D384" s="109"/>
      <c r="E384" s="22"/>
      <c r="F384" s="22"/>
      <c r="G384" s="22"/>
      <c r="H384" s="22"/>
      <c r="I384" s="22"/>
      <c r="J384" s="22"/>
      <c r="K384" s="22"/>
      <c r="L384" s="22"/>
      <c r="M384" s="22"/>
      <c r="N384" s="22"/>
      <c r="O384" s="22"/>
      <c r="P384" s="22"/>
      <c r="Q384" s="22"/>
      <c r="R384" s="22"/>
    </row>
    <row r="385" spans="1:18" x14ac:dyDescent="0.35">
      <c r="A385" s="22"/>
      <c r="B385" s="109"/>
      <c r="C385" s="109"/>
      <c r="D385" s="109"/>
      <c r="E385" s="22"/>
      <c r="F385" s="22"/>
      <c r="G385" s="22"/>
      <c r="H385" s="22"/>
      <c r="I385" s="22"/>
      <c r="J385" s="22"/>
      <c r="K385" s="22"/>
      <c r="L385" s="22"/>
      <c r="M385" s="22"/>
      <c r="N385" s="22"/>
      <c r="O385" s="22"/>
      <c r="P385" s="22"/>
      <c r="Q385" s="22"/>
      <c r="R385" s="22"/>
    </row>
    <row r="386" spans="1:18" x14ac:dyDescent="0.35">
      <c r="A386" s="22"/>
      <c r="B386" s="109"/>
      <c r="C386" s="109"/>
      <c r="D386" s="109"/>
      <c r="E386" s="22"/>
      <c r="F386" s="22"/>
      <c r="G386" s="22"/>
      <c r="H386" s="22"/>
      <c r="I386" s="22"/>
      <c r="J386" s="22"/>
      <c r="K386" s="22"/>
      <c r="L386" s="22"/>
      <c r="M386" s="22"/>
      <c r="N386" s="22"/>
      <c r="O386" s="22"/>
      <c r="P386" s="22"/>
      <c r="Q386" s="22"/>
      <c r="R386" s="22"/>
    </row>
    <row r="387" spans="1:18" x14ac:dyDescent="0.35">
      <c r="A387" s="22"/>
      <c r="B387" s="109"/>
      <c r="C387" s="109"/>
      <c r="D387" s="109"/>
      <c r="E387" s="22"/>
      <c r="F387" s="22"/>
      <c r="G387" s="22"/>
      <c r="H387" s="22"/>
      <c r="I387" s="22"/>
      <c r="J387" s="22"/>
      <c r="K387" s="22"/>
      <c r="L387" s="22"/>
      <c r="M387" s="22"/>
      <c r="N387" s="22"/>
      <c r="O387" s="22"/>
      <c r="P387" s="22"/>
      <c r="Q387" s="22"/>
      <c r="R387" s="22"/>
    </row>
    <row r="388" spans="1:18" x14ac:dyDescent="0.35">
      <c r="A388" s="22"/>
      <c r="B388" s="109"/>
      <c r="C388" s="109"/>
      <c r="D388" s="109"/>
      <c r="E388" s="22"/>
      <c r="F388" s="22"/>
      <c r="G388" s="22"/>
      <c r="H388" s="22"/>
      <c r="I388" s="22"/>
      <c r="J388" s="22"/>
      <c r="K388" s="22"/>
      <c r="L388" s="22"/>
      <c r="M388" s="22"/>
      <c r="N388" s="22"/>
      <c r="O388" s="22"/>
      <c r="P388" s="22"/>
      <c r="Q388" s="22"/>
      <c r="R388" s="22"/>
    </row>
    <row r="389" spans="1:18" x14ac:dyDescent="0.35">
      <c r="A389" s="22"/>
      <c r="B389" s="109"/>
      <c r="C389" s="109"/>
      <c r="D389" s="109"/>
      <c r="E389" s="22"/>
      <c r="F389" s="22"/>
      <c r="G389" s="22"/>
      <c r="H389" s="22"/>
      <c r="I389" s="22"/>
      <c r="J389" s="22"/>
      <c r="K389" s="22"/>
      <c r="L389" s="22"/>
      <c r="M389" s="22"/>
      <c r="N389" s="22"/>
      <c r="O389" s="22"/>
      <c r="P389" s="22"/>
      <c r="Q389" s="22"/>
      <c r="R389" s="22"/>
    </row>
    <row r="390" spans="1:18" x14ac:dyDescent="0.35">
      <c r="A390" s="22"/>
      <c r="B390" s="109"/>
      <c r="C390" s="109"/>
      <c r="D390" s="109"/>
      <c r="E390" s="22"/>
      <c r="F390" s="22"/>
      <c r="G390" s="22"/>
      <c r="H390" s="22"/>
      <c r="I390" s="22"/>
      <c r="J390" s="22"/>
      <c r="K390" s="22"/>
      <c r="L390" s="22"/>
      <c r="M390" s="22"/>
      <c r="N390" s="22"/>
      <c r="O390" s="22"/>
      <c r="P390" s="22"/>
      <c r="Q390" s="22"/>
      <c r="R390" s="22"/>
    </row>
    <row r="391" spans="1:18" x14ac:dyDescent="0.35">
      <c r="A391" s="22"/>
      <c r="B391" s="109"/>
      <c r="C391" s="109"/>
      <c r="D391" s="109"/>
      <c r="E391" s="22"/>
      <c r="F391" s="22"/>
      <c r="G391" s="22"/>
      <c r="H391" s="22"/>
      <c r="I391" s="22"/>
      <c r="J391" s="22"/>
      <c r="K391" s="22"/>
      <c r="L391" s="22"/>
      <c r="M391" s="22"/>
      <c r="N391" s="22"/>
      <c r="O391" s="22"/>
      <c r="P391" s="22"/>
      <c r="Q391" s="22"/>
      <c r="R391" s="22"/>
    </row>
    <row r="392" spans="1:18" x14ac:dyDescent="0.35">
      <c r="A392" s="22"/>
      <c r="B392" s="109"/>
      <c r="C392" s="109"/>
      <c r="D392" s="109"/>
      <c r="E392" s="22"/>
      <c r="F392" s="22"/>
      <c r="G392" s="22"/>
      <c r="H392" s="22"/>
      <c r="I392" s="22"/>
      <c r="J392" s="22"/>
      <c r="K392" s="22"/>
      <c r="L392" s="22"/>
      <c r="M392" s="22"/>
      <c r="N392" s="22"/>
      <c r="O392" s="22"/>
      <c r="P392" s="22"/>
      <c r="Q392" s="22"/>
      <c r="R392" s="22"/>
    </row>
    <row r="393" spans="1:18" x14ac:dyDescent="0.35">
      <c r="A393" s="22"/>
      <c r="B393" s="109"/>
      <c r="C393" s="109"/>
      <c r="D393" s="109"/>
      <c r="E393" s="22"/>
      <c r="F393" s="22"/>
      <c r="G393" s="22"/>
      <c r="H393" s="22"/>
      <c r="I393" s="22"/>
      <c r="J393" s="22"/>
      <c r="K393" s="22"/>
      <c r="L393" s="22"/>
      <c r="M393" s="22"/>
      <c r="N393" s="22"/>
      <c r="O393" s="22"/>
      <c r="P393" s="22"/>
      <c r="Q393" s="22"/>
      <c r="R393" s="22"/>
    </row>
    <row r="394" spans="1:18" x14ac:dyDescent="0.35">
      <c r="A394" s="22"/>
      <c r="B394" s="109"/>
      <c r="C394" s="109"/>
      <c r="D394" s="109"/>
      <c r="E394" s="22"/>
      <c r="F394" s="22"/>
      <c r="G394" s="22"/>
      <c r="H394" s="22"/>
      <c r="I394" s="22"/>
      <c r="J394" s="22"/>
      <c r="K394" s="22"/>
      <c r="L394" s="22"/>
      <c r="M394" s="22"/>
      <c r="N394" s="22"/>
      <c r="O394" s="22"/>
      <c r="P394" s="22"/>
      <c r="Q394" s="22"/>
      <c r="R394" s="22"/>
    </row>
    <row r="395" spans="1:18" x14ac:dyDescent="0.35">
      <c r="A395" s="22"/>
      <c r="B395" s="109"/>
      <c r="C395" s="109"/>
      <c r="D395" s="109"/>
      <c r="E395" s="22"/>
      <c r="F395" s="22"/>
      <c r="G395" s="22"/>
      <c r="H395" s="22"/>
      <c r="I395" s="22"/>
      <c r="J395" s="22"/>
      <c r="K395" s="22"/>
      <c r="L395" s="22"/>
      <c r="M395" s="22"/>
      <c r="N395" s="22"/>
      <c r="O395" s="22"/>
      <c r="P395" s="22"/>
      <c r="Q395" s="22"/>
      <c r="R395" s="22"/>
    </row>
    <row r="396" spans="1:18" x14ac:dyDescent="0.35">
      <c r="A396" s="22"/>
      <c r="B396" s="109"/>
      <c r="C396" s="109"/>
      <c r="D396" s="109"/>
      <c r="E396" s="22"/>
      <c r="F396" s="22"/>
      <c r="G396" s="22"/>
      <c r="H396" s="22"/>
      <c r="I396" s="22"/>
      <c r="J396" s="22"/>
      <c r="K396" s="22"/>
      <c r="L396" s="22"/>
      <c r="M396" s="22"/>
      <c r="N396" s="22"/>
      <c r="O396" s="22"/>
      <c r="P396" s="22"/>
      <c r="Q396" s="22"/>
      <c r="R396" s="22"/>
    </row>
    <row r="397" spans="1:18" x14ac:dyDescent="0.35">
      <c r="A397" s="22"/>
      <c r="B397" s="109"/>
      <c r="C397" s="109"/>
      <c r="D397" s="109"/>
      <c r="E397" s="22"/>
      <c r="F397" s="22"/>
      <c r="G397" s="22"/>
      <c r="H397" s="22"/>
      <c r="I397" s="22"/>
      <c r="J397" s="22"/>
      <c r="K397" s="22"/>
      <c r="L397" s="22"/>
      <c r="M397" s="22"/>
      <c r="N397" s="22"/>
      <c r="O397" s="22"/>
      <c r="P397" s="22"/>
      <c r="Q397" s="22"/>
      <c r="R397" s="22"/>
    </row>
    <row r="398" spans="1:18" x14ac:dyDescent="0.35">
      <c r="A398" s="22"/>
      <c r="B398" s="109"/>
      <c r="C398" s="109"/>
      <c r="D398" s="109"/>
      <c r="E398" s="22"/>
      <c r="F398" s="22"/>
      <c r="G398" s="22"/>
      <c r="H398" s="22"/>
      <c r="I398" s="22"/>
      <c r="J398" s="22"/>
      <c r="K398" s="22"/>
      <c r="L398" s="22"/>
      <c r="M398" s="22"/>
      <c r="N398" s="22"/>
      <c r="O398" s="22"/>
      <c r="P398" s="22"/>
      <c r="Q398" s="22"/>
      <c r="R398" s="22"/>
    </row>
    <row r="399" spans="1:18" x14ac:dyDescent="0.35">
      <c r="A399" s="22"/>
      <c r="B399" s="109"/>
      <c r="C399" s="109"/>
      <c r="D399" s="109"/>
      <c r="E399" s="22"/>
      <c r="F399" s="22"/>
      <c r="G399" s="22"/>
      <c r="H399" s="22"/>
      <c r="I399" s="22"/>
      <c r="J399" s="22"/>
      <c r="K399" s="22"/>
      <c r="L399" s="22"/>
      <c r="M399" s="22"/>
      <c r="N399" s="22"/>
      <c r="O399" s="22"/>
      <c r="P399" s="22"/>
      <c r="Q399" s="22"/>
      <c r="R399" s="22"/>
    </row>
    <row r="400" spans="1:18" x14ac:dyDescent="0.35">
      <c r="A400" s="22"/>
      <c r="B400" s="109"/>
      <c r="C400" s="109"/>
      <c r="D400" s="109"/>
      <c r="E400" s="22"/>
      <c r="F400" s="22"/>
      <c r="G400" s="22"/>
      <c r="H400" s="22"/>
      <c r="I400" s="22"/>
      <c r="J400" s="22"/>
      <c r="K400" s="22"/>
      <c r="L400" s="22"/>
      <c r="M400" s="22"/>
      <c r="N400" s="22"/>
      <c r="O400" s="22"/>
      <c r="P400" s="22"/>
      <c r="Q400" s="22"/>
      <c r="R400" s="22"/>
    </row>
    <row r="401" spans="1:18" x14ac:dyDescent="0.35">
      <c r="A401" s="22"/>
      <c r="B401" s="109"/>
      <c r="C401" s="109"/>
      <c r="D401" s="109"/>
      <c r="E401" s="22"/>
      <c r="F401" s="22"/>
      <c r="G401" s="22"/>
      <c r="H401" s="22"/>
      <c r="I401" s="22"/>
      <c r="J401" s="22"/>
      <c r="K401" s="22"/>
      <c r="L401" s="22"/>
      <c r="M401" s="22"/>
      <c r="N401" s="22"/>
      <c r="O401" s="22"/>
      <c r="P401" s="22"/>
      <c r="Q401" s="22"/>
      <c r="R401" s="22"/>
    </row>
    <row r="402" spans="1:18" x14ac:dyDescent="0.35">
      <c r="A402" s="22"/>
      <c r="B402" s="109"/>
      <c r="C402" s="109"/>
      <c r="D402" s="109"/>
      <c r="E402" s="22"/>
      <c r="F402" s="22"/>
      <c r="G402" s="22"/>
      <c r="H402" s="22"/>
      <c r="I402" s="22"/>
      <c r="J402" s="22"/>
      <c r="K402" s="22"/>
      <c r="L402" s="22"/>
      <c r="M402" s="22"/>
      <c r="N402" s="22"/>
      <c r="O402" s="22"/>
      <c r="P402" s="22"/>
      <c r="Q402" s="22"/>
      <c r="R402" s="22"/>
    </row>
    <row r="403" spans="1:18" x14ac:dyDescent="0.35">
      <c r="A403" s="22"/>
      <c r="B403" s="109"/>
      <c r="C403" s="109"/>
      <c r="D403" s="109"/>
      <c r="E403" s="22"/>
      <c r="F403" s="22"/>
      <c r="G403" s="22"/>
      <c r="H403" s="22"/>
      <c r="I403" s="22"/>
      <c r="J403" s="22"/>
      <c r="K403" s="22"/>
      <c r="L403" s="22"/>
      <c r="M403" s="22"/>
      <c r="N403" s="22"/>
      <c r="O403" s="22"/>
      <c r="P403" s="22"/>
      <c r="Q403" s="22"/>
      <c r="R403" s="22"/>
    </row>
    <row r="404" spans="1:18" x14ac:dyDescent="0.35">
      <c r="A404" s="22"/>
      <c r="B404" s="109"/>
      <c r="C404" s="109"/>
      <c r="D404" s="109"/>
      <c r="E404" s="22"/>
      <c r="F404" s="22"/>
      <c r="G404" s="22"/>
      <c r="H404" s="22"/>
      <c r="I404" s="22"/>
      <c r="J404" s="22"/>
      <c r="K404" s="22"/>
      <c r="L404" s="22"/>
      <c r="M404" s="22"/>
      <c r="N404" s="22"/>
      <c r="O404" s="22"/>
      <c r="P404" s="22"/>
      <c r="Q404" s="22"/>
      <c r="R404" s="22"/>
    </row>
    <row r="405" spans="1:18" x14ac:dyDescent="0.35">
      <c r="A405" s="22"/>
      <c r="B405" s="109"/>
      <c r="C405" s="109"/>
      <c r="D405" s="109"/>
      <c r="E405" s="22"/>
      <c r="F405" s="22"/>
      <c r="G405" s="22"/>
      <c r="H405" s="22"/>
      <c r="I405" s="22"/>
      <c r="J405" s="22"/>
      <c r="K405" s="22"/>
      <c r="L405" s="22"/>
      <c r="M405" s="22"/>
      <c r="N405" s="22"/>
      <c r="O405" s="22"/>
      <c r="P405" s="22"/>
      <c r="Q405" s="22"/>
      <c r="R405" s="22"/>
    </row>
    <row r="406" spans="1:18" x14ac:dyDescent="0.35">
      <c r="A406" s="22"/>
      <c r="B406" s="109"/>
      <c r="C406" s="109"/>
      <c r="D406" s="109"/>
      <c r="E406" s="22"/>
      <c r="F406" s="22"/>
      <c r="G406" s="22"/>
      <c r="H406" s="22"/>
      <c r="I406" s="22"/>
      <c r="J406" s="22"/>
      <c r="K406" s="22"/>
      <c r="L406" s="22"/>
      <c r="M406" s="22"/>
      <c r="N406" s="22"/>
      <c r="O406" s="22"/>
      <c r="P406" s="22"/>
      <c r="Q406" s="22"/>
      <c r="R406" s="22"/>
    </row>
    <row r="407" spans="1:18" x14ac:dyDescent="0.35">
      <c r="A407" s="22"/>
      <c r="B407" s="109"/>
      <c r="C407" s="109"/>
      <c r="D407" s="109"/>
      <c r="E407" s="22"/>
      <c r="F407" s="22"/>
      <c r="G407" s="22"/>
      <c r="H407" s="22"/>
      <c r="I407" s="22"/>
      <c r="J407" s="22"/>
      <c r="K407" s="22"/>
      <c r="L407" s="22"/>
      <c r="M407" s="22"/>
      <c r="N407" s="22"/>
      <c r="O407" s="22"/>
      <c r="P407" s="22"/>
      <c r="Q407" s="22"/>
      <c r="R407" s="22"/>
    </row>
    <row r="408" spans="1:18" x14ac:dyDescent="0.35">
      <c r="A408" s="22"/>
      <c r="B408" s="109"/>
      <c r="C408" s="109"/>
      <c r="D408" s="109"/>
      <c r="E408" s="22"/>
      <c r="F408" s="22"/>
      <c r="G408" s="22"/>
      <c r="H408" s="22"/>
      <c r="I408" s="22"/>
      <c r="J408" s="22"/>
      <c r="K408" s="22"/>
      <c r="L408" s="22"/>
      <c r="M408" s="22"/>
      <c r="N408" s="22"/>
      <c r="O408" s="22"/>
      <c r="P408" s="22"/>
      <c r="Q408" s="22"/>
      <c r="R408" s="22"/>
    </row>
    <row r="409" spans="1:18" x14ac:dyDescent="0.35">
      <c r="A409" s="22"/>
      <c r="B409" s="109"/>
      <c r="C409" s="109"/>
      <c r="D409" s="109"/>
      <c r="E409" s="22"/>
      <c r="F409" s="22"/>
      <c r="G409" s="22"/>
      <c r="H409" s="22"/>
      <c r="I409" s="22"/>
      <c r="J409" s="22"/>
      <c r="K409" s="22"/>
      <c r="L409" s="22"/>
      <c r="M409" s="22"/>
      <c r="N409" s="22"/>
      <c r="O409" s="22"/>
      <c r="P409" s="22"/>
      <c r="Q409" s="22"/>
      <c r="R409" s="22"/>
    </row>
    <row r="410" spans="1:18" x14ac:dyDescent="0.35">
      <c r="A410" s="22"/>
      <c r="B410" s="109"/>
      <c r="C410" s="109"/>
      <c r="D410" s="109"/>
      <c r="E410" s="22"/>
      <c r="F410" s="22"/>
      <c r="G410" s="22"/>
      <c r="H410" s="22"/>
      <c r="I410" s="22"/>
      <c r="J410" s="22"/>
      <c r="K410" s="22"/>
      <c r="L410" s="22"/>
      <c r="M410" s="22"/>
      <c r="N410" s="22"/>
      <c r="O410" s="22"/>
      <c r="P410" s="22"/>
      <c r="Q410" s="22"/>
      <c r="R410" s="22"/>
    </row>
    <row r="411" spans="1:18" x14ac:dyDescent="0.35">
      <c r="A411" s="22"/>
      <c r="B411" s="109"/>
      <c r="C411" s="109"/>
      <c r="D411" s="109"/>
      <c r="E411" s="22"/>
      <c r="F411" s="22"/>
      <c r="G411" s="22"/>
      <c r="H411" s="22"/>
      <c r="I411" s="22"/>
      <c r="J411" s="22"/>
      <c r="K411" s="22"/>
      <c r="L411" s="22"/>
      <c r="M411" s="22"/>
      <c r="N411" s="22"/>
      <c r="O411" s="22"/>
      <c r="P411" s="22"/>
      <c r="Q411" s="22"/>
      <c r="R411" s="22"/>
    </row>
    <row r="412" spans="1:18" x14ac:dyDescent="0.35">
      <c r="A412" s="22"/>
      <c r="B412" s="109"/>
      <c r="C412" s="109"/>
      <c r="D412" s="109"/>
      <c r="E412" s="22"/>
      <c r="F412" s="22"/>
      <c r="G412" s="22"/>
      <c r="H412" s="22"/>
      <c r="I412" s="22"/>
      <c r="J412" s="22"/>
      <c r="K412" s="22"/>
      <c r="L412" s="22"/>
      <c r="M412" s="22"/>
      <c r="N412" s="22"/>
      <c r="O412" s="22"/>
      <c r="P412" s="22"/>
      <c r="Q412" s="22"/>
      <c r="R412" s="22"/>
    </row>
    <row r="413" spans="1:18" x14ac:dyDescent="0.35">
      <c r="A413" s="22"/>
      <c r="B413" s="109"/>
      <c r="C413" s="109"/>
      <c r="D413" s="109"/>
      <c r="E413" s="22"/>
      <c r="F413" s="22"/>
      <c r="G413" s="22"/>
      <c r="H413" s="22"/>
      <c r="I413" s="22"/>
      <c r="J413" s="22"/>
      <c r="K413" s="22"/>
      <c r="L413" s="22"/>
      <c r="M413" s="22"/>
      <c r="N413" s="22"/>
      <c r="O413" s="22"/>
      <c r="P413" s="22"/>
      <c r="Q413" s="22"/>
      <c r="R413" s="22"/>
    </row>
    <row r="414" spans="1:18" x14ac:dyDescent="0.35">
      <c r="A414" s="22"/>
      <c r="B414" s="109"/>
      <c r="C414" s="109"/>
      <c r="D414" s="109"/>
      <c r="E414" s="22"/>
      <c r="F414" s="22"/>
      <c r="G414" s="22"/>
      <c r="H414" s="22"/>
      <c r="I414" s="22"/>
      <c r="J414" s="22"/>
      <c r="K414" s="22"/>
      <c r="L414" s="22"/>
      <c r="M414" s="22"/>
      <c r="N414" s="22"/>
      <c r="O414" s="22"/>
      <c r="P414" s="22"/>
      <c r="Q414" s="22"/>
      <c r="R414" s="22"/>
    </row>
    <row r="415" spans="1:18" x14ac:dyDescent="0.35">
      <c r="A415" s="22"/>
      <c r="B415" s="109"/>
      <c r="C415" s="109"/>
      <c r="D415" s="109"/>
      <c r="E415" s="22"/>
      <c r="F415" s="22"/>
      <c r="G415" s="22"/>
      <c r="H415" s="22"/>
      <c r="I415" s="22"/>
      <c r="J415" s="22"/>
      <c r="K415" s="22"/>
      <c r="L415" s="22"/>
      <c r="M415" s="22"/>
      <c r="N415" s="22"/>
      <c r="O415" s="22"/>
      <c r="P415" s="22"/>
      <c r="Q415" s="22"/>
      <c r="R415" s="22"/>
    </row>
    <row r="416" spans="1:18" x14ac:dyDescent="0.35">
      <c r="A416" s="22"/>
      <c r="B416" s="109"/>
      <c r="C416" s="109"/>
      <c r="D416" s="109"/>
      <c r="E416" s="22"/>
      <c r="F416" s="22"/>
      <c r="G416" s="22"/>
      <c r="H416" s="22"/>
      <c r="I416" s="22"/>
      <c r="J416" s="22"/>
      <c r="K416" s="22"/>
      <c r="L416" s="22"/>
      <c r="M416" s="22"/>
      <c r="N416" s="22"/>
      <c r="O416" s="22"/>
      <c r="P416" s="22"/>
      <c r="Q416" s="22"/>
      <c r="R416" s="22"/>
    </row>
    <row r="417" spans="1:18" x14ac:dyDescent="0.35">
      <c r="A417" s="22"/>
      <c r="B417" s="109"/>
      <c r="C417" s="109"/>
      <c r="D417" s="109"/>
      <c r="E417" s="22"/>
      <c r="F417" s="22"/>
      <c r="G417" s="22"/>
      <c r="H417" s="22"/>
      <c r="I417" s="22"/>
      <c r="J417" s="22"/>
      <c r="K417" s="22"/>
      <c r="L417" s="22"/>
      <c r="M417" s="22"/>
      <c r="N417" s="22"/>
      <c r="O417" s="22"/>
      <c r="P417" s="22"/>
      <c r="Q417" s="22"/>
      <c r="R417" s="22"/>
    </row>
    <row r="418" spans="1:18" x14ac:dyDescent="0.35">
      <c r="A418" s="22"/>
      <c r="B418" s="109"/>
      <c r="C418" s="109"/>
      <c r="D418" s="109"/>
      <c r="E418" s="22"/>
      <c r="F418" s="22"/>
      <c r="G418" s="22"/>
      <c r="H418" s="22"/>
      <c r="I418" s="22"/>
      <c r="J418" s="22"/>
      <c r="K418" s="22"/>
      <c r="L418" s="22"/>
      <c r="M418" s="22"/>
      <c r="N418" s="22"/>
      <c r="O418" s="22"/>
      <c r="P418" s="22"/>
      <c r="Q418" s="22"/>
      <c r="R418" s="22"/>
    </row>
    <row r="419" spans="1:18" x14ac:dyDescent="0.35">
      <c r="A419" s="22"/>
      <c r="B419" s="109"/>
      <c r="C419" s="109"/>
      <c r="D419" s="109"/>
      <c r="E419" s="22"/>
      <c r="F419" s="22"/>
      <c r="G419" s="22"/>
      <c r="H419" s="22"/>
      <c r="I419" s="22"/>
      <c r="J419" s="22"/>
      <c r="K419" s="22"/>
      <c r="L419" s="22"/>
      <c r="M419" s="22"/>
      <c r="N419" s="22"/>
      <c r="O419" s="22"/>
      <c r="P419" s="22"/>
      <c r="Q419" s="22"/>
      <c r="R419" s="22"/>
    </row>
    <row r="420" spans="1:18" x14ac:dyDescent="0.35">
      <c r="A420" s="22"/>
      <c r="B420" s="109"/>
      <c r="C420" s="109"/>
      <c r="D420" s="109"/>
      <c r="E420" s="22"/>
      <c r="F420" s="22"/>
      <c r="G420" s="22"/>
      <c r="H420" s="22"/>
      <c r="I420" s="22"/>
      <c r="J420" s="22"/>
      <c r="K420" s="22"/>
      <c r="L420" s="22"/>
      <c r="M420" s="22"/>
      <c r="N420" s="22"/>
      <c r="O420" s="22"/>
      <c r="P420" s="22"/>
      <c r="Q420" s="22"/>
      <c r="R420" s="22"/>
    </row>
    <row r="421" spans="1:18" x14ac:dyDescent="0.35">
      <c r="A421" s="22"/>
      <c r="B421" s="109"/>
      <c r="C421" s="109"/>
      <c r="D421" s="109"/>
      <c r="E421" s="22"/>
      <c r="F421" s="22"/>
      <c r="G421" s="22"/>
      <c r="H421" s="22"/>
      <c r="I421" s="22"/>
      <c r="J421" s="22"/>
      <c r="K421" s="22"/>
      <c r="L421" s="22"/>
      <c r="M421" s="22"/>
      <c r="N421" s="22"/>
      <c r="O421" s="22"/>
      <c r="P421" s="22"/>
      <c r="Q421" s="22"/>
      <c r="R421" s="22"/>
    </row>
    <row r="422" spans="1:18" x14ac:dyDescent="0.35">
      <c r="A422" s="22"/>
      <c r="B422" s="109"/>
      <c r="C422" s="109"/>
      <c r="D422" s="109"/>
      <c r="E422" s="22"/>
      <c r="F422" s="22"/>
      <c r="G422" s="22"/>
      <c r="H422" s="22"/>
      <c r="I422" s="22"/>
      <c r="J422" s="22"/>
      <c r="K422" s="22"/>
      <c r="L422" s="22"/>
      <c r="M422" s="22"/>
      <c r="N422" s="22"/>
      <c r="O422" s="22"/>
      <c r="P422" s="22"/>
      <c r="Q422" s="22"/>
      <c r="R422" s="22"/>
    </row>
    <row r="423" spans="1:18" x14ac:dyDescent="0.35">
      <c r="A423" s="22"/>
      <c r="B423" s="109"/>
      <c r="C423" s="109"/>
      <c r="D423" s="109"/>
      <c r="E423" s="22"/>
      <c r="F423" s="22"/>
      <c r="G423" s="22"/>
      <c r="H423" s="22"/>
      <c r="I423" s="22"/>
      <c r="J423" s="22"/>
      <c r="K423" s="22"/>
      <c r="L423" s="22"/>
      <c r="M423" s="22"/>
      <c r="N423" s="22"/>
      <c r="O423" s="22"/>
      <c r="P423" s="22"/>
      <c r="Q423" s="22"/>
      <c r="R423" s="22"/>
    </row>
    <row r="424" spans="1:18" x14ac:dyDescent="0.35">
      <c r="A424" s="22"/>
      <c r="B424" s="109"/>
      <c r="C424" s="109"/>
      <c r="D424" s="109"/>
      <c r="E424" s="22"/>
      <c r="F424" s="22"/>
      <c r="G424" s="22"/>
      <c r="H424" s="22"/>
      <c r="I424" s="22"/>
      <c r="J424" s="22"/>
      <c r="K424" s="22"/>
      <c r="L424" s="22"/>
      <c r="M424" s="22"/>
      <c r="N424" s="22"/>
      <c r="O424" s="22"/>
      <c r="P424" s="22"/>
      <c r="Q424" s="22"/>
      <c r="R424" s="22"/>
    </row>
    <row r="425" spans="1:18" x14ac:dyDescent="0.35">
      <c r="A425" s="22"/>
      <c r="B425" s="109"/>
      <c r="C425" s="109"/>
      <c r="D425" s="109"/>
      <c r="E425" s="22"/>
      <c r="F425" s="22"/>
      <c r="G425" s="22"/>
      <c r="H425" s="22"/>
      <c r="I425" s="22"/>
      <c r="J425" s="22"/>
      <c r="K425" s="22"/>
      <c r="L425" s="22"/>
      <c r="M425" s="22"/>
      <c r="N425" s="22"/>
      <c r="O425" s="22"/>
      <c r="P425" s="22"/>
      <c r="Q425" s="22"/>
      <c r="R425" s="22"/>
    </row>
    <row r="426" spans="1:18" x14ac:dyDescent="0.35">
      <c r="A426" s="22"/>
      <c r="B426" s="109"/>
      <c r="C426" s="109"/>
      <c r="D426" s="109"/>
      <c r="E426" s="22"/>
      <c r="F426" s="22"/>
      <c r="G426" s="22"/>
      <c r="H426" s="22"/>
      <c r="I426" s="22"/>
      <c r="J426" s="22"/>
      <c r="K426" s="22"/>
      <c r="L426" s="22"/>
      <c r="M426" s="22"/>
      <c r="N426" s="22"/>
      <c r="O426" s="22"/>
      <c r="P426" s="22"/>
      <c r="Q426" s="22"/>
      <c r="R426" s="22"/>
    </row>
    <row r="427" spans="1:18" x14ac:dyDescent="0.35">
      <c r="A427" s="22"/>
      <c r="B427" s="109"/>
      <c r="C427" s="109"/>
      <c r="D427" s="109"/>
      <c r="E427" s="22"/>
      <c r="F427" s="22"/>
      <c r="G427" s="22"/>
      <c r="H427" s="22"/>
      <c r="I427" s="22"/>
      <c r="J427" s="22"/>
      <c r="K427" s="22"/>
      <c r="L427" s="22"/>
      <c r="M427" s="22"/>
      <c r="N427" s="22"/>
      <c r="O427" s="22"/>
      <c r="P427" s="22"/>
      <c r="Q427" s="22"/>
      <c r="R427" s="22"/>
    </row>
    <row r="428" spans="1:18" x14ac:dyDescent="0.35">
      <c r="A428" s="22"/>
      <c r="B428" s="109"/>
      <c r="C428" s="109"/>
      <c r="D428" s="109"/>
      <c r="E428" s="22"/>
      <c r="F428" s="22"/>
      <c r="G428" s="22"/>
      <c r="H428" s="22"/>
      <c r="I428" s="22"/>
      <c r="J428" s="22"/>
      <c r="K428" s="22"/>
      <c r="L428" s="22"/>
      <c r="M428" s="22"/>
      <c r="N428" s="22"/>
      <c r="O428" s="22"/>
      <c r="P428" s="22"/>
      <c r="Q428" s="22"/>
      <c r="R428" s="22"/>
    </row>
    <row r="429" spans="1:18" x14ac:dyDescent="0.35">
      <c r="A429" s="22"/>
      <c r="B429" s="109"/>
      <c r="C429" s="109"/>
      <c r="D429" s="109"/>
      <c r="E429" s="22"/>
      <c r="F429" s="22"/>
      <c r="G429" s="22"/>
      <c r="H429" s="22"/>
      <c r="I429" s="22"/>
      <c r="J429" s="22"/>
      <c r="K429" s="22"/>
      <c r="L429" s="22"/>
      <c r="M429" s="22"/>
      <c r="N429" s="22"/>
      <c r="O429" s="22"/>
      <c r="P429" s="22"/>
      <c r="Q429" s="22"/>
      <c r="R429" s="22"/>
    </row>
    <row r="430" spans="1:18" x14ac:dyDescent="0.35">
      <c r="A430" s="22"/>
      <c r="B430" s="109"/>
      <c r="C430" s="109"/>
      <c r="D430" s="109"/>
      <c r="E430" s="22"/>
      <c r="F430" s="22"/>
      <c r="G430" s="22"/>
      <c r="H430" s="22"/>
      <c r="I430" s="22"/>
      <c r="J430" s="22"/>
      <c r="K430" s="22"/>
      <c r="L430" s="22"/>
      <c r="M430" s="22"/>
      <c r="N430" s="22"/>
      <c r="O430" s="22"/>
      <c r="P430" s="22"/>
      <c r="Q430" s="22"/>
      <c r="R430" s="22"/>
    </row>
    <row r="431" spans="1:18" x14ac:dyDescent="0.35">
      <c r="A431" s="22"/>
      <c r="B431" s="109"/>
      <c r="C431" s="109"/>
      <c r="D431" s="109"/>
      <c r="E431" s="22"/>
      <c r="F431" s="22"/>
      <c r="G431" s="22"/>
      <c r="H431" s="22"/>
      <c r="I431" s="22"/>
      <c r="J431" s="22"/>
      <c r="K431" s="22"/>
      <c r="L431" s="22"/>
      <c r="M431" s="22"/>
      <c r="N431" s="22"/>
      <c r="O431" s="22"/>
      <c r="P431" s="22"/>
      <c r="Q431" s="22"/>
      <c r="R431" s="22"/>
    </row>
    <row r="432" spans="1:18" x14ac:dyDescent="0.35">
      <c r="A432" s="22"/>
      <c r="B432" s="109"/>
      <c r="C432" s="109"/>
      <c r="D432" s="109"/>
      <c r="E432" s="22"/>
      <c r="F432" s="22"/>
      <c r="G432" s="22"/>
      <c r="H432" s="22"/>
      <c r="I432" s="22"/>
      <c r="J432" s="22"/>
      <c r="K432" s="22"/>
      <c r="L432" s="22"/>
      <c r="M432" s="22"/>
      <c r="N432" s="22"/>
      <c r="O432" s="22"/>
      <c r="P432" s="22"/>
      <c r="Q432" s="22"/>
      <c r="R432" s="22"/>
    </row>
    <row r="433" spans="1:18" x14ac:dyDescent="0.35">
      <c r="A433" s="22"/>
      <c r="B433" s="109"/>
      <c r="C433" s="109"/>
      <c r="D433" s="109"/>
      <c r="E433" s="22"/>
      <c r="F433" s="22"/>
      <c r="G433" s="22"/>
      <c r="H433" s="22"/>
      <c r="I433" s="22"/>
      <c r="J433" s="22"/>
      <c r="K433" s="22"/>
      <c r="L433" s="22"/>
      <c r="M433" s="22"/>
      <c r="N433" s="22"/>
      <c r="O433" s="22"/>
      <c r="P433" s="22"/>
      <c r="Q433" s="22"/>
      <c r="R433" s="22"/>
    </row>
    <row r="434" spans="1:18" x14ac:dyDescent="0.35">
      <c r="A434" s="22"/>
      <c r="B434" s="109"/>
      <c r="C434" s="109"/>
      <c r="D434" s="109"/>
      <c r="E434" s="22"/>
      <c r="F434" s="22"/>
      <c r="G434" s="22"/>
      <c r="H434" s="22"/>
      <c r="I434" s="22"/>
      <c r="J434" s="22"/>
      <c r="K434" s="22"/>
      <c r="L434" s="22"/>
      <c r="M434" s="22"/>
      <c r="N434" s="22"/>
      <c r="O434" s="22"/>
      <c r="P434" s="22"/>
      <c r="Q434" s="22"/>
      <c r="R434" s="22"/>
    </row>
    <row r="435" spans="1:18" x14ac:dyDescent="0.35">
      <c r="A435" s="22"/>
      <c r="B435" s="109"/>
      <c r="C435" s="109"/>
      <c r="D435" s="109"/>
      <c r="E435" s="22"/>
      <c r="F435" s="22"/>
      <c r="G435" s="22"/>
      <c r="H435" s="22"/>
      <c r="I435" s="22"/>
      <c r="J435" s="22"/>
      <c r="K435" s="22"/>
      <c r="L435" s="22"/>
      <c r="M435" s="22"/>
      <c r="N435" s="22"/>
      <c r="O435" s="22"/>
      <c r="P435" s="22"/>
      <c r="Q435" s="22"/>
      <c r="R435" s="22"/>
    </row>
    <row r="436" spans="1:18" x14ac:dyDescent="0.35">
      <c r="A436" s="22"/>
      <c r="B436" s="109"/>
      <c r="C436" s="109"/>
      <c r="D436" s="109"/>
      <c r="E436" s="22"/>
      <c r="F436" s="22"/>
      <c r="G436" s="22"/>
      <c r="H436" s="22"/>
      <c r="I436" s="22"/>
      <c r="J436" s="22"/>
      <c r="K436" s="22"/>
      <c r="L436" s="22"/>
      <c r="M436" s="22"/>
      <c r="N436" s="22"/>
      <c r="O436" s="22"/>
      <c r="P436" s="22"/>
      <c r="Q436" s="22"/>
      <c r="R436" s="22"/>
    </row>
    <row r="437" spans="1:18" x14ac:dyDescent="0.35">
      <c r="A437" s="22"/>
      <c r="B437" s="109"/>
      <c r="C437" s="109"/>
      <c r="D437" s="109"/>
      <c r="E437" s="22"/>
      <c r="F437" s="22"/>
      <c r="G437" s="22"/>
      <c r="H437" s="22"/>
      <c r="I437" s="22"/>
      <c r="J437" s="22"/>
      <c r="K437" s="22"/>
      <c r="L437" s="22"/>
      <c r="M437" s="22"/>
      <c r="N437" s="22"/>
      <c r="O437" s="22"/>
      <c r="P437" s="22"/>
      <c r="Q437" s="22"/>
      <c r="R437" s="22"/>
    </row>
    <row r="438" spans="1:18" x14ac:dyDescent="0.35">
      <c r="A438" s="22"/>
      <c r="B438" s="109"/>
      <c r="C438" s="109"/>
      <c r="D438" s="109"/>
      <c r="E438" s="22"/>
      <c r="F438" s="22"/>
      <c r="G438" s="22"/>
      <c r="H438" s="22"/>
      <c r="I438" s="22"/>
      <c r="J438" s="22"/>
      <c r="K438" s="22"/>
      <c r="L438" s="22"/>
      <c r="M438" s="22"/>
      <c r="N438" s="22"/>
      <c r="O438" s="22"/>
      <c r="P438" s="22"/>
      <c r="Q438" s="22"/>
      <c r="R438" s="22"/>
    </row>
    <row r="439" spans="1:18" x14ac:dyDescent="0.35">
      <c r="A439" s="22"/>
      <c r="B439" s="109"/>
      <c r="C439" s="109"/>
      <c r="D439" s="109"/>
      <c r="E439" s="22"/>
      <c r="F439" s="22"/>
      <c r="G439" s="22"/>
      <c r="H439" s="22"/>
      <c r="I439" s="22"/>
      <c r="J439" s="22"/>
      <c r="K439" s="22"/>
      <c r="L439" s="22"/>
      <c r="M439" s="22"/>
      <c r="N439" s="22"/>
      <c r="O439" s="22"/>
      <c r="P439" s="22"/>
      <c r="Q439" s="22"/>
      <c r="R439" s="22"/>
    </row>
    <row r="440" spans="1:18" x14ac:dyDescent="0.35">
      <c r="A440" s="22"/>
      <c r="B440" s="109"/>
      <c r="C440" s="109"/>
      <c r="D440" s="109"/>
      <c r="E440" s="22"/>
      <c r="F440" s="22"/>
      <c r="G440" s="22"/>
      <c r="H440" s="22"/>
      <c r="I440" s="22"/>
      <c r="J440" s="22"/>
      <c r="K440" s="22"/>
      <c r="L440" s="22"/>
      <c r="M440" s="22"/>
      <c r="N440" s="22"/>
      <c r="O440" s="22"/>
      <c r="P440" s="22"/>
      <c r="Q440" s="22"/>
      <c r="R440" s="22"/>
    </row>
    <row r="441" spans="1:18" x14ac:dyDescent="0.35">
      <c r="A441" s="22"/>
      <c r="B441" s="109"/>
      <c r="C441" s="109"/>
      <c r="D441" s="109"/>
      <c r="E441" s="22"/>
      <c r="F441" s="22"/>
      <c r="G441" s="22"/>
      <c r="H441" s="22"/>
      <c r="I441" s="22"/>
      <c r="J441" s="22"/>
      <c r="K441" s="22"/>
      <c r="L441" s="22"/>
      <c r="M441" s="22"/>
      <c r="N441" s="22"/>
      <c r="O441" s="22"/>
      <c r="P441" s="22"/>
      <c r="Q441" s="22"/>
      <c r="R441" s="22"/>
    </row>
    <row r="442" spans="1:18" x14ac:dyDescent="0.35">
      <c r="A442" s="22"/>
      <c r="B442" s="109"/>
      <c r="C442" s="109"/>
      <c r="D442" s="109"/>
      <c r="E442" s="22"/>
      <c r="F442" s="22"/>
      <c r="G442" s="22"/>
      <c r="H442" s="22"/>
      <c r="I442" s="22"/>
      <c r="J442" s="22"/>
      <c r="K442" s="22"/>
      <c r="L442" s="22"/>
      <c r="M442" s="22"/>
      <c r="N442" s="22"/>
      <c r="O442" s="22"/>
      <c r="P442" s="22"/>
      <c r="Q442" s="22"/>
      <c r="R442" s="22"/>
    </row>
    <row r="443" spans="1:18" x14ac:dyDescent="0.35">
      <c r="A443" s="22"/>
      <c r="B443" s="109"/>
      <c r="C443" s="109"/>
      <c r="D443" s="109"/>
      <c r="E443" s="22"/>
      <c r="F443" s="22"/>
      <c r="G443" s="22"/>
      <c r="H443" s="22"/>
      <c r="I443" s="22"/>
      <c r="J443" s="22"/>
      <c r="K443" s="22"/>
      <c r="L443" s="22"/>
      <c r="M443" s="22"/>
      <c r="N443" s="22"/>
      <c r="O443" s="22"/>
      <c r="P443" s="22"/>
      <c r="Q443" s="22"/>
      <c r="R443" s="22"/>
    </row>
    <row r="444" spans="1:18" x14ac:dyDescent="0.35">
      <c r="A444" s="22"/>
      <c r="B444" s="109"/>
      <c r="C444" s="109"/>
      <c r="D444" s="109"/>
      <c r="E444" s="22"/>
      <c r="F444" s="22"/>
      <c r="G444" s="22"/>
      <c r="H444" s="22"/>
      <c r="I444" s="22"/>
      <c r="J444" s="22"/>
      <c r="K444" s="22"/>
      <c r="L444" s="22"/>
      <c r="M444" s="22"/>
      <c r="N444" s="22"/>
      <c r="O444" s="22"/>
      <c r="P444" s="22"/>
      <c r="Q444" s="22"/>
      <c r="R444" s="22"/>
    </row>
    <row r="445" spans="1:18" x14ac:dyDescent="0.35">
      <c r="A445" s="22"/>
      <c r="B445" s="109"/>
      <c r="C445" s="109"/>
      <c r="D445" s="109"/>
      <c r="E445" s="22"/>
      <c r="F445" s="22"/>
      <c r="G445" s="22"/>
      <c r="H445" s="22"/>
      <c r="I445" s="22"/>
      <c r="J445" s="22"/>
      <c r="K445" s="22"/>
      <c r="L445" s="22"/>
      <c r="M445" s="22"/>
      <c r="N445" s="22"/>
      <c r="O445" s="22"/>
      <c r="P445" s="22"/>
      <c r="Q445" s="22"/>
      <c r="R445" s="22"/>
    </row>
    <row r="446" spans="1:18" x14ac:dyDescent="0.35">
      <c r="A446" s="22"/>
      <c r="B446" s="109"/>
      <c r="C446" s="109"/>
      <c r="D446" s="109"/>
      <c r="E446" s="22"/>
      <c r="F446" s="22"/>
      <c r="G446" s="22"/>
      <c r="H446" s="22"/>
      <c r="I446" s="22"/>
      <c r="J446" s="22"/>
      <c r="K446" s="22"/>
      <c r="L446" s="22"/>
      <c r="M446" s="22"/>
      <c r="N446" s="22"/>
      <c r="O446" s="22"/>
      <c r="P446" s="22"/>
      <c r="Q446" s="22"/>
      <c r="R446" s="22"/>
    </row>
    <row r="447" spans="1:18" x14ac:dyDescent="0.35">
      <c r="A447" s="22"/>
      <c r="B447" s="109"/>
      <c r="C447" s="109"/>
      <c r="D447" s="109"/>
      <c r="E447" s="22"/>
      <c r="F447" s="22"/>
      <c r="G447" s="22"/>
      <c r="H447" s="22"/>
      <c r="I447" s="22"/>
      <c r="J447" s="22"/>
      <c r="K447" s="22"/>
      <c r="L447" s="22"/>
      <c r="M447" s="22"/>
      <c r="N447" s="22"/>
      <c r="O447" s="22"/>
      <c r="P447" s="22"/>
      <c r="Q447" s="22"/>
      <c r="R447" s="22"/>
    </row>
    <row r="448" spans="1:18" x14ac:dyDescent="0.35">
      <c r="A448" s="22"/>
      <c r="B448" s="109"/>
      <c r="C448" s="109"/>
      <c r="D448" s="109"/>
      <c r="E448" s="22"/>
      <c r="F448" s="22"/>
      <c r="G448" s="22"/>
      <c r="H448" s="22"/>
      <c r="I448" s="22"/>
      <c r="J448" s="22"/>
      <c r="K448" s="22"/>
      <c r="L448" s="22"/>
      <c r="M448" s="22"/>
      <c r="N448" s="22"/>
      <c r="O448" s="22"/>
      <c r="P448" s="22"/>
      <c r="Q448" s="22"/>
      <c r="R448" s="22"/>
    </row>
    <row r="449" spans="1:18" x14ac:dyDescent="0.35">
      <c r="A449" s="22"/>
      <c r="B449" s="109"/>
      <c r="C449" s="109"/>
      <c r="D449" s="109"/>
      <c r="E449" s="22"/>
      <c r="F449" s="22"/>
      <c r="G449" s="22"/>
      <c r="H449" s="22"/>
      <c r="I449" s="22"/>
      <c r="J449" s="22"/>
      <c r="K449" s="22"/>
      <c r="L449" s="22"/>
      <c r="M449" s="22"/>
      <c r="N449" s="22"/>
      <c r="O449" s="22"/>
      <c r="P449" s="22"/>
      <c r="Q449" s="22"/>
      <c r="R449" s="22"/>
    </row>
    <row r="450" spans="1:18" x14ac:dyDescent="0.35">
      <c r="A450" s="22"/>
      <c r="B450" s="109"/>
      <c r="C450" s="109"/>
      <c r="D450" s="109"/>
      <c r="E450" s="22"/>
      <c r="F450" s="22"/>
      <c r="G450" s="22"/>
      <c r="H450" s="22"/>
      <c r="I450" s="22"/>
      <c r="J450" s="22"/>
      <c r="K450" s="22"/>
      <c r="L450" s="22"/>
      <c r="M450" s="22"/>
      <c r="N450" s="22"/>
      <c r="O450" s="22"/>
      <c r="P450" s="22"/>
      <c r="Q450" s="22"/>
      <c r="R450" s="22"/>
    </row>
    <row r="451" spans="1:18" x14ac:dyDescent="0.35">
      <c r="A451" s="22"/>
      <c r="B451" s="109"/>
      <c r="C451" s="109"/>
      <c r="D451" s="109"/>
      <c r="E451" s="22"/>
      <c r="F451" s="22"/>
      <c r="G451" s="22"/>
      <c r="H451" s="22"/>
      <c r="I451" s="22"/>
      <c r="J451" s="22"/>
      <c r="K451" s="22"/>
      <c r="L451" s="22"/>
      <c r="M451" s="22"/>
      <c r="N451" s="22"/>
      <c r="O451" s="22"/>
      <c r="P451" s="22"/>
      <c r="Q451" s="22"/>
      <c r="R451" s="22"/>
    </row>
    <row r="452" spans="1:18" x14ac:dyDescent="0.35">
      <c r="A452" s="22"/>
      <c r="B452" s="109"/>
      <c r="C452" s="109"/>
      <c r="D452" s="109"/>
      <c r="E452" s="22"/>
      <c r="F452" s="22"/>
      <c r="G452" s="22"/>
      <c r="H452" s="22"/>
      <c r="I452" s="22"/>
      <c r="J452" s="22"/>
      <c r="K452" s="22"/>
      <c r="L452" s="22"/>
      <c r="M452" s="22"/>
      <c r="N452" s="22"/>
      <c r="O452" s="22"/>
      <c r="P452" s="22"/>
      <c r="Q452" s="22"/>
      <c r="R452" s="22"/>
    </row>
    <row r="453" spans="1:18" x14ac:dyDescent="0.35">
      <c r="A453" s="22"/>
      <c r="B453" s="109"/>
      <c r="C453" s="109"/>
      <c r="D453" s="109"/>
      <c r="E453" s="22"/>
      <c r="F453" s="22"/>
      <c r="G453" s="22"/>
      <c r="H453" s="22"/>
      <c r="I453" s="22"/>
      <c r="J453" s="22"/>
      <c r="K453" s="22"/>
      <c r="L453" s="22"/>
      <c r="M453" s="22"/>
      <c r="N453" s="22"/>
      <c r="O453" s="22"/>
      <c r="P453" s="22"/>
      <c r="Q453" s="22"/>
      <c r="R453" s="22"/>
    </row>
    <row r="454" spans="1:18" x14ac:dyDescent="0.35">
      <c r="A454" s="22"/>
      <c r="B454" s="109"/>
      <c r="C454" s="109"/>
      <c r="D454" s="109"/>
      <c r="E454" s="22"/>
      <c r="F454" s="22"/>
      <c r="G454" s="22"/>
      <c r="H454" s="22"/>
      <c r="I454" s="22"/>
      <c r="J454" s="22"/>
      <c r="K454" s="22"/>
      <c r="L454" s="22"/>
      <c r="M454" s="22"/>
      <c r="N454" s="22"/>
      <c r="O454" s="22"/>
      <c r="P454" s="22"/>
      <c r="Q454" s="22"/>
      <c r="R454" s="22"/>
    </row>
    <row r="455" spans="1:18" x14ac:dyDescent="0.35">
      <c r="A455" s="22"/>
      <c r="B455" s="109"/>
      <c r="C455" s="109"/>
      <c r="D455" s="109"/>
      <c r="E455" s="22"/>
      <c r="F455" s="22"/>
      <c r="G455" s="22"/>
      <c r="H455" s="22"/>
      <c r="I455" s="22"/>
      <c r="J455" s="22"/>
      <c r="K455" s="22"/>
      <c r="L455" s="22"/>
      <c r="M455" s="22"/>
      <c r="N455" s="22"/>
      <c r="O455" s="22"/>
      <c r="P455" s="22"/>
      <c r="Q455" s="22"/>
      <c r="R455" s="22"/>
    </row>
    <row r="456" spans="1:18" x14ac:dyDescent="0.35">
      <c r="A456" s="22"/>
      <c r="B456" s="109"/>
      <c r="C456" s="109"/>
      <c r="D456" s="109"/>
      <c r="E456" s="22"/>
      <c r="F456" s="22"/>
      <c r="G456" s="22"/>
      <c r="H456" s="22"/>
      <c r="I456" s="22"/>
      <c r="J456" s="22"/>
      <c r="K456" s="22"/>
      <c r="L456" s="22"/>
      <c r="M456" s="22"/>
      <c r="N456" s="22"/>
      <c r="O456" s="22"/>
      <c r="P456" s="22"/>
      <c r="Q456" s="22"/>
      <c r="R456" s="22"/>
    </row>
    <row r="457" spans="1:18" x14ac:dyDescent="0.35">
      <c r="A457" s="22"/>
      <c r="B457" s="109"/>
      <c r="C457" s="109"/>
      <c r="D457" s="109"/>
      <c r="E457" s="22"/>
      <c r="F457" s="22"/>
      <c r="G457" s="22"/>
      <c r="H457" s="22"/>
      <c r="I457" s="22"/>
      <c r="J457" s="22"/>
      <c r="K457" s="22"/>
      <c r="L457" s="22"/>
      <c r="M457" s="22"/>
      <c r="N457" s="22"/>
      <c r="O457" s="22"/>
      <c r="P457" s="22"/>
      <c r="Q457" s="22"/>
      <c r="R457" s="22"/>
    </row>
    <row r="458" spans="1:18" x14ac:dyDescent="0.35">
      <c r="A458" s="22"/>
      <c r="B458" s="109"/>
      <c r="C458" s="109"/>
      <c r="D458" s="109"/>
      <c r="E458" s="22"/>
      <c r="F458" s="22"/>
      <c r="G458" s="22"/>
      <c r="H458" s="22"/>
      <c r="I458" s="22"/>
      <c r="J458" s="22"/>
      <c r="K458" s="22"/>
      <c r="L458" s="22"/>
      <c r="M458" s="22"/>
      <c r="N458" s="22"/>
      <c r="O458" s="22"/>
      <c r="P458" s="22"/>
      <c r="Q458" s="22"/>
      <c r="R458" s="22"/>
    </row>
    <row r="459" spans="1:18" x14ac:dyDescent="0.35">
      <c r="A459" s="22"/>
      <c r="B459" s="109"/>
      <c r="C459" s="109"/>
      <c r="D459" s="109"/>
      <c r="E459" s="22"/>
      <c r="F459" s="22"/>
      <c r="G459" s="22"/>
      <c r="H459" s="22"/>
      <c r="I459" s="22"/>
      <c r="J459" s="22"/>
      <c r="K459" s="22"/>
      <c r="L459" s="22"/>
      <c r="M459" s="22"/>
      <c r="N459" s="22"/>
      <c r="O459" s="22"/>
      <c r="P459" s="22"/>
      <c r="Q459" s="22"/>
      <c r="R459" s="22"/>
    </row>
    <row r="460" spans="1:18" x14ac:dyDescent="0.35">
      <c r="A460" s="22"/>
      <c r="B460" s="109"/>
      <c r="C460" s="109"/>
      <c r="D460" s="109"/>
      <c r="E460" s="22"/>
      <c r="F460" s="22"/>
      <c r="G460" s="22"/>
      <c r="H460" s="22"/>
      <c r="I460" s="22"/>
      <c r="J460" s="22"/>
      <c r="K460" s="22"/>
      <c r="L460" s="22"/>
      <c r="M460" s="22"/>
      <c r="N460" s="22"/>
      <c r="O460" s="22"/>
      <c r="P460" s="22"/>
      <c r="Q460" s="22"/>
      <c r="R460" s="22"/>
    </row>
    <row r="461" spans="1:18" x14ac:dyDescent="0.35">
      <c r="A461" s="22"/>
      <c r="B461" s="109"/>
      <c r="C461" s="109"/>
      <c r="D461" s="109"/>
      <c r="E461" s="22"/>
      <c r="F461" s="22"/>
      <c r="G461" s="22"/>
      <c r="H461" s="22"/>
      <c r="I461" s="22"/>
      <c r="J461" s="22"/>
      <c r="K461" s="22"/>
      <c r="L461" s="22"/>
      <c r="M461" s="22"/>
      <c r="N461" s="22"/>
      <c r="O461" s="22"/>
      <c r="P461" s="22"/>
      <c r="Q461" s="22"/>
      <c r="R461" s="22"/>
    </row>
    <row r="462" spans="1:18" x14ac:dyDescent="0.35">
      <c r="A462" s="22"/>
      <c r="B462" s="109"/>
      <c r="C462" s="109"/>
      <c r="D462" s="109"/>
      <c r="E462" s="22"/>
      <c r="F462" s="22"/>
      <c r="G462" s="22"/>
      <c r="H462" s="22"/>
      <c r="I462" s="22"/>
      <c r="J462" s="22"/>
      <c r="K462" s="22"/>
      <c r="L462" s="22"/>
      <c r="M462" s="22"/>
      <c r="N462" s="22"/>
      <c r="O462" s="22"/>
      <c r="P462" s="22"/>
      <c r="Q462" s="22"/>
      <c r="R462" s="22"/>
    </row>
    <row r="463" spans="1:18" x14ac:dyDescent="0.35">
      <c r="A463" s="22"/>
      <c r="B463" s="109"/>
      <c r="C463" s="109"/>
      <c r="D463" s="109"/>
      <c r="E463" s="22"/>
      <c r="F463" s="22"/>
      <c r="G463" s="22"/>
      <c r="H463" s="22"/>
      <c r="I463" s="22"/>
      <c r="J463" s="22"/>
      <c r="K463" s="22"/>
      <c r="L463" s="22"/>
      <c r="M463" s="22"/>
      <c r="N463" s="22"/>
      <c r="O463" s="22"/>
      <c r="P463" s="22"/>
      <c r="Q463" s="22"/>
      <c r="R463" s="22"/>
    </row>
    <row r="464" spans="1:18" x14ac:dyDescent="0.35">
      <c r="A464" s="22"/>
      <c r="B464" s="109"/>
      <c r="C464" s="109"/>
      <c r="D464" s="109"/>
      <c r="E464" s="22"/>
      <c r="F464" s="22"/>
      <c r="G464" s="22"/>
      <c r="H464" s="22"/>
      <c r="I464" s="22"/>
      <c r="J464" s="22"/>
      <c r="K464" s="22"/>
      <c r="L464" s="22"/>
      <c r="M464" s="22"/>
      <c r="N464" s="22"/>
      <c r="O464" s="22"/>
      <c r="P464" s="22"/>
      <c r="Q464" s="22"/>
      <c r="R464" s="22"/>
    </row>
    <row r="465" spans="1:18" x14ac:dyDescent="0.35">
      <c r="A465" s="22"/>
      <c r="B465" s="109"/>
      <c r="C465" s="109"/>
      <c r="D465" s="109"/>
      <c r="E465" s="22"/>
      <c r="F465" s="22"/>
      <c r="G465" s="22"/>
      <c r="H465" s="22"/>
      <c r="I465" s="22"/>
      <c r="J465" s="22"/>
      <c r="K465" s="22"/>
      <c r="L465" s="22"/>
      <c r="M465" s="22"/>
      <c r="N465" s="22"/>
      <c r="O465" s="22"/>
      <c r="P465" s="22"/>
      <c r="Q465" s="22"/>
      <c r="R465" s="22"/>
    </row>
    <row r="466" spans="1:18" x14ac:dyDescent="0.35">
      <c r="A466" s="22"/>
      <c r="B466" s="109"/>
      <c r="C466" s="109"/>
      <c r="D466" s="109"/>
      <c r="E466" s="22"/>
      <c r="F466" s="22"/>
      <c r="G466" s="22"/>
      <c r="H466" s="22"/>
      <c r="I466" s="22"/>
      <c r="J466" s="22"/>
      <c r="K466" s="22"/>
      <c r="L466" s="22"/>
      <c r="M466" s="22"/>
      <c r="N466" s="22"/>
      <c r="O466" s="22"/>
      <c r="P466" s="22"/>
      <c r="Q466" s="22"/>
      <c r="R466" s="22"/>
    </row>
    <row r="467" spans="1:18" x14ac:dyDescent="0.35">
      <c r="A467" s="22"/>
      <c r="B467" s="109"/>
      <c r="C467" s="109"/>
      <c r="D467" s="109"/>
      <c r="E467" s="22"/>
      <c r="F467" s="22"/>
      <c r="G467" s="22"/>
      <c r="H467" s="22"/>
      <c r="I467" s="22"/>
      <c r="J467" s="22"/>
      <c r="K467" s="22"/>
      <c r="L467" s="22"/>
      <c r="M467" s="22"/>
      <c r="N467" s="22"/>
      <c r="O467" s="22"/>
      <c r="P467" s="22"/>
      <c r="Q467" s="22"/>
      <c r="R467" s="22"/>
    </row>
    <row r="468" spans="1:18" x14ac:dyDescent="0.35">
      <c r="A468" s="22"/>
      <c r="B468" s="109"/>
      <c r="C468" s="109"/>
      <c r="D468" s="109"/>
      <c r="E468" s="22"/>
      <c r="F468" s="22"/>
      <c r="G468" s="22"/>
      <c r="H468" s="22"/>
      <c r="I468" s="22"/>
      <c r="J468" s="22"/>
      <c r="K468" s="22"/>
      <c r="L468" s="22"/>
      <c r="M468" s="22"/>
      <c r="N468" s="22"/>
      <c r="O468" s="22"/>
      <c r="P468" s="22"/>
      <c r="Q468" s="22"/>
      <c r="R468" s="22"/>
    </row>
    <row r="469" spans="1:18" x14ac:dyDescent="0.35">
      <c r="A469" s="22"/>
      <c r="B469" s="109"/>
      <c r="C469" s="109"/>
      <c r="D469" s="109"/>
      <c r="E469" s="22"/>
      <c r="F469" s="22"/>
      <c r="G469" s="22"/>
      <c r="H469" s="22"/>
      <c r="I469" s="22"/>
      <c r="J469" s="22"/>
      <c r="K469" s="22"/>
      <c r="L469" s="22"/>
      <c r="M469" s="22"/>
      <c r="N469" s="22"/>
      <c r="O469" s="22"/>
      <c r="P469" s="22"/>
      <c r="Q469" s="22"/>
      <c r="R469" s="22"/>
    </row>
    <row r="470" spans="1:18" x14ac:dyDescent="0.35">
      <c r="A470" s="22"/>
      <c r="B470" s="109"/>
      <c r="C470" s="109"/>
      <c r="D470" s="109"/>
      <c r="E470" s="22"/>
      <c r="F470" s="22"/>
      <c r="G470" s="22"/>
      <c r="H470" s="22"/>
      <c r="I470" s="22"/>
      <c r="J470" s="22"/>
      <c r="K470" s="22"/>
      <c r="L470" s="22"/>
      <c r="M470" s="22"/>
      <c r="N470" s="22"/>
      <c r="O470" s="22"/>
      <c r="P470" s="22"/>
      <c r="Q470" s="22"/>
      <c r="R470" s="22"/>
    </row>
    <row r="471" spans="1:18" x14ac:dyDescent="0.35">
      <c r="A471" s="22"/>
      <c r="B471" s="109"/>
      <c r="C471" s="109"/>
      <c r="D471" s="109"/>
      <c r="E471" s="22"/>
      <c r="F471" s="22"/>
      <c r="G471" s="22"/>
      <c r="H471" s="22"/>
      <c r="I471" s="22"/>
      <c r="J471" s="22"/>
      <c r="K471" s="22"/>
      <c r="L471" s="22"/>
      <c r="M471" s="22"/>
      <c r="N471" s="22"/>
      <c r="O471" s="22"/>
      <c r="P471" s="22"/>
      <c r="Q471" s="22"/>
      <c r="R471" s="22"/>
    </row>
    <row r="472" spans="1:18" x14ac:dyDescent="0.35">
      <c r="A472" s="22"/>
      <c r="B472" s="109"/>
      <c r="C472" s="109"/>
      <c r="D472" s="109"/>
      <c r="E472" s="22"/>
      <c r="F472" s="22"/>
      <c r="G472" s="22"/>
      <c r="H472" s="22"/>
      <c r="I472" s="22"/>
      <c r="J472" s="22"/>
      <c r="K472" s="22"/>
      <c r="L472" s="22"/>
      <c r="M472" s="22"/>
      <c r="N472" s="22"/>
      <c r="O472" s="22"/>
      <c r="P472" s="22"/>
      <c r="Q472" s="22"/>
      <c r="R472" s="22"/>
    </row>
    <row r="473" spans="1:18" x14ac:dyDescent="0.35">
      <c r="A473" s="22"/>
      <c r="B473" s="109"/>
      <c r="C473" s="109"/>
      <c r="D473" s="109"/>
      <c r="E473" s="22"/>
      <c r="F473" s="22"/>
      <c r="G473" s="22"/>
      <c r="H473" s="22"/>
      <c r="I473" s="22"/>
      <c r="J473" s="22"/>
      <c r="K473" s="22"/>
      <c r="L473" s="22"/>
      <c r="M473" s="22"/>
      <c r="N473" s="22"/>
      <c r="O473" s="22"/>
      <c r="P473" s="22"/>
      <c r="Q473" s="22"/>
      <c r="R473" s="22"/>
    </row>
    <row r="474" spans="1:18" x14ac:dyDescent="0.35">
      <c r="A474" s="22"/>
      <c r="B474" s="109"/>
      <c r="C474" s="109"/>
      <c r="D474" s="109"/>
      <c r="E474" s="22"/>
      <c r="F474" s="22"/>
      <c r="G474" s="22"/>
      <c r="H474" s="22"/>
      <c r="I474" s="22"/>
      <c r="J474" s="22"/>
      <c r="K474" s="22"/>
      <c r="L474" s="22"/>
      <c r="M474" s="22"/>
      <c r="N474" s="22"/>
      <c r="O474" s="22"/>
      <c r="P474" s="22"/>
      <c r="Q474" s="22"/>
      <c r="R474" s="22"/>
    </row>
    <row r="475" spans="1:18" x14ac:dyDescent="0.35">
      <c r="A475" s="22"/>
      <c r="B475" s="109"/>
      <c r="C475" s="109"/>
      <c r="D475" s="109"/>
      <c r="E475" s="22"/>
      <c r="F475" s="22"/>
      <c r="G475" s="22"/>
      <c r="H475" s="22"/>
      <c r="I475" s="22"/>
      <c r="J475" s="22"/>
      <c r="K475" s="22"/>
      <c r="L475" s="22"/>
      <c r="M475" s="22"/>
      <c r="N475" s="22"/>
      <c r="O475" s="22"/>
      <c r="P475" s="22"/>
      <c r="Q475" s="22"/>
      <c r="R475" s="22"/>
    </row>
    <row r="476" spans="1:18" x14ac:dyDescent="0.35">
      <c r="A476" s="22"/>
      <c r="B476" s="109"/>
      <c r="C476" s="109"/>
      <c r="D476" s="109"/>
      <c r="E476" s="22"/>
      <c r="F476" s="22"/>
      <c r="G476" s="22"/>
      <c r="H476" s="22"/>
      <c r="I476" s="22"/>
      <c r="J476" s="22"/>
      <c r="K476" s="22"/>
      <c r="L476" s="22"/>
      <c r="M476" s="22"/>
      <c r="N476" s="22"/>
      <c r="O476" s="22"/>
      <c r="P476" s="22"/>
      <c r="Q476" s="22"/>
      <c r="R476" s="22"/>
    </row>
    <row r="477" spans="1:18" x14ac:dyDescent="0.35">
      <c r="A477" s="22"/>
      <c r="B477" s="109"/>
      <c r="C477" s="109"/>
      <c r="D477" s="109"/>
      <c r="E477" s="22"/>
      <c r="F477" s="22"/>
      <c r="G477" s="22"/>
      <c r="H477" s="22"/>
      <c r="I477" s="22"/>
      <c r="J477" s="22"/>
      <c r="K477" s="22"/>
      <c r="L477" s="22"/>
      <c r="M477" s="22"/>
      <c r="N477" s="22"/>
      <c r="O477" s="22"/>
      <c r="P477" s="22"/>
      <c r="Q477" s="22"/>
      <c r="R477" s="22"/>
    </row>
    <row r="478" spans="1:18" x14ac:dyDescent="0.35">
      <c r="A478" s="22"/>
      <c r="B478" s="109"/>
      <c r="C478" s="109"/>
      <c r="D478" s="109"/>
      <c r="E478" s="22"/>
      <c r="F478" s="22"/>
      <c r="G478" s="22"/>
      <c r="H478" s="22"/>
      <c r="I478" s="22"/>
      <c r="J478" s="22"/>
      <c r="K478" s="22"/>
      <c r="L478" s="22"/>
      <c r="M478" s="22"/>
      <c r="N478" s="22"/>
      <c r="O478" s="22"/>
      <c r="P478" s="22"/>
      <c r="Q478" s="22"/>
      <c r="R478" s="22"/>
    </row>
    <row r="479" spans="1:18" x14ac:dyDescent="0.35">
      <c r="A479" s="22"/>
      <c r="B479" s="109"/>
      <c r="C479" s="109"/>
      <c r="D479" s="109"/>
      <c r="E479" s="22"/>
      <c r="F479" s="22"/>
      <c r="G479" s="22"/>
      <c r="H479" s="22"/>
      <c r="I479" s="22"/>
      <c r="J479" s="22"/>
      <c r="K479" s="22"/>
      <c r="L479" s="22"/>
      <c r="M479" s="22"/>
      <c r="N479" s="22"/>
      <c r="O479" s="22"/>
      <c r="P479" s="22"/>
      <c r="Q479" s="22"/>
      <c r="R479" s="22"/>
    </row>
    <row r="480" spans="1:18" x14ac:dyDescent="0.35">
      <c r="A480" s="22"/>
      <c r="B480" s="109"/>
      <c r="C480" s="109"/>
      <c r="D480" s="109"/>
      <c r="E480" s="22"/>
      <c r="F480" s="22"/>
      <c r="G480" s="22"/>
      <c r="H480" s="22"/>
      <c r="I480" s="22"/>
      <c r="J480" s="22"/>
      <c r="K480" s="22"/>
      <c r="L480" s="22"/>
      <c r="M480" s="22"/>
      <c r="N480" s="22"/>
      <c r="O480" s="22"/>
      <c r="P480" s="22"/>
      <c r="Q480" s="22"/>
      <c r="R480" s="22"/>
    </row>
    <row r="481" spans="1:18" x14ac:dyDescent="0.35">
      <c r="A481" s="22"/>
      <c r="B481" s="109"/>
      <c r="C481" s="109"/>
      <c r="D481" s="109"/>
      <c r="E481" s="22"/>
      <c r="F481" s="22"/>
      <c r="G481" s="22"/>
      <c r="H481" s="22"/>
      <c r="I481" s="22"/>
      <c r="J481" s="22"/>
      <c r="K481" s="22"/>
      <c r="L481" s="22"/>
      <c r="M481" s="22"/>
      <c r="N481" s="22"/>
      <c r="O481" s="22"/>
      <c r="P481" s="22"/>
      <c r="Q481" s="22"/>
      <c r="R481" s="22"/>
    </row>
    <row r="482" spans="1:18" x14ac:dyDescent="0.35">
      <c r="A482" s="22"/>
      <c r="B482" s="109"/>
      <c r="C482" s="109"/>
      <c r="D482" s="109"/>
      <c r="E482" s="22"/>
      <c r="F482" s="22"/>
      <c r="G482" s="22"/>
      <c r="H482" s="22"/>
      <c r="I482" s="22"/>
      <c r="J482" s="22"/>
      <c r="K482" s="22"/>
      <c r="L482" s="22"/>
      <c r="M482" s="22"/>
      <c r="N482" s="22"/>
      <c r="O482" s="22"/>
      <c r="P482" s="22"/>
      <c r="Q482" s="22"/>
      <c r="R482" s="22"/>
    </row>
    <row r="483" spans="1:18" x14ac:dyDescent="0.35">
      <c r="A483" s="22"/>
      <c r="B483" s="109"/>
      <c r="C483" s="109"/>
      <c r="D483" s="109"/>
      <c r="E483" s="22"/>
      <c r="F483" s="22"/>
      <c r="G483" s="22"/>
      <c r="H483" s="22"/>
      <c r="I483" s="22"/>
      <c r="J483" s="22"/>
      <c r="K483" s="22"/>
      <c r="L483" s="22"/>
      <c r="M483" s="22"/>
      <c r="N483" s="22"/>
      <c r="O483" s="22"/>
      <c r="P483" s="22"/>
      <c r="Q483" s="22"/>
      <c r="R483" s="22"/>
    </row>
    <row r="484" spans="1:18" x14ac:dyDescent="0.35">
      <c r="A484" s="22"/>
      <c r="B484" s="109"/>
      <c r="C484" s="109"/>
      <c r="D484" s="109"/>
      <c r="E484" s="22"/>
      <c r="F484" s="22"/>
      <c r="G484" s="22"/>
      <c r="H484" s="22"/>
      <c r="I484" s="22"/>
      <c r="J484" s="22"/>
      <c r="K484" s="22"/>
      <c r="L484" s="22"/>
      <c r="M484" s="22"/>
      <c r="N484" s="22"/>
      <c r="O484" s="22"/>
      <c r="P484" s="22"/>
      <c r="Q484" s="22"/>
      <c r="R484" s="22"/>
    </row>
    <row r="485" spans="1:18" x14ac:dyDescent="0.35">
      <c r="A485" s="22"/>
      <c r="B485" s="109"/>
      <c r="C485" s="109"/>
      <c r="D485" s="109"/>
      <c r="E485" s="22"/>
      <c r="F485" s="22"/>
      <c r="G485" s="22"/>
      <c r="H485" s="22"/>
      <c r="I485" s="22"/>
      <c r="J485" s="22"/>
      <c r="K485" s="22"/>
      <c r="L485" s="22"/>
      <c r="M485" s="22"/>
      <c r="N485" s="22"/>
      <c r="O485" s="22"/>
      <c r="P485" s="22"/>
      <c r="Q485" s="22"/>
      <c r="R485" s="22"/>
    </row>
    <row r="486" spans="1:18" x14ac:dyDescent="0.35">
      <c r="A486" s="22"/>
      <c r="B486" s="109"/>
      <c r="C486" s="109"/>
      <c r="D486" s="109"/>
      <c r="E486" s="22"/>
      <c r="F486" s="22"/>
      <c r="G486" s="22"/>
      <c r="H486" s="22"/>
      <c r="I486" s="22"/>
      <c r="J486" s="22"/>
      <c r="K486" s="22"/>
      <c r="L486" s="22"/>
      <c r="M486" s="22"/>
      <c r="N486" s="22"/>
      <c r="O486" s="22"/>
      <c r="P486" s="22"/>
      <c r="Q486" s="22"/>
      <c r="R486" s="22"/>
    </row>
    <row r="487" spans="1:18" x14ac:dyDescent="0.35">
      <c r="A487" s="22"/>
      <c r="B487" s="109"/>
      <c r="C487" s="109"/>
      <c r="D487" s="109"/>
      <c r="E487" s="22"/>
      <c r="F487" s="22"/>
      <c r="G487" s="22"/>
      <c r="H487" s="22"/>
      <c r="I487" s="22"/>
      <c r="J487" s="22"/>
      <c r="K487" s="22"/>
      <c r="L487" s="22"/>
      <c r="M487" s="22"/>
      <c r="N487" s="22"/>
      <c r="O487" s="22"/>
      <c r="P487" s="22"/>
      <c r="Q487" s="22"/>
      <c r="R487" s="22"/>
    </row>
    <row r="488" spans="1:18" x14ac:dyDescent="0.35">
      <c r="A488" s="22"/>
      <c r="B488" s="109"/>
      <c r="C488" s="109"/>
      <c r="D488" s="109"/>
      <c r="E488" s="22"/>
      <c r="F488" s="22"/>
      <c r="G488" s="22"/>
      <c r="H488" s="22"/>
      <c r="I488" s="22"/>
      <c r="J488" s="22"/>
      <c r="K488" s="22"/>
      <c r="L488" s="22"/>
      <c r="M488" s="22"/>
      <c r="N488" s="22"/>
      <c r="O488" s="22"/>
      <c r="P488" s="22"/>
      <c r="Q488" s="22"/>
      <c r="R488" s="22"/>
    </row>
    <row r="489" spans="1:18" x14ac:dyDescent="0.35">
      <c r="A489" s="22"/>
      <c r="B489" s="109"/>
      <c r="C489" s="109"/>
      <c r="D489" s="109"/>
      <c r="E489" s="22"/>
      <c r="F489" s="22"/>
      <c r="G489" s="22"/>
      <c r="H489" s="22"/>
      <c r="I489" s="22"/>
      <c r="J489" s="22"/>
      <c r="K489" s="22"/>
      <c r="L489" s="22"/>
      <c r="M489" s="22"/>
      <c r="N489" s="22"/>
      <c r="O489" s="22"/>
      <c r="P489" s="22"/>
      <c r="Q489" s="22"/>
      <c r="R489" s="22"/>
    </row>
    <row r="490" spans="1:18" x14ac:dyDescent="0.35">
      <c r="A490" s="22"/>
      <c r="B490" s="109"/>
      <c r="C490" s="109"/>
      <c r="D490" s="109"/>
      <c r="E490" s="22"/>
      <c r="F490" s="22"/>
      <c r="G490" s="22"/>
      <c r="H490" s="22"/>
      <c r="I490" s="22"/>
      <c r="J490" s="22"/>
      <c r="K490" s="22"/>
      <c r="L490" s="22"/>
      <c r="M490" s="22"/>
      <c r="N490" s="22"/>
      <c r="O490" s="22"/>
      <c r="P490" s="22"/>
      <c r="Q490" s="22"/>
      <c r="R490" s="22"/>
    </row>
    <row r="491" spans="1:18" x14ac:dyDescent="0.35">
      <c r="A491" s="22"/>
      <c r="B491" s="109"/>
      <c r="C491" s="109"/>
      <c r="D491" s="109"/>
      <c r="E491" s="22"/>
      <c r="F491" s="22"/>
      <c r="G491" s="22"/>
      <c r="H491" s="22"/>
      <c r="I491" s="22"/>
      <c r="J491" s="22"/>
      <c r="K491" s="22"/>
      <c r="L491" s="22"/>
      <c r="M491" s="22"/>
      <c r="N491" s="22"/>
      <c r="O491" s="22"/>
      <c r="P491" s="22"/>
      <c r="Q491" s="22"/>
      <c r="R491" s="22"/>
    </row>
    <row r="492" spans="1:18" x14ac:dyDescent="0.35">
      <c r="A492" s="22"/>
      <c r="B492" s="109"/>
      <c r="C492" s="109"/>
      <c r="D492" s="109"/>
      <c r="E492" s="22"/>
      <c r="F492" s="22"/>
      <c r="G492" s="22"/>
      <c r="H492" s="22"/>
      <c r="I492" s="22"/>
      <c r="J492" s="22"/>
      <c r="K492" s="22"/>
      <c r="L492" s="22"/>
      <c r="M492" s="22"/>
      <c r="N492" s="22"/>
      <c r="O492" s="22"/>
      <c r="P492" s="22"/>
      <c r="Q492" s="22"/>
      <c r="R492" s="22"/>
    </row>
    <row r="493" spans="1:18" x14ac:dyDescent="0.35">
      <c r="A493" s="22"/>
      <c r="B493" s="109"/>
      <c r="C493" s="109"/>
      <c r="D493" s="109"/>
      <c r="E493" s="22"/>
      <c r="F493" s="22"/>
      <c r="G493" s="22"/>
      <c r="H493" s="22"/>
      <c r="I493" s="22"/>
      <c r="J493" s="22"/>
      <c r="K493" s="22"/>
      <c r="L493" s="22"/>
      <c r="M493" s="22"/>
      <c r="N493" s="22"/>
      <c r="O493" s="22"/>
      <c r="P493" s="22"/>
      <c r="Q493" s="22"/>
      <c r="R493" s="22"/>
    </row>
    <row r="494" spans="1:18" x14ac:dyDescent="0.35">
      <c r="A494" s="22"/>
      <c r="B494" s="109"/>
      <c r="C494" s="109"/>
      <c r="D494" s="109"/>
      <c r="E494" s="22"/>
      <c r="F494" s="22"/>
      <c r="G494" s="22"/>
      <c r="H494" s="22"/>
      <c r="I494" s="22"/>
      <c r="J494" s="22"/>
      <c r="K494" s="22"/>
      <c r="L494" s="22"/>
      <c r="M494" s="22"/>
      <c r="N494" s="22"/>
      <c r="O494" s="22"/>
      <c r="P494" s="22"/>
      <c r="Q494" s="22"/>
      <c r="R494" s="22"/>
    </row>
    <row r="495" spans="1:18" x14ac:dyDescent="0.35">
      <c r="A495" s="22"/>
      <c r="B495" s="109"/>
      <c r="C495" s="109"/>
      <c r="D495" s="109"/>
      <c r="E495" s="22"/>
      <c r="F495" s="22"/>
      <c r="G495" s="22"/>
      <c r="H495" s="22"/>
      <c r="I495" s="22"/>
      <c r="J495" s="22"/>
      <c r="K495" s="22"/>
      <c r="L495" s="22"/>
      <c r="M495" s="22"/>
      <c r="N495" s="22"/>
      <c r="O495" s="22"/>
      <c r="P495" s="22"/>
      <c r="Q495" s="22"/>
      <c r="R495" s="22"/>
    </row>
    <row r="496" spans="1:18" x14ac:dyDescent="0.35">
      <c r="A496" s="22"/>
      <c r="B496" s="109"/>
      <c r="C496" s="109"/>
      <c r="D496" s="109"/>
      <c r="E496" s="22"/>
      <c r="F496" s="22"/>
      <c r="G496" s="22"/>
      <c r="H496" s="22"/>
      <c r="I496" s="22"/>
      <c r="J496" s="22"/>
      <c r="K496" s="22"/>
      <c r="L496" s="22"/>
      <c r="M496" s="22"/>
      <c r="N496" s="22"/>
      <c r="O496" s="22"/>
      <c r="P496" s="22"/>
      <c r="Q496" s="22"/>
      <c r="R496" s="22"/>
    </row>
    <row r="497" spans="1:18" x14ac:dyDescent="0.35">
      <c r="A497" s="22"/>
      <c r="B497" s="109"/>
      <c r="C497" s="109"/>
      <c r="D497" s="109"/>
      <c r="E497" s="22"/>
      <c r="F497" s="22"/>
      <c r="G497" s="22"/>
      <c r="H497" s="22"/>
      <c r="I497" s="22"/>
      <c r="J497" s="22"/>
      <c r="K497" s="22"/>
      <c r="L497" s="22"/>
      <c r="M497" s="22"/>
      <c r="N497" s="22"/>
      <c r="O497" s="22"/>
      <c r="P497" s="22"/>
      <c r="Q497" s="22"/>
      <c r="R497" s="22"/>
    </row>
    <row r="498" spans="1:18" x14ac:dyDescent="0.35">
      <c r="A498" s="22"/>
      <c r="B498" s="109"/>
      <c r="C498" s="109"/>
      <c r="D498" s="109"/>
      <c r="E498" s="22"/>
      <c r="F498" s="22"/>
      <c r="G498" s="22"/>
      <c r="H498" s="22"/>
      <c r="I498" s="22"/>
      <c r="J498" s="22"/>
      <c r="K498" s="22"/>
      <c r="L498" s="22"/>
      <c r="M498" s="22"/>
      <c r="N498" s="22"/>
      <c r="O498" s="22"/>
      <c r="P498" s="22"/>
      <c r="Q498" s="22"/>
      <c r="R498" s="22"/>
    </row>
    <row r="499" spans="1:18" x14ac:dyDescent="0.35">
      <c r="A499" s="22"/>
      <c r="B499" s="109"/>
      <c r="C499" s="109"/>
      <c r="D499" s="109"/>
      <c r="E499" s="22"/>
      <c r="F499" s="22"/>
      <c r="G499" s="22"/>
      <c r="H499" s="22"/>
      <c r="I499" s="22"/>
      <c r="J499" s="22"/>
      <c r="K499" s="22"/>
      <c r="L499" s="22"/>
      <c r="M499" s="22"/>
      <c r="N499" s="22"/>
      <c r="O499" s="22"/>
      <c r="P499" s="22"/>
      <c r="Q499" s="22"/>
      <c r="R499" s="22"/>
    </row>
    <row r="500" spans="1:18" x14ac:dyDescent="0.35">
      <c r="A500" s="22"/>
      <c r="B500" s="109"/>
      <c r="C500" s="109"/>
      <c r="D500" s="109"/>
      <c r="E500" s="22"/>
      <c r="F500" s="22"/>
      <c r="G500" s="22"/>
      <c r="H500" s="22"/>
      <c r="I500" s="22"/>
      <c r="J500" s="22"/>
      <c r="K500" s="22"/>
      <c r="L500" s="22"/>
      <c r="M500" s="22"/>
      <c r="N500" s="22"/>
      <c r="O500" s="22"/>
      <c r="P500" s="22"/>
      <c r="Q500" s="22"/>
      <c r="R500" s="22"/>
    </row>
    <row r="501" spans="1:18" x14ac:dyDescent="0.35">
      <c r="A501" s="22"/>
      <c r="B501" s="109"/>
      <c r="C501" s="109"/>
      <c r="D501" s="109"/>
      <c r="E501" s="22"/>
      <c r="F501" s="22"/>
      <c r="G501" s="22"/>
      <c r="H501" s="22"/>
      <c r="I501" s="22"/>
      <c r="J501" s="22"/>
      <c r="K501" s="22"/>
      <c r="L501" s="22"/>
      <c r="M501" s="22"/>
      <c r="N501" s="22"/>
      <c r="O501" s="22"/>
      <c r="P501" s="22"/>
      <c r="Q501" s="22"/>
      <c r="R501" s="22"/>
    </row>
    <row r="502" spans="1:18" x14ac:dyDescent="0.35">
      <c r="A502" s="22"/>
      <c r="B502" s="109"/>
      <c r="C502" s="109"/>
      <c r="D502" s="109"/>
      <c r="E502" s="22"/>
      <c r="F502" s="22"/>
      <c r="G502" s="22"/>
      <c r="H502" s="22"/>
      <c r="I502" s="22"/>
      <c r="J502" s="22"/>
      <c r="K502" s="22"/>
      <c r="L502" s="22"/>
      <c r="M502" s="22"/>
      <c r="N502" s="22"/>
      <c r="O502" s="22"/>
      <c r="P502" s="22"/>
      <c r="Q502" s="22"/>
      <c r="R502" s="22"/>
    </row>
    <row r="503" spans="1:18" x14ac:dyDescent="0.35">
      <c r="A503" s="22"/>
      <c r="B503" s="109"/>
      <c r="C503" s="109"/>
      <c r="D503" s="109"/>
      <c r="E503" s="22"/>
      <c r="F503" s="22"/>
      <c r="G503" s="22"/>
      <c r="H503" s="22"/>
      <c r="I503" s="22"/>
      <c r="J503" s="22"/>
      <c r="K503" s="22"/>
      <c r="L503" s="22"/>
      <c r="M503" s="22"/>
      <c r="N503" s="22"/>
      <c r="O503" s="22"/>
      <c r="P503" s="22"/>
      <c r="Q503" s="22"/>
      <c r="R503" s="22"/>
    </row>
    <row r="504" spans="1:18" x14ac:dyDescent="0.35">
      <c r="A504" s="22"/>
      <c r="B504" s="109"/>
      <c r="C504" s="109"/>
      <c r="D504" s="109"/>
      <c r="E504" s="22"/>
      <c r="F504" s="22"/>
      <c r="G504" s="22"/>
      <c r="H504" s="22"/>
      <c r="I504" s="22"/>
      <c r="J504" s="22"/>
      <c r="K504" s="22"/>
      <c r="L504" s="22"/>
      <c r="M504" s="22"/>
      <c r="N504" s="22"/>
      <c r="O504" s="22"/>
      <c r="P504" s="22"/>
      <c r="Q504" s="22"/>
      <c r="R504" s="22"/>
    </row>
    <row r="505" spans="1:18" x14ac:dyDescent="0.35">
      <c r="A505" s="22"/>
      <c r="B505" s="109"/>
      <c r="C505" s="109"/>
      <c r="D505" s="109"/>
      <c r="E505" s="22"/>
      <c r="F505" s="22"/>
      <c r="G505" s="22"/>
      <c r="H505" s="22"/>
      <c r="I505" s="22"/>
      <c r="J505" s="22"/>
      <c r="K505" s="22"/>
      <c r="L505" s="22"/>
      <c r="M505" s="22"/>
      <c r="N505" s="22"/>
      <c r="O505" s="22"/>
      <c r="P505" s="22"/>
      <c r="Q505" s="22"/>
      <c r="R505" s="22"/>
    </row>
    <row r="506" spans="1:18" x14ac:dyDescent="0.35">
      <c r="A506" s="22"/>
      <c r="B506" s="109"/>
      <c r="C506" s="109"/>
      <c r="D506" s="109"/>
      <c r="E506" s="22"/>
      <c r="F506" s="22"/>
      <c r="G506" s="22"/>
      <c r="H506" s="22"/>
      <c r="I506" s="22"/>
      <c r="J506" s="22"/>
      <c r="K506" s="22"/>
      <c r="L506" s="22"/>
      <c r="M506" s="22"/>
      <c r="N506" s="22"/>
      <c r="O506" s="22"/>
      <c r="P506" s="22"/>
      <c r="Q506" s="22"/>
      <c r="R506" s="22"/>
    </row>
    <row r="507" spans="1:18" x14ac:dyDescent="0.35">
      <c r="A507" s="22"/>
      <c r="B507" s="109"/>
      <c r="C507" s="109"/>
      <c r="D507" s="109"/>
      <c r="E507" s="22"/>
      <c r="F507" s="22"/>
      <c r="G507" s="22"/>
      <c r="H507" s="22"/>
      <c r="I507" s="22"/>
      <c r="J507" s="22"/>
      <c r="K507" s="22"/>
      <c r="L507" s="22"/>
      <c r="M507" s="22"/>
      <c r="N507" s="22"/>
      <c r="O507" s="22"/>
      <c r="P507" s="22"/>
      <c r="Q507" s="22"/>
      <c r="R507" s="22"/>
    </row>
    <row r="508" spans="1:18" x14ac:dyDescent="0.35">
      <c r="A508" s="22"/>
      <c r="B508" s="109"/>
      <c r="C508" s="109"/>
      <c r="D508" s="109"/>
      <c r="E508" s="22"/>
      <c r="F508" s="22"/>
      <c r="G508" s="22"/>
      <c r="H508" s="22"/>
      <c r="I508" s="22"/>
      <c r="J508" s="22"/>
      <c r="K508" s="22"/>
      <c r="L508" s="22"/>
      <c r="M508" s="22"/>
      <c r="N508" s="22"/>
      <c r="O508" s="22"/>
      <c r="P508" s="22"/>
      <c r="Q508" s="22"/>
      <c r="R508" s="22"/>
    </row>
    <row r="509" spans="1:18" x14ac:dyDescent="0.35">
      <c r="A509" s="22"/>
      <c r="B509" s="109"/>
      <c r="C509" s="109"/>
      <c r="D509" s="109"/>
      <c r="E509" s="22"/>
      <c r="F509" s="22"/>
      <c r="G509" s="22"/>
      <c r="H509" s="22"/>
      <c r="I509" s="22"/>
      <c r="J509" s="22"/>
      <c r="K509" s="22"/>
      <c r="L509" s="22"/>
      <c r="M509" s="22"/>
      <c r="N509" s="22"/>
      <c r="O509" s="22"/>
      <c r="P509" s="22"/>
      <c r="Q509" s="22"/>
      <c r="R509" s="22"/>
    </row>
    <row r="510" spans="1:18" x14ac:dyDescent="0.35">
      <c r="A510" s="22"/>
      <c r="B510" s="109"/>
      <c r="C510" s="109"/>
      <c r="D510" s="109"/>
      <c r="E510" s="22"/>
      <c r="F510" s="22"/>
      <c r="G510" s="22"/>
      <c r="H510" s="22"/>
      <c r="I510" s="22"/>
      <c r="J510" s="22"/>
      <c r="K510" s="22"/>
      <c r="L510" s="22"/>
      <c r="M510" s="22"/>
      <c r="N510" s="22"/>
      <c r="O510" s="22"/>
      <c r="P510" s="22"/>
      <c r="Q510" s="22"/>
      <c r="R510" s="22"/>
    </row>
    <row r="511" spans="1:18" x14ac:dyDescent="0.35">
      <c r="A511" s="22"/>
      <c r="B511" s="109"/>
      <c r="C511" s="109"/>
      <c r="D511" s="109"/>
      <c r="E511" s="22"/>
      <c r="F511" s="22"/>
      <c r="G511" s="22"/>
      <c r="H511" s="22"/>
      <c r="I511" s="22"/>
      <c r="J511" s="22"/>
      <c r="K511" s="22"/>
      <c r="L511" s="22"/>
      <c r="M511" s="22"/>
      <c r="N511" s="22"/>
      <c r="O511" s="22"/>
      <c r="P511" s="22"/>
      <c r="Q511" s="22"/>
      <c r="R511" s="22"/>
    </row>
    <row r="512" spans="1:18" x14ac:dyDescent="0.35">
      <c r="A512" s="22"/>
      <c r="B512" s="109"/>
      <c r="C512" s="109"/>
      <c r="D512" s="109"/>
      <c r="E512" s="22"/>
      <c r="F512" s="22"/>
      <c r="G512" s="22"/>
      <c r="H512" s="22"/>
      <c r="I512" s="22"/>
      <c r="J512" s="22"/>
      <c r="K512" s="22"/>
      <c r="L512" s="22"/>
      <c r="M512" s="22"/>
      <c r="N512" s="22"/>
      <c r="O512" s="22"/>
      <c r="P512" s="22"/>
      <c r="Q512" s="22"/>
      <c r="R512" s="22"/>
    </row>
    <row r="513" spans="1:18" x14ac:dyDescent="0.35">
      <c r="A513" s="22"/>
      <c r="B513" s="109"/>
      <c r="C513" s="109"/>
      <c r="D513" s="109"/>
      <c r="E513" s="22"/>
      <c r="F513" s="22"/>
      <c r="G513" s="22"/>
      <c r="H513" s="22"/>
      <c r="I513" s="22"/>
      <c r="J513" s="22"/>
      <c r="K513" s="22"/>
      <c r="L513" s="22"/>
      <c r="M513" s="22"/>
      <c r="N513" s="22"/>
      <c r="O513" s="22"/>
      <c r="P513" s="22"/>
      <c r="Q513" s="22"/>
      <c r="R513" s="22"/>
    </row>
    <row r="514" spans="1:18" x14ac:dyDescent="0.35">
      <c r="A514" s="22"/>
      <c r="B514" s="109"/>
      <c r="C514" s="109"/>
      <c r="D514" s="109"/>
      <c r="E514" s="22"/>
      <c r="F514" s="22"/>
      <c r="G514" s="22"/>
      <c r="H514" s="22"/>
      <c r="I514" s="22"/>
      <c r="J514" s="22"/>
      <c r="K514" s="22"/>
      <c r="L514" s="22"/>
      <c r="M514" s="22"/>
      <c r="N514" s="22"/>
      <c r="O514" s="22"/>
      <c r="P514" s="22"/>
      <c r="Q514" s="22"/>
      <c r="R514" s="22"/>
    </row>
    <row r="515" spans="1:18" x14ac:dyDescent="0.35">
      <c r="A515" s="22"/>
      <c r="B515" s="109"/>
      <c r="C515" s="109"/>
      <c r="D515" s="109"/>
      <c r="E515" s="22"/>
      <c r="F515" s="22"/>
      <c r="G515" s="22"/>
      <c r="H515" s="22"/>
      <c r="I515" s="22"/>
      <c r="J515" s="22"/>
      <c r="K515" s="22"/>
      <c r="L515" s="22"/>
      <c r="M515" s="22"/>
      <c r="N515" s="22"/>
      <c r="O515" s="22"/>
      <c r="P515" s="22"/>
      <c r="Q515" s="22"/>
      <c r="R515" s="22"/>
    </row>
    <row r="516" spans="1:18" x14ac:dyDescent="0.35">
      <c r="A516" s="22"/>
      <c r="B516" s="109"/>
      <c r="C516" s="109"/>
      <c r="D516" s="109"/>
      <c r="E516" s="22"/>
      <c r="F516" s="22"/>
      <c r="G516" s="22"/>
      <c r="H516" s="22"/>
      <c r="I516" s="22"/>
      <c r="J516" s="22"/>
      <c r="K516" s="22"/>
      <c r="L516" s="22"/>
      <c r="M516" s="22"/>
      <c r="N516" s="22"/>
      <c r="O516" s="22"/>
      <c r="P516" s="22"/>
      <c r="Q516" s="22"/>
      <c r="R516" s="22"/>
    </row>
    <row r="517" spans="1:18" x14ac:dyDescent="0.35">
      <c r="A517" s="22"/>
      <c r="B517" s="109"/>
      <c r="C517" s="109"/>
      <c r="D517" s="109"/>
      <c r="E517" s="22"/>
      <c r="F517" s="22"/>
      <c r="G517" s="22"/>
      <c r="H517" s="22"/>
      <c r="I517" s="22"/>
      <c r="J517" s="22"/>
      <c r="K517" s="22"/>
      <c r="L517" s="22"/>
      <c r="M517" s="22"/>
      <c r="N517" s="22"/>
      <c r="O517" s="22"/>
      <c r="P517" s="22"/>
      <c r="Q517" s="22"/>
      <c r="R517" s="22"/>
    </row>
    <row r="518" spans="1:18" x14ac:dyDescent="0.35">
      <c r="A518" s="22"/>
      <c r="B518" s="109"/>
      <c r="C518" s="109"/>
      <c r="D518" s="109"/>
      <c r="E518" s="22"/>
      <c r="F518" s="22"/>
      <c r="G518" s="22"/>
      <c r="H518" s="22"/>
      <c r="I518" s="22"/>
      <c r="J518" s="22"/>
      <c r="K518" s="22"/>
      <c r="L518" s="22"/>
      <c r="M518" s="22"/>
      <c r="N518" s="22"/>
      <c r="O518" s="22"/>
      <c r="P518" s="22"/>
      <c r="Q518" s="22"/>
      <c r="R518" s="22"/>
    </row>
    <row r="519" spans="1:18" x14ac:dyDescent="0.35">
      <c r="A519" s="22"/>
      <c r="B519" s="109"/>
      <c r="C519" s="109"/>
      <c r="D519" s="109"/>
      <c r="E519" s="22"/>
      <c r="F519" s="22"/>
      <c r="G519" s="22"/>
      <c r="H519" s="22"/>
      <c r="I519" s="22"/>
      <c r="J519" s="22"/>
      <c r="K519" s="22"/>
      <c r="L519" s="22"/>
      <c r="M519" s="22"/>
      <c r="N519" s="22"/>
      <c r="O519" s="22"/>
      <c r="P519" s="22"/>
      <c r="Q519" s="22"/>
      <c r="R519" s="22"/>
    </row>
    <row r="520" spans="1:18" x14ac:dyDescent="0.35">
      <c r="A520" s="22"/>
      <c r="B520" s="109"/>
      <c r="C520" s="109"/>
      <c r="D520" s="109"/>
      <c r="E520" s="22"/>
      <c r="F520" s="22"/>
      <c r="G520" s="22"/>
      <c r="H520" s="22"/>
      <c r="I520" s="22"/>
      <c r="J520" s="22"/>
      <c r="K520" s="22"/>
      <c r="L520" s="22"/>
      <c r="M520" s="22"/>
      <c r="N520" s="22"/>
      <c r="O520" s="22"/>
      <c r="P520" s="22"/>
      <c r="Q520" s="22"/>
      <c r="R520" s="22"/>
    </row>
    <row r="521" spans="1:18" x14ac:dyDescent="0.35">
      <c r="A521" s="22"/>
      <c r="B521" s="109"/>
      <c r="C521" s="109"/>
      <c r="D521" s="109"/>
      <c r="E521" s="22"/>
      <c r="F521" s="22"/>
      <c r="G521" s="22"/>
      <c r="H521" s="22"/>
      <c r="I521" s="22"/>
      <c r="J521" s="22"/>
      <c r="K521" s="22"/>
      <c r="L521" s="22"/>
      <c r="M521" s="22"/>
      <c r="N521" s="22"/>
      <c r="O521" s="22"/>
      <c r="P521" s="22"/>
      <c r="Q521" s="22"/>
      <c r="R521" s="22"/>
    </row>
    <row r="522" spans="1:18" x14ac:dyDescent="0.35">
      <c r="A522" s="22"/>
      <c r="B522" s="109"/>
      <c r="C522" s="109"/>
      <c r="D522" s="109"/>
      <c r="E522" s="22"/>
      <c r="F522" s="22"/>
      <c r="G522" s="22"/>
      <c r="H522" s="22"/>
      <c r="I522" s="22"/>
      <c r="J522" s="22"/>
      <c r="K522" s="22"/>
      <c r="L522" s="22"/>
      <c r="M522" s="22"/>
      <c r="N522" s="22"/>
      <c r="O522" s="22"/>
      <c r="P522" s="22"/>
      <c r="Q522" s="22"/>
      <c r="R522" s="22"/>
    </row>
    <row r="523" spans="1:18" x14ac:dyDescent="0.35">
      <c r="A523" s="22"/>
      <c r="B523" s="109"/>
      <c r="C523" s="109"/>
      <c r="D523" s="109"/>
      <c r="E523" s="22"/>
      <c r="F523" s="22"/>
      <c r="G523" s="22"/>
      <c r="H523" s="22"/>
      <c r="I523" s="22"/>
      <c r="J523" s="22"/>
      <c r="K523" s="22"/>
      <c r="L523" s="22"/>
      <c r="M523" s="22"/>
      <c r="N523" s="22"/>
      <c r="O523" s="22"/>
      <c r="P523" s="22"/>
      <c r="Q523" s="22"/>
      <c r="R523" s="22"/>
    </row>
    <row r="524" spans="1:18" x14ac:dyDescent="0.35">
      <c r="A524" s="22"/>
      <c r="B524" s="109"/>
      <c r="C524" s="109"/>
      <c r="D524" s="109"/>
      <c r="E524" s="22"/>
      <c r="F524" s="22"/>
      <c r="G524" s="22"/>
      <c r="H524" s="22"/>
      <c r="I524" s="22"/>
      <c r="J524" s="22"/>
      <c r="K524" s="22"/>
      <c r="L524" s="22"/>
      <c r="M524" s="22"/>
      <c r="N524" s="22"/>
      <c r="O524" s="22"/>
      <c r="P524" s="22"/>
      <c r="Q524" s="22"/>
      <c r="R524" s="22"/>
    </row>
    <row r="525" spans="1:18" x14ac:dyDescent="0.35">
      <c r="A525" s="22"/>
      <c r="B525" s="109"/>
      <c r="C525" s="109"/>
      <c r="D525" s="109"/>
      <c r="E525" s="22"/>
      <c r="F525" s="22"/>
      <c r="G525" s="22"/>
      <c r="H525" s="22"/>
      <c r="I525" s="22"/>
      <c r="J525" s="22"/>
      <c r="K525" s="22"/>
      <c r="L525" s="22"/>
      <c r="M525" s="22"/>
      <c r="N525" s="22"/>
      <c r="O525" s="22"/>
      <c r="P525" s="22"/>
      <c r="Q525" s="22"/>
      <c r="R525" s="22"/>
    </row>
    <row r="526" spans="1:18" x14ac:dyDescent="0.35">
      <c r="A526" s="22"/>
      <c r="B526" s="109"/>
      <c r="C526" s="109"/>
      <c r="D526" s="109"/>
      <c r="E526" s="22"/>
      <c r="F526" s="22"/>
      <c r="G526" s="22"/>
      <c r="H526" s="22"/>
      <c r="I526" s="22"/>
      <c r="J526" s="22"/>
      <c r="K526" s="22"/>
      <c r="L526" s="22"/>
      <c r="M526" s="22"/>
      <c r="N526" s="22"/>
      <c r="O526" s="22"/>
      <c r="P526" s="22"/>
      <c r="Q526" s="22"/>
      <c r="R526" s="22"/>
    </row>
    <row r="527" spans="1:18" x14ac:dyDescent="0.35">
      <c r="A527" s="22"/>
      <c r="B527" s="109"/>
      <c r="C527" s="109"/>
      <c r="D527" s="109"/>
      <c r="E527" s="22"/>
      <c r="F527" s="22"/>
      <c r="G527" s="22"/>
      <c r="H527" s="22"/>
      <c r="I527" s="22"/>
      <c r="J527" s="22"/>
      <c r="K527" s="22"/>
      <c r="L527" s="22"/>
      <c r="M527" s="22"/>
      <c r="N527" s="22"/>
      <c r="O527" s="22"/>
      <c r="P527" s="22"/>
      <c r="Q527" s="22"/>
      <c r="R527" s="22"/>
    </row>
    <row r="528" spans="1:18" x14ac:dyDescent="0.35">
      <c r="A528" s="22"/>
      <c r="B528" s="109"/>
      <c r="C528" s="109"/>
      <c r="D528" s="109"/>
      <c r="E528" s="22"/>
      <c r="F528" s="22"/>
      <c r="G528" s="22"/>
      <c r="H528" s="22"/>
      <c r="I528" s="22"/>
      <c r="J528" s="22"/>
      <c r="K528" s="22"/>
      <c r="L528" s="22"/>
      <c r="M528" s="22"/>
      <c r="N528" s="22"/>
      <c r="O528" s="22"/>
      <c r="P528" s="22"/>
      <c r="Q528" s="22"/>
      <c r="R528" s="22"/>
    </row>
    <row r="529" spans="1:18" x14ac:dyDescent="0.35">
      <c r="A529" s="22"/>
      <c r="B529" s="109"/>
      <c r="C529" s="109"/>
      <c r="D529" s="109"/>
      <c r="E529" s="22"/>
      <c r="F529" s="22"/>
      <c r="G529" s="22"/>
      <c r="H529" s="22"/>
      <c r="I529" s="22"/>
      <c r="J529" s="22"/>
      <c r="K529" s="22"/>
      <c r="L529" s="22"/>
      <c r="M529" s="22"/>
      <c r="N529" s="22"/>
      <c r="O529" s="22"/>
      <c r="P529" s="22"/>
      <c r="Q529" s="22"/>
      <c r="R529" s="22"/>
    </row>
    <row r="530" spans="1:18" x14ac:dyDescent="0.35">
      <c r="A530" s="22"/>
      <c r="B530" s="109"/>
      <c r="C530" s="109"/>
      <c r="D530" s="109"/>
      <c r="E530" s="22"/>
      <c r="F530" s="22"/>
      <c r="G530" s="22"/>
      <c r="H530" s="22"/>
      <c r="I530" s="22"/>
      <c r="J530" s="22"/>
      <c r="K530" s="22"/>
      <c r="L530" s="22"/>
      <c r="M530" s="22"/>
      <c r="N530" s="22"/>
      <c r="O530" s="22"/>
      <c r="P530" s="22"/>
      <c r="Q530" s="22"/>
      <c r="R530" s="22"/>
    </row>
    <row r="531" spans="1:18" x14ac:dyDescent="0.35">
      <c r="A531" s="22"/>
      <c r="B531" s="109"/>
      <c r="C531" s="109"/>
      <c r="D531" s="109"/>
      <c r="E531" s="22"/>
      <c r="F531" s="22"/>
      <c r="G531" s="22"/>
      <c r="H531" s="22"/>
      <c r="I531" s="22"/>
      <c r="J531" s="22"/>
      <c r="K531" s="22"/>
      <c r="L531" s="22"/>
      <c r="M531" s="22"/>
      <c r="N531" s="22"/>
      <c r="O531" s="22"/>
      <c r="P531" s="22"/>
      <c r="Q531" s="22"/>
      <c r="R531" s="22"/>
    </row>
    <row r="532" spans="1:18" x14ac:dyDescent="0.35">
      <c r="A532" s="22"/>
      <c r="B532" s="109"/>
      <c r="C532" s="109"/>
      <c r="D532" s="109"/>
      <c r="E532" s="22"/>
      <c r="F532" s="22"/>
      <c r="G532" s="22"/>
      <c r="H532" s="22"/>
      <c r="I532" s="22"/>
      <c r="J532" s="22"/>
      <c r="K532" s="22"/>
      <c r="L532" s="22"/>
      <c r="M532" s="22"/>
      <c r="N532" s="22"/>
      <c r="O532" s="22"/>
      <c r="P532" s="22"/>
      <c r="Q532" s="22"/>
      <c r="R532" s="22"/>
    </row>
    <row r="533" spans="1:18" x14ac:dyDescent="0.35">
      <c r="A533" s="22"/>
      <c r="B533" s="109"/>
      <c r="C533" s="109"/>
      <c r="D533" s="109"/>
      <c r="E533" s="22"/>
      <c r="F533" s="22"/>
      <c r="G533" s="22"/>
      <c r="H533" s="22"/>
      <c r="I533" s="22"/>
      <c r="J533" s="22"/>
      <c r="K533" s="22"/>
      <c r="L533" s="22"/>
      <c r="M533" s="22"/>
      <c r="N533" s="22"/>
      <c r="O533" s="22"/>
      <c r="P533" s="22"/>
      <c r="Q533" s="22"/>
      <c r="R533" s="22"/>
    </row>
    <row r="534" spans="1:18" x14ac:dyDescent="0.35">
      <c r="A534" s="22"/>
      <c r="B534" s="109"/>
      <c r="C534" s="109"/>
      <c r="D534" s="109"/>
      <c r="E534" s="22"/>
      <c r="F534" s="22"/>
      <c r="G534" s="22"/>
      <c r="H534" s="22"/>
      <c r="I534" s="22"/>
      <c r="J534" s="22"/>
      <c r="K534" s="22"/>
      <c r="L534" s="22"/>
      <c r="M534" s="22"/>
      <c r="N534" s="22"/>
      <c r="O534" s="22"/>
      <c r="P534" s="22"/>
      <c r="Q534" s="22"/>
      <c r="R534" s="22"/>
    </row>
    <row r="535" spans="1:18" x14ac:dyDescent="0.35">
      <c r="A535" s="22"/>
      <c r="B535" s="109"/>
      <c r="C535" s="109"/>
      <c r="D535" s="109"/>
      <c r="E535" s="22"/>
      <c r="F535" s="22"/>
      <c r="G535" s="22"/>
      <c r="H535" s="22"/>
      <c r="I535" s="22"/>
      <c r="J535" s="22"/>
      <c r="K535" s="22"/>
      <c r="L535" s="22"/>
      <c r="M535" s="22"/>
      <c r="N535" s="22"/>
      <c r="O535" s="22"/>
      <c r="P535" s="22"/>
      <c r="Q535" s="22"/>
      <c r="R535" s="22"/>
    </row>
    <row r="536" spans="1:18" x14ac:dyDescent="0.35">
      <c r="A536" s="22"/>
      <c r="B536" s="109"/>
      <c r="C536" s="109"/>
      <c r="D536" s="109"/>
      <c r="E536" s="22"/>
      <c r="F536" s="22"/>
      <c r="G536" s="22"/>
      <c r="H536" s="22"/>
      <c r="I536" s="22"/>
      <c r="J536" s="22"/>
      <c r="K536" s="22"/>
      <c r="L536" s="22"/>
      <c r="M536" s="22"/>
      <c r="N536" s="22"/>
      <c r="O536" s="22"/>
      <c r="P536" s="22"/>
      <c r="Q536" s="22"/>
      <c r="R536" s="22"/>
    </row>
    <row r="537" spans="1:18" x14ac:dyDescent="0.35">
      <c r="A537" s="22"/>
      <c r="B537" s="109"/>
      <c r="C537" s="109"/>
      <c r="D537" s="109"/>
      <c r="E537" s="22"/>
      <c r="F537" s="22"/>
      <c r="G537" s="22"/>
      <c r="H537" s="22"/>
      <c r="I537" s="22"/>
      <c r="J537" s="22"/>
      <c r="K537" s="22"/>
      <c r="L537" s="22"/>
      <c r="M537" s="22"/>
      <c r="N537" s="22"/>
      <c r="O537" s="22"/>
      <c r="P537" s="22"/>
      <c r="Q537" s="22"/>
      <c r="R537" s="22"/>
    </row>
    <row r="538" spans="1:18" x14ac:dyDescent="0.35">
      <c r="A538" s="22"/>
      <c r="B538" s="109"/>
      <c r="C538" s="109"/>
      <c r="D538" s="109"/>
      <c r="E538" s="22"/>
      <c r="F538" s="22"/>
      <c r="G538" s="22"/>
      <c r="H538" s="22"/>
      <c r="I538" s="22"/>
      <c r="J538" s="22"/>
      <c r="K538" s="22"/>
      <c r="L538" s="22"/>
      <c r="M538" s="22"/>
      <c r="N538" s="22"/>
      <c r="O538" s="22"/>
      <c r="P538" s="22"/>
      <c r="Q538" s="22"/>
      <c r="R538" s="22"/>
    </row>
    <row r="539" spans="1:18" x14ac:dyDescent="0.35">
      <c r="A539" s="22"/>
      <c r="B539" s="109"/>
      <c r="C539" s="109"/>
      <c r="D539" s="109"/>
      <c r="E539" s="22"/>
      <c r="F539" s="22"/>
      <c r="G539" s="22"/>
      <c r="H539" s="22"/>
      <c r="I539" s="22"/>
      <c r="J539" s="22"/>
      <c r="K539" s="22"/>
      <c r="L539" s="22"/>
      <c r="M539" s="22"/>
      <c r="N539" s="22"/>
      <c r="O539" s="22"/>
      <c r="P539" s="22"/>
      <c r="Q539" s="22"/>
      <c r="R539" s="22"/>
    </row>
    <row r="540" spans="1:18" x14ac:dyDescent="0.35">
      <c r="A540" s="22"/>
      <c r="B540" s="109"/>
      <c r="C540" s="109"/>
      <c r="D540" s="109"/>
      <c r="E540" s="22"/>
      <c r="F540" s="22"/>
      <c r="G540" s="22"/>
      <c r="H540" s="22"/>
      <c r="I540" s="22"/>
      <c r="J540" s="22"/>
      <c r="K540" s="22"/>
      <c r="L540" s="22"/>
      <c r="M540" s="22"/>
      <c r="N540" s="22"/>
      <c r="O540" s="22"/>
      <c r="P540" s="22"/>
      <c r="Q540" s="22"/>
      <c r="R540" s="22"/>
    </row>
    <row r="541" spans="1:18" x14ac:dyDescent="0.35">
      <c r="A541" s="22"/>
      <c r="B541" s="109"/>
      <c r="C541" s="109"/>
      <c r="D541" s="109"/>
      <c r="E541" s="22"/>
      <c r="F541" s="22"/>
      <c r="G541" s="22"/>
      <c r="H541" s="22"/>
      <c r="I541" s="22"/>
      <c r="J541" s="22"/>
      <c r="K541" s="22"/>
      <c r="L541" s="22"/>
      <c r="M541" s="22"/>
      <c r="N541" s="22"/>
      <c r="O541" s="22"/>
      <c r="P541" s="22"/>
      <c r="Q541" s="22"/>
      <c r="R541" s="22"/>
    </row>
    <row r="542" spans="1:18" x14ac:dyDescent="0.35">
      <c r="A542" s="22"/>
      <c r="B542" s="109"/>
      <c r="C542" s="109"/>
      <c r="D542" s="109"/>
      <c r="E542" s="22"/>
      <c r="F542" s="22"/>
      <c r="G542" s="22"/>
      <c r="H542" s="22"/>
      <c r="I542" s="22"/>
      <c r="J542" s="22"/>
      <c r="K542" s="22"/>
      <c r="L542" s="22"/>
      <c r="M542" s="22"/>
      <c r="N542" s="22"/>
      <c r="O542" s="22"/>
      <c r="P542" s="22"/>
      <c r="Q542" s="22"/>
      <c r="R542" s="22"/>
    </row>
    <row r="543" spans="1:18" x14ac:dyDescent="0.35">
      <c r="A543" s="22"/>
      <c r="B543" s="109"/>
      <c r="C543" s="109"/>
      <c r="D543" s="109"/>
      <c r="E543" s="22"/>
      <c r="F543" s="22"/>
      <c r="G543" s="22"/>
      <c r="H543" s="22"/>
      <c r="I543" s="22"/>
      <c r="J543" s="22"/>
      <c r="K543" s="22"/>
      <c r="L543" s="22"/>
      <c r="M543" s="22"/>
      <c r="N543" s="22"/>
      <c r="O543" s="22"/>
      <c r="P543" s="22"/>
      <c r="Q543" s="22"/>
      <c r="R543" s="22"/>
    </row>
    <row r="544" spans="1:18" x14ac:dyDescent="0.35">
      <c r="A544" s="22"/>
      <c r="B544" s="109"/>
      <c r="C544" s="109"/>
      <c r="D544" s="109"/>
      <c r="E544" s="22"/>
      <c r="F544" s="22"/>
      <c r="G544" s="22"/>
      <c r="H544" s="22"/>
      <c r="I544" s="22"/>
      <c r="J544" s="22"/>
      <c r="K544" s="22"/>
      <c r="L544" s="22"/>
      <c r="M544" s="22"/>
      <c r="N544" s="22"/>
      <c r="O544" s="22"/>
      <c r="P544" s="22"/>
      <c r="Q544" s="22"/>
      <c r="R544" s="22"/>
    </row>
    <row r="545" spans="1:18" x14ac:dyDescent="0.35">
      <c r="A545" s="22"/>
      <c r="B545" s="109"/>
      <c r="C545" s="109"/>
      <c r="D545" s="109"/>
      <c r="E545" s="22"/>
      <c r="F545" s="22"/>
      <c r="G545" s="22"/>
      <c r="H545" s="22"/>
      <c r="I545" s="22"/>
      <c r="J545" s="22"/>
      <c r="K545" s="22"/>
      <c r="L545" s="22"/>
      <c r="M545" s="22"/>
      <c r="N545" s="22"/>
      <c r="O545" s="22"/>
      <c r="P545" s="22"/>
      <c r="Q545" s="22"/>
      <c r="R545" s="22"/>
    </row>
    <row r="546" spans="1:18" x14ac:dyDescent="0.35">
      <c r="A546" s="22"/>
      <c r="B546" s="109"/>
      <c r="C546" s="109"/>
      <c r="D546" s="109"/>
      <c r="E546" s="22"/>
      <c r="F546" s="22"/>
      <c r="G546" s="22"/>
      <c r="H546" s="22"/>
      <c r="I546" s="22"/>
      <c r="J546" s="22"/>
      <c r="K546" s="22"/>
      <c r="L546" s="22"/>
      <c r="M546" s="22"/>
      <c r="N546" s="22"/>
      <c r="O546" s="22"/>
      <c r="P546" s="22"/>
      <c r="Q546" s="22"/>
      <c r="R546" s="22"/>
    </row>
    <row r="547" spans="1:18" x14ac:dyDescent="0.35">
      <c r="A547" s="22"/>
      <c r="B547" s="109"/>
      <c r="C547" s="109"/>
      <c r="D547" s="109"/>
      <c r="E547" s="22"/>
      <c r="F547" s="22"/>
      <c r="G547" s="22"/>
      <c r="H547" s="22"/>
      <c r="I547" s="22"/>
      <c r="J547" s="22"/>
      <c r="K547" s="22"/>
      <c r="L547" s="22"/>
      <c r="M547" s="22"/>
      <c r="N547" s="22"/>
      <c r="O547" s="22"/>
      <c r="P547" s="22"/>
      <c r="Q547" s="22"/>
      <c r="R547" s="22"/>
    </row>
    <row r="548" spans="1:18" x14ac:dyDescent="0.35">
      <c r="A548" s="22"/>
      <c r="B548" s="109"/>
      <c r="C548" s="109"/>
      <c r="D548" s="109"/>
      <c r="E548" s="22"/>
      <c r="F548" s="22"/>
      <c r="G548" s="22"/>
      <c r="H548" s="22"/>
      <c r="I548" s="22"/>
      <c r="J548" s="22"/>
      <c r="K548" s="22"/>
      <c r="L548" s="22"/>
      <c r="M548" s="22"/>
      <c r="N548" s="22"/>
      <c r="O548" s="22"/>
      <c r="P548" s="22"/>
      <c r="Q548" s="22"/>
      <c r="R548" s="22"/>
    </row>
    <row r="549" spans="1:18" x14ac:dyDescent="0.35">
      <c r="A549" s="22"/>
      <c r="B549" s="109"/>
      <c r="C549" s="109"/>
      <c r="D549" s="109"/>
      <c r="E549" s="22"/>
      <c r="F549" s="22"/>
      <c r="G549" s="22"/>
      <c r="H549" s="22"/>
      <c r="I549" s="22"/>
      <c r="J549" s="22"/>
      <c r="K549" s="22"/>
      <c r="L549" s="22"/>
      <c r="M549" s="22"/>
      <c r="N549" s="22"/>
      <c r="O549" s="22"/>
      <c r="P549" s="22"/>
      <c r="Q549" s="22"/>
      <c r="R549" s="22"/>
    </row>
    <row r="550" spans="1:18" x14ac:dyDescent="0.35">
      <c r="A550" s="22"/>
      <c r="B550" s="109"/>
      <c r="C550" s="109"/>
      <c r="D550" s="109"/>
      <c r="E550" s="22"/>
      <c r="F550" s="22"/>
      <c r="G550" s="22"/>
      <c r="H550" s="22"/>
      <c r="I550" s="22"/>
      <c r="J550" s="22"/>
      <c r="K550" s="22"/>
      <c r="L550" s="22"/>
      <c r="M550" s="22"/>
      <c r="N550" s="22"/>
      <c r="O550" s="22"/>
      <c r="P550" s="22"/>
      <c r="Q550" s="22"/>
      <c r="R550" s="22"/>
    </row>
    <row r="551" spans="1:18" x14ac:dyDescent="0.35">
      <c r="A551" s="22"/>
      <c r="B551" s="109"/>
      <c r="C551" s="109"/>
      <c r="D551" s="109"/>
      <c r="E551" s="22"/>
      <c r="F551" s="22"/>
      <c r="G551" s="22"/>
      <c r="H551" s="22"/>
      <c r="I551" s="22"/>
      <c r="J551" s="22"/>
      <c r="K551" s="22"/>
      <c r="L551" s="22"/>
      <c r="M551" s="22"/>
      <c r="N551" s="22"/>
      <c r="O551" s="22"/>
      <c r="P551" s="22"/>
      <c r="Q551" s="22"/>
      <c r="R551" s="22"/>
    </row>
    <row r="552" spans="1:18" x14ac:dyDescent="0.35">
      <c r="A552" s="22"/>
      <c r="B552" s="109"/>
      <c r="C552" s="109"/>
      <c r="D552" s="109"/>
      <c r="E552" s="22"/>
      <c r="F552" s="22"/>
      <c r="G552" s="22"/>
      <c r="H552" s="22"/>
      <c r="I552" s="22"/>
      <c r="J552" s="22"/>
      <c r="K552" s="22"/>
      <c r="L552" s="22"/>
      <c r="M552" s="22"/>
      <c r="N552" s="22"/>
      <c r="O552" s="22"/>
      <c r="P552" s="22"/>
      <c r="Q552" s="22"/>
      <c r="R552" s="22"/>
    </row>
    <row r="553" spans="1:18" x14ac:dyDescent="0.35">
      <c r="A553" s="22"/>
      <c r="B553" s="109"/>
      <c r="C553" s="109"/>
      <c r="D553" s="109"/>
      <c r="E553" s="22"/>
      <c r="F553" s="22"/>
      <c r="G553" s="22"/>
      <c r="H553" s="22"/>
      <c r="I553" s="22"/>
      <c r="J553" s="22"/>
      <c r="K553" s="22"/>
      <c r="L553" s="22"/>
      <c r="M553" s="22"/>
      <c r="N553" s="22"/>
      <c r="O553" s="22"/>
      <c r="P553" s="22"/>
      <c r="Q553" s="22"/>
      <c r="R553" s="22"/>
    </row>
    <row r="554" spans="1:18" x14ac:dyDescent="0.35">
      <c r="A554" s="22"/>
      <c r="B554" s="109"/>
      <c r="C554" s="109"/>
      <c r="D554" s="109"/>
      <c r="E554" s="22"/>
      <c r="F554" s="22"/>
      <c r="G554" s="22"/>
      <c r="H554" s="22"/>
      <c r="I554" s="22"/>
      <c r="J554" s="22"/>
      <c r="K554" s="22"/>
      <c r="L554" s="22"/>
      <c r="M554" s="22"/>
      <c r="N554" s="22"/>
      <c r="O554" s="22"/>
      <c r="P554" s="22"/>
      <c r="Q554" s="22"/>
      <c r="R554" s="22"/>
    </row>
    <row r="555" spans="1:18" x14ac:dyDescent="0.35">
      <c r="A555" s="22"/>
      <c r="B555" s="109"/>
      <c r="C555" s="109"/>
      <c r="D555" s="109"/>
      <c r="E555" s="22"/>
      <c r="F555" s="22"/>
      <c r="G555" s="22"/>
      <c r="H555" s="22"/>
      <c r="I555" s="22"/>
      <c r="J555" s="22"/>
      <c r="K555" s="22"/>
      <c r="L555" s="22"/>
      <c r="M555" s="22"/>
      <c r="N555" s="22"/>
      <c r="O555" s="22"/>
      <c r="P555" s="22"/>
      <c r="Q555" s="22"/>
      <c r="R555" s="22"/>
    </row>
    <row r="556" spans="1:18" x14ac:dyDescent="0.35">
      <c r="A556" s="22"/>
      <c r="B556" s="109"/>
      <c r="C556" s="109"/>
      <c r="D556" s="109"/>
      <c r="E556" s="22"/>
      <c r="F556" s="22"/>
      <c r="G556" s="22"/>
      <c r="H556" s="22"/>
      <c r="I556" s="22"/>
      <c r="J556" s="22"/>
      <c r="K556" s="22"/>
      <c r="L556" s="22"/>
      <c r="M556" s="22"/>
      <c r="N556" s="22"/>
      <c r="O556" s="22"/>
      <c r="P556" s="22"/>
      <c r="Q556" s="22"/>
      <c r="R556" s="22"/>
    </row>
    <row r="557" spans="1:18" x14ac:dyDescent="0.35">
      <c r="A557" s="22"/>
      <c r="B557" s="109"/>
      <c r="C557" s="109"/>
      <c r="D557" s="109"/>
      <c r="E557" s="22"/>
      <c r="F557" s="22"/>
      <c r="G557" s="22"/>
      <c r="H557" s="22"/>
      <c r="I557" s="22"/>
      <c r="J557" s="22"/>
      <c r="K557" s="22"/>
      <c r="L557" s="22"/>
      <c r="M557" s="22"/>
      <c r="N557" s="22"/>
      <c r="O557" s="22"/>
      <c r="P557" s="22"/>
      <c r="Q557" s="22"/>
      <c r="R557" s="22"/>
    </row>
    <row r="558" spans="1:18" x14ac:dyDescent="0.35">
      <c r="A558" s="22"/>
      <c r="B558" s="109"/>
      <c r="C558" s="109"/>
      <c r="D558" s="109"/>
      <c r="E558" s="22"/>
      <c r="F558" s="22"/>
      <c r="G558" s="22"/>
      <c r="H558" s="22"/>
      <c r="I558" s="22"/>
      <c r="J558" s="22"/>
      <c r="K558" s="22"/>
      <c r="L558" s="22"/>
      <c r="M558" s="22"/>
      <c r="N558" s="22"/>
      <c r="O558" s="22"/>
      <c r="P558" s="22"/>
      <c r="Q558" s="22"/>
      <c r="R558" s="22"/>
    </row>
    <row r="559" spans="1:18" x14ac:dyDescent="0.35">
      <c r="A559" s="22"/>
      <c r="B559" s="109"/>
      <c r="C559" s="109"/>
      <c r="D559" s="109"/>
      <c r="E559" s="22"/>
      <c r="F559" s="22"/>
      <c r="G559" s="22"/>
      <c r="H559" s="22"/>
      <c r="I559" s="22"/>
      <c r="J559" s="22"/>
      <c r="K559" s="22"/>
      <c r="L559" s="22"/>
      <c r="M559" s="22"/>
      <c r="N559" s="22"/>
      <c r="O559" s="22"/>
      <c r="P559" s="22"/>
      <c r="Q559" s="22"/>
      <c r="R559" s="22"/>
    </row>
    <row r="560" spans="1:18" x14ac:dyDescent="0.35">
      <c r="A560" s="22"/>
      <c r="B560" s="109"/>
      <c r="C560" s="109"/>
      <c r="D560" s="109"/>
      <c r="E560" s="22"/>
      <c r="F560" s="22"/>
      <c r="G560" s="22"/>
      <c r="H560" s="22"/>
      <c r="I560" s="22"/>
      <c r="J560" s="22"/>
      <c r="K560" s="22"/>
      <c r="L560" s="22"/>
      <c r="M560" s="22"/>
      <c r="N560" s="22"/>
      <c r="O560" s="22"/>
      <c r="P560" s="22"/>
      <c r="Q560" s="22"/>
      <c r="R560" s="22"/>
    </row>
    <row r="561" spans="1:18" x14ac:dyDescent="0.35">
      <c r="A561" s="22"/>
      <c r="B561" s="109"/>
      <c r="C561" s="109"/>
      <c r="D561" s="109"/>
      <c r="E561" s="22"/>
      <c r="F561" s="22"/>
      <c r="G561" s="22"/>
      <c r="H561" s="22"/>
      <c r="I561" s="22"/>
      <c r="J561" s="22"/>
      <c r="K561" s="22"/>
      <c r="L561" s="22"/>
      <c r="M561" s="22"/>
      <c r="N561" s="22"/>
      <c r="O561" s="22"/>
      <c r="P561" s="22"/>
      <c r="Q561" s="22"/>
      <c r="R561" s="22"/>
    </row>
    <row r="562" spans="1:18" x14ac:dyDescent="0.35">
      <c r="A562" s="22"/>
      <c r="B562" s="109"/>
      <c r="C562" s="109"/>
      <c r="D562" s="109"/>
      <c r="E562" s="22"/>
      <c r="F562" s="22"/>
      <c r="G562" s="22"/>
      <c r="H562" s="22"/>
      <c r="I562" s="22"/>
      <c r="J562" s="22"/>
      <c r="K562" s="22"/>
      <c r="L562" s="22"/>
      <c r="M562" s="22"/>
      <c r="N562" s="22"/>
      <c r="O562" s="22"/>
      <c r="P562" s="22"/>
      <c r="Q562" s="22"/>
      <c r="R562" s="22"/>
    </row>
    <row r="563" spans="1:18" x14ac:dyDescent="0.35">
      <c r="A563" s="22"/>
      <c r="B563" s="109"/>
      <c r="C563" s="109"/>
      <c r="D563" s="109"/>
      <c r="E563" s="22"/>
      <c r="F563" s="22"/>
      <c r="G563" s="22"/>
      <c r="H563" s="22"/>
      <c r="I563" s="22"/>
      <c r="J563" s="22"/>
      <c r="K563" s="22"/>
      <c r="L563" s="22"/>
      <c r="M563" s="22"/>
      <c r="N563" s="22"/>
      <c r="O563" s="22"/>
      <c r="P563" s="22"/>
      <c r="Q563" s="22"/>
      <c r="R563" s="22"/>
    </row>
    <row r="564" spans="1:18" x14ac:dyDescent="0.35">
      <c r="A564" s="22"/>
      <c r="B564" s="109"/>
      <c r="C564" s="109"/>
      <c r="D564" s="109"/>
      <c r="E564" s="22"/>
      <c r="F564" s="22"/>
      <c r="G564" s="22"/>
      <c r="H564" s="22"/>
      <c r="I564" s="22"/>
      <c r="J564" s="22"/>
      <c r="K564" s="22"/>
      <c r="L564" s="22"/>
      <c r="M564" s="22"/>
      <c r="N564" s="22"/>
      <c r="O564" s="22"/>
      <c r="P564" s="22"/>
      <c r="Q564" s="22"/>
      <c r="R564" s="22"/>
    </row>
    <row r="565" spans="1:18" x14ac:dyDescent="0.35">
      <c r="A565" s="22"/>
      <c r="B565" s="109"/>
      <c r="C565" s="109"/>
      <c r="D565" s="109"/>
      <c r="E565" s="22"/>
      <c r="F565" s="22"/>
      <c r="G565" s="22"/>
      <c r="H565" s="22"/>
      <c r="I565" s="22"/>
      <c r="J565" s="22"/>
      <c r="K565" s="22"/>
      <c r="L565" s="22"/>
      <c r="M565" s="22"/>
      <c r="N565" s="22"/>
      <c r="O565" s="22"/>
      <c r="P565" s="22"/>
      <c r="Q565" s="22"/>
      <c r="R565" s="22"/>
    </row>
    <row r="566" spans="1:18" x14ac:dyDescent="0.35">
      <c r="A566" s="22"/>
      <c r="B566" s="109"/>
      <c r="C566" s="109"/>
      <c r="D566" s="109"/>
      <c r="E566" s="22"/>
      <c r="F566" s="22"/>
      <c r="G566" s="22"/>
      <c r="H566" s="22"/>
      <c r="I566" s="22"/>
      <c r="J566" s="22"/>
      <c r="K566" s="22"/>
      <c r="L566" s="22"/>
      <c r="M566" s="22"/>
      <c r="N566" s="22"/>
      <c r="O566" s="22"/>
      <c r="P566" s="22"/>
      <c r="Q566" s="22"/>
      <c r="R566" s="22"/>
    </row>
    <row r="567" spans="1:18" x14ac:dyDescent="0.35">
      <c r="A567" s="22"/>
      <c r="B567" s="109"/>
      <c r="C567" s="109"/>
      <c r="D567" s="109"/>
      <c r="E567" s="22"/>
      <c r="F567" s="22"/>
      <c r="G567" s="22"/>
      <c r="H567" s="22"/>
      <c r="I567" s="22"/>
      <c r="J567" s="22"/>
      <c r="K567" s="22"/>
      <c r="L567" s="22"/>
      <c r="M567" s="22"/>
      <c r="N567" s="22"/>
      <c r="O567" s="22"/>
      <c r="P567" s="22"/>
      <c r="Q567" s="22"/>
      <c r="R567" s="22"/>
    </row>
    <row r="568" spans="1:18" x14ac:dyDescent="0.35">
      <c r="A568" s="22"/>
      <c r="B568" s="109"/>
      <c r="C568" s="109"/>
      <c r="D568" s="109"/>
      <c r="E568" s="22"/>
      <c r="F568" s="22"/>
      <c r="G568" s="22"/>
      <c r="H568" s="22"/>
      <c r="I568" s="22"/>
      <c r="J568" s="22"/>
      <c r="K568" s="22"/>
      <c r="L568" s="22"/>
      <c r="M568" s="22"/>
      <c r="N568" s="22"/>
      <c r="O568" s="22"/>
      <c r="P568" s="22"/>
      <c r="Q568" s="22"/>
      <c r="R568" s="22"/>
    </row>
    <row r="569" spans="1:18" x14ac:dyDescent="0.35">
      <c r="A569" s="22"/>
      <c r="B569" s="109"/>
      <c r="C569" s="109"/>
      <c r="D569" s="109"/>
      <c r="E569" s="22"/>
      <c r="F569" s="22"/>
      <c r="G569" s="22"/>
      <c r="H569" s="22"/>
      <c r="I569" s="22"/>
      <c r="J569" s="22"/>
      <c r="K569" s="22"/>
      <c r="L569" s="22"/>
      <c r="M569" s="22"/>
      <c r="N569" s="22"/>
      <c r="O569" s="22"/>
      <c r="P569" s="22"/>
      <c r="Q569" s="22"/>
      <c r="R569" s="22"/>
    </row>
    <row r="570" spans="1:18" x14ac:dyDescent="0.35">
      <c r="A570" s="22"/>
      <c r="B570" s="109"/>
      <c r="C570" s="109"/>
      <c r="D570" s="109"/>
      <c r="E570" s="22"/>
      <c r="F570" s="22"/>
      <c r="G570" s="22"/>
      <c r="H570" s="22"/>
      <c r="I570" s="22"/>
      <c r="J570" s="22"/>
      <c r="K570" s="22"/>
      <c r="L570" s="22"/>
      <c r="M570" s="22"/>
      <c r="N570" s="22"/>
      <c r="O570" s="22"/>
      <c r="P570" s="22"/>
      <c r="Q570" s="22"/>
      <c r="R570" s="22"/>
    </row>
    <row r="571" spans="1:18" x14ac:dyDescent="0.35">
      <c r="A571" s="22"/>
      <c r="B571" s="109"/>
      <c r="C571" s="109"/>
      <c r="D571" s="109"/>
      <c r="E571" s="22"/>
      <c r="F571" s="22"/>
      <c r="G571" s="22"/>
      <c r="H571" s="22"/>
      <c r="I571" s="22"/>
      <c r="J571" s="22"/>
      <c r="K571" s="22"/>
      <c r="L571" s="22"/>
      <c r="M571" s="22"/>
      <c r="N571" s="22"/>
      <c r="O571" s="22"/>
      <c r="P571" s="22"/>
      <c r="Q571" s="22"/>
      <c r="R571" s="22"/>
    </row>
    <row r="572" spans="1:18" x14ac:dyDescent="0.35">
      <c r="A572" s="22"/>
      <c r="B572" s="109"/>
      <c r="C572" s="109"/>
      <c r="D572" s="109"/>
      <c r="E572" s="22"/>
      <c r="F572" s="22"/>
      <c r="G572" s="22"/>
      <c r="H572" s="22"/>
      <c r="I572" s="22"/>
      <c r="J572" s="22"/>
      <c r="K572" s="22"/>
      <c r="L572" s="22"/>
      <c r="M572" s="22"/>
      <c r="N572" s="22"/>
      <c r="O572" s="22"/>
      <c r="P572" s="22"/>
      <c r="Q572" s="22"/>
      <c r="R572" s="22"/>
    </row>
    <row r="573" spans="1:18" x14ac:dyDescent="0.35">
      <c r="A573" s="22"/>
      <c r="B573" s="109"/>
      <c r="C573" s="109"/>
      <c r="D573" s="109"/>
      <c r="E573" s="22"/>
      <c r="F573" s="22"/>
      <c r="G573" s="22"/>
      <c r="H573" s="22"/>
      <c r="I573" s="22"/>
      <c r="J573" s="22"/>
      <c r="K573" s="22"/>
      <c r="L573" s="22"/>
      <c r="M573" s="22"/>
      <c r="N573" s="22"/>
      <c r="O573" s="22"/>
      <c r="P573" s="22"/>
      <c r="Q573" s="22"/>
      <c r="R573" s="22"/>
    </row>
    <row r="574" spans="1:18" x14ac:dyDescent="0.35">
      <c r="A574" s="22"/>
      <c r="B574" s="109"/>
      <c r="C574" s="109"/>
      <c r="D574" s="109"/>
      <c r="E574" s="22"/>
      <c r="F574" s="22"/>
      <c r="G574" s="22"/>
      <c r="H574" s="22"/>
      <c r="I574" s="22"/>
      <c r="J574" s="22"/>
      <c r="K574" s="22"/>
      <c r="L574" s="22"/>
      <c r="M574" s="22"/>
      <c r="N574" s="22"/>
      <c r="O574" s="22"/>
      <c r="P574" s="22"/>
      <c r="Q574" s="22"/>
      <c r="R574" s="22"/>
    </row>
    <row r="575" spans="1:18" x14ac:dyDescent="0.35">
      <c r="A575" s="22"/>
      <c r="B575" s="109"/>
      <c r="C575" s="109"/>
      <c r="D575" s="109"/>
      <c r="E575" s="22"/>
      <c r="F575" s="22"/>
      <c r="G575" s="22"/>
      <c r="H575" s="22"/>
      <c r="I575" s="22"/>
      <c r="J575" s="22"/>
      <c r="K575" s="22"/>
      <c r="L575" s="22"/>
      <c r="M575" s="22"/>
      <c r="N575" s="22"/>
      <c r="O575" s="22"/>
      <c r="P575" s="22"/>
      <c r="Q575" s="22"/>
      <c r="R575" s="22"/>
    </row>
    <row r="576" spans="1:18" x14ac:dyDescent="0.35">
      <c r="A576" s="22"/>
      <c r="B576" s="109"/>
      <c r="C576" s="109"/>
      <c r="D576" s="109"/>
      <c r="E576" s="22"/>
      <c r="F576" s="22"/>
      <c r="G576" s="22"/>
      <c r="H576" s="22"/>
      <c r="I576" s="22"/>
      <c r="J576" s="22"/>
      <c r="K576" s="22"/>
      <c r="L576" s="22"/>
      <c r="M576" s="22"/>
      <c r="N576" s="22"/>
      <c r="O576" s="22"/>
      <c r="P576" s="22"/>
      <c r="Q576" s="22"/>
      <c r="R576" s="22"/>
    </row>
    <row r="577" spans="1:18" x14ac:dyDescent="0.35">
      <c r="A577" s="22"/>
      <c r="B577" s="109"/>
      <c r="C577" s="109"/>
      <c r="D577" s="109"/>
      <c r="E577" s="22"/>
      <c r="F577" s="22"/>
      <c r="G577" s="22"/>
      <c r="H577" s="22"/>
      <c r="I577" s="22"/>
      <c r="J577" s="22"/>
      <c r="K577" s="22"/>
      <c r="L577" s="22"/>
      <c r="M577" s="22"/>
      <c r="N577" s="22"/>
      <c r="O577" s="22"/>
      <c r="P577" s="22"/>
      <c r="Q577" s="22"/>
      <c r="R577" s="22"/>
    </row>
    <row r="578" spans="1:18" x14ac:dyDescent="0.35">
      <c r="A578" s="22"/>
      <c r="B578" s="109"/>
      <c r="C578" s="109"/>
      <c r="D578" s="109"/>
      <c r="E578" s="22"/>
      <c r="F578" s="22"/>
      <c r="G578" s="22"/>
      <c r="H578" s="22"/>
      <c r="I578" s="22"/>
      <c r="J578" s="22"/>
      <c r="K578" s="22"/>
      <c r="L578" s="22"/>
      <c r="M578" s="22"/>
      <c r="N578" s="22"/>
      <c r="O578" s="22"/>
      <c r="P578" s="22"/>
      <c r="Q578" s="22"/>
      <c r="R578" s="22"/>
    </row>
    <row r="579" spans="1:18" x14ac:dyDescent="0.35">
      <c r="A579" s="22"/>
      <c r="B579" s="109"/>
      <c r="C579" s="109"/>
      <c r="D579" s="109"/>
      <c r="E579" s="22"/>
      <c r="F579" s="22"/>
      <c r="G579" s="22"/>
      <c r="H579" s="22"/>
      <c r="I579" s="22"/>
      <c r="J579" s="22"/>
      <c r="K579" s="22"/>
      <c r="L579" s="22"/>
      <c r="M579" s="22"/>
      <c r="N579" s="22"/>
      <c r="O579" s="22"/>
      <c r="P579" s="22"/>
      <c r="Q579" s="22"/>
      <c r="R579" s="22"/>
    </row>
    <row r="580" spans="1:18" x14ac:dyDescent="0.35">
      <c r="A580" s="22"/>
      <c r="B580" s="109"/>
      <c r="C580" s="109"/>
      <c r="D580" s="109"/>
      <c r="E580" s="22"/>
      <c r="F580" s="22"/>
      <c r="G580" s="22"/>
      <c r="H580" s="22"/>
      <c r="I580" s="22"/>
      <c r="J580" s="22"/>
      <c r="K580" s="22"/>
      <c r="L580" s="22"/>
      <c r="M580" s="22"/>
      <c r="N580" s="22"/>
      <c r="O580" s="22"/>
      <c r="P580" s="22"/>
      <c r="Q580" s="22"/>
      <c r="R580" s="22"/>
    </row>
    <row r="581" spans="1:18" x14ac:dyDescent="0.35">
      <c r="A581" s="22"/>
      <c r="B581" s="109"/>
      <c r="C581" s="109"/>
      <c r="D581" s="109"/>
      <c r="E581" s="22"/>
      <c r="F581" s="22"/>
      <c r="G581" s="22"/>
      <c r="H581" s="22"/>
      <c r="I581" s="22"/>
      <c r="J581" s="22"/>
      <c r="K581" s="22"/>
      <c r="L581" s="22"/>
      <c r="M581" s="22"/>
      <c r="N581" s="22"/>
      <c r="O581" s="22"/>
      <c r="P581" s="22"/>
      <c r="Q581" s="22"/>
      <c r="R581" s="22"/>
    </row>
    <row r="582" spans="1:18" x14ac:dyDescent="0.35">
      <c r="A582" s="22"/>
      <c r="B582" s="109"/>
      <c r="C582" s="109"/>
      <c r="D582" s="109"/>
      <c r="E582" s="22"/>
      <c r="F582" s="22"/>
      <c r="G582" s="22"/>
      <c r="H582" s="22"/>
      <c r="I582" s="22"/>
      <c r="J582" s="22"/>
      <c r="K582" s="22"/>
      <c r="L582" s="22"/>
      <c r="M582" s="22"/>
      <c r="N582" s="22"/>
      <c r="O582" s="22"/>
      <c r="P582" s="22"/>
      <c r="Q582" s="22"/>
      <c r="R582" s="22"/>
    </row>
    <row r="583" spans="1:18" x14ac:dyDescent="0.35">
      <c r="A583" s="22"/>
      <c r="B583" s="109"/>
      <c r="C583" s="109"/>
      <c r="D583" s="109"/>
      <c r="E583" s="22"/>
      <c r="F583" s="22"/>
      <c r="G583" s="22"/>
      <c r="H583" s="22"/>
      <c r="I583" s="22"/>
      <c r="J583" s="22"/>
      <c r="K583" s="22"/>
      <c r="L583" s="22"/>
      <c r="M583" s="22"/>
      <c r="N583" s="22"/>
      <c r="O583" s="22"/>
      <c r="P583" s="22"/>
      <c r="Q583" s="22"/>
      <c r="R583" s="22"/>
    </row>
    <row r="584" spans="1:18" x14ac:dyDescent="0.35">
      <c r="A584" s="22"/>
      <c r="B584" s="109"/>
      <c r="C584" s="109"/>
      <c r="D584" s="109"/>
      <c r="E584" s="22"/>
      <c r="F584" s="22"/>
      <c r="G584" s="22"/>
      <c r="H584" s="22"/>
      <c r="I584" s="22"/>
      <c r="J584" s="22"/>
      <c r="K584" s="22"/>
      <c r="L584" s="22"/>
      <c r="M584" s="22"/>
      <c r="N584" s="22"/>
      <c r="O584" s="22"/>
      <c r="P584" s="22"/>
      <c r="Q584" s="22"/>
      <c r="R584" s="22"/>
    </row>
    <row r="585" spans="1:18" x14ac:dyDescent="0.35">
      <c r="A585" s="22"/>
      <c r="B585" s="109"/>
      <c r="C585" s="109"/>
      <c r="D585" s="109"/>
      <c r="E585" s="22"/>
      <c r="F585" s="22"/>
      <c r="G585" s="22"/>
      <c r="H585" s="22"/>
      <c r="I585" s="22"/>
      <c r="J585" s="22"/>
      <c r="K585" s="22"/>
      <c r="L585" s="22"/>
      <c r="M585" s="22"/>
      <c r="N585" s="22"/>
      <c r="O585" s="22"/>
      <c r="P585" s="22"/>
      <c r="Q585" s="22"/>
      <c r="R585" s="22"/>
    </row>
    <row r="586" spans="1:18" x14ac:dyDescent="0.35">
      <c r="A586" s="22"/>
      <c r="B586" s="109"/>
      <c r="C586" s="109"/>
      <c r="D586" s="109"/>
      <c r="E586" s="22"/>
      <c r="F586" s="22"/>
      <c r="G586" s="22"/>
      <c r="H586" s="22"/>
      <c r="I586" s="22"/>
      <c r="J586" s="22"/>
      <c r="K586" s="22"/>
      <c r="L586" s="22"/>
      <c r="M586" s="22"/>
      <c r="N586" s="22"/>
      <c r="O586" s="22"/>
      <c r="P586" s="22"/>
      <c r="Q586" s="22"/>
      <c r="R586" s="22"/>
    </row>
    <row r="587" spans="1:18" x14ac:dyDescent="0.35">
      <c r="A587" s="22"/>
      <c r="B587" s="109"/>
      <c r="C587" s="109"/>
      <c r="D587" s="109"/>
      <c r="E587" s="22"/>
      <c r="F587" s="22"/>
      <c r="G587" s="22"/>
      <c r="H587" s="22"/>
      <c r="I587" s="22"/>
      <c r="J587" s="22"/>
      <c r="K587" s="22"/>
      <c r="L587" s="22"/>
      <c r="M587" s="22"/>
      <c r="N587" s="22"/>
      <c r="O587" s="22"/>
      <c r="P587" s="22"/>
      <c r="Q587" s="22"/>
      <c r="R587" s="22"/>
    </row>
    <row r="588" spans="1:18" x14ac:dyDescent="0.35">
      <c r="A588" s="22"/>
      <c r="B588" s="109"/>
      <c r="C588" s="109"/>
      <c r="D588" s="109"/>
      <c r="E588" s="22"/>
      <c r="F588" s="22"/>
      <c r="G588" s="22"/>
      <c r="H588" s="22"/>
      <c r="I588" s="22"/>
      <c r="J588" s="22"/>
      <c r="K588" s="22"/>
      <c r="L588" s="22"/>
      <c r="M588" s="22"/>
      <c r="N588" s="22"/>
      <c r="O588" s="22"/>
      <c r="P588" s="22"/>
      <c r="Q588" s="22"/>
      <c r="R588" s="22"/>
    </row>
    <row r="589" spans="1:18" x14ac:dyDescent="0.35">
      <c r="A589" s="22"/>
      <c r="B589" s="109"/>
      <c r="C589" s="109"/>
      <c r="D589" s="109"/>
      <c r="E589" s="22"/>
      <c r="F589" s="22"/>
      <c r="G589" s="22"/>
      <c r="H589" s="22"/>
      <c r="I589" s="22"/>
      <c r="J589" s="22"/>
      <c r="K589" s="22"/>
      <c r="L589" s="22"/>
      <c r="M589" s="22"/>
      <c r="N589" s="22"/>
      <c r="O589" s="22"/>
      <c r="P589" s="22"/>
      <c r="Q589" s="22"/>
      <c r="R589" s="22"/>
    </row>
    <row r="590" spans="1:18" x14ac:dyDescent="0.35">
      <c r="A590" s="22"/>
      <c r="B590" s="109"/>
      <c r="C590" s="109"/>
      <c r="D590" s="109"/>
      <c r="E590" s="22"/>
      <c r="F590" s="22"/>
      <c r="G590" s="22"/>
      <c r="H590" s="22"/>
      <c r="I590" s="22"/>
      <c r="J590" s="22"/>
      <c r="K590" s="22"/>
      <c r="L590" s="22"/>
      <c r="M590" s="22"/>
      <c r="N590" s="22"/>
      <c r="O590" s="22"/>
      <c r="P590" s="22"/>
      <c r="Q590" s="22"/>
      <c r="R590" s="22"/>
    </row>
    <row r="591" spans="1:18" x14ac:dyDescent="0.35">
      <c r="A591" s="22"/>
      <c r="B591" s="109"/>
      <c r="C591" s="109"/>
      <c r="D591" s="109"/>
      <c r="E591" s="22"/>
      <c r="F591" s="22"/>
      <c r="G591" s="22"/>
      <c r="H591" s="22"/>
      <c r="I591" s="22"/>
      <c r="J591" s="22"/>
      <c r="K591" s="22"/>
      <c r="L591" s="22"/>
      <c r="M591" s="22"/>
      <c r="N591" s="22"/>
      <c r="O591" s="22"/>
      <c r="P591" s="22"/>
      <c r="Q591" s="22"/>
      <c r="R591" s="22"/>
    </row>
    <row r="592" spans="1:18" x14ac:dyDescent="0.35">
      <c r="A592" s="22"/>
      <c r="B592" s="109"/>
      <c r="C592" s="109"/>
      <c r="D592" s="109"/>
      <c r="E592" s="22"/>
      <c r="F592" s="22"/>
      <c r="G592" s="22"/>
      <c r="H592" s="22"/>
      <c r="I592" s="22"/>
      <c r="J592" s="22"/>
      <c r="K592" s="22"/>
      <c r="L592" s="22"/>
      <c r="M592" s="22"/>
      <c r="N592" s="22"/>
      <c r="O592" s="22"/>
      <c r="P592" s="22"/>
      <c r="Q592" s="22"/>
      <c r="R592" s="22"/>
    </row>
    <row r="593" spans="1:18" x14ac:dyDescent="0.35">
      <c r="A593" s="22"/>
      <c r="B593" s="109"/>
      <c r="C593" s="109"/>
      <c r="D593" s="109"/>
      <c r="E593" s="22"/>
      <c r="F593" s="22"/>
      <c r="G593" s="22"/>
      <c r="H593" s="22"/>
      <c r="I593" s="22"/>
      <c r="J593" s="22"/>
      <c r="K593" s="22"/>
      <c r="L593" s="22"/>
      <c r="M593" s="22"/>
      <c r="N593" s="22"/>
      <c r="O593" s="22"/>
      <c r="P593" s="22"/>
      <c r="Q593" s="22"/>
      <c r="R593" s="22"/>
    </row>
    <row r="594" spans="1:18" x14ac:dyDescent="0.35">
      <c r="A594" s="22"/>
      <c r="B594" s="109"/>
      <c r="C594" s="109"/>
      <c r="D594" s="109"/>
      <c r="E594" s="22"/>
      <c r="F594" s="22"/>
      <c r="G594" s="22"/>
      <c r="H594" s="22"/>
      <c r="I594" s="22"/>
      <c r="J594" s="22"/>
      <c r="K594" s="22"/>
      <c r="L594" s="22"/>
      <c r="M594" s="22"/>
      <c r="N594" s="22"/>
      <c r="O594" s="22"/>
      <c r="P594" s="22"/>
      <c r="Q594" s="22"/>
      <c r="R594" s="22"/>
    </row>
    <row r="595" spans="1:18" x14ac:dyDescent="0.35">
      <c r="A595" s="22"/>
      <c r="B595" s="109"/>
      <c r="C595" s="109"/>
      <c r="D595" s="109"/>
      <c r="E595" s="22"/>
      <c r="F595" s="22"/>
      <c r="G595" s="22"/>
      <c r="H595" s="22"/>
      <c r="I595" s="22"/>
      <c r="J595" s="22"/>
      <c r="K595" s="22"/>
      <c r="L595" s="22"/>
      <c r="M595" s="22"/>
      <c r="N595" s="22"/>
      <c r="O595" s="22"/>
      <c r="P595" s="22"/>
      <c r="Q595" s="22"/>
      <c r="R595" s="22"/>
    </row>
    <row r="596" spans="1:18" x14ac:dyDescent="0.35">
      <c r="A596" s="22"/>
      <c r="B596" s="109"/>
      <c r="C596" s="109"/>
      <c r="D596" s="109"/>
      <c r="E596" s="22"/>
      <c r="F596" s="22"/>
      <c r="G596" s="22"/>
      <c r="H596" s="22"/>
      <c r="I596" s="22"/>
      <c r="J596" s="22"/>
      <c r="K596" s="22"/>
      <c r="L596" s="22"/>
      <c r="M596" s="22"/>
      <c r="N596" s="22"/>
      <c r="O596" s="22"/>
      <c r="P596" s="22"/>
      <c r="Q596" s="22"/>
      <c r="R596" s="22"/>
    </row>
    <row r="597" spans="1:18" x14ac:dyDescent="0.35">
      <c r="A597" s="22"/>
      <c r="B597" s="109"/>
      <c r="C597" s="109"/>
      <c r="D597" s="109"/>
      <c r="E597" s="22"/>
      <c r="F597" s="22"/>
      <c r="G597" s="22"/>
      <c r="H597" s="22"/>
      <c r="I597" s="22"/>
      <c r="J597" s="22"/>
      <c r="K597" s="22"/>
      <c r="L597" s="22"/>
      <c r="M597" s="22"/>
      <c r="N597" s="22"/>
      <c r="O597" s="22"/>
      <c r="P597" s="22"/>
      <c r="Q597" s="22"/>
      <c r="R597" s="22"/>
    </row>
    <row r="598" spans="1:18" x14ac:dyDescent="0.35">
      <c r="A598" s="22"/>
      <c r="B598" s="109"/>
      <c r="C598" s="109"/>
      <c r="D598" s="109"/>
      <c r="E598" s="22"/>
      <c r="F598" s="22"/>
      <c r="G598" s="22"/>
      <c r="H598" s="22"/>
      <c r="I598" s="22"/>
      <c r="J598" s="22"/>
      <c r="K598" s="22"/>
      <c r="L598" s="22"/>
      <c r="M598" s="22"/>
      <c r="N598" s="22"/>
      <c r="O598" s="22"/>
      <c r="P598" s="22"/>
      <c r="Q598" s="22"/>
      <c r="R598" s="22"/>
    </row>
    <row r="599" spans="1:18" x14ac:dyDescent="0.35">
      <c r="A599" s="22"/>
      <c r="B599" s="109"/>
      <c r="C599" s="109"/>
      <c r="D599" s="109"/>
      <c r="E599" s="22"/>
      <c r="F599" s="22"/>
      <c r="G599" s="22"/>
      <c r="H599" s="22"/>
      <c r="I599" s="22"/>
      <c r="J599" s="22"/>
      <c r="K599" s="22"/>
      <c r="L599" s="22"/>
      <c r="M599" s="22"/>
      <c r="N599" s="22"/>
      <c r="O599" s="22"/>
      <c r="P599" s="22"/>
      <c r="Q599" s="22"/>
      <c r="R599" s="22"/>
    </row>
    <row r="600" spans="1:18" x14ac:dyDescent="0.35">
      <c r="A600" s="22"/>
      <c r="B600" s="109"/>
      <c r="C600" s="109"/>
      <c r="D600" s="109"/>
      <c r="E600" s="22"/>
      <c r="F600" s="22"/>
      <c r="G600" s="22"/>
      <c r="H600" s="22"/>
      <c r="I600" s="22"/>
      <c r="J600" s="22"/>
      <c r="K600" s="22"/>
      <c r="L600" s="22"/>
      <c r="M600" s="22"/>
      <c r="N600" s="22"/>
      <c r="O600" s="22"/>
      <c r="P600" s="22"/>
      <c r="Q600" s="22"/>
      <c r="R600" s="22"/>
    </row>
    <row r="601" spans="1:18" x14ac:dyDescent="0.35">
      <c r="A601" s="22"/>
      <c r="B601" s="109"/>
      <c r="C601" s="109"/>
      <c r="D601" s="109"/>
      <c r="E601" s="22"/>
      <c r="F601" s="22"/>
      <c r="G601" s="22"/>
      <c r="H601" s="22"/>
      <c r="I601" s="22"/>
      <c r="J601" s="22"/>
      <c r="K601" s="22"/>
      <c r="L601" s="22"/>
      <c r="M601" s="22"/>
      <c r="N601" s="22"/>
      <c r="O601" s="22"/>
      <c r="P601" s="22"/>
      <c r="Q601" s="22"/>
      <c r="R601" s="22"/>
    </row>
    <row r="602" spans="1:18" x14ac:dyDescent="0.35">
      <c r="A602" s="22"/>
      <c r="B602" s="109"/>
      <c r="C602" s="109"/>
      <c r="D602" s="109"/>
      <c r="E602" s="22"/>
      <c r="F602" s="22"/>
      <c r="G602" s="22"/>
      <c r="H602" s="22"/>
      <c r="I602" s="22"/>
      <c r="J602" s="22"/>
      <c r="K602" s="22"/>
      <c r="L602" s="22"/>
      <c r="M602" s="22"/>
      <c r="N602" s="22"/>
      <c r="O602" s="22"/>
      <c r="P602" s="22"/>
      <c r="Q602" s="22"/>
      <c r="R602" s="22"/>
    </row>
    <row r="603" spans="1:18" x14ac:dyDescent="0.35">
      <c r="A603" s="22"/>
      <c r="B603" s="109"/>
      <c r="C603" s="109"/>
      <c r="D603" s="109"/>
      <c r="E603" s="22"/>
      <c r="F603" s="22"/>
      <c r="G603" s="22"/>
      <c r="H603" s="22"/>
      <c r="I603" s="22"/>
      <c r="J603" s="22"/>
      <c r="K603" s="22"/>
      <c r="L603" s="22"/>
      <c r="M603" s="22"/>
      <c r="N603" s="22"/>
      <c r="O603" s="22"/>
      <c r="P603" s="22"/>
      <c r="Q603" s="22"/>
      <c r="R603" s="22"/>
    </row>
    <row r="604" spans="1:18" x14ac:dyDescent="0.35">
      <c r="A604" s="22"/>
      <c r="B604" s="109"/>
      <c r="C604" s="109"/>
      <c r="D604" s="109"/>
      <c r="E604" s="22"/>
      <c r="F604" s="22"/>
      <c r="G604" s="22"/>
      <c r="H604" s="22"/>
      <c r="I604" s="22"/>
      <c r="J604" s="22"/>
      <c r="K604" s="22"/>
      <c r="L604" s="22"/>
      <c r="M604" s="22"/>
      <c r="N604" s="22"/>
      <c r="O604" s="22"/>
      <c r="P604" s="22"/>
      <c r="Q604" s="22"/>
      <c r="R604" s="22"/>
    </row>
    <row r="605" spans="1:18" x14ac:dyDescent="0.35">
      <c r="A605" s="22"/>
      <c r="B605" s="109"/>
      <c r="C605" s="109"/>
      <c r="D605" s="109"/>
      <c r="E605" s="22"/>
      <c r="F605" s="22"/>
      <c r="G605" s="22"/>
      <c r="H605" s="22"/>
      <c r="I605" s="22"/>
      <c r="J605" s="22"/>
      <c r="K605" s="22"/>
      <c r="L605" s="22"/>
      <c r="M605" s="22"/>
      <c r="N605" s="22"/>
      <c r="O605" s="22"/>
      <c r="P605" s="22"/>
      <c r="Q605" s="22"/>
      <c r="R605" s="22"/>
    </row>
    <row r="606" spans="1:18" x14ac:dyDescent="0.35">
      <c r="A606" s="22"/>
      <c r="B606" s="109"/>
      <c r="C606" s="109"/>
      <c r="D606" s="109"/>
      <c r="E606" s="22"/>
      <c r="F606" s="22"/>
      <c r="G606" s="22"/>
      <c r="H606" s="22"/>
      <c r="I606" s="22"/>
      <c r="J606" s="22"/>
      <c r="K606" s="22"/>
      <c r="L606" s="22"/>
      <c r="M606" s="22"/>
      <c r="N606" s="22"/>
      <c r="O606" s="22"/>
      <c r="P606" s="22"/>
      <c r="Q606" s="22"/>
      <c r="R606" s="22"/>
    </row>
    <row r="607" spans="1:18" x14ac:dyDescent="0.35">
      <c r="A607" s="22"/>
      <c r="B607" s="109"/>
      <c r="C607" s="109"/>
      <c r="D607" s="109"/>
      <c r="E607" s="22"/>
      <c r="F607" s="22"/>
      <c r="G607" s="22"/>
      <c r="H607" s="22"/>
      <c r="I607" s="22"/>
      <c r="J607" s="22"/>
      <c r="K607" s="22"/>
      <c r="L607" s="22"/>
      <c r="M607" s="22"/>
      <c r="N607" s="22"/>
      <c r="O607" s="22"/>
      <c r="P607" s="22"/>
      <c r="Q607" s="22"/>
      <c r="R607" s="22"/>
    </row>
    <row r="608" spans="1:18" x14ac:dyDescent="0.35">
      <c r="A608" s="22"/>
      <c r="B608" s="109"/>
      <c r="C608" s="109"/>
      <c r="D608" s="109"/>
      <c r="E608" s="22"/>
      <c r="F608" s="22"/>
      <c r="G608" s="22"/>
      <c r="H608" s="22"/>
      <c r="I608" s="22"/>
      <c r="J608" s="22"/>
      <c r="K608" s="22"/>
      <c r="L608" s="22"/>
      <c r="M608" s="22"/>
      <c r="N608" s="22"/>
      <c r="O608" s="22"/>
      <c r="P608" s="22"/>
      <c r="Q608" s="22"/>
      <c r="R608" s="22"/>
    </row>
    <row r="609" spans="1:18" x14ac:dyDescent="0.35">
      <c r="A609" s="22"/>
      <c r="B609" s="109"/>
      <c r="C609" s="109"/>
      <c r="D609" s="109"/>
      <c r="E609" s="22"/>
      <c r="F609" s="22"/>
      <c r="G609" s="22"/>
      <c r="H609" s="22"/>
      <c r="I609" s="22"/>
      <c r="J609" s="22"/>
      <c r="K609" s="22"/>
      <c r="L609" s="22"/>
      <c r="M609" s="22"/>
      <c r="N609" s="22"/>
      <c r="O609" s="22"/>
      <c r="P609" s="22"/>
      <c r="Q609" s="22"/>
      <c r="R609" s="22"/>
    </row>
    <row r="610" spans="1:18" x14ac:dyDescent="0.35">
      <c r="A610" s="22"/>
      <c r="B610" s="109"/>
      <c r="C610" s="109"/>
      <c r="D610" s="109"/>
      <c r="E610" s="22"/>
      <c r="F610" s="22"/>
      <c r="G610" s="22"/>
      <c r="H610" s="22"/>
      <c r="I610" s="22"/>
      <c r="J610" s="22"/>
      <c r="K610" s="22"/>
      <c r="L610" s="22"/>
      <c r="M610" s="22"/>
      <c r="N610" s="22"/>
      <c r="O610" s="22"/>
      <c r="P610" s="22"/>
      <c r="Q610" s="22"/>
      <c r="R610" s="22"/>
    </row>
    <row r="611" spans="1:18" x14ac:dyDescent="0.35">
      <c r="A611" s="22"/>
      <c r="B611" s="109"/>
      <c r="C611" s="109"/>
      <c r="D611" s="109"/>
      <c r="E611" s="22"/>
      <c r="F611" s="22"/>
      <c r="G611" s="22"/>
      <c r="H611" s="22"/>
      <c r="I611" s="22"/>
      <c r="J611" s="22"/>
      <c r="K611" s="22"/>
      <c r="L611" s="22"/>
      <c r="M611" s="22"/>
      <c r="N611" s="22"/>
      <c r="O611" s="22"/>
      <c r="P611" s="22"/>
      <c r="Q611" s="22"/>
      <c r="R611" s="22"/>
    </row>
    <row r="612" spans="1:18" x14ac:dyDescent="0.35">
      <c r="A612" s="22"/>
      <c r="B612" s="109"/>
      <c r="C612" s="109"/>
      <c r="D612" s="109"/>
      <c r="E612" s="22"/>
      <c r="F612" s="22"/>
      <c r="G612" s="22"/>
      <c r="H612" s="22"/>
      <c r="I612" s="22"/>
      <c r="J612" s="22"/>
      <c r="K612" s="22"/>
      <c r="L612" s="22"/>
      <c r="M612" s="22"/>
      <c r="N612" s="22"/>
      <c r="O612" s="22"/>
      <c r="P612" s="22"/>
      <c r="Q612" s="22"/>
      <c r="R612" s="22"/>
    </row>
    <row r="613" spans="1:18" x14ac:dyDescent="0.35">
      <c r="A613" s="22"/>
      <c r="B613" s="109"/>
      <c r="C613" s="109"/>
      <c r="D613" s="109"/>
      <c r="E613" s="22"/>
      <c r="F613" s="22"/>
      <c r="G613" s="22"/>
      <c r="H613" s="22"/>
      <c r="I613" s="22"/>
      <c r="J613" s="22"/>
      <c r="K613" s="22"/>
      <c r="L613" s="22"/>
      <c r="M613" s="22"/>
      <c r="N613" s="22"/>
      <c r="O613" s="22"/>
      <c r="P613" s="22"/>
      <c r="Q613" s="22"/>
      <c r="R613" s="22"/>
    </row>
    <row r="614" spans="1:18" x14ac:dyDescent="0.35">
      <c r="A614" s="22"/>
      <c r="B614" s="109"/>
      <c r="C614" s="109"/>
      <c r="D614" s="109"/>
      <c r="E614" s="22"/>
      <c r="F614" s="22"/>
      <c r="G614" s="22"/>
      <c r="H614" s="22"/>
      <c r="I614" s="22"/>
      <c r="J614" s="22"/>
      <c r="K614" s="22"/>
      <c r="L614" s="22"/>
      <c r="M614" s="22"/>
      <c r="N614" s="22"/>
      <c r="O614" s="22"/>
      <c r="P614" s="22"/>
      <c r="Q614" s="22"/>
      <c r="R614" s="22"/>
    </row>
    <row r="615" spans="1:18" x14ac:dyDescent="0.35">
      <c r="A615" s="22"/>
      <c r="B615" s="109"/>
      <c r="C615" s="109"/>
      <c r="D615" s="109"/>
      <c r="E615" s="22"/>
      <c r="F615" s="22"/>
      <c r="G615" s="22"/>
      <c r="H615" s="22"/>
      <c r="I615" s="22"/>
      <c r="J615" s="22"/>
      <c r="K615" s="22"/>
      <c r="L615" s="22"/>
      <c r="M615" s="22"/>
      <c r="N615" s="22"/>
      <c r="O615" s="22"/>
      <c r="P615" s="22"/>
      <c r="Q615" s="22"/>
      <c r="R615" s="22"/>
    </row>
    <row r="616" spans="1:18" x14ac:dyDescent="0.35">
      <c r="A616" s="22"/>
      <c r="B616" s="109"/>
      <c r="C616" s="109"/>
      <c r="D616" s="109"/>
      <c r="E616" s="22"/>
      <c r="F616" s="22"/>
      <c r="G616" s="22"/>
      <c r="H616" s="22"/>
      <c r="I616" s="22"/>
      <c r="J616" s="22"/>
      <c r="K616" s="22"/>
      <c r="L616" s="22"/>
      <c r="M616" s="22"/>
      <c r="N616" s="22"/>
      <c r="O616" s="22"/>
      <c r="P616" s="22"/>
      <c r="Q616" s="22"/>
      <c r="R616" s="22"/>
    </row>
    <row r="617" spans="1:18" x14ac:dyDescent="0.35">
      <c r="A617" s="22"/>
      <c r="B617" s="109"/>
      <c r="C617" s="109"/>
      <c r="D617" s="109"/>
      <c r="E617" s="22"/>
      <c r="F617" s="22"/>
      <c r="G617" s="22"/>
      <c r="H617" s="22"/>
      <c r="I617" s="22"/>
      <c r="J617" s="22"/>
      <c r="K617" s="22"/>
      <c r="L617" s="22"/>
      <c r="M617" s="22"/>
      <c r="N617" s="22"/>
      <c r="O617" s="22"/>
      <c r="P617" s="22"/>
      <c r="Q617" s="22"/>
      <c r="R617" s="22"/>
    </row>
    <row r="618" spans="1:18" x14ac:dyDescent="0.35">
      <c r="A618" s="22"/>
      <c r="B618" s="109"/>
      <c r="C618" s="109"/>
      <c r="D618" s="109"/>
      <c r="E618" s="22"/>
      <c r="F618" s="22"/>
      <c r="G618" s="22"/>
      <c r="H618" s="22"/>
      <c r="I618" s="22"/>
      <c r="J618" s="22"/>
      <c r="K618" s="22"/>
      <c r="L618" s="22"/>
      <c r="M618" s="22"/>
      <c r="N618" s="22"/>
      <c r="O618" s="22"/>
      <c r="P618" s="22"/>
      <c r="Q618" s="22"/>
      <c r="R618" s="22"/>
    </row>
    <row r="619" spans="1:18" x14ac:dyDescent="0.35">
      <c r="A619" s="22"/>
      <c r="B619" s="109"/>
      <c r="C619" s="109"/>
      <c r="D619" s="109"/>
      <c r="E619" s="22"/>
      <c r="F619" s="22"/>
      <c r="G619" s="22"/>
      <c r="H619" s="22"/>
      <c r="I619" s="22"/>
      <c r="J619" s="22"/>
      <c r="K619" s="22"/>
      <c r="L619" s="22"/>
      <c r="M619" s="22"/>
      <c r="N619" s="22"/>
      <c r="O619" s="22"/>
      <c r="P619" s="22"/>
      <c r="Q619" s="22"/>
      <c r="R619" s="22"/>
    </row>
    <row r="620" spans="1:18" x14ac:dyDescent="0.35">
      <c r="A620" s="22"/>
      <c r="B620" s="109"/>
      <c r="C620" s="109"/>
      <c r="D620" s="109"/>
      <c r="E620" s="22"/>
      <c r="F620" s="22"/>
      <c r="G620" s="22"/>
      <c r="H620" s="22"/>
      <c r="I620" s="22"/>
      <c r="J620" s="22"/>
      <c r="K620" s="22"/>
      <c r="L620" s="22"/>
      <c r="M620" s="22"/>
      <c r="N620" s="22"/>
      <c r="O620" s="22"/>
      <c r="P620" s="22"/>
      <c r="Q620" s="22"/>
      <c r="R620" s="22"/>
    </row>
    <row r="621" spans="1:18" x14ac:dyDescent="0.35">
      <c r="A621" s="22"/>
      <c r="B621" s="109"/>
      <c r="C621" s="109"/>
      <c r="D621" s="109"/>
      <c r="E621" s="22"/>
      <c r="F621" s="22"/>
      <c r="G621" s="22"/>
      <c r="H621" s="22"/>
      <c r="I621" s="22"/>
      <c r="J621" s="22"/>
      <c r="K621" s="22"/>
      <c r="L621" s="22"/>
      <c r="M621" s="22"/>
      <c r="N621" s="22"/>
      <c r="O621" s="22"/>
      <c r="P621" s="22"/>
      <c r="Q621" s="22"/>
      <c r="R621" s="22"/>
    </row>
    <row r="622" spans="1:18" x14ac:dyDescent="0.35">
      <c r="A622" s="22"/>
      <c r="B622" s="109"/>
      <c r="C622" s="109"/>
      <c r="D622" s="109"/>
      <c r="E622" s="22"/>
      <c r="F622" s="22"/>
      <c r="G622" s="22"/>
      <c r="H622" s="22"/>
      <c r="I622" s="22"/>
      <c r="J622" s="22"/>
      <c r="K622" s="22"/>
      <c r="L622" s="22"/>
      <c r="M622" s="22"/>
      <c r="N622" s="22"/>
      <c r="O622" s="22"/>
      <c r="P622" s="22"/>
      <c r="Q622" s="22"/>
      <c r="R622" s="22"/>
    </row>
    <row r="623" spans="1:18" x14ac:dyDescent="0.35">
      <c r="A623" s="22"/>
      <c r="B623" s="109"/>
      <c r="C623" s="109"/>
      <c r="D623" s="109"/>
      <c r="E623" s="22"/>
      <c r="F623" s="22"/>
      <c r="G623" s="22"/>
      <c r="H623" s="22"/>
      <c r="I623" s="22"/>
      <c r="J623" s="22"/>
      <c r="K623" s="22"/>
      <c r="L623" s="22"/>
      <c r="M623" s="22"/>
      <c r="N623" s="22"/>
      <c r="O623" s="22"/>
      <c r="P623" s="22"/>
      <c r="Q623" s="22"/>
      <c r="R623" s="22"/>
    </row>
    <row r="624" spans="1:18" x14ac:dyDescent="0.35">
      <c r="A624" s="22"/>
      <c r="B624" s="109"/>
      <c r="C624" s="109"/>
      <c r="D624" s="109"/>
      <c r="E624" s="22"/>
      <c r="F624" s="22"/>
      <c r="G624" s="22"/>
      <c r="H624" s="22"/>
      <c r="I624" s="22"/>
      <c r="J624" s="22"/>
      <c r="K624" s="22"/>
      <c r="L624" s="22"/>
      <c r="M624" s="22"/>
      <c r="N624" s="22"/>
      <c r="O624" s="22"/>
      <c r="P624" s="22"/>
      <c r="Q624" s="22"/>
      <c r="R624" s="22"/>
    </row>
    <row r="625" spans="1:18" x14ac:dyDescent="0.35">
      <c r="A625" s="22"/>
      <c r="B625" s="109"/>
      <c r="C625" s="109"/>
      <c r="D625" s="109"/>
      <c r="E625" s="22"/>
      <c r="F625" s="22"/>
      <c r="G625" s="22"/>
      <c r="H625" s="22"/>
      <c r="I625" s="22"/>
      <c r="J625" s="22"/>
      <c r="K625" s="22"/>
      <c r="L625" s="22"/>
      <c r="M625" s="22"/>
      <c r="N625" s="22"/>
      <c r="O625" s="22"/>
      <c r="P625" s="22"/>
      <c r="Q625" s="22"/>
      <c r="R625" s="22"/>
    </row>
    <row r="626" spans="1:18" x14ac:dyDescent="0.35">
      <c r="A626" s="22"/>
      <c r="B626" s="109"/>
      <c r="C626" s="109"/>
      <c r="D626" s="109"/>
      <c r="E626" s="22"/>
      <c r="F626" s="22"/>
      <c r="G626" s="22"/>
      <c r="H626" s="22"/>
      <c r="I626" s="22"/>
      <c r="J626" s="22"/>
      <c r="K626" s="22"/>
      <c r="L626" s="22"/>
      <c r="M626" s="22"/>
      <c r="N626" s="22"/>
      <c r="O626" s="22"/>
      <c r="P626" s="22"/>
      <c r="Q626" s="22"/>
      <c r="R626" s="22"/>
    </row>
    <row r="627" spans="1:18" x14ac:dyDescent="0.35">
      <c r="A627" s="22"/>
      <c r="B627" s="109"/>
      <c r="C627" s="109"/>
      <c r="D627" s="109"/>
      <c r="E627" s="22"/>
      <c r="F627" s="22"/>
      <c r="G627" s="22"/>
      <c r="H627" s="22"/>
      <c r="I627" s="22"/>
      <c r="J627" s="22"/>
      <c r="K627" s="22"/>
      <c r="L627" s="22"/>
      <c r="M627" s="22"/>
      <c r="N627" s="22"/>
      <c r="O627" s="22"/>
      <c r="P627" s="22"/>
      <c r="Q627" s="22"/>
      <c r="R627" s="22"/>
    </row>
    <row r="628" spans="1:18" x14ac:dyDescent="0.35">
      <c r="A628" s="22"/>
      <c r="B628" s="109"/>
      <c r="C628" s="109"/>
      <c r="D628" s="109"/>
      <c r="E628" s="22"/>
      <c r="F628" s="22"/>
      <c r="G628" s="22"/>
      <c r="H628" s="22"/>
      <c r="I628" s="22"/>
      <c r="J628" s="22"/>
      <c r="K628" s="22"/>
      <c r="L628" s="22"/>
      <c r="M628" s="22"/>
      <c r="N628" s="22"/>
      <c r="O628" s="22"/>
      <c r="P628" s="22"/>
      <c r="Q628" s="22"/>
      <c r="R628" s="22"/>
    </row>
    <row r="629" spans="1:18" x14ac:dyDescent="0.35">
      <c r="A629" s="22"/>
      <c r="B629" s="109"/>
      <c r="C629" s="109"/>
      <c r="D629" s="109"/>
      <c r="E629" s="22"/>
      <c r="F629" s="22"/>
      <c r="G629" s="22"/>
      <c r="H629" s="22"/>
      <c r="I629" s="22"/>
      <c r="J629" s="22"/>
      <c r="K629" s="22"/>
      <c r="L629" s="22"/>
      <c r="M629" s="22"/>
      <c r="N629" s="22"/>
      <c r="O629" s="22"/>
      <c r="P629" s="22"/>
      <c r="Q629" s="22"/>
      <c r="R629" s="22"/>
    </row>
    <row r="630" spans="1:18" x14ac:dyDescent="0.35">
      <c r="A630" s="22"/>
      <c r="B630" s="109"/>
      <c r="C630" s="109"/>
      <c r="D630" s="109"/>
      <c r="E630" s="22"/>
      <c r="F630" s="22"/>
      <c r="G630" s="22"/>
      <c r="H630" s="22"/>
      <c r="I630" s="22"/>
      <c r="J630" s="22"/>
      <c r="K630" s="22"/>
      <c r="L630" s="22"/>
      <c r="M630" s="22"/>
      <c r="N630" s="22"/>
      <c r="O630" s="22"/>
      <c r="P630" s="22"/>
      <c r="Q630" s="22"/>
      <c r="R630" s="22"/>
    </row>
    <row r="631" spans="1:18" x14ac:dyDescent="0.35">
      <c r="A631" s="22"/>
      <c r="B631" s="109"/>
      <c r="C631" s="109"/>
      <c r="D631" s="109"/>
      <c r="E631" s="22"/>
      <c r="F631" s="22"/>
      <c r="G631" s="22"/>
      <c r="H631" s="22"/>
      <c r="I631" s="22"/>
      <c r="J631" s="22"/>
      <c r="K631" s="22"/>
      <c r="L631" s="22"/>
      <c r="M631" s="22"/>
      <c r="N631" s="22"/>
      <c r="O631" s="22"/>
      <c r="P631" s="22"/>
      <c r="Q631" s="22"/>
      <c r="R631" s="22"/>
    </row>
    <row r="632" spans="1:18" x14ac:dyDescent="0.35">
      <c r="A632" s="22"/>
      <c r="B632" s="109"/>
      <c r="C632" s="109"/>
      <c r="D632" s="109"/>
      <c r="E632" s="22"/>
      <c r="F632" s="22"/>
      <c r="G632" s="22"/>
      <c r="H632" s="22"/>
      <c r="I632" s="22"/>
      <c r="J632" s="22"/>
      <c r="K632" s="22"/>
      <c r="L632" s="22"/>
      <c r="M632" s="22"/>
      <c r="N632" s="22"/>
      <c r="O632" s="22"/>
      <c r="P632" s="22"/>
      <c r="Q632" s="22"/>
      <c r="R632" s="22"/>
    </row>
    <row r="633" spans="1:18" x14ac:dyDescent="0.35">
      <c r="A633" s="22"/>
      <c r="B633" s="109"/>
      <c r="C633" s="109"/>
      <c r="D633" s="109"/>
      <c r="E633" s="22"/>
      <c r="F633" s="22"/>
      <c r="G633" s="22"/>
      <c r="H633" s="22"/>
      <c r="I633" s="22"/>
      <c r="J633" s="22"/>
      <c r="K633" s="22"/>
      <c r="L633" s="22"/>
      <c r="M633" s="22"/>
      <c r="N633" s="22"/>
      <c r="O633" s="22"/>
      <c r="P633" s="22"/>
      <c r="Q633" s="22"/>
      <c r="R633" s="22"/>
    </row>
    <row r="634" spans="1:18" x14ac:dyDescent="0.35">
      <c r="A634" s="22"/>
      <c r="B634" s="109"/>
      <c r="C634" s="109"/>
      <c r="D634" s="109"/>
      <c r="E634" s="22"/>
      <c r="F634" s="22"/>
      <c r="G634" s="22"/>
      <c r="H634" s="22"/>
      <c r="I634" s="22"/>
      <c r="J634" s="22"/>
      <c r="K634" s="22"/>
      <c r="L634" s="22"/>
      <c r="M634" s="22"/>
      <c r="N634" s="22"/>
      <c r="O634" s="22"/>
      <c r="P634" s="22"/>
      <c r="Q634" s="22"/>
      <c r="R634" s="22"/>
    </row>
    <row r="635" spans="1:18" x14ac:dyDescent="0.35">
      <c r="A635" s="22"/>
      <c r="B635" s="109"/>
      <c r="C635" s="109"/>
      <c r="D635" s="109"/>
      <c r="E635" s="22"/>
      <c r="F635" s="22"/>
      <c r="G635" s="22"/>
      <c r="H635" s="22"/>
      <c r="I635" s="22"/>
      <c r="J635" s="22"/>
      <c r="K635" s="22"/>
      <c r="L635" s="22"/>
      <c r="M635" s="22"/>
      <c r="N635" s="22"/>
      <c r="O635" s="22"/>
      <c r="P635" s="22"/>
      <c r="Q635" s="22"/>
      <c r="R635" s="22"/>
    </row>
    <row r="636" spans="1:18" x14ac:dyDescent="0.35">
      <c r="A636" s="22"/>
      <c r="B636" s="109"/>
      <c r="C636" s="109"/>
      <c r="D636" s="109"/>
      <c r="E636" s="22"/>
      <c r="F636" s="22"/>
      <c r="G636" s="22"/>
      <c r="H636" s="22"/>
      <c r="I636" s="22"/>
      <c r="J636" s="22"/>
      <c r="K636" s="22"/>
      <c r="L636" s="22"/>
      <c r="M636" s="22"/>
      <c r="N636" s="22"/>
      <c r="O636" s="22"/>
      <c r="P636" s="22"/>
      <c r="Q636" s="22"/>
      <c r="R636" s="22"/>
    </row>
    <row r="637" spans="1:18" x14ac:dyDescent="0.35">
      <c r="A637" s="22"/>
      <c r="B637" s="109"/>
      <c r="C637" s="109"/>
      <c r="D637" s="109"/>
      <c r="E637" s="22"/>
      <c r="F637" s="22"/>
      <c r="G637" s="22"/>
      <c r="H637" s="22"/>
      <c r="I637" s="22"/>
      <c r="J637" s="22"/>
      <c r="K637" s="22"/>
      <c r="L637" s="22"/>
      <c r="M637" s="22"/>
      <c r="N637" s="22"/>
      <c r="O637" s="22"/>
      <c r="P637" s="22"/>
      <c r="Q637" s="22"/>
      <c r="R637" s="22"/>
    </row>
    <row r="638" spans="1:18" x14ac:dyDescent="0.35">
      <c r="A638" s="22"/>
      <c r="B638" s="109"/>
      <c r="C638" s="109"/>
      <c r="D638" s="109"/>
      <c r="E638" s="22"/>
      <c r="F638" s="22"/>
      <c r="G638" s="22"/>
      <c r="H638" s="22"/>
      <c r="I638" s="22"/>
      <c r="J638" s="22"/>
      <c r="K638" s="22"/>
      <c r="L638" s="22"/>
      <c r="M638" s="22"/>
      <c r="N638" s="22"/>
      <c r="O638" s="22"/>
      <c r="P638" s="22"/>
      <c r="Q638" s="22"/>
      <c r="R638" s="22"/>
    </row>
    <row r="639" spans="1:18" x14ac:dyDescent="0.35">
      <c r="A639" s="22"/>
      <c r="B639" s="109"/>
      <c r="C639" s="109"/>
      <c r="D639" s="109"/>
      <c r="E639" s="22"/>
      <c r="F639" s="22"/>
      <c r="G639" s="22"/>
      <c r="H639" s="22"/>
      <c r="I639" s="22"/>
      <c r="J639" s="22"/>
      <c r="K639" s="22"/>
      <c r="L639" s="22"/>
      <c r="M639" s="22"/>
      <c r="N639" s="22"/>
      <c r="O639" s="22"/>
      <c r="P639" s="22"/>
      <c r="Q639" s="22"/>
      <c r="R639" s="22"/>
    </row>
    <row r="640" spans="1:18" x14ac:dyDescent="0.35">
      <c r="A640" s="22"/>
      <c r="B640" s="109"/>
      <c r="C640" s="109"/>
      <c r="D640" s="109"/>
      <c r="E640" s="22"/>
      <c r="F640" s="22"/>
      <c r="G640" s="22"/>
      <c r="H640" s="22"/>
      <c r="I640" s="22"/>
      <c r="J640" s="22"/>
      <c r="K640" s="22"/>
      <c r="L640" s="22"/>
      <c r="M640" s="22"/>
      <c r="N640" s="22"/>
      <c r="O640" s="22"/>
      <c r="P640" s="22"/>
      <c r="Q640" s="22"/>
      <c r="R640" s="22"/>
    </row>
    <row r="641" spans="1:18" x14ac:dyDescent="0.35">
      <c r="A641" s="22"/>
      <c r="B641" s="109"/>
      <c r="C641" s="109"/>
      <c r="D641" s="109"/>
      <c r="E641" s="22"/>
      <c r="F641" s="22"/>
      <c r="G641" s="22"/>
      <c r="H641" s="22"/>
      <c r="I641" s="22"/>
      <c r="J641" s="22"/>
      <c r="K641" s="22"/>
      <c r="L641" s="22"/>
      <c r="M641" s="22"/>
      <c r="N641" s="22"/>
      <c r="O641" s="22"/>
      <c r="P641" s="22"/>
      <c r="Q641" s="22"/>
      <c r="R641" s="22"/>
    </row>
    <row r="642" spans="1:18" x14ac:dyDescent="0.35">
      <c r="A642" s="22"/>
      <c r="B642" s="109"/>
      <c r="C642" s="109"/>
      <c r="D642" s="109"/>
      <c r="E642" s="22"/>
      <c r="F642" s="22"/>
      <c r="G642" s="22"/>
      <c r="H642" s="22"/>
      <c r="I642" s="22"/>
      <c r="J642" s="22"/>
      <c r="K642" s="22"/>
      <c r="L642" s="22"/>
      <c r="M642" s="22"/>
      <c r="N642" s="22"/>
      <c r="O642" s="22"/>
      <c r="P642" s="22"/>
      <c r="Q642" s="22"/>
      <c r="R642" s="22"/>
    </row>
    <row r="643" spans="1:18" x14ac:dyDescent="0.35">
      <c r="A643" s="22"/>
      <c r="B643" s="109"/>
      <c r="C643" s="109"/>
      <c r="D643" s="109"/>
      <c r="E643" s="22"/>
      <c r="F643" s="22"/>
      <c r="G643" s="22"/>
      <c r="H643" s="22"/>
      <c r="I643" s="22"/>
      <c r="J643" s="22"/>
      <c r="K643" s="22"/>
      <c r="L643" s="22"/>
      <c r="M643" s="22"/>
      <c r="N643" s="22"/>
      <c r="O643" s="22"/>
      <c r="P643" s="22"/>
      <c r="Q643" s="22"/>
      <c r="R643" s="22"/>
    </row>
    <row r="644" spans="1:18" x14ac:dyDescent="0.35">
      <c r="A644" s="22"/>
      <c r="B644" s="109"/>
      <c r="C644" s="109"/>
      <c r="D644" s="109"/>
      <c r="E644" s="22"/>
      <c r="F644" s="22"/>
      <c r="G644" s="22"/>
      <c r="H644" s="22"/>
      <c r="I644" s="22"/>
      <c r="J644" s="22"/>
      <c r="K644" s="22"/>
      <c r="L644" s="22"/>
      <c r="M644" s="22"/>
      <c r="N644" s="22"/>
      <c r="O644" s="22"/>
      <c r="P644" s="22"/>
      <c r="Q644" s="22"/>
      <c r="R644" s="22"/>
    </row>
    <row r="645" spans="1:18" x14ac:dyDescent="0.35">
      <c r="A645" s="22"/>
      <c r="B645" s="109"/>
      <c r="C645" s="109"/>
      <c r="D645" s="109"/>
      <c r="E645" s="22"/>
      <c r="F645" s="22"/>
      <c r="G645" s="22"/>
      <c r="H645" s="22"/>
      <c r="I645" s="22"/>
      <c r="J645" s="22"/>
      <c r="K645" s="22"/>
      <c r="L645" s="22"/>
      <c r="M645" s="22"/>
      <c r="N645" s="22"/>
      <c r="O645" s="22"/>
      <c r="P645" s="22"/>
      <c r="Q645" s="22"/>
      <c r="R645" s="22"/>
    </row>
    <row r="646" spans="1:18" x14ac:dyDescent="0.35">
      <c r="A646" s="22"/>
      <c r="B646" s="109"/>
      <c r="C646" s="109"/>
      <c r="D646" s="109"/>
      <c r="E646" s="22"/>
      <c r="F646" s="22"/>
      <c r="G646" s="22"/>
      <c r="H646" s="22"/>
      <c r="I646" s="22"/>
      <c r="J646" s="22"/>
      <c r="K646" s="22"/>
      <c r="L646" s="22"/>
      <c r="M646" s="22"/>
      <c r="N646" s="22"/>
      <c r="O646" s="22"/>
      <c r="P646" s="22"/>
      <c r="Q646" s="22"/>
      <c r="R646" s="22"/>
    </row>
    <row r="647" spans="1:18" x14ac:dyDescent="0.35">
      <c r="A647" s="22"/>
      <c r="B647" s="109"/>
      <c r="C647" s="109"/>
      <c r="D647" s="109"/>
      <c r="E647" s="22"/>
      <c r="F647" s="22"/>
      <c r="G647" s="22"/>
      <c r="H647" s="22"/>
      <c r="I647" s="22"/>
      <c r="J647" s="22"/>
      <c r="K647" s="22"/>
      <c r="L647" s="22"/>
      <c r="M647" s="22"/>
      <c r="N647" s="22"/>
      <c r="O647" s="22"/>
      <c r="P647" s="22"/>
      <c r="Q647" s="22"/>
      <c r="R647" s="22"/>
    </row>
    <row r="648" spans="1:18" x14ac:dyDescent="0.35">
      <c r="A648" s="22"/>
      <c r="B648" s="109"/>
      <c r="C648" s="109"/>
      <c r="D648" s="109"/>
      <c r="E648" s="22"/>
      <c r="F648" s="22"/>
      <c r="G648" s="22"/>
      <c r="H648" s="22"/>
      <c r="I648" s="22"/>
      <c r="J648" s="22"/>
      <c r="K648" s="22"/>
      <c r="L648" s="22"/>
      <c r="M648" s="22"/>
      <c r="N648" s="22"/>
      <c r="O648" s="22"/>
      <c r="P648" s="22"/>
      <c r="Q648" s="22"/>
      <c r="R648" s="22"/>
    </row>
    <row r="649" spans="1:18" x14ac:dyDescent="0.35">
      <c r="A649" s="22"/>
      <c r="B649" s="109"/>
      <c r="C649" s="109"/>
      <c r="D649" s="109"/>
      <c r="E649" s="22"/>
      <c r="F649" s="22"/>
      <c r="G649" s="22"/>
      <c r="H649" s="22"/>
      <c r="I649" s="22"/>
      <c r="J649" s="22"/>
      <c r="K649" s="22"/>
      <c r="L649" s="22"/>
      <c r="M649" s="22"/>
      <c r="N649" s="22"/>
      <c r="O649" s="22"/>
      <c r="P649" s="22"/>
      <c r="Q649" s="22"/>
      <c r="R649" s="22"/>
    </row>
    <row r="650" spans="1:18" x14ac:dyDescent="0.35">
      <c r="A650" s="22"/>
      <c r="B650" s="109"/>
      <c r="C650" s="109"/>
      <c r="D650" s="109"/>
      <c r="E650" s="22"/>
      <c r="F650" s="22"/>
      <c r="G650" s="22"/>
      <c r="H650" s="22"/>
      <c r="I650" s="22"/>
      <c r="J650" s="22"/>
      <c r="K650" s="22"/>
      <c r="L650" s="22"/>
      <c r="M650" s="22"/>
      <c r="N650" s="22"/>
      <c r="O650" s="22"/>
      <c r="P650" s="22"/>
      <c r="Q650" s="22"/>
      <c r="R650" s="22"/>
    </row>
    <row r="651" spans="1:18" x14ac:dyDescent="0.35">
      <c r="A651" s="22"/>
      <c r="B651" s="109"/>
      <c r="C651" s="109"/>
      <c r="D651" s="109"/>
      <c r="E651" s="22"/>
      <c r="F651" s="22"/>
      <c r="G651" s="22"/>
      <c r="H651" s="22"/>
      <c r="I651" s="22"/>
      <c r="J651" s="22"/>
      <c r="K651" s="22"/>
      <c r="L651" s="22"/>
      <c r="M651" s="22"/>
      <c r="N651" s="22"/>
      <c r="O651" s="22"/>
      <c r="P651" s="22"/>
      <c r="Q651" s="22"/>
      <c r="R651" s="22"/>
    </row>
    <row r="652" spans="1:18" x14ac:dyDescent="0.35">
      <c r="A652" s="22"/>
      <c r="B652" s="109"/>
      <c r="C652" s="109"/>
      <c r="D652" s="109"/>
      <c r="E652" s="22"/>
      <c r="F652" s="22"/>
      <c r="G652" s="22"/>
      <c r="H652" s="22"/>
      <c r="I652" s="22"/>
      <c r="J652" s="22"/>
      <c r="K652" s="22"/>
      <c r="L652" s="22"/>
      <c r="M652" s="22"/>
      <c r="N652" s="22"/>
      <c r="O652" s="22"/>
      <c r="P652" s="22"/>
      <c r="Q652" s="22"/>
      <c r="R652" s="22"/>
    </row>
    <row r="653" spans="1:18" x14ac:dyDescent="0.35">
      <c r="A653" s="22"/>
      <c r="B653" s="109"/>
      <c r="C653" s="109"/>
      <c r="D653" s="109"/>
      <c r="E653" s="22"/>
      <c r="F653" s="22"/>
      <c r="G653" s="22"/>
      <c r="H653" s="22"/>
      <c r="I653" s="22"/>
      <c r="J653" s="22"/>
      <c r="K653" s="22"/>
      <c r="L653" s="22"/>
      <c r="M653" s="22"/>
      <c r="N653" s="22"/>
      <c r="O653" s="22"/>
      <c r="P653" s="22"/>
      <c r="Q653" s="22"/>
      <c r="R653" s="22"/>
    </row>
    <row r="654" spans="1:18" x14ac:dyDescent="0.35">
      <c r="A654" s="22"/>
      <c r="B654" s="109"/>
      <c r="C654" s="109"/>
      <c r="D654" s="109"/>
      <c r="E654" s="22"/>
      <c r="F654" s="22"/>
      <c r="G654" s="22"/>
      <c r="H654" s="22"/>
      <c r="I654" s="22"/>
      <c r="J654" s="22"/>
      <c r="K654" s="22"/>
      <c r="L654" s="22"/>
      <c r="M654" s="22"/>
      <c r="N654" s="22"/>
      <c r="O654" s="22"/>
      <c r="P654" s="22"/>
      <c r="Q654" s="22"/>
      <c r="R654" s="22"/>
    </row>
    <row r="655" spans="1:18" x14ac:dyDescent="0.35">
      <c r="A655" s="22"/>
      <c r="B655" s="109"/>
      <c r="C655" s="109"/>
      <c r="D655" s="109"/>
      <c r="E655" s="22"/>
      <c r="F655" s="22"/>
      <c r="G655" s="22"/>
      <c r="H655" s="22"/>
      <c r="I655" s="22"/>
      <c r="J655" s="22"/>
      <c r="K655" s="22"/>
      <c r="L655" s="22"/>
      <c r="M655" s="22"/>
      <c r="N655" s="22"/>
      <c r="O655" s="22"/>
      <c r="P655" s="22"/>
      <c r="Q655" s="22"/>
      <c r="R655" s="22"/>
    </row>
    <row r="656" spans="1:18" x14ac:dyDescent="0.35">
      <c r="A656" s="22"/>
      <c r="B656" s="109"/>
      <c r="C656" s="109"/>
      <c r="D656" s="109"/>
      <c r="E656" s="22"/>
      <c r="F656" s="22"/>
      <c r="G656" s="22"/>
      <c r="H656" s="22"/>
      <c r="I656" s="22"/>
      <c r="J656" s="22"/>
      <c r="K656" s="22"/>
      <c r="L656" s="22"/>
      <c r="M656" s="22"/>
      <c r="N656" s="22"/>
      <c r="O656" s="22"/>
      <c r="P656" s="22"/>
      <c r="Q656" s="22"/>
      <c r="R656" s="22"/>
    </row>
    <row r="657" spans="1:18" x14ac:dyDescent="0.35">
      <c r="A657" s="22"/>
      <c r="B657" s="109"/>
      <c r="C657" s="109"/>
      <c r="D657" s="109"/>
      <c r="E657" s="22"/>
      <c r="F657" s="22"/>
      <c r="G657" s="22"/>
      <c r="H657" s="22"/>
      <c r="I657" s="22"/>
      <c r="J657" s="22"/>
      <c r="K657" s="22"/>
      <c r="L657" s="22"/>
      <c r="M657" s="22"/>
      <c r="N657" s="22"/>
      <c r="O657" s="22"/>
      <c r="P657" s="22"/>
      <c r="Q657" s="22"/>
      <c r="R657" s="22"/>
    </row>
    <row r="658" spans="1:18" x14ac:dyDescent="0.35">
      <c r="A658" s="22"/>
      <c r="B658" s="109"/>
      <c r="C658" s="109"/>
      <c r="D658" s="109"/>
      <c r="E658" s="22"/>
      <c r="F658" s="22"/>
      <c r="G658" s="22"/>
      <c r="H658" s="22"/>
      <c r="I658" s="22"/>
      <c r="J658" s="22"/>
      <c r="K658" s="22"/>
      <c r="L658" s="22"/>
      <c r="M658" s="22"/>
      <c r="N658" s="22"/>
      <c r="O658" s="22"/>
      <c r="P658" s="22"/>
      <c r="Q658" s="22"/>
      <c r="R658" s="22"/>
    </row>
    <row r="659" spans="1:18" x14ac:dyDescent="0.35">
      <c r="A659" s="22"/>
      <c r="B659" s="109"/>
      <c r="C659" s="109"/>
      <c r="D659" s="109"/>
      <c r="E659" s="22"/>
      <c r="F659" s="22"/>
      <c r="G659" s="22"/>
      <c r="H659" s="22"/>
      <c r="I659" s="22"/>
      <c r="J659" s="22"/>
      <c r="K659" s="22"/>
      <c r="L659" s="22"/>
      <c r="M659" s="22"/>
      <c r="N659" s="22"/>
      <c r="O659" s="22"/>
      <c r="P659" s="22"/>
      <c r="Q659" s="22"/>
      <c r="R659" s="22"/>
    </row>
    <row r="660" spans="1:18" x14ac:dyDescent="0.35">
      <c r="A660" s="22"/>
      <c r="B660" s="109"/>
      <c r="C660" s="109"/>
      <c r="D660" s="109"/>
      <c r="E660" s="22"/>
      <c r="F660" s="22"/>
      <c r="G660" s="22"/>
      <c r="H660" s="22"/>
      <c r="I660" s="22"/>
      <c r="J660" s="22"/>
      <c r="K660" s="22"/>
      <c r="L660" s="22"/>
      <c r="M660" s="22"/>
      <c r="N660" s="22"/>
      <c r="O660" s="22"/>
      <c r="P660" s="22"/>
      <c r="Q660" s="22"/>
      <c r="R660" s="22"/>
    </row>
    <row r="661" spans="1:18" x14ac:dyDescent="0.35">
      <c r="A661" s="22"/>
      <c r="B661" s="109"/>
      <c r="C661" s="109"/>
      <c r="D661" s="109"/>
      <c r="E661" s="22"/>
      <c r="F661" s="22"/>
      <c r="G661" s="22"/>
      <c r="H661" s="22"/>
      <c r="I661" s="22"/>
      <c r="J661" s="22"/>
      <c r="K661" s="22"/>
      <c r="L661" s="22"/>
      <c r="M661" s="22"/>
      <c r="N661" s="22"/>
      <c r="O661" s="22"/>
      <c r="P661" s="22"/>
      <c r="Q661" s="22"/>
      <c r="R661" s="22"/>
    </row>
    <row r="662" spans="1:18" x14ac:dyDescent="0.35">
      <c r="A662" s="22"/>
      <c r="B662" s="109"/>
      <c r="C662" s="109"/>
      <c r="D662" s="109"/>
      <c r="E662" s="22"/>
      <c r="F662" s="22"/>
      <c r="G662" s="22"/>
      <c r="H662" s="22"/>
      <c r="I662" s="22"/>
      <c r="J662" s="22"/>
      <c r="K662" s="22"/>
      <c r="L662" s="22"/>
      <c r="M662" s="22"/>
      <c r="N662" s="22"/>
      <c r="O662" s="22"/>
      <c r="P662" s="22"/>
      <c r="Q662" s="22"/>
      <c r="R662" s="22"/>
    </row>
    <row r="663" spans="1:18" x14ac:dyDescent="0.35">
      <c r="A663" s="22"/>
      <c r="B663" s="109"/>
      <c r="C663" s="109"/>
      <c r="D663" s="109"/>
      <c r="E663" s="22"/>
      <c r="F663" s="22"/>
      <c r="G663" s="22"/>
      <c r="H663" s="22"/>
      <c r="I663" s="22"/>
      <c r="J663" s="22"/>
      <c r="K663" s="22"/>
      <c r="L663" s="22"/>
      <c r="M663" s="22"/>
      <c r="N663" s="22"/>
      <c r="O663" s="22"/>
      <c r="P663" s="22"/>
      <c r="Q663" s="22"/>
      <c r="R663" s="22"/>
    </row>
    <row r="664" spans="1:18" x14ac:dyDescent="0.35">
      <c r="A664" s="22"/>
      <c r="B664" s="109"/>
      <c r="C664" s="109"/>
      <c r="D664" s="109"/>
      <c r="E664" s="22"/>
      <c r="F664" s="22"/>
      <c r="G664" s="22"/>
      <c r="H664" s="22"/>
      <c r="I664" s="22"/>
      <c r="J664" s="22"/>
      <c r="K664" s="22"/>
      <c r="L664" s="22"/>
      <c r="M664" s="22"/>
      <c r="N664" s="22"/>
      <c r="O664" s="22"/>
      <c r="P664" s="22"/>
      <c r="Q664" s="22"/>
      <c r="R664" s="22"/>
    </row>
    <row r="665" spans="1:18" x14ac:dyDescent="0.35">
      <c r="A665" s="22"/>
      <c r="B665" s="109"/>
      <c r="C665" s="109"/>
      <c r="D665" s="109"/>
      <c r="E665" s="22"/>
      <c r="F665" s="22"/>
      <c r="G665" s="22"/>
      <c r="H665" s="22"/>
      <c r="I665" s="22"/>
      <c r="J665" s="22"/>
      <c r="K665" s="22"/>
      <c r="L665" s="22"/>
      <c r="M665" s="22"/>
      <c r="N665" s="22"/>
      <c r="O665" s="22"/>
      <c r="P665" s="22"/>
      <c r="Q665" s="22"/>
      <c r="R665" s="22"/>
    </row>
    <row r="666" spans="1:18" x14ac:dyDescent="0.35">
      <c r="A666" s="22"/>
      <c r="B666" s="109"/>
      <c r="C666" s="109"/>
      <c r="D666" s="109"/>
      <c r="E666" s="22"/>
      <c r="F666" s="22"/>
      <c r="G666" s="22"/>
      <c r="H666" s="22"/>
      <c r="I666" s="22"/>
      <c r="J666" s="22"/>
      <c r="K666" s="22"/>
      <c r="L666" s="22"/>
      <c r="M666" s="22"/>
      <c r="N666" s="22"/>
      <c r="O666" s="22"/>
      <c r="P666" s="22"/>
      <c r="Q666" s="22"/>
      <c r="R666" s="22"/>
    </row>
    <row r="667" spans="1:18" x14ac:dyDescent="0.35">
      <c r="A667" s="22"/>
      <c r="B667" s="109"/>
      <c r="C667" s="109"/>
      <c r="D667" s="109"/>
      <c r="E667" s="22"/>
      <c r="F667" s="22"/>
      <c r="G667" s="22"/>
      <c r="H667" s="22"/>
      <c r="I667" s="22"/>
      <c r="J667" s="22"/>
      <c r="K667" s="22"/>
      <c r="L667" s="22"/>
      <c r="M667" s="22"/>
      <c r="N667" s="22"/>
      <c r="O667" s="22"/>
      <c r="P667" s="22"/>
      <c r="Q667" s="22"/>
      <c r="R667" s="22"/>
    </row>
    <row r="668" spans="1:18" x14ac:dyDescent="0.35">
      <c r="A668" s="22"/>
      <c r="B668" s="109"/>
      <c r="C668" s="109"/>
      <c r="D668" s="109"/>
      <c r="E668" s="22"/>
      <c r="F668" s="22"/>
      <c r="G668" s="22"/>
      <c r="H668" s="22"/>
      <c r="I668" s="22"/>
      <c r="J668" s="22"/>
      <c r="K668" s="22"/>
      <c r="L668" s="22"/>
      <c r="M668" s="22"/>
      <c r="N668" s="22"/>
      <c r="O668" s="22"/>
      <c r="P668" s="22"/>
      <c r="Q668" s="22"/>
      <c r="R668" s="22"/>
    </row>
    <row r="669" spans="1:18" x14ac:dyDescent="0.35">
      <c r="A669" s="22"/>
      <c r="B669" s="109"/>
      <c r="C669" s="109"/>
      <c r="D669" s="109"/>
      <c r="E669" s="22"/>
      <c r="F669" s="22"/>
      <c r="G669" s="22"/>
      <c r="H669" s="22"/>
      <c r="I669" s="22"/>
      <c r="J669" s="22"/>
      <c r="K669" s="22"/>
      <c r="L669" s="22"/>
      <c r="M669" s="22"/>
      <c r="N669" s="22"/>
      <c r="O669" s="22"/>
      <c r="P669" s="22"/>
      <c r="Q669" s="22"/>
      <c r="R669" s="22"/>
    </row>
    <row r="670" spans="1:18" x14ac:dyDescent="0.35">
      <c r="A670" s="22"/>
      <c r="B670" s="109"/>
      <c r="C670" s="109"/>
      <c r="D670" s="109"/>
      <c r="E670" s="22"/>
      <c r="F670" s="22"/>
      <c r="G670" s="22"/>
      <c r="H670" s="22"/>
      <c r="I670" s="22"/>
      <c r="J670" s="22"/>
      <c r="K670" s="22"/>
      <c r="L670" s="22"/>
      <c r="M670" s="22"/>
      <c r="N670" s="22"/>
      <c r="O670" s="22"/>
      <c r="P670" s="22"/>
      <c r="Q670" s="22"/>
      <c r="R670" s="22"/>
    </row>
    <row r="671" spans="1:18" x14ac:dyDescent="0.35">
      <c r="A671" s="22"/>
      <c r="B671" s="109"/>
      <c r="C671" s="109"/>
      <c r="D671" s="109"/>
      <c r="E671" s="22"/>
      <c r="F671" s="22"/>
      <c r="G671" s="22"/>
      <c r="H671" s="22"/>
      <c r="I671" s="22"/>
      <c r="J671" s="22"/>
      <c r="K671" s="22"/>
      <c r="L671" s="22"/>
      <c r="M671" s="22"/>
      <c r="N671" s="22"/>
      <c r="O671" s="22"/>
      <c r="P671" s="22"/>
      <c r="Q671" s="22"/>
      <c r="R671" s="22"/>
    </row>
    <row r="672" spans="1:18" x14ac:dyDescent="0.35">
      <c r="A672" s="22"/>
      <c r="B672" s="109"/>
      <c r="C672" s="109"/>
      <c r="D672" s="109"/>
      <c r="E672" s="22"/>
      <c r="F672" s="22"/>
      <c r="G672" s="22"/>
      <c r="H672" s="22"/>
      <c r="I672" s="22"/>
      <c r="J672" s="22"/>
      <c r="K672" s="22"/>
      <c r="L672" s="22"/>
      <c r="M672" s="22"/>
      <c r="N672" s="22"/>
      <c r="O672" s="22"/>
      <c r="P672" s="22"/>
      <c r="Q672" s="22"/>
      <c r="R672" s="22"/>
    </row>
    <row r="673" spans="1:18" x14ac:dyDescent="0.35">
      <c r="A673" s="22"/>
      <c r="B673" s="109"/>
      <c r="C673" s="109"/>
      <c r="D673" s="109"/>
      <c r="E673" s="22"/>
      <c r="F673" s="22"/>
      <c r="G673" s="22"/>
      <c r="H673" s="22"/>
      <c r="I673" s="22"/>
      <c r="J673" s="22"/>
      <c r="K673" s="22"/>
      <c r="L673" s="22"/>
      <c r="M673" s="22"/>
      <c r="N673" s="22"/>
      <c r="O673" s="22"/>
      <c r="P673" s="22"/>
      <c r="Q673" s="22"/>
      <c r="R673" s="22"/>
    </row>
    <row r="674" spans="1:18" x14ac:dyDescent="0.35">
      <c r="A674" s="22"/>
      <c r="B674" s="109"/>
      <c r="C674" s="109"/>
      <c r="D674" s="109"/>
      <c r="E674" s="22"/>
      <c r="F674" s="22"/>
      <c r="G674" s="22"/>
      <c r="H674" s="22"/>
      <c r="I674" s="22"/>
      <c r="J674" s="22"/>
      <c r="K674" s="22"/>
      <c r="L674" s="22"/>
      <c r="M674" s="22"/>
      <c r="N674" s="22"/>
      <c r="O674" s="22"/>
      <c r="P674" s="22"/>
      <c r="Q674" s="22"/>
      <c r="R674" s="22"/>
    </row>
    <row r="675" spans="1:18" x14ac:dyDescent="0.35">
      <c r="A675" s="22"/>
      <c r="B675" s="109"/>
      <c r="C675" s="109"/>
      <c r="D675" s="109"/>
      <c r="E675" s="22"/>
      <c r="F675" s="22"/>
      <c r="G675" s="22"/>
      <c r="H675" s="22"/>
      <c r="I675" s="22"/>
      <c r="J675" s="22"/>
      <c r="K675" s="22"/>
      <c r="L675" s="22"/>
      <c r="M675" s="22"/>
      <c r="N675" s="22"/>
      <c r="O675" s="22"/>
      <c r="P675" s="22"/>
      <c r="Q675" s="22"/>
      <c r="R675" s="22"/>
    </row>
    <row r="676" spans="1:18" x14ac:dyDescent="0.35">
      <c r="A676" s="22"/>
      <c r="B676" s="109"/>
      <c r="C676" s="109"/>
      <c r="D676" s="109"/>
      <c r="E676" s="22"/>
      <c r="F676" s="22"/>
      <c r="G676" s="22"/>
      <c r="H676" s="22"/>
      <c r="I676" s="22"/>
      <c r="J676" s="22"/>
      <c r="K676" s="22"/>
      <c r="L676" s="22"/>
      <c r="M676" s="22"/>
      <c r="N676" s="22"/>
      <c r="O676" s="22"/>
      <c r="P676" s="22"/>
      <c r="Q676" s="22"/>
      <c r="R676" s="22"/>
    </row>
    <row r="677" spans="1:18" x14ac:dyDescent="0.35">
      <c r="A677" s="22"/>
      <c r="B677" s="109"/>
      <c r="C677" s="109"/>
      <c r="D677" s="109"/>
      <c r="E677" s="22"/>
      <c r="F677" s="22"/>
      <c r="G677" s="22"/>
      <c r="H677" s="22"/>
      <c r="I677" s="22"/>
      <c r="J677" s="22"/>
      <c r="K677" s="22"/>
      <c r="L677" s="22"/>
      <c r="M677" s="22"/>
      <c r="N677" s="22"/>
      <c r="O677" s="22"/>
      <c r="P677" s="22"/>
      <c r="Q677" s="22"/>
      <c r="R677" s="22"/>
    </row>
    <row r="678" spans="1:18" x14ac:dyDescent="0.35">
      <c r="A678" s="22"/>
      <c r="B678" s="109"/>
      <c r="C678" s="109"/>
      <c r="D678" s="109"/>
      <c r="E678" s="22"/>
      <c r="F678" s="22"/>
      <c r="G678" s="22"/>
      <c r="H678" s="22"/>
      <c r="I678" s="22"/>
      <c r="J678" s="22"/>
      <c r="K678" s="22"/>
      <c r="L678" s="22"/>
      <c r="M678" s="22"/>
      <c r="N678" s="22"/>
      <c r="O678" s="22"/>
      <c r="P678" s="22"/>
      <c r="Q678" s="22"/>
      <c r="R678" s="22"/>
    </row>
    <row r="679" spans="1:18" x14ac:dyDescent="0.35">
      <c r="A679" s="22"/>
      <c r="B679" s="109"/>
      <c r="C679" s="109"/>
      <c r="D679" s="109"/>
      <c r="E679" s="22"/>
      <c r="F679" s="22"/>
      <c r="G679" s="22"/>
      <c r="H679" s="22"/>
      <c r="I679" s="22"/>
      <c r="J679" s="22"/>
      <c r="K679" s="22"/>
      <c r="L679" s="22"/>
      <c r="M679" s="22"/>
      <c r="N679" s="22"/>
      <c r="O679" s="22"/>
      <c r="P679" s="22"/>
      <c r="Q679" s="22"/>
      <c r="R679" s="22"/>
    </row>
    <row r="680" spans="1:18" x14ac:dyDescent="0.35">
      <c r="A680" s="22"/>
      <c r="B680" s="109"/>
      <c r="C680" s="109"/>
      <c r="D680" s="109"/>
      <c r="E680" s="22"/>
      <c r="F680" s="22"/>
      <c r="G680" s="22"/>
      <c r="H680" s="22"/>
      <c r="I680" s="22"/>
      <c r="J680" s="22"/>
      <c r="K680" s="22"/>
      <c r="L680" s="22"/>
      <c r="M680" s="22"/>
      <c r="N680" s="22"/>
      <c r="O680" s="22"/>
      <c r="P680" s="22"/>
      <c r="Q680" s="22"/>
      <c r="R680" s="22"/>
    </row>
    <row r="681" spans="1:18" x14ac:dyDescent="0.35">
      <c r="A681" s="22"/>
      <c r="B681" s="109"/>
      <c r="C681" s="109"/>
      <c r="D681" s="109"/>
      <c r="E681" s="22"/>
      <c r="F681" s="22"/>
      <c r="G681" s="22"/>
      <c r="H681" s="22"/>
      <c r="I681" s="22"/>
      <c r="J681" s="22"/>
      <c r="K681" s="22"/>
      <c r="L681" s="22"/>
      <c r="M681" s="22"/>
      <c r="N681" s="22"/>
      <c r="O681" s="22"/>
      <c r="P681" s="22"/>
      <c r="Q681" s="22"/>
      <c r="R681" s="22"/>
    </row>
    <row r="682" spans="1:18" x14ac:dyDescent="0.35">
      <c r="A682" s="22"/>
      <c r="B682" s="109"/>
      <c r="C682" s="109"/>
      <c r="D682" s="109"/>
      <c r="E682" s="22"/>
      <c r="F682" s="22"/>
      <c r="G682" s="22"/>
      <c r="H682" s="22"/>
      <c r="I682" s="22"/>
      <c r="J682" s="22"/>
      <c r="K682" s="22"/>
      <c r="L682" s="22"/>
      <c r="M682" s="22"/>
      <c r="N682" s="22"/>
      <c r="O682" s="22"/>
      <c r="P682" s="22"/>
      <c r="Q682" s="22"/>
      <c r="R682" s="22"/>
    </row>
    <row r="683" spans="1:18" x14ac:dyDescent="0.35">
      <c r="A683" s="22"/>
      <c r="B683" s="109"/>
      <c r="C683" s="109"/>
      <c r="D683" s="109"/>
      <c r="E683" s="22"/>
      <c r="F683" s="22"/>
      <c r="G683" s="22"/>
      <c r="H683" s="22"/>
      <c r="I683" s="22"/>
      <c r="J683" s="22"/>
      <c r="K683" s="22"/>
      <c r="L683" s="22"/>
      <c r="M683" s="22"/>
      <c r="N683" s="22"/>
      <c r="O683" s="22"/>
      <c r="P683" s="22"/>
      <c r="Q683" s="22"/>
      <c r="R683" s="22"/>
    </row>
    <row r="684" spans="1:18" x14ac:dyDescent="0.35">
      <c r="A684" s="22"/>
      <c r="B684" s="109"/>
      <c r="C684" s="109"/>
      <c r="D684" s="109"/>
      <c r="E684" s="22"/>
      <c r="F684" s="22"/>
      <c r="G684" s="22"/>
      <c r="H684" s="22"/>
      <c r="I684" s="22"/>
      <c r="J684" s="22"/>
      <c r="K684" s="22"/>
      <c r="L684" s="22"/>
      <c r="M684" s="22"/>
      <c r="N684" s="22"/>
      <c r="O684" s="22"/>
      <c r="P684" s="22"/>
      <c r="Q684" s="22"/>
      <c r="R684" s="22"/>
    </row>
    <row r="685" spans="1:18" x14ac:dyDescent="0.35">
      <c r="A685" s="22"/>
      <c r="B685" s="109"/>
      <c r="C685" s="109"/>
      <c r="D685" s="109"/>
      <c r="E685" s="22"/>
      <c r="F685" s="22"/>
      <c r="G685" s="22"/>
      <c r="H685" s="22"/>
      <c r="I685" s="22"/>
      <c r="J685" s="22"/>
      <c r="K685" s="22"/>
      <c r="L685" s="22"/>
      <c r="M685" s="22"/>
      <c r="N685" s="22"/>
      <c r="O685" s="22"/>
      <c r="P685" s="22"/>
      <c r="Q685" s="22"/>
      <c r="R685" s="22"/>
    </row>
    <row r="686" spans="1:18" x14ac:dyDescent="0.35">
      <c r="A686" s="22"/>
      <c r="B686" s="109"/>
      <c r="C686" s="109"/>
      <c r="D686" s="109"/>
      <c r="E686" s="22"/>
      <c r="F686" s="22"/>
      <c r="G686" s="22"/>
      <c r="H686" s="22"/>
      <c r="I686" s="22"/>
      <c r="J686" s="22"/>
      <c r="K686" s="22"/>
      <c r="L686" s="22"/>
      <c r="M686" s="22"/>
      <c r="N686" s="22"/>
      <c r="O686" s="22"/>
      <c r="P686" s="22"/>
      <c r="Q686" s="22"/>
      <c r="R686" s="22"/>
    </row>
    <row r="687" spans="1:18" x14ac:dyDescent="0.35">
      <c r="A687" s="22"/>
      <c r="B687" s="109"/>
      <c r="C687" s="109"/>
      <c r="D687" s="109"/>
      <c r="E687" s="22"/>
      <c r="F687" s="22"/>
      <c r="G687" s="22"/>
      <c r="H687" s="22"/>
      <c r="I687" s="22"/>
      <c r="J687" s="22"/>
      <c r="K687" s="22"/>
      <c r="L687" s="22"/>
      <c r="M687" s="22"/>
      <c r="N687" s="22"/>
      <c r="O687" s="22"/>
      <c r="P687" s="22"/>
      <c r="Q687" s="22"/>
      <c r="R687" s="22"/>
    </row>
    <row r="688" spans="1:18" x14ac:dyDescent="0.35">
      <c r="A688" s="22"/>
      <c r="B688" s="109"/>
      <c r="C688" s="109"/>
      <c r="D688" s="109"/>
      <c r="E688" s="22"/>
      <c r="F688" s="22"/>
      <c r="G688" s="22"/>
      <c r="H688" s="22"/>
      <c r="I688" s="22"/>
      <c r="J688" s="22"/>
      <c r="K688" s="22"/>
      <c r="L688" s="22"/>
      <c r="M688" s="22"/>
      <c r="N688" s="22"/>
      <c r="O688" s="22"/>
      <c r="P688" s="22"/>
      <c r="Q688" s="22"/>
      <c r="R688" s="22"/>
    </row>
    <row r="689" spans="1:18" x14ac:dyDescent="0.35">
      <c r="A689" s="22"/>
      <c r="B689" s="109"/>
      <c r="C689" s="109"/>
      <c r="D689" s="109"/>
      <c r="E689" s="22"/>
      <c r="F689" s="22"/>
      <c r="G689" s="22"/>
      <c r="H689" s="22"/>
      <c r="I689" s="22"/>
      <c r="J689" s="22"/>
      <c r="K689" s="22"/>
      <c r="L689" s="22"/>
      <c r="M689" s="22"/>
      <c r="N689" s="22"/>
      <c r="O689" s="22"/>
      <c r="P689" s="22"/>
      <c r="Q689" s="22"/>
      <c r="R689" s="22"/>
    </row>
    <row r="690" spans="1:18" x14ac:dyDescent="0.35">
      <c r="A690" s="22"/>
      <c r="B690" s="109"/>
      <c r="C690" s="109"/>
      <c r="D690" s="109"/>
      <c r="E690" s="22"/>
      <c r="F690" s="22"/>
      <c r="G690" s="22"/>
      <c r="H690" s="22"/>
      <c r="I690" s="22"/>
      <c r="J690" s="22"/>
      <c r="K690" s="22"/>
      <c r="L690" s="22"/>
      <c r="M690" s="22"/>
      <c r="N690" s="22"/>
      <c r="O690" s="22"/>
      <c r="P690" s="22"/>
      <c r="Q690" s="22"/>
      <c r="R690" s="22"/>
    </row>
    <row r="691" spans="1:18" x14ac:dyDescent="0.35">
      <c r="A691" s="22"/>
      <c r="B691" s="109"/>
      <c r="C691" s="109"/>
      <c r="D691" s="109"/>
      <c r="E691" s="22"/>
      <c r="F691" s="22"/>
      <c r="G691" s="22"/>
      <c r="H691" s="22"/>
      <c r="I691" s="22"/>
      <c r="J691" s="22"/>
      <c r="K691" s="22"/>
      <c r="L691" s="22"/>
      <c r="M691" s="22"/>
      <c r="N691" s="22"/>
      <c r="O691" s="22"/>
      <c r="P691" s="22"/>
      <c r="Q691" s="22"/>
      <c r="R691" s="22"/>
    </row>
    <row r="692" spans="1:18" x14ac:dyDescent="0.35">
      <c r="A692" s="22"/>
      <c r="B692" s="109"/>
      <c r="C692" s="109"/>
      <c r="D692" s="109"/>
      <c r="E692" s="22"/>
      <c r="F692" s="22"/>
      <c r="G692" s="22"/>
      <c r="H692" s="22"/>
      <c r="I692" s="22"/>
      <c r="J692" s="22"/>
      <c r="K692" s="22"/>
      <c r="L692" s="22"/>
      <c r="M692" s="22"/>
      <c r="N692" s="22"/>
      <c r="O692" s="22"/>
      <c r="P692" s="22"/>
      <c r="Q692" s="22"/>
      <c r="R692" s="22"/>
    </row>
    <row r="693" spans="1:18" x14ac:dyDescent="0.35">
      <c r="A693" s="22"/>
      <c r="B693" s="109"/>
      <c r="C693" s="109"/>
      <c r="D693" s="109"/>
      <c r="E693" s="22"/>
      <c r="F693" s="22"/>
      <c r="G693" s="22"/>
      <c r="H693" s="22"/>
      <c r="I693" s="22"/>
      <c r="J693" s="22"/>
      <c r="K693" s="22"/>
      <c r="L693" s="22"/>
      <c r="M693" s="22"/>
      <c r="N693" s="22"/>
      <c r="O693" s="22"/>
      <c r="P693" s="22"/>
      <c r="Q693" s="22"/>
      <c r="R693" s="22"/>
    </row>
    <row r="694" spans="1:18" x14ac:dyDescent="0.35">
      <c r="A694" s="22"/>
      <c r="B694" s="109"/>
      <c r="C694" s="109"/>
      <c r="D694" s="109"/>
      <c r="E694" s="22"/>
      <c r="F694" s="22"/>
      <c r="G694" s="22"/>
      <c r="H694" s="22"/>
      <c r="I694" s="22"/>
      <c r="J694" s="22"/>
      <c r="K694" s="22"/>
      <c r="L694" s="22"/>
      <c r="M694" s="22"/>
      <c r="N694" s="22"/>
      <c r="O694" s="22"/>
      <c r="P694" s="22"/>
      <c r="Q694" s="22"/>
      <c r="R694" s="22"/>
    </row>
    <row r="695" spans="1:18" x14ac:dyDescent="0.35">
      <c r="A695" s="22"/>
      <c r="B695" s="109"/>
      <c r="C695" s="109"/>
      <c r="D695" s="109"/>
      <c r="E695" s="22"/>
      <c r="F695" s="22"/>
      <c r="G695" s="22"/>
      <c r="H695" s="22"/>
      <c r="I695" s="22"/>
      <c r="J695" s="22"/>
      <c r="K695" s="22"/>
      <c r="L695" s="22"/>
      <c r="M695" s="22"/>
      <c r="N695" s="22"/>
      <c r="O695" s="22"/>
      <c r="P695" s="22"/>
      <c r="Q695" s="22"/>
      <c r="R695" s="22"/>
    </row>
    <row r="696" spans="1:18" x14ac:dyDescent="0.35">
      <c r="A696" s="22"/>
      <c r="B696" s="109"/>
      <c r="C696" s="109"/>
      <c r="D696" s="109"/>
      <c r="E696" s="22"/>
      <c r="F696" s="22"/>
      <c r="G696" s="22"/>
      <c r="H696" s="22"/>
      <c r="I696" s="22"/>
      <c r="J696" s="22"/>
      <c r="K696" s="22"/>
      <c r="L696" s="22"/>
      <c r="M696" s="22"/>
      <c r="N696" s="22"/>
      <c r="O696" s="22"/>
      <c r="P696" s="22"/>
      <c r="Q696" s="22"/>
      <c r="R696" s="22"/>
    </row>
    <row r="697" spans="1:18" x14ac:dyDescent="0.35">
      <c r="A697" s="22"/>
      <c r="B697" s="109"/>
      <c r="C697" s="109"/>
      <c r="D697" s="109"/>
      <c r="E697" s="22"/>
      <c r="F697" s="22"/>
      <c r="G697" s="22"/>
      <c r="H697" s="22"/>
      <c r="I697" s="22"/>
      <c r="J697" s="22"/>
      <c r="K697" s="22"/>
      <c r="L697" s="22"/>
      <c r="M697" s="22"/>
      <c r="N697" s="22"/>
      <c r="O697" s="22"/>
      <c r="P697" s="22"/>
      <c r="Q697" s="22"/>
      <c r="R697" s="22"/>
    </row>
    <row r="698" spans="1:18" x14ac:dyDescent="0.35">
      <c r="A698" s="22"/>
      <c r="B698" s="109"/>
      <c r="C698" s="109"/>
      <c r="D698" s="109"/>
      <c r="E698" s="22"/>
      <c r="F698" s="22"/>
      <c r="G698" s="22"/>
      <c r="H698" s="22"/>
      <c r="I698" s="22"/>
      <c r="J698" s="22"/>
      <c r="K698" s="22"/>
      <c r="L698" s="22"/>
      <c r="M698" s="22"/>
      <c r="N698" s="22"/>
      <c r="O698" s="22"/>
      <c r="P698" s="22"/>
      <c r="Q698" s="22"/>
      <c r="R698" s="22"/>
    </row>
    <row r="699" spans="1:18" x14ac:dyDescent="0.35">
      <c r="A699" s="22"/>
      <c r="B699" s="109"/>
      <c r="C699" s="109"/>
      <c r="D699" s="109"/>
      <c r="E699" s="22"/>
      <c r="F699" s="22"/>
      <c r="G699" s="22"/>
      <c r="H699" s="22"/>
      <c r="I699" s="22"/>
      <c r="J699" s="22"/>
      <c r="K699" s="22"/>
      <c r="L699" s="22"/>
      <c r="M699" s="22"/>
      <c r="N699" s="22"/>
      <c r="O699" s="22"/>
      <c r="P699" s="22"/>
      <c r="Q699" s="22"/>
      <c r="R699" s="22"/>
    </row>
    <row r="700" spans="1:18" x14ac:dyDescent="0.35">
      <c r="A700" s="22"/>
      <c r="B700" s="109"/>
      <c r="C700" s="109"/>
      <c r="D700" s="109"/>
      <c r="E700" s="22"/>
      <c r="F700" s="22"/>
      <c r="G700" s="22"/>
      <c r="H700" s="22"/>
      <c r="I700" s="22"/>
      <c r="J700" s="22"/>
      <c r="K700" s="22"/>
      <c r="L700" s="22"/>
      <c r="M700" s="22"/>
      <c r="N700" s="22"/>
      <c r="O700" s="22"/>
      <c r="P700" s="22"/>
      <c r="Q700" s="22"/>
      <c r="R700" s="22"/>
    </row>
    <row r="701" spans="1:18" x14ac:dyDescent="0.35">
      <c r="A701" s="22"/>
      <c r="B701" s="109"/>
      <c r="C701" s="109"/>
      <c r="D701" s="109"/>
      <c r="E701" s="22"/>
      <c r="F701" s="22"/>
      <c r="G701" s="22"/>
      <c r="H701" s="22"/>
      <c r="I701" s="22"/>
      <c r="J701" s="22"/>
      <c r="K701" s="22"/>
      <c r="L701" s="22"/>
      <c r="M701" s="22"/>
      <c r="N701" s="22"/>
      <c r="O701" s="22"/>
      <c r="P701" s="22"/>
      <c r="Q701" s="22"/>
      <c r="R701" s="22"/>
    </row>
    <row r="702" spans="1:18" x14ac:dyDescent="0.35">
      <c r="A702" s="22"/>
      <c r="B702" s="109"/>
      <c r="C702" s="109"/>
      <c r="D702" s="109"/>
      <c r="E702" s="22"/>
      <c r="F702" s="22"/>
      <c r="G702" s="22"/>
      <c r="H702" s="22"/>
      <c r="I702" s="22"/>
      <c r="J702" s="22"/>
      <c r="K702" s="22"/>
      <c r="L702" s="22"/>
      <c r="M702" s="22"/>
      <c r="N702" s="22"/>
      <c r="O702" s="22"/>
      <c r="P702" s="22"/>
      <c r="Q702" s="22"/>
      <c r="R702" s="22"/>
    </row>
    <row r="703" spans="1:18" x14ac:dyDescent="0.35">
      <c r="A703" s="22"/>
      <c r="B703" s="109"/>
      <c r="C703" s="109"/>
      <c r="D703" s="109"/>
      <c r="E703" s="22"/>
      <c r="F703" s="22"/>
      <c r="G703" s="22"/>
      <c r="H703" s="22"/>
      <c r="I703" s="22"/>
      <c r="J703" s="22"/>
      <c r="K703" s="22"/>
      <c r="L703" s="22"/>
      <c r="M703" s="22"/>
      <c r="N703" s="22"/>
      <c r="O703" s="22"/>
      <c r="P703" s="22"/>
      <c r="Q703" s="22"/>
      <c r="R703" s="22"/>
    </row>
    <row r="704" spans="1:18" x14ac:dyDescent="0.35">
      <c r="A704" s="22"/>
      <c r="B704" s="109"/>
      <c r="C704" s="109"/>
      <c r="D704" s="109"/>
      <c r="E704" s="22"/>
      <c r="F704" s="22"/>
      <c r="G704" s="22"/>
      <c r="H704" s="22"/>
      <c r="I704" s="22"/>
      <c r="J704" s="22"/>
      <c r="K704" s="22"/>
      <c r="L704" s="22"/>
      <c r="M704" s="22"/>
      <c r="N704" s="22"/>
      <c r="O704" s="22"/>
      <c r="P704" s="22"/>
      <c r="Q704" s="22"/>
      <c r="R704" s="22"/>
    </row>
    <row r="705" spans="1:18" x14ac:dyDescent="0.35">
      <c r="A705" s="22"/>
      <c r="B705" s="109"/>
      <c r="C705" s="109"/>
      <c r="D705" s="109"/>
      <c r="E705" s="22"/>
      <c r="F705" s="22"/>
      <c r="G705" s="22"/>
      <c r="H705" s="22"/>
      <c r="I705" s="22"/>
      <c r="J705" s="22"/>
      <c r="K705" s="22"/>
      <c r="L705" s="22"/>
      <c r="M705" s="22"/>
      <c r="N705" s="22"/>
      <c r="O705" s="22"/>
      <c r="P705" s="22"/>
      <c r="Q705" s="22"/>
      <c r="R705" s="22"/>
    </row>
    <row r="706" spans="1:18" x14ac:dyDescent="0.35">
      <c r="A706" s="22"/>
      <c r="B706" s="109"/>
      <c r="C706" s="109"/>
      <c r="D706" s="109"/>
      <c r="E706" s="22"/>
      <c r="F706" s="22"/>
      <c r="G706" s="22"/>
      <c r="H706" s="22"/>
      <c r="I706" s="22"/>
      <c r="J706" s="22"/>
      <c r="K706" s="22"/>
      <c r="L706" s="22"/>
      <c r="M706" s="22"/>
      <c r="N706" s="22"/>
      <c r="O706" s="22"/>
      <c r="P706" s="22"/>
      <c r="Q706" s="22"/>
      <c r="R706" s="22"/>
    </row>
    <row r="707" spans="1:18" x14ac:dyDescent="0.35">
      <c r="A707" s="22"/>
      <c r="B707" s="109"/>
      <c r="C707" s="109"/>
      <c r="D707" s="109"/>
      <c r="E707" s="22"/>
      <c r="F707" s="22"/>
      <c r="G707" s="22"/>
      <c r="H707" s="22"/>
      <c r="I707" s="22"/>
      <c r="J707" s="22"/>
      <c r="K707" s="22"/>
      <c r="L707" s="22"/>
      <c r="M707" s="22"/>
      <c r="N707" s="22"/>
      <c r="O707" s="22"/>
      <c r="P707" s="22"/>
      <c r="Q707" s="22"/>
      <c r="R707" s="22"/>
    </row>
    <row r="708" spans="1:18" x14ac:dyDescent="0.35">
      <c r="A708" s="22"/>
      <c r="B708" s="109"/>
      <c r="C708" s="109"/>
      <c r="D708" s="109"/>
      <c r="E708" s="22"/>
      <c r="F708" s="22"/>
      <c r="G708" s="22"/>
      <c r="H708" s="22"/>
      <c r="I708" s="22"/>
      <c r="J708" s="22"/>
      <c r="K708" s="22"/>
      <c r="L708" s="22"/>
      <c r="M708" s="22"/>
      <c r="N708" s="22"/>
      <c r="O708" s="22"/>
      <c r="P708" s="22"/>
      <c r="Q708" s="22"/>
      <c r="R708" s="22"/>
    </row>
    <row r="709" spans="1:18" x14ac:dyDescent="0.35">
      <c r="A709" s="22"/>
      <c r="B709" s="109"/>
      <c r="C709" s="109"/>
      <c r="D709" s="109"/>
      <c r="E709" s="22"/>
      <c r="F709" s="22"/>
      <c r="G709" s="22"/>
      <c r="H709" s="22"/>
      <c r="I709" s="22"/>
      <c r="J709" s="22"/>
      <c r="K709" s="22"/>
      <c r="L709" s="22"/>
      <c r="M709" s="22"/>
      <c r="N709" s="22"/>
      <c r="O709" s="22"/>
      <c r="P709" s="22"/>
      <c r="Q709" s="22"/>
      <c r="R709" s="22"/>
    </row>
    <row r="710" spans="1:18" x14ac:dyDescent="0.35">
      <c r="A710" s="22"/>
      <c r="B710" s="109"/>
      <c r="C710" s="109"/>
      <c r="D710" s="109"/>
      <c r="E710" s="22"/>
      <c r="F710" s="22"/>
      <c r="G710" s="22"/>
      <c r="H710" s="22"/>
      <c r="I710" s="22"/>
      <c r="J710" s="22"/>
      <c r="K710" s="22"/>
      <c r="L710" s="22"/>
      <c r="M710" s="22"/>
      <c r="N710" s="22"/>
      <c r="O710" s="22"/>
      <c r="P710" s="22"/>
      <c r="Q710" s="22"/>
      <c r="R710" s="22"/>
    </row>
    <row r="711" spans="1:18" x14ac:dyDescent="0.35">
      <c r="A711" s="22"/>
      <c r="B711" s="109"/>
      <c r="C711" s="109"/>
      <c r="D711" s="109"/>
      <c r="E711" s="22"/>
      <c r="F711" s="22"/>
      <c r="G711" s="22"/>
      <c r="H711" s="22"/>
      <c r="I711" s="22"/>
      <c r="J711" s="22"/>
      <c r="K711" s="22"/>
      <c r="L711" s="22"/>
      <c r="M711" s="22"/>
      <c r="N711" s="22"/>
      <c r="O711" s="22"/>
      <c r="P711" s="22"/>
      <c r="Q711" s="22"/>
      <c r="R711" s="22"/>
    </row>
    <row r="712" spans="1:18" x14ac:dyDescent="0.35">
      <c r="A712" s="22"/>
      <c r="B712" s="109"/>
      <c r="C712" s="109"/>
      <c r="D712" s="109"/>
      <c r="E712" s="22"/>
      <c r="F712" s="22"/>
      <c r="G712" s="22"/>
      <c r="H712" s="22"/>
      <c r="I712" s="22"/>
      <c r="J712" s="22"/>
      <c r="K712" s="22"/>
      <c r="L712" s="22"/>
      <c r="M712" s="22"/>
      <c r="N712" s="22"/>
      <c r="O712" s="22"/>
      <c r="P712" s="22"/>
      <c r="Q712" s="22"/>
      <c r="R712" s="22"/>
    </row>
    <row r="713" spans="1:18" x14ac:dyDescent="0.35">
      <c r="A713" s="22"/>
      <c r="B713" s="109"/>
      <c r="C713" s="109"/>
      <c r="D713" s="109"/>
      <c r="E713" s="22"/>
      <c r="F713" s="22"/>
      <c r="G713" s="22"/>
      <c r="H713" s="22"/>
      <c r="I713" s="22"/>
      <c r="J713" s="22"/>
      <c r="K713" s="22"/>
      <c r="L713" s="22"/>
      <c r="M713" s="22"/>
      <c r="N713" s="22"/>
      <c r="O713" s="22"/>
      <c r="P713" s="22"/>
      <c r="Q713" s="22"/>
      <c r="R713" s="22"/>
    </row>
    <row r="714" spans="1:18" x14ac:dyDescent="0.35">
      <c r="A714" s="22"/>
      <c r="B714" s="109"/>
      <c r="C714" s="109"/>
      <c r="D714" s="109"/>
      <c r="E714" s="22"/>
      <c r="F714" s="22"/>
      <c r="G714" s="22"/>
      <c r="H714" s="22"/>
      <c r="I714" s="22"/>
      <c r="J714" s="22"/>
      <c r="K714" s="22"/>
      <c r="L714" s="22"/>
      <c r="M714" s="22"/>
      <c r="N714" s="22"/>
      <c r="O714" s="22"/>
      <c r="P714" s="22"/>
      <c r="Q714" s="22"/>
      <c r="R714" s="22"/>
    </row>
    <row r="715" spans="1:18" x14ac:dyDescent="0.35">
      <c r="A715" s="22"/>
      <c r="B715" s="109"/>
      <c r="C715" s="109"/>
      <c r="D715" s="109"/>
      <c r="E715" s="22"/>
      <c r="F715" s="22"/>
      <c r="G715" s="22"/>
      <c r="H715" s="22"/>
      <c r="I715" s="22"/>
      <c r="J715" s="22"/>
      <c r="K715" s="22"/>
      <c r="L715" s="22"/>
      <c r="M715" s="22"/>
      <c r="N715" s="22"/>
      <c r="O715" s="22"/>
      <c r="P715" s="22"/>
      <c r="Q715" s="22"/>
      <c r="R715" s="22"/>
    </row>
    <row r="716" spans="1:18" x14ac:dyDescent="0.35">
      <c r="A716" s="22"/>
      <c r="B716" s="109"/>
      <c r="C716" s="109"/>
      <c r="D716" s="109"/>
      <c r="E716" s="22"/>
      <c r="F716" s="22"/>
      <c r="G716" s="22"/>
      <c r="H716" s="22"/>
      <c r="I716" s="22"/>
      <c r="J716" s="22"/>
      <c r="K716" s="22"/>
      <c r="L716" s="22"/>
      <c r="M716" s="22"/>
      <c r="N716" s="22"/>
      <c r="O716" s="22"/>
      <c r="P716" s="22"/>
      <c r="Q716" s="22"/>
      <c r="R716" s="22"/>
    </row>
    <row r="717" spans="1:18" x14ac:dyDescent="0.35">
      <c r="A717" s="22"/>
      <c r="B717" s="109"/>
      <c r="C717" s="109"/>
      <c r="D717" s="109"/>
      <c r="E717" s="22"/>
      <c r="F717" s="22"/>
      <c r="G717" s="22"/>
      <c r="H717" s="22"/>
      <c r="I717" s="22"/>
      <c r="J717" s="22"/>
      <c r="K717" s="22"/>
      <c r="L717" s="22"/>
      <c r="M717" s="22"/>
      <c r="N717" s="22"/>
      <c r="O717" s="22"/>
      <c r="P717" s="22"/>
      <c r="Q717" s="22"/>
      <c r="R717" s="22"/>
    </row>
    <row r="718" spans="1:18" x14ac:dyDescent="0.35">
      <c r="A718" s="22"/>
      <c r="B718" s="109"/>
      <c r="C718" s="109"/>
      <c r="D718" s="109"/>
      <c r="E718" s="22"/>
      <c r="F718" s="22"/>
      <c r="G718" s="22"/>
      <c r="H718" s="22"/>
      <c r="I718" s="22"/>
      <c r="J718" s="22"/>
      <c r="K718" s="22"/>
      <c r="L718" s="22"/>
      <c r="M718" s="22"/>
      <c r="N718" s="22"/>
      <c r="O718" s="22"/>
      <c r="P718" s="22"/>
      <c r="Q718" s="22"/>
      <c r="R718" s="22"/>
    </row>
    <row r="719" spans="1:18" x14ac:dyDescent="0.35">
      <c r="A719" s="22"/>
      <c r="B719" s="109"/>
      <c r="C719" s="109"/>
      <c r="D719" s="109"/>
      <c r="E719" s="22"/>
      <c r="F719" s="22"/>
      <c r="G719" s="22"/>
      <c r="H719" s="22"/>
      <c r="I719" s="22"/>
      <c r="J719" s="22"/>
      <c r="K719" s="22"/>
      <c r="L719" s="22"/>
      <c r="M719" s="22"/>
      <c r="N719" s="22"/>
      <c r="O719" s="22"/>
      <c r="P719" s="22"/>
      <c r="Q719" s="22"/>
      <c r="R719" s="22"/>
    </row>
    <row r="720" spans="1:18" x14ac:dyDescent="0.35">
      <c r="A720" s="22"/>
      <c r="B720" s="109"/>
      <c r="C720" s="109"/>
      <c r="D720" s="109"/>
      <c r="E720" s="22"/>
      <c r="F720" s="22"/>
      <c r="G720" s="22"/>
      <c r="H720" s="22"/>
      <c r="I720" s="22"/>
      <c r="J720" s="22"/>
      <c r="K720" s="22"/>
      <c r="L720" s="22"/>
      <c r="M720" s="22"/>
      <c r="N720" s="22"/>
      <c r="O720" s="22"/>
      <c r="P720" s="22"/>
      <c r="Q720" s="22"/>
      <c r="R720" s="22"/>
    </row>
    <row r="721" spans="1:18" x14ac:dyDescent="0.35">
      <c r="A721" s="22"/>
      <c r="B721" s="109"/>
      <c r="C721" s="109"/>
      <c r="D721" s="109"/>
      <c r="E721" s="22"/>
      <c r="F721" s="22"/>
      <c r="G721" s="22"/>
      <c r="H721" s="22"/>
      <c r="I721" s="22"/>
      <c r="J721" s="22"/>
      <c r="K721" s="22"/>
      <c r="L721" s="22"/>
      <c r="M721" s="22"/>
      <c r="N721" s="22"/>
      <c r="O721" s="22"/>
      <c r="P721" s="22"/>
      <c r="Q721" s="22"/>
      <c r="R721" s="22"/>
    </row>
    <row r="722" spans="1:18" x14ac:dyDescent="0.35">
      <c r="A722" s="22"/>
      <c r="B722" s="109"/>
      <c r="C722" s="109"/>
      <c r="D722" s="109"/>
      <c r="E722" s="22"/>
      <c r="F722" s="22"/>
      <c r="G722" s="22"/>
      <c r="H722" s="22"/>
      <c r="I722" s="22"/>
      <c r="J722" s="22"/>
      <c r="K722" s="22"/>
      <c r="L722" s="22"/>
      <c r="M722" s="22"/>
      <c r="N722" s="22"/>
      <c r="O722" s="22"/>
      <c r="P722" s="22"/>
      <c r="Q722" s="22"/>
      <c r="R722" s="22"/>
    </row>
    <row r="723" spans="1:18" x14ac:dyDescent="0.35">
      <c r="A723" s="22"/>
      <c r="B723" s="109"/>
      <c r="C723" s="109"/>
      <c r="D723" s="109"/>
      <c r="E723" s="22"/>
      <c r="F723" s="22"/>
      <c r="G723" s="22"/>
      <c r="H723" s="22"/>
      <c r="I723" s="22"/>
      <c r="J723" s="22"/>
      <c r="K723" s="22"/>
      <c r="L723" s="22"/>
      <c r="M723" s="22"/>
      <c r="N723" s="22"/>
      <c r="O723" s="22"/>
      <c r="P723" s="22"/>
      <c r="Q723" s="22"/>
      <c r="R723" s="22"/>
    </row>
    <row r="724" spans="1:18" x14ac:dyDescent="0.35">
      <c r="A724" s="22"/>
      <c r="B724" s="109"/>
      <c r="C724" s="109"/>
      <c r="D724" s="109"/>
      <c r="E724" s="22"/>
      <c r="F724" s="22"/>
      <c r="G724" s="22"/>
      <c r="H724" s="22"/>
      <c r="I724" s="22"/>
      <c r="J724" s="22"/>
      <c r="K724" s="22"/>
      <c r="L724" s="22"/>
      <c r="M724" s="22"/>
      <c r="N724" s="22"/>
      <c r="O724" s="22"/>
      <c r="P724" s="22"/>
      <c r="Q724" s="22"/>
      <c r="R724" s="22"/>
    </row>
    <row r="725" spans="1:18" x14ac:dyDescent="0.35">
      <c r="A725" s="22"/>
      <c r="B725" s="109"/>
      <c r="C725" s="109"/>
      <c r="D725" s="109"/>
      <c r="E725" s="22"/>
      <c r="F725" s="22"/>
      <c r="G725" s="22"/>
      <c r="H725" s="22"/>
      <c r="I725" s="22"/>
      <c r="J725" s="22"/>
      <c r="K725" s="22"/>
      <c r="L725" s="22"/>
      <c r="M725" s="22"/>
      <c r="N725" s="22"/>
      <c r="O725" s="22"/>
      <c r="P725" s="22"/>
      <c r="Q725" s="22"/>
      <c r="R725" s="22"/>
    </row>
    <row r="726" spans="1:18" x14ac:dyDescent="0.35">
      <c r="A726" s="22"/>
      <c r="B726" s="109"/>
      <c r="C726" s="109"/>
      <c r="D726" s="109"/>
      <c r="E726" s="22"/>
      <c r="F726" s="22"/>
      <c r="G726" s="22"/>
      <c r="H726" s="22"/>
      <c r="I726" s="22"/>
      <c r="J726" s="22"/>
      <c r="K726" s="22"/>
      <c r="L726" s="22"/>
      <c r="M726" s="22"/>
      <c r="N726" s="22"/>
      <c r="O726" s="22"/>
      <c r="P726" s="22"/>
      <c r="Q726" s="22"/>
      <c r="R726" s="22"/>
    </row>
    <row r="727" spans="1:18" x14ac:dyDescent="0.35">
      <c r="A727" s="22"/>
      <c r="B727" s="109"/>
      <c r="C727" s="109"/>
      <c r="D727" s="109"/>
      <c r="E727" s="22"/>
      <c r="F727" s="22"/>
      <c r="G727" s="22"/>
      <c r="H727" s="22"/>
      <c r="I727" s="22"/>
      <c r="J727" s="22"/>
      <c r="K727" s="22"/>
      <c r="L727" s="22"/>
      <c r="M727" s="22"/>
      <c r="N727" s="22"/>
      <c r="O727" s="22"/>
      <c r="P727" s="22"/>
      <c r="Q727" s="22"/>
      <c r="R727" s="22"/>
    </row>
    <row r="728" spans="1:18" x14ac:dyDescent="0.35">
      <c r="A728" s="22"/>
      <c r="B728" s="109"/>
      <c r="C728" s="109"/>
      <c r="D728" s="109"/>
      <c r="E728" s="22"/>
      <c r="F728" s="22"/>
      <c r="G728" s="22"/>
      <c r="H728" s="22"/>
      <c r="I728" s="22"/>
      <c r="J728" s="22"/>
      <c r="K728" s="22"/>
      <c r="L728" s="22"/>
      <c r="M728" s="22"/>
      <c r="N728" s="22"/>
      <c r="O728" s="22"/>
      <c r="P728" s="22"/>
      <c r="Q728" s="22"/>
      <c r="R728" s="22"/>
    </row>
    <row r="729" spans="1:18" x14ac:dyDescent="0.35">
      <c r="A729" s="22"/>
      <c r="B729" s="109"/>
      <c r="C729" s="109"/>
      <c r="D729" s="109"/>
      <c r="E729" s="22"/>
      <c r="F729" s="22"/>
      <c r="G729" s="22"/>
      <c r="H729" s="22"/>
      <c r="I729" s="22"/>
      <c r="J729" s="22"/>
      <c r="K729" s="22"/>
      <c r="L729" s="22"/>
      <c r="M729" s="22"/>
      <c r="N729" s="22"/>
      <c r="O729" s="22"/>
      <c r="P729" s="22"/>
      <c r="Q729" s="22"/>
      <c r="R729" s="22"/>
    </row>
    <row r="730" spans="1:18" x14ac:dyDescent="0.35">
      <c r="A730" s="22"/>
      <c r="B730" s="109"/>
      <c r="C730" s="109"/>
      <c r="D730" s="109"/>
      <c r="E730" s="22"/>
      <c r="F730" s="22"/>
      <c r="G730" s="22"/>
      <c r="H730" s="22"/>
      <c r="I730" s="22"/>
      <c r="J730" s="22"/>
      <c r="K730" s="22"/>
      <c r="L730" s="22"/>
      <c r="M730" s="22"/>
      <c r="N730" s="22"/>
      <c r="O730" s="22"/>
      <c r="P730" s="22"/>
      <c r="Q730" s="22"/>
      <c r="R730" s="22"/>
    </row>
    <row r="731" spans="1:18" x14ac:dyDescent="0.35">
      <c r="A731" s="22"/>
      <c r="B731" s="109"/>
      <c r="C731" s="109"/>
      <c r="D731" s="109"/>
      <c r="E731" s="22"/>
      <c r="F731" s="22"/>
      <c r="G731" s="22"/>
      <c r="H731" s="22"/>
      <c r="I731" s="22"/>
      <c r="J731" s="22"/>
      <c r="K731" s="22"/>
      <c r="L731" s="22"/>
      <c r="M731" s="22"/>
      <c r="N731" s="22"/>
      <c r="O731" s="22"/>
      <c r="P731" s="22"/>
      <c r="Q731" s="22"/>
      <c r="R731" s="22"/>
    </row>
    <row r="732" spans="1:18" x14ac:dyDescent="0.35">
      <c r="A732" s="22"/>
      <c r="B732" s="109"/>
      <c r="C732" s="109"/>
      <c r="D732" s="109"/>
      <c r="E732" s="22"/>
      <c r="F732" s="22"/>
      <c r="G732" s="22"/>
      <c r="H732" s="22"/>
      <c r="I732" s="22"/>
      <c r="J732" s="22"/>
      <c r="K732" s="22"/>
      <c r="L732" s="22"/>
      <c r="M732" s="22"/>
      <c r="N732" s="22"/>
      <c r="O732" s="22"/>
      <c r="P732" s="22"/>
      <c r="Q732" s="22"/>
      <c r="R732" s="22"/>
    </row>
    <row r="733" spans="1:18" x14ac:dyDescent="0.35">
      <c r="A733" s="22"/>
      <c r="B733" s="109"/>
      <c r="C733" s="109"/>
      <c r="D733" s="109"/>
      <c r="E733" s="22"/>
      <c r="F733" s="22"/>
      <c r="G733" s="22"/>
      <c r="H733" s="22"/>
      <c r="I733" s="22"/>
      <c r="J733" s="22"/>
      <c r="K733" s="22"/>
      <c r="L733" s="22"/>
      <c r="M733" s="22"/>
      <c r="N733" s="22"/>
      <c r="O733" s="22"/>
      <c r="P733" s="22"/>
      <c r="Q733" s="22"/>
      <c r="R733" s="22"/>
    </row>
    <row r="734" spans="1:18" x14ac:dyDescent="0.35">
      <c r="A734" s="22"/>
      <c r="B734" s="109"/>
      <c r="C734" s="109"/>
      <c r="D734" s="109"/>
      <c r="E734" s="22"/>
      <c r="F734" s="22"/>
      <c r="G734" s="22"/>
      <c r="H734" s="22"/>
      <c r="I734" s="22"/>
      <c r="J734" s="22"/>
      <c r="K734" s="22"/>
      <c r="L734" s="22"/>
      <c r="M734" s="22"/>
      <c r="N734" s="22"/>
      <c r="O734" s="22"/>
      <c r="P734" s="22"/>
      <c r="Q734" s="22"/>
      <c r="R734" s="22"/>
    </row>
    <row r="735" spans="1:18" x14ac:dyDescent="0.35">
      <c r="A735" s="22"/>
      <c r="B735" s="109"/>
      <c r="C735" s="109"/>
      <c r="D735" s="109"/>
      <c r="E735" s="22"/>
      <c r="F735" s="22"/>
      <c r="G735" s="22"/>
      <c r="H735" s="22"/>
      <c r="I735" s="22"/>
      <c r="J735" s="22"/>
      <c r="K735" s="22"/>
      <c r="L735" s="22"/>
      <c r="M735" s="22"/>
      <c r="N735" s="22"/>
      <c r="O735" s="22"/>
      <c r="P735" s="22"/>
      <c r="Q735" s="22"/>
      <c r="R735" s="22"/>
    </row>
    <row r="736" spans="1:18" x14ac:dyDescent="0.35">
      <c r="A736" s="22"/>
      <c r="B736" s="109"/>
      <c r="C736" s="109"/>
      <c r="D736" s="109"/>
      <c r="E736" s="22"/>
      <c r="F736" s="22"/>
      <c r="G736" s="22"/>
      <c r="H736" s="22"/>
      <c r="I736" s="22"/>
      <c r="J736" s="22"/>
      <c r="K736" s="22"/>
      <c r="L736" s="22"/>
      <c r="M736" s="22"/>
      <c r="N736" s="22"/>
      <c r="O736" s="22"/>
      <c r="P736" s="22"/>
      <c r="Q736" s="22"/>
      <c r="R736" s="22"/>
    </row>
    <row r="737" spans="1:18" x14ac:dyDescent="0.35">
      <c r="A737" s="22"/>
      <c r="B737" s="109"/>
      <c r="C737" s="109"/>
      <c r="D737" s="109"/>
      <c r="E737" s="22"/>
      <c r="F737" s="22"/>
      <c r="G737" s="22"/>
      <c r="H737" s="22"/>
      <c r="I737" s="22"/>
      <c r="J737" s="22"/>
      <c r="K737" s="22"/>
      <c r="L737" s="22"/>
      <c r="M737" s="22"/>
      <c r="N737" s="22"/>
      <c r="O737" s="22"/>
      <c r="P737" s="22"/>
      <c r="Q737" s="22"/>
      <c r="R737" s="22"/>
    </row>
    <row r="738" spans="1:18" x14ac:dyDescent="0.35">
      <c r="A738" s="22"/>
      <c r="B738" s="109"/>
      <c r="C738" s="109"/>
      <c r="D738" s="109"/>
      <c r="E738" s="22"/>
      <c r="F738" s="22"/>
      <c r="G738" s="22"/>
      <c r="H738" s="22"/>
      <c r="I738" s="22"/>
      <c r="J738" s="22"/>
      <c r="K738" s="22"/>
      <c r="L738" s="22"/>
      <c r="M738" s="22"/>
      <c r="N738" s="22"/>
      <c r="O738" s="22"/>
      <c r="P738" s="22"/>
      <c r="Q738" s="22"/>
      <c r="R738" s="22"/>
    </row>
    <row r="739" spans="1:18" x14ac:dyDescent="0.35">
      <c r="A739" s="22"/>
      <c r="B739" s="109"/>
      <c r="C739" s="109"/>
      <c r="D739" s="109"/>
      <c r="E739" s="22"/>
      <c r="F739" s="22"/>
      <c r="G739" s="22"/>
      <c r="H739" s="22"/>
      <c r="I739" s="22"/>
      <c r="J739" s="22"/>
      <c r="K739" s="22"/>
      <c r="L739" s="22"/>
      <c r="M739" s="22"/>
      <c r="N739" s="22"/>
      <c r="O739" s="22"/>
      <c r="P739" s="22"/>
      <c r="Q739" s="22"/>
      <c r="R739" s="22"/>
    </row>
    <row r="740" spans="1:18" x14ac:dyDescent="0.35">
      <c r="A740" s="22"/>
      <c r="B740" s="109"/>
      <c r="C740" s="109"/>
      <c r="D740" s="109"/>
      <c r="E740" s="22"/>
      <c r="F740" s="22"/>
      <c r="G740" s="22"/>
      <c r="H740" s="22"/>
      <c r="I740" s="22"/>
      <c r="J740" s="22"/>
      <c r="K740" s="22"/>
      <c r="L740" s="22"/>
      <c r="M740" s="22"/>
      <c r="N740" s="22"/>
      <c r="O740" s="22"/>
      <c r="P740" s="22"/>
      <c r="Q740" s="22"/>
      <c r="R740" s="22"/>
    </row>
    <row r="741" spans="1:18" x14ac:dyDescent="0.35">
      <c r="A741" s="22"/>
      <c r="B741" s="109"/>
      <c r="C741" s="109"/>
      <c r="D741" s="109"/>
      <c r="E741" s="22"/>
      <c r="F741" s="22"/>
      <c r="G741" s="22"/>
      <c r="H741" s="22"/>
      <c r="I741" s="22"/>
      <c r="J741" s="22"/>
      <c r="K741" s="22"/>
      <c r="L741" s="22"/>
      <c r="M741" s="22"/>
      <c r="N741" s="22"/>
      <c r="O741" s="22"/>
      <c r="P741" s="22"/>
      <c r="Q741" s="22"/>
      <c r="R741" s="22"/>
    </row>
    <row r="742" spans="1:18" x14ac:dyDescent="0.35">
      <c r="A742" s="22"/>
      <c r="B742" s="109"/>
      <c r="C742" s="109"/>
      <c r="D742" s="109"/>
      <c r="E742" s="22"/>
      <c r="F742" s="22"/>
      <c r="G742" s="22"/>
      <c r="H742" s="22"/>
      <c r="I742" s="22"/>
      <c r="J742" s="22"/>
      <c r="K742" s="22"/>
      <c r="L742" s="22"/>
      <c r="M742" s="22"/>
      <c r="N742" s="22"/>
      <c r="O742" s="22"/>
      <c r="P742" s="22"/>
      <c r="Q742" s="22"/>
      <c r="R742" s="22"/>
    </row>
    <row r="743" spans="1:18" x14ac:dyDescent="0.35">
      <c r="A743" s="22"/>
      <c r="B743" s="109"/>
      <c r="C743" s="109"/>
      <c r="D743" s="109"/>
      <c r="E743" s="22"/>
      <c r="F743" s="22"/>
      <c r="G743" s="22"/>
      <c r="H743" s="22"/>
      <c r="I743" s="22"/>
      <c r="J743" s="22"/>
      <c r="K743" s="22"/>
      <c r="L743" s="22"/>
      <c r="M743" s="22"/>
      <c r="N743" s="22"/>
      <c r="O743" s="22"/>
      <c r="P743" s="22"/>
      <c r="Q743" s="22"/>
      <c r="R743" s="22"/>
    </row>
    <row r="744" spans="1:18" x14ac:dyDescent="0.35">
      <c r="A744" s="22"/>
      <c r="B744" s="109"/>
      <c r="C744" s="109"/>
      <c r="D744" s="109"/>
      <c r="E744" s="22"/>
      <c r="F744" s="22"/>
      <c r="G744" s="22"/>
      <c r="H744" s="22"/>
      <c r="I744" s="22"/>
      <c r="J744" s="22"/>
      <c r="K744" s="22"/>
      <c r="L744" s="22"/>
      <c r="M744" s="22"/>
      <c r="N744" s="22"/>
      <c r="O744" s="22"/>
      <c r="P744" s="22"/>
      <c r="Q744" s="22"/>
      <c r="R744" s="22"/>
    </row>
    <row r="745" spans="1:18" x14ac:dyDescent="0.35">
      <c r="A745" s="22"/>
      <c r="B745" s="109"/>
      <c r="C745" s="109"/>
      <c r="D745" s="109"/>
      <c r="E745" s="22"/>
      <c r="F745" s="22"/>
      <c r="G745" s="22"/>
      <c r="H745" s="22"/>
      <c r="I745" s="22"/>
      <c r="J745" s="22"/>
      <c r="K745" s="22"/>
      <c r="L745" s="22"/>
      <c r="M745" s="22"/>
      <c r="N745" s="22"/>
      <c r="O745" s="22"/>
      <c r="P745" s="22"/>
      <c r="Q745" s="22"/>
      <c r="R745" s="22"/>
    </row>
    <row r="746" spans="1:18" x14ac:dyDescent="0.35">
      <c r="A746" s="22"/>
      <c r="B746" s="109"/>
      <c r="C746" s="109"/>
      <c r="D746" s="109"/>
      <c r="E746" s="22"/>
      <c r="F746" s="22"/>
      <c r="G746" s="22"/>
      <c r="H746" s="22"/>
      <c r="I746" s="22"/>
      <c r="J746" s="22"/>
      <c r="K746" s="22"/>
      <c r="L746" s="22"/>
      <c r="M746" s="22"/>
      <c r="N746" s="22"/>
      <c r="O746" s="22"/>
      <c r="P746" s="22"/>
      <c r="Q746" s="22"/>
      <c r="R746" s="22"/>
    </row>
    <row r="747" spans="1:18" x14ac:dyDescent="0.35">
      <c r="A747" s="22"/>
      <c r="B747" s="109"/>
      <c r="C747" s="109"/>
      <c r="D747" s="109"/>
      <c r="E747" s="22"/>
      <c r="F747" s="22"/>
      <c r="G747" s="22"/>
      <c r="H747" s="22"/>
      <c r="I747" s="22"/>
      <c r="J747" s="22"/>
      <c r="K747" s="22"/>
      <c r="L747" s="22"/>
      <c r="M747" s="22"/>
      <c r="N747" s="22"/>
      <c r="O747" s="22"/>
      <c r="P747" s="22"/>
      <c r="Q747" s="22"/>
      <c r="R747" s="22"/>
    </row>
    <row r="748" spans="1:18" x14ac:dyDescent="0.35">
      <c r="A748" s="22"/>
      <c r="B748" s="109"/>
      <c r="C748" s="109"/>
      <c r="D748" s="109"/>
      <c r="E748" s="22"/>
      <c r="F748" s="22"/>
      <c r="G748" s="22"/>
      <c r="H748" s="22"/>
      <c r="I748" s="22"/>
      <c r="J748" s="22"/>
      <c r="K748" s="22"/>
      <c r="L748" s="22"/>
      <c r="M748" s="22"/>
      <c r="N748" s="22"/>
      <c r="O748" s="22"/>
      <c r="P748" s="22"/>
      <c r="Q748" s="22"/>
      <c r="R748" s="22"/>
    </row>
    <row r="749" spans="1:18" x14ac:dyDescent="0.35">
      <c r="A749" s="22"/>
      <c r="B749" s="109"/>
      <c r="C749" s="109"/>
      <c r="D749" s="109"/>
      <c r="E749" s="22"/>
      <c r="F749" s="22"/>
      <c r="G749" s="22"/>
      <c r="H749" s="22"/>
      <c r="I749" s="22"/>
      <c r="J749" s="22"/>
      <c r="K749" s="22"/>
      <c r="L749" s="22"/>
      <c r="M749" s="22"/>
      <c r="N749" s="22"/>
      <c r="O749" s="22"/>
      <c r="P749" s="22"/>
      <c r="Q749" s="22"/>
      <c r="R749" s="22"/>
    </row>
    <row r="750" spans="1:18" x14ac:dyDescent="0.35">
      <c r="A750" s="22"/>
      <c r="B750" s="109"/>
      <c r="C750" s="109"/>
      <c r="D750" s="109"/>
      <c r="E750" s="22"/>
      <c r="F750" s="22"/>
      <c r="G750" s="22"/>
      <c r="H750" s="22"/>
      <c r="I750" s="22"/>
      <c r="J750" s="22"/>
      <c r="K750" s="22"/>
      <c r="L750" s="22"/>
      <c r="M750" s="22"/>
      <c r="N750" s="22"/>
      <c r="O750" s="22"/>
      <c r="P750" s="22"/>
      <c r="Q750" s="22"/>
      <c r="R750" s="22"/>
    </row>
    <row r="751" spans="1:18" x14ac:dyDescent="0.35">
      <c r="A751" s="22"/>
      <c r="B751" s="109"/>
      <c r="C751" s="109"/>
      <c r="D751" s="109"/>
      <c r="E751" s="22"/>
      <c r="F751" s="22"/>
      <c r="G751" s="22"/>
      <c r="H751" s="22"/>
      <c r="I751" s="22"/>
      <c r="J751" s="22"/>
      <c r="K751" s="22"/>
      <c r="L751" s="22"/>
      <c r="M751" s="22"/>
      <c r="N751" s="22"/>
      <c r="O751" s="22"/>
      <c r="P751" s="22"/>
      <c r="Q751" s="22"/>
      <c r="R751" s="22"/>
    </row>
    <row r="752" spans="1:18" x14ac:dyDescent="0.35">
      <c r="A752" s="22"/>
      <c r="B752" s="109"/>
      <c r="C752" s="109"/>
      <c r="D752" s="109"/>
      <c r="E752" s="22"/>
      <c r="F752" s="22"/>
      <c r="G752" s="22"/>
      <c r="H752" s="22"/>
      <c r="I752" s="22"/>
      <c r="J752" s="22"/>
      <c r="K752" s="22"/>
      <c r="L752" s="22"/>
      <c r="M752" s="22"/>
      <c r="N752" s="22"/>
      <c r="O752" s="22"/>
      <c r="P752" s="22"/>
      <c r="Q752" s="22"/>
      <c r="R752" s="22"/>
    </row>
    <row r="753" spans="1:18" x14ac:dyDescent="0.35">
      <c r="A753" s="22"/>
      <c r="B753" s="109"/>
      <c r="C753" s="109"/>
      <c r="D753" s="109"/>
      <c r="E753" s="22"/>
      <c r="F753" s="22"/>
      <c r="G753" s="22"/>
      <c r="H753" s="22"/>
      <c r="I753" s="22"/>
      <c r="J753" s="22"/>
      <c r="K753" s="22"/>
      <c r="L753" s="22"/>
      <c r="M753" s="22"/>
      <c r="N753" s="22"/>
      <c r="O753" s="22"/>
      <c r="P753" s="22"/>
      <c r="Q753" s="22"/>
      <c r="R753" s="22"/>
    </row>
    <row r="754" spans="1:18" x14ac:dyDescent="0.35">
      <c r="A754" s="22"/>
      <c r="B754" s="109"/>
      <c r="C754" s="109"/>
      <c r="D754" s="109"/>
      <c r="E754" s="22"/>
      <c r="F754" s="22"/>
      <c r="G754" s="22"/>
      <c r="H754" s="22"/>
      <c r="I754" s="22"/>
      <c r="J754" s="22"/>
      <c r="K754" s="22"/>
      <c r="L754" s="22"/>
      <c r="M754" s="22"/>
      <c r="N754" s="22"/>
      <c r="O754" s="22"/>
      <c r="P754" s="22"/>
      <c r="Q754" s="22"/>
      <c r="R754" s="22"/>
    </row>
    <row r="755" spans="1:18" x14ac:dyDescent="0.35">
      <c r="A755" s="22"/>
      <c r="B755" s="109"/>
      <c r="C755" s="109"/>
      <c r="D755" s="109"/>
      <c r="E755" s="22"/>
      <c r="F755" s="22"/>
      <c r="G755" s="22"/>
      <c r="H755" s="22"/>
      <c r="I755" s="22"/>
      <c r="J755" s="22"/>
      <c r="K755" s="22"/>
      <c r="L755" s="22"/>
      <c r="M755" s="22"/>
      <c r="N755" s="22"/>
      <c r="O755" s="22"/>
      <c r="P755" s="22"/>
      <c r="Q755" s="22"/>
      <c r="R755" s="22"/>
    </row>
    <row r="756" spans="1:18" x14ac:dyDescent="0.35">
      <c r="A756" s="22"/>
      <c r="B756" s="109"/>
      <c r="C756" s="109"/>
      <c r="D756" s="109"/>
      <c r="E756" s="22"/>
      <c r="F756" s="22"/>
      <c r="G756" s="22"/>
      <c r="H756" s="22"/>
      <c r="I756" s="22"/>
      <c r="J756" s="22"/>
      <c r="K756" s="22"/>
      <c r="L756" s="22"/>
      <c r="M756" s="22"/>
      <c r="N756" s="22"/>
      <c r="O756" s="22"/>
      <c r="P756" s="22"/>
      <c r="Q756" s="22"/>
      <c r="R756" s="22"/>
    </row>
    <row r="757" spans="1:18" x14ac:dyDescent="0.35">
      <c r="A757" s="22"/>
      <c r="B757" s="109"/>
      <c r="C757" s="109"/>
      <c r="D757" s="109"/>
      <c r="E757" s="22"/>
      <c r="F757" s="22"/>
      <c r="G757" s="22"/>
      <c r="H757" s="22"/>
      <c r="I757" s="22"/>
      <c r="J757" s="22"/>
      <c r="K757" s="22"/>
      <c r="L757" s="22"/>
      <c r="M757" s="22"/>
      <c r="N757" s="22"/>
      <c r="O757" s="22"/>
      <c r="P757" s="22"/>
      <c r="Q757" s="22"/>
      <c r="R757" s="22"/>
    </row>
    <row r="758" spans="1:18" x14ac:dyDescent="0.35">
      <c r="A758" s="22"/>
      <c r="B758" s="109"/>
      <c r="C758" s="109"/>
      <c r="D758" s="109"/>
      <c r="E758" s="22"/>
      <c r="F758" s="22"/>
      <c r="G758" s="22"/>
      <c r="H758" s="22"/>
      <c r="I758" s="22"/>
      <c r="J758" s="22"/>
      <c r="K758" s="22"/>
      <c r="L758" s="22"/>
      <c r="M758" s="22"/>
      <c r="N758" s="22"/>
      <c r="O758" s="22"/>
      <c r="P758" s="22"/>
      <c r="Q758" s="22"/>
      <c r="R758" s="22"/>
    </row>
    <row r="759" spans="1:18" x14ac:dyDescent="0.35">
      <c r="A759" s="22"/>
      <c r="B759" s="109"/>
      <c r="C759" s="109"/>
      <c r="D759" s="109"/>
      <c r="E759" s="22"/>
      <c r="F759" s="22"/>
      <c r="G759" s="22"/>
      <c r="H759" s="22"/>
      <c r="I759" s="22"/>
      <c r="J759" s="22"/>
      <c r="K759" s="22"/>
      <c r="L759" s="22"/>
      <c r="M759" s="22"/>
      <c r="N759" s="22"/>
      <c r="O759" s="22"/>
      <c r="P759" s="22"/>
      <c r="Q759" s="22"/>
      <c r="R759" s="22"/>
    </row>
    <row r="760" spans="1:18" x14ac:dyDescent="0.35">
      <c r="A760" s="22"/>
      <c r="B760" s="109"/>
      <c r="C760" s="109"/>
      <c r="D760" s="109"/>
      <c r="E760" s="22"/>
      <c r="F760" s="22"/>
      <c r="G760" s="22"/>
      <c r="H760" s="22"/>
      <c r="I760" s="22"/>
      <c r="J760" s="22"/>
      <c r="K760" s="22"/>
      <c r="L760" s="22"/>
      <c r="M760" s="22"/>
      <c r="N760" s="22"/>
      <c r="O760" s="22"/>
      <c r="P760" s="22"/>
      <c r="Q760" s="22"/>
      <c r="R760" s="22"/>
    </row>
    <row r="761" spans="1:18" x14ac:dyDescent="0.35">
      <c r="A761" s="22"/>
      <c r="B761" s="109"/>
      <c r="C761" s="109"/>
      <c r="D761" s="109"/>
      <c r="E761" s="22"/>
      <c r="F761" s="22"/>
      <c r="G761" s="22"/>
      <c r="H761" s="22"/>
      <c r="I761" s="22"/>
      <c r="J761" s="22"/>
      <c r="K761" s="22"/>
      <c r="L761" s="22"/>
      <c r="M761" s="22"/>
      <c r="N761" s="22"/>
      <c r="O761" s="22"/>
      <c r="P761" s="22"/>
      <c r="Q761" s="22"/>
      <c r="R761" s="22"/>
    </row>
    <row r="762" spans="1:18" x14ac:dyDescent="0.35">
      <c r="A762" s="22"/>
      <c r="B762" s="109"/>
      <c r="C762" s="109"/>
      <c r="D762" s="109"/>
      <c r="E762" s="22"/>
      <c r="F762" s="22"/>
      <c r="G762" s="22"/>
      <c r="H762" s="22"/>
      <c r="I762" s="22"/>
      <c r="J762" s="22"/>
      <c r="K762" s="22"/>
      <c r="L762" s="22"/>
      <c r="M762" s="22"/>
      <c r="N762" s="22"/>
      <c r="O762" s="22"/>
      <c r="P762" s="22"/>
      <c r="Q762" s="22"/>
      <c r="R762" s="22"/>
    </row>
    <row r="763" spans="1:18" x14ac:dyDescent="0.35">
      <c r="A763" s="22"/>
      <c r="B763" s="109"/>
      <c r="C763" s="109"/>
      <c r="D763" s="109"/>
      <c r="E763" s="22"/>
      <c r="F763" s="22"/>
      <c r="G763" s="22"/>
      <c r="H763" s="22"/>
      <c r="I763" s="22"/>
      <c r="J763" s="22"/>
      <c r="K763" s="22"/>
      <c r="L763" s="22"/>
      <c r="M763" s="22"/>
      <c r="N763" s="22"/>
      <c r="O763" s="22"/>
      <c r="P763" s="22"/>
      <c r="Q763" s="22"/>
      <c r="R763" s="22"/>
    </row>
    <row r="764" spans="1:18" x14ac:dyDescent="0.35">
      <c r="A764" s="22"/>
      <c r="B764" s="109"/>
      <c r="C764" s="109"/>
      <c r="D764" s="109"/>
      <c r="E764" s="22"/>
      <c r="F764" s="22"/>
      <c r="G764" s="22"/>
      <c r="H764" s="22"/>
      <c r="I764" s="22"/>
      <c r="J764" s="22"/>
      <c r="K764" s="22"/>
      <c r="L764" s="22"/>
      <c r="M764" s="22"/>
      <c r="N764" s="22"/>
      <c r="O764" s="22"/>
      <c r="P764" s="22"/>
      <c r="Q764" s="22"/>
      <c r="R764" s="22"/>
    </row>
    <row r="765" spans="1:18" x14ac:dyDescent="0.35">
      <c r="A765" s="22"/>
      <c r="B765" s="109"/>
      <c r="C765" s="109"/>
      <c r="D765" s="109"/>
      <c r="E765" s="22"/>
      <c r="F765" s="22"/>
      <c r="G765" s="22"/>
      <c r="H765" s="22"/>
      <c r="I765" s="22"/>
      <c r="J765" s="22"/>
      <c r="K765" s="22"/>
      <c r="L765" s="22"/>
      <c r="M765" s="22"/>
      <c r="N765" s="22"/>
      <c r="O765" s="22"/>
      <c r="P765" s="22"/>
      <c r="Q765" s="22"/>
      <c r="R765" s="22"/>
    </row>
    <row r="766" spans="1:18" x14ac:dyDescent="0.35">
      <c r="A766" s="22"/>
      <c r="B766" s="109"/>
      <c r="C766" s="109"/>
      <c r="D766" s="109"/>
      <c r="E766" s="22"/>
      <c r="F766" s="22"/>
      <c r="G766" s="22"/>
      <c r="H766" s="22"/>
      <c r="I766" s="22"/>
      <c r="J766" s="22"/>
      <c r="K766" s="22"/>
      <c r="L766" s="22"/>
      <c r="M766" s="22"/>
      <c r="N766" s="22"/>
      <c r="O766" s="22"/>
      <c r="P766" s="22"/>
      <c r="Q766" s="22"/>
      <c r="R766" s="22"/>
    </row>
    <row r="767" spans="1:18" x14ac:dyDescent="0.35">
      <c r="A767" s="22"/>
      <c r="B767" s="109"/>
      <c r="C767" s="109"/>
      <c r="D767" s="109"/>
      <c r="E767" s="22"/>
      <c r="F767" s="22"/>
      <c r="G767" s="22"/>
      <c r="H767" s="22"/>
      <c r="I767" s="22"/>
      <c r="J767" s="22"/>
      <c r="K767" s="22"/>
      <c r="L767" s="22"/>
      <c r="M767" s="22"/>
      <c r="N767" s="22"/>
      <c r="O767" s="22"/>
      <c r="P767" s="22"/>
      <c r="Q767" s="22"/>
      <c r="R767" s="22"/>
    </row>
    <row r="768" spans="1:18" x14ac:dyDescent="0.35">
      <c r="A768" s="22"/>
      <c r="B768" s="109"/>
      <c r="C768" s="109"/>
      <c r="D768" s="109"/>
      <c r="E768" s="22"/>
      <c r="F768" s="22"/>
      <c r="G768" s="22"/>
      <c r="H768" s="22"/>
      <c r="I768" s="22"/>
      <c r="J768" s="22"/>
      <c r="K768" s="22"/>
      <c r="L768" s="22"/>
      <c r="M768" s="22"/>
      <c r="N768" s="22"/>
      <c r="O768" s="22"/>
      <c r="P768" s="22"/>
      <c r="Q768" s="22"/>
      <c r="R768" s="22"/>
    </row>
    <row r="769" spans="1:18" x14ac:dyDescent="0.35">
      <c r="A769" s="22"/>
      <c r="B769" s="109"/>
      <c r="C769" s="109"/>
      <c r="D769" s="109"/>
      <c r="E769" s="22"/>
      <c r="F769" s="22"/>
      <c r="G769" s="22"/>
      <c r="H769" s="22"/>
      <c r="I769" s="22"/>
      <c r="J769" s="22"/>
      <c r="K769" s="22"/>
      <c r="L769" s="22"/>
      <c r="M769" s="22"/>
      <c r="N769" s="22"/>
      <c r="O769" s="22"/>
      <c r="P769" s="22"/>
      <c r="Q769" s="22"/>
      <c r="R769" s="22"/>
    </row>
    <row r="770" spans="1:18" x14ac:dyDescent="0.35">
      <c r="A770" s="22"/>
      <c r="B770" s="109"/>
      <c r="C770" s="109"/>
      <c r="D770" s="109"/>
      <c r="E770" s="22"/>
      <c r="F770" s="22"/>
      <c r="G770" s="22"/>
      <c r="H770" s="22"/>
      <c r="I770" s="22"/>
      <c r="J770" s="22"/>
      <c r="K770" s="22"/>
      <c r="L770" s="22"/>
      <c r="M770" s="22"/>
      <c r="N770" s="22"/>
      <c r="O770" s="22"/>
      <c r="P770" s="22"/>
      <c r="Q770" s="22"/>
      <c r="R770" s="22"/>
    </row>
    <row r="771" spans="1:18" x14ac:dyDescent="0.35">
      <c r="A771" s="22"/>
      <c r="B771" s="109"/>
      <c r="C771" s="109"/>
      <c r="D771" s="109"/>
      <c r="E771" s="22"/>
      <c r="F771" s="22"/>
      <c r="G771" s="22"/>
      <c r="H771" s="22"/>
      <c r="I771" s="22"/>
      <c r="J771" s="22"/>
      <c r="K771" s="22"/>
      <c r="L771" s="22"/>
      <c r="M771" s="22"/>
      <c r="N771" s="22"/>
      <c r="O771" s="22"/>
      <c r="P771" s="22"/>
      <c r="Q771" s="22"/>
      <c r="R771" s="22"/>
    </row>
    <row r="772" spans="1:18" x14ac:dyDescent="0.35">
      <c r="A772" s="22"/>
      <c r="B772" s="109"/>
      <c r="C772" s="109"/>
      <c r="D772" s="109"/>
      <c r="E772" s="22"/>
      <c r="F772" s="22"/>
      <c r="G772" s="22"/>
      <c r="H772" s="22"/>
      <c r="I772" s="22"/>
      <c r="J772" s="22"/>
      <c r="K772" s="22"/>
      <c r="L772" s="22"/>
      <c r="M772" s="22"/>
      <c r="N772" s="22"/>
      <c r="O772" s="22"/>
      <c r="P772" s="22"/>
      <c r="Q772" s="22"/>
      <c r="R772" s="22"/>
    </row>
    <row r="773" spans="1:18" x14ac:dyDescent="0.35">
      <c r="A773" s="22"/>
      <c r="B773" s="109"/>
      <c r="C773" s="109"/>
      <c r="D773" s="109"/>
      <c r="E773" s="22"/>
      <c r="F773" s="22"/>
      <c r="G773" s="22"/>
      <c r="H773" s="22"/>
      <c r="I773" s="22"/>
      <c r="J773" s="22"/>
      <c r="K773" s="22"/>
      <c r="L773" s="22"/>
      <c r="M773" s="22"/>
      <c r="N773" s="22"/>
      <c r="O773" s="22"/>
      <c r="P773" s="22"/>
      <c r="Q773" s="22"/>
      <c r="R773" s="22"/>
    </row>
    <row r="774" spans="1:18" x14ac:dyDescent="0.35">
      <c r="A774" s="22"/>
      <c r="B774" s="109"/>
      <c r="C774" s="109"/>
      <c r="D774" s="109"/>
      <c r="E774" s="22"/>
      <c r="F774" s="22"/>
      <c r="G774" s="22"/>
      <c r="H774" s="22"/>
      <c r="I774" s="22"/>
      <c r="J774" s="22"/>
      <c r="K774" s="22"/>
      <c r="L774" s="22"/>
      <c r="M774" s="22"/>
      <c r="N774" s="22"/>
      <c r="O774" s="22"/>
      <c r="P774" s="22"/>
      <c r="Q774" s="22"/>
      <c r="R774" s="22"/>
    </row>
    <row r="775" spans="1:18" x14ac:dyDescent="0.35">
      <c r="A775" s="22"/>
      <c r="B775" s="109"/>
      <c r="C775" s="109"/>
      <c r="D775" s="109"/>
      <c r="E775" s="22"/>
      <c r="F775" s="22"/>
      <c r="G775" s="22"/>
      <c r="H775" s="22"/>
      <c r="I775" s="22"/>
      <c r="J775" s="22"/>
      <c r="K775" s="22"/>
      <c r="L775" s="22"/>
      <c r="M775" s="22"/>
      <c r="N775" s="22"/>
      <c r="O775" s="22"/>
      <c r="P775" s="22"/>
      <c r="Q775" s="22"/>
      <c r="R775" s="22"/>
    </row>
    <row r="776" spans="1:18" x14ac:dyDescent="0.35">
      <c r="A776" s="22"/>
      <c r="B776" s="109"/>
      <c r="C776" s="109"/>
      <c r="D776" s="109"/>
      <c r="E776" s="22"/>
      <c r="F776" s="22"/>
      <c r="G776" s="22"/>
      <c r="H776" s="22"/>
      <c r="I776" s="22"/>
      <c r="J776" s="22"/>
      <c r="K776" s="22"/>
      <c r="L776" s="22"/>
      <c r="M776" s="22"/>
      <c r="N776" s="22"/>
      <c r="O776" s="22"/>
      <c r="P776" s="22"/>
      <c r="Q776" s="22"/>
      <c r="R776" s="22"/>
    </row>
    <row r="777" spans="1:18" x14ac:dyDescent="0.35">
      <c r="A777" s="22"/>
      <c r="B777" s="109"/>
      <c r="C777" s="109"/>
      <c r="D777" s="109"/>
      <c r="E777" s="22"/>
      <c r="F777" s="22"/>
      <c r="G777" s="22"/>
      <c r="H777" s="22"/>
      <c r="I777" s="22"/>
      <c r="J777" s="22"/>
      <c r="K777" s="22"/>
      <c r="L777" s="22"/>
      <c r="M777" s="22"/>
      <c r="N777" s="22"/>
      <c r="O777" s="22"/>
      <c r="P777" s="22"/>
      <c r="Q777" s="22"/>
      <c r="R777" s="22"/>
    </row>
    <row r="778" spans="1:18" x14ac:dyDescent="0.35">
      <c r="A778" s="22"/>
      <c r="B778" s="109"/>
      <c r="C778" s="109"/>
      <c r="D778" s="109"/>
      <c r="E778" s="22"/>
      <c r="F778" s="22"/>
      <c r="G778" s="22"/>
      <c r="H778" s="22"/>
      <c r="I778" s="22"/>
      <c r="J778" s="22"/>
      <c r="K778" s="22"/>
      <c r="L778" s="22"/>
      <c r="M778" s="22"/>
      <c r="N778" s="22"/>
      <c r="O778" s="22"/>
      <c r="P778" s="22"/>
      <c r="Q778" s="22"/>
      <c r="R778" s="22"/>
    </row>
    <row r="779" spans="1:18" x14ac:dyDescent="0.35">
      <c r="A779" s="22"/>
      <c r="B779" s="109"/>
      <c r="C779" s="109"/>
      <c r="D779" s="109"/>
      <c r="E779" s="22"/>
      <c r="F779" s="22"/>
      <c r="G779" s="22"/>
      <c r="H779" s="22"/>
      <c r="I779" s="22"/>
      <c r="J779" s="22"/>
      <c r="K779" s="22"/>
      <c r="L779" s="22"/>
      <c r="M779" s="22"/>
      <c r="N779" s="22"/>
      <c r="O779" s="22"/>
      <c r="P779" s="22"/>
      <c r="Q779" s="22"/>
      <c r="R779" s="22"/>
    </row>
    <row r="780" spans="1:18" x14ac:dyDescent="0.35">
      <c r="A780" s="22"/>
      <c r="B780" s="109"/>
      <c r="C780" s="109"/>
      <c r="D780" s="109"/>
      <c r="E780" s="22"/>
      <c r="F780" s="22"/>
      <c r="G780" s="22"/>
      <c r="H780" s="22"/>
      <c r="I780" s="22"/>
      <c r="J780" s="22"/>
      <c r="K780" s="22"/>
      <c r="L780" s="22"/>
      <c r="M780" s="22"/>
      <c r="N780" s="22"/>
      <c r="O780" s="22"/>
      <c r="P780" s="22"/>
      <c r="Q780" s="22"/>
      <c r="R780" s="22"/>
    </row>
    <row r="781" spans="1:18" x14ac:dyDescent="0.35">
      <c r="A781" s="22"/>
      <c r="B781" s="109"/>
      <c r="C781" s="109"/>
      <c r="D781" s="109"/>
      <c r="E781" s="22"/>
      <c r="F781" s="22"/>
      <c r="G781" s="22"/>
      <c r="H781" s="22"/>
      <c r="I781" s="22"/>
      <c r="J781" s="22"/>
      <c r="K781" s="22"/>
      <c r="L781" s="22"/>
      <c r="M781" s="22"/>
      <c r="N781" s="22"/>
      <c r="O781" s="22"/>
      <c r="P781" s="22"/>
      <c r="Q781" s="22"/>
      <c r="R781" s="22"/>
    </row>
    <row r="782" spans="1:18" x14ac:dyDescent="0.35">
      <c r="A782" s="22"/>
      <c r="B782" s="109"/>
      <c r="C782" s="109"/>
      <c r="D782" s="109"/>
      <c r="E782" s="22"/>
      <c r="F782" s="22"/>
      <c r="G782" s="22"/>
      <c r="H782" s="22"/>
      <c r="I782" s="22"/>
      <c r="J782" s="22"/>
      <c r="K782" s="22"/>
      <c r="L782" s="22"/>
      <c r="M782" s="22"/>
      <c r="N782" s="22"/>
      <c r="O782" s="22"/>
      <c r="P782" s="22"/>
      <c r="Q782" s="22"/>
      <c r="R782" s="22"/>
    </row>
    <row r="783" spans="1:18" x14ac:dyDescent="0.35">
      <c r="A783" s="22"/>
      <c r="B783" s="109"/>
      <c r="C783" s="109"/>
      <c r="D783" s="109"/>
      <c r="E783" s="22"/>
      <c r="F783" s="22"/>
      <c r="G783" s="22"/>
      <c r="H783" s="22"/>
      <c r="I783" s="22"/>
      <c r="J783" s="22"/>
      <c r="K783" s="22"/>
      <c r="L783" s="22"/>
      <c r="M783" s="22"/>
      <c r="N783" s="22"/>
      <c r="O783" s="22"/>
      <c r="P783" s="22"/>
      <c r="Q783" s="22"/>
      <c r="R783" s="22"/>
    </row>
    <row r="784" spans="1:18" x14ac:dyDescent="0.35">
      <c r="A784" s="22"/>
      <c r="B784" s="109"/>
      <c r="C784" s="109"/>
      <c r="D784" s="109"/>
      <c r="E784" s="22"/>
      <c r="F784" s="22"/>
      <c r="G784" s="22"/>
      <c r="H784" s="22"/>
      <c r="I784" s="22"/>
      <c r="J784" s="22"/>
      <c r="K784" s="22"/>
      <c r="L784" s="22"/>
      <c r="M784" s="22"/>
      <c r="N784" s="22"/>
      <c r="O784" s="22"/>
      <c r="P784" s="22"/>
      <c r="Q784" s="22"/>
      <c r="R784" s="22"/>
    </row>
    <row r="785" spans="1:18" x14ac:dyDescent="0.35">
      <c r="A785" s="22"/>
      <c r="B785" s="109"/>
      <c r="C785" s="109"/>
      <c r="D785" s="109"/>
      <c r="E785" s="22"/>
      <c r="F785" s="22"/>
      <c r="G785" s="22"/>
      <c r="H785" s="22"/>
      <c r="I785" s="22"/>
      <c r="J785" s="22"/>
      <c r="K785" s="22"/>
      <c r="L785" s="22"/>
      <c r="M785" s="22"/>
      <c r="N785" s="22"/>
      <c r="O785" s="22"/>
      <c r="P785" s="22"/>
      <c r="Q785" s="22"/>
      <c r="R785" s="22"/>
    </row>
    <row r="786" spans="1:18" x14ac:dyDescent="0.35">
      <c r="A786" s="22"/>
      <c r="B786" s="109"/>
      <c r="C786" s="109"/>
      <c r="D786" s="109"/>
      <c r="E786" s="22"/>
      <c r="F786" s="22"/>
      <c r="G786" s="22"/>
      <c r="H786" s="22"/>
      <c r="I786" s="22"/>
      <c r="J786" s="22"/>
      <c r="K786" s="22"/>
      <c r="L786" s="22"/>
      <c r="M786" s="22"/>
      <c r="N786" s="22"/>
      <c r="O786" s="22"/>
      <c r="P786" s="22"/>
      <c r="Q786" s="22"/>
      <c r="R786" s="22"/>
    </row>
    <row r="787" spans="1:18" x14ac:dyDescent="0.35">
      <c r="A787" s="22"/>
      <c r="B787" s="109"/>
      <c r="C787" s="109"/>
      <c r="D787" s="109"/>
      <c r="E787" s="22"/>
      <c r="F787" s="22"/>
      <c r="G787" s="22"/>
      <c r="H787" s="22"/>
      <c r="I787" s="22"/>
      <c r="J787" s="22"/>
      <c r="K787" s="22"/>
      <c r="L787" s="22"/>
      <c r="M787" s="22"/>
      <c r="N787" s="22"/>
      <c r="O787" s="22"/>
      <c r="P787" s="22"/>
      <c r="Q787" s="22"/>
      <c r="R787" s="22"/>
    </row>
    <row r="788" spans="1:18" x14ac:dyDescent="0.35">
      <c r="A788" s="22"/>
      <c r="B788" s="109"/>
      <c r="C788" s="109"/>
      <c r="D788" s="109"/>
      <c r="E788" s="22"/>
      <c r="F788" s="22"/>
      <c r="G788" s="22"/>
      <c r="H788" s="22"/>
      <c r="I788" s="22"/>
      <c r="J788" s="22"/>
      <c r="K788" s="22"/>
      <c r="L788" s="22"/>
      <c r="M788" s="22"/>
      <c r="N788" s="22"/>
      <c r="O788" s="22"/>
      <c r="P788" s="22"/>
      <c r="Q788" s="22"/>
      <c r="R788" s="22"/>
    </row>
    <row r="789" spans="1:18" x14ac:dyDescent="0.35">
      <c r="A789" s="22"/>
      <c r="B789" s="109"/>
      <c r="C789" s="109"/>
      <c r="D789" s="109"/>
      <c r="E789" s="22"/>
      <c r="F789" s="22"/>
      <c r="G789" s="22"/>
      <c r="H789" s="22"/>
      <c r="I789" s="22"/>
      <c r="J789" s="22"/>
      <c r="K789" s="22"/>
      <c r="L789" s="22"/>
      <c r="M789" s="22"/>
      <c r="N789" s="22"/>
      <c r="O789" s="22"/>
      <c r="P789" s="22"/>
      <c r="Q789" s="22"/>
      <c r="R789" s="22"/>
    </row>
    <row r="790" spans="1:18" x14ac:dyDescent="0.35">
      <c r="A790" s="22"/>
      <c r="B790" s="109"/>
      <c r="C790" s="109"/>
      <c r="D790" s="109"/>
      <c r="E790" s="22"/>
      <c r="F790" s="22"/>
      <c r="G790" s="22"/>
      <c r="H790" s="22"/>
      <c r="I790" s="22"/>
      <c r="J790" s="22"/>
      <c r="K790" s="22"/>
      <c r="L790" s="22"/>
      <c r="M790" s="22"/>
      <c r="N790" s="22"/>
      <c r="O790" s="22"/>
      <c r="P790" s="22"/>
      <c r="Q790" s="22"/>
      <c r="R790" s="22"/>
    </row>
    <row r="791" spans="1:18" x14ac:dyDescent="0.35">
      <c r="A791" s="22"/>
      <c r="B791" s="109"/>
      <c r="C791" s="109"/>
      <c r="D791" s="109"/>
      <c r="E791" s="22"/>
      <c r="F791" s="22"/>
      <c r="G791" s="22"/>
      <c r="H791" s="22"/>
      <c r="I791" s="22"/>
      <c r="J791" s="22"/>
      <c r="K791" s="22"/>
      <c r="L791" s="22"/>
      <c r="M791" s="22"/>
      <c r="N791" s="22"/>
      <c r="O791" s="22"/>
      <c r="P791" s="22"/>
      <c r="Q791" s="22"/>
      <c r="R791" s="22"/>
    </row>
    <row r="792" spans="1:18" x14ac:dyDescent="0.35">
      <c r="A792" s="22"/>
      <c r="B792" s="109"/>
      <c r="C792" s="109"/>
      <c r="D792" s="109"/>
      <c r="E792" s="22"/>
      <c r="F792" s="22"/>
      <c r="G792" s="22"/>
      <c r="H792" s="22"/>
      <c r="I792" s="22"/>
      <c r="J792" s="22"/>
      <c r="K792" s="22"/>
      <c r="L792" s="22"/>
      <c r="M792" s="22"/>
      <c r="N792" s="22"/>
      <c r="O792" s="22"/>
      <c r="P792" s="22"/>
      <c r="Q792" s="22"/>
      <c r="R792" s="22"/>
    </row>
    <row r="793" spans="1:18" x14ac:dyDescent="0.35">
      <c r="A793" s="22"/>
      <c r="B793" s="109"/>
      <c r="C793" s="109"/>
      <c r="D793" s="109"/>
      <c r="E793" s="22"/>
      <c r="F793" s="22"/>
      <c r="G793" s="22"/>
      <c r="H793" s="22"/>
      <c r="I793" s="22"/>
      <c r="J793" s="22"/>
      <c r="K793" s="22"/>
      <c r="L793" s="22"/>
      <c r="M793" s="22"/>
      <c r="N793" s="22"/>
      <c r="O793" s="22"/>
      <c r="P793" s="22"/>
      <c r="Q793" s="22"/>
      <c r="R793" s="22"/>
    </row>
    <row r="794" spans="1:18" x14ac:dyDescent="0.35">
      <c r="A794" s="22"/>
      <c r="B794" s="109"/>
      <c r="C794" s="109"/>
      <c r="D794" s="109"/>
      <c r="E794" s="22"/>
      <c r="F794" s="22"/>
      <c r="G794" s="22"/>
      <c r="H794" s="22"/>
      <c r="I794" s="22"/>
      <c r="J794" s="22"/>
      <c r="K794" s="22"/>
      <c r="L794" s="22"/>
      <c r="M794" s="22"/>
      <c r="N794" s="22"/>
      <c r="O794" s="22"/>
      <c r="P794" s="22"/>
      <c r="Q794" s="22"/>
      <c r="R794" s="22"/>
    </row>
    <row r="795" spans="1:18" x14ac:dyDescent="0.35">
      <c r="A795" s="22"/>
      <c r="B795" s="109"/>
      <c r="C795" s="109"/>
      <c r="D795" s="109"/>
      <c r="E795" s="22"/>
      <c r="F795" s="22"/>
      <c r="G795" s="22"/>
      <c r="H795" s="22"/>
      <c r="I795" s="22"/>
      <c r="J795" s="22"/>
      <c r="K795" s="22"/>
      <c r="L795" s="22"/>
      <c r="M795" s="22"/>
      <c r="N795" s="22"/>
      <c r="O795" s="22"/>
      <c r="P795" s="22"/>
      <c r="Q795" s="22"/>
      <c r="R795" s="22"/>
    </row>
    <row r="796" spans="1:18" x14ac:dyDescent="0.35">
      <c r="A796" s="22"/>
      <c r="B796" s="109"/>
      <c r="C796" s="109"/>
      <c r="D796" s="109"/>
      <c r="E796" s="22"/>
      <c r="F796" s="22"/>
      <c r="G796" s="22"/>
      <c r="H796" s="22"/>
      <c r="I796" s="22"/>
      <c r="J796" s="22"/>
      <c r="K796" s="22"/>
      <c r="L796" s="22"/>
      <c r="M796" s="22"/>
      <c r="N796" s="22"/>
      <c r="O796" s="22"/>
      <c r="P796" s="22"/>
      <c r="Q796" s="22"/>
      <c r="R796" s="22"/>
    </row>
    <row r="797" spans="1:18" x14ac:dyDescent="0.35">
      <c r="A797" s="22"/>
      <c r="B797" s="109"/>
      <c r="C797" s="109"/>
      <c r="D797" s="109"/>
      <c r="E797" s="22"/>
      <c r="F797" s="22"/>
      <c r="G797" s="22"/>
      <c r="H797" s="22"/>
      <c r="I797" s="22"/>
      <c r="J797" s="22"/>
      <c r="K797" s="22"/>
      <c r="L797" s="22"/>
      <c r="M797" s="22"/>
      <c r="N797" s="22"/>
      <c r="O797" s="22"/>
      <c r="P797" s="22"/>
      <c r="Q797" s="22"/>
      <c r="R797" s="22"/>
    </row>
    <row r="798" spans="1:18" x14ac:dyDescent="0.35">
      <c r="A798" s="22"/>
      <c r="B798" s="109"/>
      <c r="C798" s="109"/>
      <c r="D798" s="109"/>
      <c r="E798" s="22"/>
      <c r="F798" s="22"/>
      <c r="G798" s="22"/>
      <c r="H798" s="22"/>
      <c r="I798" s="22"/>
      <c r="J798" s="22"/>
      <c r="K798" s="22"/>
      <c r="L798" s="22"/>
      <c r="M798" s="22"/>
      <c r="N798" s="22"/>
      <c r="O798" s="22"/>
      <c r="P798" s="22"/>
      <c r="Q798" s="22"/>
      <c r="R798" s="22"/>
    </row>
    <row r="799" spans="1:18" x14ac:dyDescent="0.35">
      <c r="A799" s="22"/>
      <c r="B799" s="109"/>
      <c r="C799" s="109"/>
      <c r="D799" s="109"/>
      <c r="E799" s="22"/>
      <c r="F799" s="22"/>
      <c r="G799" s="22"/>
      <c r="H799" s="22"/>
      <c r="I799" s="22"/>
      <c r="J799" s="22"/>
      <c r="K799" s="22"/>
      <c r="L799" s="22"/>
      <c r="M799" s="22"/>
      <c r="N799" s="22"/>
      <c r="O799" s="22"/>
      <c r="P799" s="22"/>
      <c r="Q799" s="22"/>
      <c r="R799" s="22"/>
    </row>
    <row r="800" spans="1:18" x14ac:dyDescent="0.35">
      <c r="A800" s="22"/>
      <c r="B800" s="109"/>
      <c r="C800" s="109"/>
      <c r="D800" s="109"/>
      <c r="E800" s="22"/>
      <c r="F800" s="22"/>
      <c r="G800" s="22"/>
      <c r="H800" s="22"/>
      <c r="I800" s="22"/>
      <c r="J800" s="22"/>
      <c r="K800" s="22"/>
      <c r="L800" s="22"/>
      <c r="M800" s="22"/>
      <c r="N800" s="22"/>
      <c r="O800" s="22"/>
      <c r="P800" s="22"/>
      <c r="Q800" s="22"/>
      <c r="R800" s="22"/>
    </row>
    <row r="801" spans="1:18" x14ac:dyDescent="0.35">
      <c r="A801" s="22"/>
      <c r="B801" s="109"/>
      <c r="C801" s="109"/>
      <c r="D801" s="109"/>
      <c r="E801" s="22"/>
      <c r="F801" s="22"/>
      <c r="G801" s="22"/>
      <c r="H801" s="22"/>
      <c r="I801" s="22"/>
      <c r="J801" s="22"/>
      <c r="K801" s="22"/>
      <c r="L801" s="22"/>
      <c r="M801" s="22"/>
      <c r="N801" s="22"/>
      <c r="O801" s="22"/>
      <c r="P801" s="22"/>
      <c r="Q801" s="22"/>
      <c r="R801" s="22"/>
    </row>
    <row r="802" spans="1:18" x14ac:dyDescent="0.35">
      <c r="A802" s="22"/>
      <c r="B802" s="109"/>
      <c r="C802" s="109"/>
      <c r="D802" s="109"/>
      <c r="E802" s="22"/>
      <c r="F802" s="22"/>
      <c r="G802" s="22"/>
      <c r="H802" s="22"/>
      <c r="I802" s="22"/>
      <c r="J802" s="22"/>
      <c r="K802" s="22"/>
      <c r="L802" s="22"/>
      <c r="M802" s="22"/>
      <c r="N802" s="22"/>
      <c r="O802" s="22"/>
      <c r="P802" s="22"/>
      <c r="Q802" s="22"/>
      <c r="R802" s="22"/>
    </row>
    <row r="803" spans="1:18" x14ac:dyDescent="0.35">
      <c r="A803" s="22"/>
      <c r="B803" s="109"/>
      <c r="C803" s="109"/>
      <c r="D803" s="109"/>
      <c r="E803" s="22"/>
      <c r="F803" s="22"/>
      <c r="G803" s="22"/>
      <c r="H803" s="22"/>
      <c r="I803" s="22"/>
      <c r="J803" s="22"/>
      <c r="K803" s="22"/>
      <c r="L803" s="22"/>
      <c r="M803" s="22"/>
      <c r="N803" s="22"/>
      <c r="O803" s="22"/>
      <c r="P803" s="22"/>
      <c r="Q803" s="22"/>
      <c r="R803" s="22"/>
    </row>
    <row r="804" spans="1:18" x14ac:dyDescent="0.35">
      <c r="A804" s="22"/>
      <c r="B804" s="109"/>
      <c r="C804" s="109"/>
      <c r="D804" s="109"/>
      <c r="E804" s="22"/>
      <c r="F804" s="22"/>
      <c r="G804" s="22"/>
      <c r="H804" s="22"/>
      <c r="I804" s="22"/>
      <c r="J804" s="22"/>
      <c r="K804" s="22"/>
      <c r="L804" s="22"/>
      <c r="M804" s="22"/>
      <c r="N804" s="22"/>
      <c r="O804" s="22"/>
      <c r="P804" s="22"/>
      <c r="Q804" s="22"/>
      <c r="R804" s="22"/>
    </row>
    <row r="805" spans="1:18" x14ac:dyDescent="0.35">
      <c r="A805" s="22"/>
      <c r="B805" s="109"/>
      <c r="C805" s="109"/>
      <c r="D805" s="109"/>
      <c r="E805" s="22"/>
      <c r="F805" s="22"/>
      <c r="G805" s="22"/>
      <c r="H805" s="22"/>
      <c r="I805" s="22"/>
      <c r="J805" s="22"/>
      <c r="K805" s="22"/>
      <c r="L805" s="22"/>
      <c r="M805" s="22"/>
      <c r="N805" s="22"/>
      <c r="O805" s="22"/>
      <c r="P805" s="22"/>
      <c r="Q805" s="22"/>
      <c r="R805" s="22"/>
    </row>
    <row r="806" spans="1:18" x14ac:dyDescent="0.35">
      <c r="A806" s="22"/>
      <c r="B806" s="109"/>
      <c r="C806" s="109"/>
      <c r="D806" s="109"/>
      <c r="E806" s="22"/>
      <c r="F806" s="22"/>
      <c r="G806" s="22"/>
      <c r="H806" s="22"/>
      <c r="I806" s="22"/>
      <c r="J806" s="22"/>
      <c r="K806" s="22"/>
      <c r="L806" s="22"/>
      <c r="M806" s="22"/>
      <c r="N806" s="22"/>
      <c r="O806" s="22"/>
      <c r="P806" s="22"/>
      <c r="Q806" s="22"/>
      <c r="R806" s="22"/>
    </row>
    <row r="807" spans="1:18" x14ac:dyDescent="0.35">
      <c r="A807" s="22"/>
      <c r="B807" s="109"/>
      <c r="C807" s="109"/>
      <c r="D807" s="109"/>
      <c r="E807" s="22"/>
      <c r="F807" s="22"/>
      <c r="G807" s="22"/>
      <c r="H807" s="22"/>
      <c r="I807" s="22"/>
      <c r="J807" s="22"/>
      <c r="K807" s="22"/>
      <c r="L807" s="22"/>
      <c r="M807" s="22"/>
      <c r="N807" s="22"/>
      <c r="O807" s="22"/>
      <c r="P807" s="22"/>
      <c r="Q807" s="22"/>
      <c r="R807" s="22"/>
    </row>
    <row r="808" spans="1:18" x14ac:dyDescent="0.35">
      <c r="A808" s="22"/>
      <c r="B808" s="109"/>
      <c r="C808" s="109"/>
      <c r="D808" s="109"/>
      <c r="E808" s="22"/>
      <c r="F808" s="22"/>
      <c r="G808" s="22"/>
      <c r="H808" s="22"/>
      <c r="I808" s="22"/>
      <c r="J808" s="22"/>
      <c r="K808" s="22"/>
      <c r="L808" s="22"/>
      <c r="M808" s="22"/>
      <c r="N808" s="22"/>
      <c r="O808" s="22"/>
      <c r="P808" s="22"/>
      <c r="Q808" s="22"/>
      <c r="R808" s="22"/>
    </row>
    <row r="809" spans="1:18" x14ac:dyDescent="0.35">
      <c r="A809" s="22"/>
      <c r="B809" s="109"/>
      <c r="C809" s="109"/>
      <c r="D809" s="109"/>
      <c r="E809" s="22"/>
      <c r="F809" s="22"/>
      <c r="G809" s="22"/>
      <c r="H809" s="22"/>
      <c r="I809" s="22"/>
      <c r="J809" s="22"/>
      <c r="K809" s="22"/>
      <c r="L809" s="22"/>
      <c r="M809" s="22"/>
      <c r="N809" s="22"/>
      <c r="O809" s="22"/>
      <c r="P809" s="22"/>
      <c r="Q809" s="22"/>
      <c r="R809" s="22"/>
    </row>
    <row r="810" spans="1:18" x14ac:dyDescent="0.35">
      <c r="A810" s="22"/>
      <c r="B810" s="109"/>
      <c r="C810" s="109"/>
      <c r="D810" s="109"/>
      <c r="E810" s="22"/>
      <c r="F810" s="22"/>
      <c r="G810" s="22"/>
      <c r="H810" s="22"/>
      <c r="I810" s="22"/>
      <c r="J810" s="22"/>
      <c r="K810" s="22"/>
      <c r="L810" s="22"/>
      <c r="M810" s="22"/>
      <c r="N810" s="22"/>
      <c r="O810" s="22"/>
      <c r="P810" s="22"/>
      <c r="Q810" s="22"/>
      <c r="R810" s="22"/>
    </row>
    <row r="811" spans="1:18" x14ac:dyDescent="0.35">
      <c r="A811" s="22"/>
      <c r="B811" s="109"/>
      <c r="C811" s="109"/>
      <c r="D811" s="109"/>
      <c r="E811" s="22"/>
      <c r="F811" s="22"/>
      <c r="G811" s="22"/>
      <c r="H811" s="22"/>
      <c r="I811" s="22"/>
      <c r="J811" s="22"/>
      <c r="K811" s="22"/>
      <c r="L811" s="22"/>
      <c r="M811" s="22"/>
      <c r="N811" s="22"/>
      <c r="O811" s="22"/>
      <c r="P811" s="22"/>
      <c r="Q811" s="22"/>
      <c r="R811" s="22"/>
    </row>
    <row r="812" spans="1:18" x14ac:dyDescent="0.35">
      <c r="A812" s="22"/>
      <c r="B812" s="109"/>
      <c r="C812" s="109"/>
      <c r="D812" s="109"/>
      <c r="E812" s="22"/>
      <c r="F812" s="22"/>
      <c r="G812" s="22"/>
      <c r="H812" s="22"/>
      <c r="I812" s="22"/>
      <c r="J812" s="22"/>
      <c r="K812" s="22"/>
      <c r="L812" s="22"/>
      <c r="M812" s="22"/>
      <c r="N812" s="22"/>
      <c r="O812" s="22"/>
      <c r="P812" s="22"/>
      <c r="Q812" s="22"/>
      <c r="R812" s="22"/>
    </row>
    <row r="813" spans="1:18" x14ac:dyDescent="0.35">
      <c r="A813" s="22"/>
      <c r="B813" s="109"/>
      <c r="C813" s="109"/>
      <c r="D813" s="109"/>
      <c r="E813" s="22"/>
      <c r="F813" s="22"/>
      <c r="G813" s="22"/>
      <c r="H813" s="22"/>
      <c r="I813" s="22"/>
      <c r="J813" s="22"/>
      <c r="K813" s="22"/>
      <c r="L813" s="22"/>
      <c r="M813" s="22"/>
      <c r="N813" s="22"/>
      <c r="O813" s="22"/>
      <c r="P813" s="22"/>
      <c r="Q813" s="22"/>
      <c r="R813" s="22"/>
    </row>
    <row r="814" spans="1:18" x14ac:dyDescent="0.35">
      <c r="A814" s="22"/>
      <c r="B814" s="109"/>
      <c r="C814" s="109"/>
      <c r="D814" s="109"/>
      <c r="E814" s="22"/>
      <c r="F814" s="22"/>
      <c r="G814" s="22"/>
      <c r="H814" s="22"/>
      <c r="I814" s="22"/>
      <c r="J814" s="22"/>
      <c r="K814" s="22"/>
      <c r="L814" s="22"/>
      <c r="M814" s="22"/>
      <c r="N814" s="22"/>
      <c r="O814" s="22"/>
      <c r="P814" s="22"/>
      <c r="Q814" s="22"/>
      <c r="R814" s="22"/>
    </row>
    <row r="815" spans="1:18" x14ac:dyDescent="0.35">
      <c r="A815" s="22"/>
      <c r="B815" s="109"/>
      <c r="C815" s="109"/>
      <c r="D815" s="109"/>
      <c r="E815" s="22"/>
      <c r="F815" s="22"/>
      <c r="G815" s="22"/>
      <c r="H815" s="22"/>
      <c r="I815" s="22"/>
      <c r="J815" s="22"/>
      <c r="K815" s="22"/>
      <c r="L815" s="22"/>
      <c r="M815" s="22"/>
      <c r="N815" s="22"/>
      <c r="O815" s="22"/>
      <c r="P815" s="22"/>
      <c r="Q815" s="22"/>
      <c r="R815" s="22"/>
    </row>
    <row r="816" spans="1:18" x14ac:dyDescent="0.35">
      <c r="A816" s="22"/>
      <c r="B816" s="109"/>
      <c r="C816" s="109"/>
      <c r="D816" s="109"/>
      <c r="E816" s="22"/>
      <c r="F816" s="22"/>
      <c r="G816" s="22"/>
      <c r="H816" s="22"/>
      <c r="I816" s="22"/>
      <c r="J816" s="22"/>
      <c r="K816" s="22"/>
      <c r="L816" s="22"/>
      <c r="M816" s="22"/>
      <c r="N816" s="22"/>
      <c r="O816" s="22"/>
      <c r="P816" s="22"/>
      <c r="Q816" s="22"/>
      <c r="R816" s="22"/>
    </row>
    <row r="817" spans="1:18" x14ac:dyDescent="0.35">
      <c r="A817" s="22"/>
      <c r="B817" s="109"/>
      <c r="C817" s="109"/>
      <c r="D817" s="109"/>
      <c r="E817" s="22"/>
      <c r="F817" s="22"/>
      <c r="G817" s="22"/>
      <c r="H817" s="22"/>
      <c r="I817" s="22"/>
      <c r="J817" s="22"/>
      <c r="K817" s="22"/>
      <c r="L817" s="22"/>
      <c r="M817" s="22"/>
      <c r="N817" s="22"/>
      <c r="O817" s="22"/>
      <c r="P817" s="22"/>
      <c r="Q817" s="22"/>
      <c r="R817" s="22"/>
    </row>
    <row r="818" spans="1:18" x14ac:dyDescent="0.35">
      <c r="A818" s="22"/>
      <c r="B818" s="109"/>
      <c r="C818" s="109"/>
      <c r="D818" s="109"/>
      <c r="E818" s="22"/>
      <c r="F818" s="22"/>
      <c r="G818" s="22"/>
      <c r="H818" s="22"/>
      <c r="I818" s="22"/>
      <c r="J818" s="22"/>
      <c r="K818" s="22"/>
      <c r="L818" s="22"/>
      <c r="M818" s="22"/>
      <c r="N818" s="22"/>
      <c r="O818" s="22"/>
      <c r="P818" s="22"/>
      <c r="Q818" s="22"/>
      <c r="R818" s="22"/>
    </row>
    <row r="819" spans="1:18" x14ac:dyDescent="0.35">
      <c r="A819" s="22"/>
      <c r="B819" s="109"/>
      <c r="C819" s="109"/>
      <c r="D819" s="109"/>
      <c r="E819" s="22"/>
      <c r="F819" s="22"/>
      <c r="G819" s="22"/>
      <c r="H819" s="22"/>
      <c r="I819" s="22"/>
      <c r="J819" s="22"/>
      <c r="K819" s="22"/>
      <c r="L819" s="22"/>
      <c r="M819" s="22"/>
      <c r="N819" s="22"/>
      <c r="O819" s="22"/>
      <c r="P819" s="22"/>
      <c r="Q819" s="22"/>
      <c r="R819" s="22"/>
    </row>
    <row r="820" spans="1:18" x14ac:dyDescent="0.35">
      <c r="A820" s="22"/>
      <c r="B820" s="109"/>
      <c r="C820" s="109"/>
      <c r="D820" s="109"/>
      <c r="E820" s="22"/>
      <c r="F820" s="22"/>
      <c r="G820" s="22"/>
      <c r="H820" s="22"/>
      <c r="I820" s="22"/>
      <c r="J820" s="22"/>
      <c r="K820" s="22"/>
      <c r="L820" s="22"/>
      <c r="M820" s="22"/>
      <c r="N820" s="22"/>
      <c r="O820" s="22"/>
      <c r="P820" s="22"/>
      <c r="Q820" s="22"/>
      <c r="R820" s="22"/>
    </row>
    <row r="821" spans="1:18" x14ac:dyDescent="0.35">
      <c r="A821" s="22"/>
      <c r="B821" s="109"/>
      <c r="C821" s="109"/>
      <c r="D821" s="109"/>
      <c r="E821" s="22"/>
      <c r="F821" s="22"/>
      <c r="G821" s="22"/>
      <c r="H821" s="22"/>
      <c r="I821" s="22"/>
      <c r="J821" s="22"/>
      <c r="K821" s="22"/>
      <c r="L821" s="22"/>
      <c r="M821" s="22"/>
      <c r="N821" s="22"/>
      <c r="O821" s="22"/>
      <c r="P821" s="22"/>
      <c r="Q821" s="22"/>
      <c r="R821" s="22"/>
    </row>
    <row r="822" spans="1:18" x14ac:dyDescent="0.35">
      <c r="A822" s="22"/>
      <c r="B822" s="109"/>
      <c r="C822" s="109"/>
      <c r="D822" s="109"/>
      <c r="E822" s="22"/>
      <c r="F822" s="22"/>
      <c r="G822" s="22"/>
      <c r="H822" s="22"/>
      <c r="I822" s="22"/>
      <c r="J822" s="22"/>
      <c r="K822" s="22"/>
      <c r="L822" s="22"/>
      <c r="M822" s="22"/>
      <c r="N822" s="22"/>
      <c r="O822" s="22"/>
      <c r="P822" s="22"/>
      <c r="Q822" s="22"/>
      <c r="R822" s="22"/>
    </row>
    <row r="823" spans="1:18" x14ac:dyDescent="0.35">
      <c r="A823" s="22"/>
      <c r="B823" s="109"/>
      <c r="C823" s="109"/>
      <c r="D823" s="109"/>
      <c r="E823" s="22"/>
      <c r="F823" s="22"/>
      <c r="G823" s="22"/>
      <c r="H823" s="22"/>
      <c r="I823" s="22"/>
      <c r="J823" s="22"/>
      <c r="K823" s="22"/>
      <c r="L823" s="22"/>
      <c r="M823" s="22"/>
      <c r="N823" s="22"/>
      <c r="O823" s="22"/>
      <c r="P823" s="22"/>
      <c r="Q823" s="22"/>
      <c r="R823" s="22"/>
    </row>
    <row r="824" spans="1:18" x14ac:dyDescent="0.35">
      <c r="A824" s="22"/>
      <c r="B824" s="109"/>
      <c r="C824" s="109"/>
      <c r="D824" s="109"/>
      <c r="E824" s="22"/>
      <c r="F824" s="22"/>
      <c r="G824" s="22"/>
      <c r="H824" s="22"/>
      <c r="I824" s="22"/>
      <c r="J824" s="22"/>
      <c r="K824" s="22"/>
      <c r="L824" s="22"/>
      <c r="M824" s="22"/>
      <c r="N824" s="22"/>
      <c r="O824" s="22"/>
      <c r="P824" s="22"/>
      <c r="Q824" s="22"/>
      <c r="R824" s="22"/>
    </row>
    <row r="825" spans="1:18" x14ac:dyDescent="0.35">
      <c r="A825" s="22"/>
      <c r="B825" s="109"/>
      <c r="C825" s="109"/>
      <c r="D825" s="109"/>
      <c r="E825" s="22"/>
      <c r="F825" s="22"/>
      <c r="G825" s="22"/>
      <c r="H825" s="22"/>
      <c r="I825" s="22"/>
      <c r="J825" s="22"/>
      <c r="K825" s="22"/>
      <c r="L825" s="22"/>
      <c r="M825" s="22"/>
      <c r="N825" s="22"/>
      <c r="O825" s="22"/>
      <c r="P825" s="22"/>
      <c r="Q825" s="22"/>
      <c r="R825" s="22"/>
    </row>
    <row r="826" spans="1:18" x14ac:dyDescent="0.35">
      <c r="A826" s="22"/>
      <c r="B826" s="109"/>
      <c r="C826" s="109"/>
      <c r="D826" s="109"/>
      <c r="E826" s="22"/>
      <c r="F826" s="22"/>
      <c r="G826" s="22"/>
      <c r="H826" s="22"/>
      <c r="I826" s="22"/>
      <c r="J826" s="22"/>
      <c r="K826" s="22"/>
      <c r="L826" s="22"/>
      <c r="M826" s="22"/>
      <c r="N826" s="22"/>
      <c r="O826" s="22"/>
      <c r="P826" s="22"/>
      <c r="Q826" s="22"/>
      <c r="R826" s="22"/>
    </row>
    <row r="827" spans="1:18" x14ac:dyDescent="0.35">
      <c r="A827" s="22"/>
      <c r="B827" s="109"/>
      <c r="C827" s="109"/>
      <c r="D827" s="109"/>
      <c r="E827" s="22"/>
      <c r="F827" s="22"/>
      <c r="G827" s="22"/>
      <c r="H827" s="22"/>
      <c r="I827" s="22"/>
      <c r="J827" s="22"/>
      <c r="K827" s="22"/>
      <c r="L827" s="22"/>
      <c r="M827" s="22"/>
      <c r="N827" s="22"/>
      <c r="O827" s="22"/>
      <c r="P827" s="22"/>
      <c r="Q827" s="22"/>
      <c r="R827" s="22"/>
    </row>
    <row r="828" spans="1:18" x14ac:dyDescent="0.35">
      <c r="A828" s="22"/>
      <c r="B828" s="109"/>
      <c r="C828" s="109"/>
      <c r="D828" s="109"/>
      <c r="E828" s="22"/>
      <c r="F828" s="22"/>
      <c r="G828" s="22"/>
      <c r="H828" s="22"/>
      <c r="I828" s="22"/>
      <c r="J828" s="22"/>
      <c r="K828" s="22"/>
      <c r="L828" s="22"/>
      <c r="M828" s="22"/>
      <c r="N828" s="22"/>
      <c r="O828" s="22"/>
      <c r="P828" s="22"/>
      <c r="Q828" s="22"/>
      <c r="R828" s="22"/>
    </row>
    <row r="829" spans="1:18" x14ac:dyDescent="0.35">
      <c r="A829" s="22"/>
      <c r="B829" s="109"/>
      <c r="C829" s="109"/>
      <c r="D829" s="109"/>
      <c r="E829" s="22"/>
      <c r="F829" s="22"/>
      <c r="G829" s="22"/>
      <c r="H829" s="22"/>
      <c r="I829" s="22"/>
      <c r="J829" s="22"/>
      <c r="K829" s="22"/>
      <c r="L829" s="22"/>
      <c r="M829" s="22"/>
      <c r="N829" s="22"/>
      <c r="O829" s="22"/>
      <c r="P829" s="22"/>
      <c r="Q829" s="22"/>
      <c r="R829" s="22"/>
    </row>
    <row r="830" spans="1:18" x14ac:dyDescent="0.35">
      <c r="A830" s="22"/>
      <c r="B830" s="109"/>
      <c r="C830" s="109"/>
      <c r="D830" s="109"/>
      <c r="E830" s="22"/>
      <c r="F830" s="22"/>
      <c r="G830" s="22"/>
      <c r="H830" s="22"/>
      <c r="I830" s="22"/>
      <c r="J830" s="22"/>
      <c r="K830" s="22"/>
      <c r="L830" s="22"/>
      <c r="M830" s="22"/>
      <c r="N830" s="22"/>
      <c r="O830" s="22"/>
      <c r="P830" s="22"/>
      <c r="Q830" s="22"/>
      <c r="R830" s="22"/>
    </row>
    <row r="831" spans="1:18" x14ac:dyDescent="0.35">
      <c r="A831" s="22"/>
      <c r="B831" s="109"/>
      <c r="C831" s="109"/>
      <c r="D831" s="109"/>
      <c r="E831" s="22"/>
      <c r="F831" s="22"/>
      <c r="G831" s="22"/>
      <c r="H831" s="22"/>
      <c r="I831" s="22"/>
      <c r="J831" s="22"/>
      <c r="K831" s="22"/>
      <c r="L831" s="22"/>
      <c r="M831" s="22"/>
      <c r="N831" s="22"/>
      <c r="O831" s="22"/>
      <c r="P831" s="22"/>
      <c r="Q831" s="22"/>
      <c r="R831" s="22"/>
    </row>
    <row r="832" spans="1:18" x14ac:dyDescent="0.35">
      <c r="A832" s="22"/>
      <c r="B832" s="109"/>
      <c r="C832" s="109"/>
      <c r="D832" s="109"/>
      <c r="E832" s="22"/>
      <c r="F832" s="22"/>
      <c r="G832" s="22"/>
      <c r="H832" s="22"/>
      <c r="I832" s="22"/>
      <c r="J832" s="22"/>
      <c r="K832" s="22"/>
      <c r="L832" s="22"/>
      <c r="M832" s="22"/>
      <c r="N832" s="22"/>
      <c r="O832" s="22"/>
      <c r="P832" s="22"/>
      <c r="Q832" s="22"/>
      <c r="R832" s="22"/>
    </row>
    <row r="833" spans="1:18" x14ac:dyDescent="0.35">
      <c r="A833" s="22"/>
      <c r="B833" s="109"/>
      <c r="C833" s="109"/>
      <c r="D833" s="109"/>
      <c r="E833" s="22"/>
      <c r="F833" s="22"/>
      <c r="G833" s="22"/>
      <c r="H833" s="22"/>
      <c r="I833" s="22"/>
      <c r="J833" s="22"/>
      <c r="K833" s="22"/>
      <c r="L833" s="22"/>
      <c r="M833" s="22"/>
      <c r="N833" s="22"/>
      <c r="O833" s="22"/>
      <c r="P833" s="22"/>
      <c r="Q833" s="22"/>
      <c r="R833" s="22"/>
    </row>
    <row r="834" spans="1:18" x14ac:dyDescent="0.35">
      <c r="A834" s="22"/>
      <c r="B834" s="109"/>
      <c r="C834" s="109"/>
      <c r="D834" s="109"/>
      <c r="E834" s="22"/>
      <c r="F834" s="22"/>
      <c r="G834" s="22"/>
      <c r="H834" s="22"/>
      <c r="I834" s="22"/>
      <c r="J834" s="22"/>
      <c r="K834" s="22"/>
      <c r="L834" s="22"/>
      <c r="M834" s="22"/>
      <c r="N834" s="22"/>
      <c r="O834" s="22"/>
      <c r="P834" s="22"/>
      <c r="Q834" s="22"/>
      <c r="R834" s="22"/>
    </row>
    <row r="835" spans="1:18" x14ac:dyDescent="0.35">
      <c r="A835" s="22"/>
      <c r="B835" s="109"/>
      <c r="C835" s="109"/>
      <c r="D835" s="109"/>
      <c r="E835" s="22"/>
      <c r="F835" s="22"/>
      <c r="G835" s="22"/>
      <c r="H835" s="22"/>
      <c r="I835" s="22"/>
      <c r="J835" s="22"/>
      <c r="K835" s="22"/>
      <c r="L835" s="22"/>
      <c r="M835" s="22"/>
      <c r="N835" s="22"/>
      <c r="O835" s="22"/>
      <c r="P835" s="22"/>
      <c r="Q835" s="22"/>
      <c r="R835" s="22"/>
    </row>
    <row r="836" spans="1:18" x14ac:dyDescent="0.35">
      <c r="A836" s="22"/>
      <c r="B836" s="109"/>
      <c r="C836" s="109"/>
      <c r="D836" s="109"/>
      <c r="E836" s="22"/>
      <c r="F836" s="22"/>
      <c r="G836" s="22"/>
      <c r="H836" s="22"/>
      <c r="I836" s="22"/>
      <c r="J836" s="22"/>
      <c r="K836" s="22"/>
      <c r="L836" s="22"/>
      <c r="M836" s="22"/>
      <c r="N836" s="22"/>
      <c r="O836" s="22"/>
      <c r="P836" s="22"/>
      <c r="Q836" s="22"/>
      <c r="R836" s="22"/>
    </row>
    <row r="837" spans="1:18" x14ac:dyDescent="0.35">
      <c r="A837" s="22"/>
      <c r="B837" s="109"/>
      <c r="C837" s="109"/>
      <c r="D837" s="109"/>
      <c r="E837" s="22"/>
      <c r="F837" s="22"/>
      <c r="G837" s="22"/>
      <c r="H837" s="22"/>
      <c r="I837" s="22"/>
      <c r="J837" s="22"/>
      <c r="K837" s="22"/>
      <c r="L837" s="22"/>
      <c r="M837" s="22"/>
      <c r="N837" s="22"/>
      <c r="O837" s="22"/>
      <c r="P837" s="22"/>
      <c r="Q837" s="22"/>
      <c r="R837" s="22"/>
    </row>
    <row r="838" spans="1:18" x14ac:dyDescent="0.35">
      <c r="A838" s="22"/>
      <c r="B838" s="109"/>
      <c r="C838" s="109"/>
      <c r="D838" s="109"/>
      <c r="E838" s="22"/>
      <c r="F838" s="22"/>
      <c r="G838" s="22"/>
      <c r="H838" s="22"/>
      <c r="I838" s="22"/>
      <c r="J838" s="22"/>
      <c r="K838" s="22"/>
      <c r="L838" s="22"/>
      <c r="M838" s="22"/>
      <c r="N838" s="22"/>
      <c r="O838" s="22"/>
      <c r="P838" s="22"/>
      <c r="Q838" s="22"/>
      <c r="R838" s="22"/>
    </row>
    <row r="839" spans="1:18" x14ac:dyDescent="0.35">
      <c r="A839" s="22"/>
      <c r="B839" s="109"/>
      <c r="C839" s="109"/>
      <c r="D839" s="109"/>
      <c r="E839" s="22"/>
      <c r="F839" s="22"/>
      <c r="G839" s="22"/>
      <c r="H839" s="22"/>
      <c r="I839" s="22"/>
      <c r="J839" s="22"/>
      <c r="K839" s="22"/>
      <c r="L839" s="22"/>
      <c r="M839" s="22"/>
      <c r="N839" s="22"/>
      <c r="O839" s="22"/>
      <c r="P839" s="22"/>
      <c r="Q839" s="22"/>
      <c r="R839" s="22"/>
    </row>
    <row r="840" spans="1:18" x14ac:dyDescent="0.35">
      <c r="A840" s="22"/>
      <c r="B840" s="109"/>
      <c r="C840" s="109"/>
      <c r="D840" s="109"/>
      <c r="E840" s="22"/>
      <c r="F840" s="22"/>
      <c r="G840" s="22"/>
      <c r="H840" s="22"/>
      <c r="I840" s="22"/>
      <c r="J840" s="22"/>
      <c r="K840" s="22"/>
      <c r="L840" s="22"/>
      <c r="M840" s="22"/>
      <c r="N840" s="22"/>
      <c r="O840" s="22"/>
      <c r="P840" s="22"/>
      <c r="Q840" s="22"/>
      <c r="R840" s="22"/>
    </row>
    <row r="841" spans="1:18" x14ac:dyDescent="0.35">
      <c r="A841" s="22"/>
      <c r="B841" s="109"/>
      <c r="C841" s="109"/>
      <c r="D841" s="109"/>
      <c r="E841" s="22"/>
      <c r="F841" s="22"/>
      <c r="G841" s="22"/>
      <c r="H841" s="22"/>
      <c r="I841" s="22"/>
      <c r="J841" s="22"/>
      <c r="K841" s="22"/>
      <c r="L841" s="22"/>
      <c r="M841" s="22"/>
      <c r="N841" s="22"/>
      <c r="O841" s="22"/>
      <c r="P841" s="22"/>
      <c r="Q841" s="22"/>
      <c r="R841" s="22"/>
    </row>
    <row r="842" spans="1:18" x14ac:dyDescent="0.35">
      <c r="A842" s="22"/>
      <c r="B842" s="109"/>
      <c r="C842" s="109"/>
      <c r="D842" s="109"/>
      <c r="E842" s="22"/>
      <c r="F842" s="22"/>
      <c r="G842" s="22"/>
      <c r="H842" s="22"/>
      <c r="I842" s="22"/>
      <c r="J842" s="22"/>
      <c r="K842" s="22"/>
      <c r="L842" s="22"/>
      <c r="M842" s="22"/>
      <c r="N842" s="22"/>
      <c r="O842" s="22"/>
      <c r="P842" s="22"/>
      <c r="Q842" s="22"/>
      <c r="R842" s="22"/>
    </row>
    <row r="843" spans="1:18" x14ac:dyDescent="0.35">
      <c r="A843" s="22"/>
      <c r="B843" s="109"/>
      <c r="C843" s="109"/>
      <c r="D843" s="109"/>
      <c r="E843" s="22"/>
      <c r="F843" s="22"/>
      <c r="G843" s="22"/>
      <c r="H843" s="22"/>
      <c r="I843" s="22"/>
      <c r="J843" s="22"/>
      <c r="K843" s="22"/>
      <c r="L843" s="22"/>
      <c r="M843" s="22"/>
      <c r="N843" s="22"/>
      <c r="O843" s="22"/>
      <c r="P843" s="22"/>
      <c r="Q843" s="22"/>
      <c r="R843" s="22"/>
    </row>
    <row r="844" spans="1:18" x14ac:dyDescent="0.35">
      <c r="A844" s="22"/>
      <c r="B844" s="109"/>
      <c r="C844" s="109"/>
      <c r="D844" s="109"/>
      <c r="E844" s="22"/>
      <c r="F844" s="22"/>
      <c r="G844" s="22"/>
      <c r="H844" s="22"/>
      <c r="I844" s="22"/>
      <c r="J844" s="22"/>
      <c r="K844" s="22"/>
      <c r="L844" s="22"/>
      <c r="M844" s="22"/>
      <c r="N844" s="22"/>
      <c r="O844" s="22"/>
      <c r="P844" s="22"/>
      <c r="Q844" s="22"/>
      <c r="R844" s="22"/>
    </row>
    <row r="845" spans="1:18" x14ac:dyDescent="0.35">
      <c r="A845" s="22"/>
      <c r="B845" s="109"/>
      <c r="C845" s="109"/>
      <c r="D845" s="109"/>
      <c r="E845" s="22"/>
      <c r="F845" s="22"/>
      <c r="G845" s="22"/>
      <c r="H845" s="22"/>
      <c r="I845" s="22"/>
      <c r="J845" s="22"/>
      <c r="K845" s="22"/>
      <c r="L845" s="22"/>
      <c r="M845" s="22"/>
      <c r="N845" s="22"/>
      <c r="O845" s="22"/>
      <c r="P845" s="22"/>
      <c r="Q845" s="22"/>
      <c r="R845" s="22"/>
    </row>
    <row r="846" spans="1:18" x14ac:dyDescent="0.35">
      <c r="A846" s="22"/>
      <c r="B846" s="109"/>
      <c r="C846" s="109"/>
      <c r="D846" s="109"/>
      <c r="E846" s="22"/>
      <c r="F846" s="22"/>
      <c r="G846" s="22"/>
      <c r="H846" s="22"/>
      <c r="I846" s="22"/>
      <c r="J846" s="22"/>
      <c r="K846" s="22"/>
      <c r="L846" s="22"/>
      <c r="M846" s="22"/>
      <c r="N846" s="22"/>
      <c r="O846" s="22"/>
      <c r="P846" s="22"/>
      <c r="Q846" s="22"/>
      <c r="R846" s="22"/>
    </row>
    <row r="847" spans="1:18" x14ac:dyDescent="0.35">
      <c r="A847" s="22"/>
      <c r="B847" s="109"/>
      <c r="C847" s="109"/>
      <c r="D847" s="109"/>
      <c r="E847" s="22"/>
      <c r="F847" s="22"/>
      <c r="G847" s="22"/>
      <c r="H847" s="22"/>
      <c r="I847" s="22"/>
      <c r="J847" s="22"/>
      <c r="K847" s="22"/>
      <c r="L847" s="22"/>
      <c r="M847" s="22"/>
      <c r="N847" s="22"/>
      <c r="O847" s="22"/>
      <c r="P847" s="22"/>
      <c r="Q847" s="22"/>
      <c r="R847" s="22"/>
    </row>
    <row r="848" spans="1:18" x14ac:dyDescent="0.35">
      <c r="A848" s="22"/>
      <c r="B848" s="109"/>
      <c r="C848" s="109"/>
      <c r="D848" s="109"/>
      <c r="E848" s="22"/>
      <c r="F848" s="22"/>
      <c r="G848" s="22"/>
      <c r="H848" s="22"/>
      <c r="I848" s="22"/>
      <c r="J848" s="22"/>
      <c r="K848" s="22"/>
      <c r="L848" s="22"/>
      <c r="M848" s="22"/>
      <c r="N848" s="22"/>
      <c r="O848" s="22"/>
      <c r="P848" s="22"/>
      <c r="Q848" s="22"/>
      <c r="R848" s="22"/>
    </row>
    <row r="849" spans="1:18" x14ac:dyDescent="0.35">
      <c r="A849" s="22"/>
      <c r="B849" s="109"/>
      <c r="C849" s="109"/>
      <c r="D849" s="109"/>
      <c r="E849" s="22"/>
      <c r="F849" s="22"/>
      <c r="G849" s="22"/>
      <c r="H849" s="22"/>
      <c r="I849" s="22"/>
      <c r="J849" s="22"/>
      <c r="K849" s="22"/>
      <c r="L849" s="22"/>
      <c r="M849" s="22"/>
      <c r="N849" s="22"/>
      <c r="O849" s="22"/>
      <c r="P849" s="22"/>
      <c r="Q849" s="22"/>
      <c r="R849" s="22"/>
    </row>
    <row r="850" spans="1:18" x14ac:dyDescent="0.35">
      <c r="A850" s="22"/>
      <c r="B850" s="109"/>
      <c r="C850" s="109"/>
      <c r="D850" s="109"/>
      <c r="E850" s="22"/>
      <c r="F850" s="22"/>
      <c r="G850" s="22"/>
      <c r="H850" s="22"/>
      <c r="I850" s="22"/>
      <c r="J850" s="22"/>
      <c r="K850" s="22"/>
      <c r="L850" s="22"/>
      <c r="M850" s="22"/>
      <c r="N850" s="22"/>
      <c r="O850" s="22"/>
      <c r="P850" s="22"/>
      <c r="Q850" s="22"/>
      <c r="R850" s="22"/>
    </row>
    <row r="851" spans="1:18" x14ac:dyDescent="0.35">
      <c r="A851" s="22"/>
      <c r="B851" s="109"/>
      <c r="C851" s="109"/>
      <c r="D851" s="109"/>
      <c r="E851" s="22"/>
      <c r="F851" s="22"/>
      <c r="G851" s="22"/>
      <c r="H851" s="22"/>
      <c r="I851" s="22"/>
      <c r="J851" s="22"/>
      <c r="K851" s="22"/>
      <c r="L851" s="22"/>
      <c r="M851" s="22"/>
      <c r="N851" s="22"/>
      <c r="O851" s="22"/>
      <c r="P851" s="22"/>
      <c r="Q851" s="22"/>
      <c r="R851" s="22"/>
    </row>
    <row r="852" spans="1:18" x14ac:dyDescent="0.35">
      <c r="A852" s="22"/>
      <c r="B852" s="109"/>
      <c r="C852" s="109"/>
      <c r="D852" s="109"/>
      <c r="E852" s="22"/>
      <c r="F852" s="22"/>
      <c r="G852" s="22"/>
      <c r="H852" s="22"/>
      <c r="I852" s="22"/>
      <c r="J852" s="22"/>
      <c r="K852" s="22"/>
      <c r="L852" s="22"/>
      <c r="M852" s="22"/>
      <c r="N852" s="22"/>
      <c r="O852" s="22"/>
      <c r="P852" s="22"/>
      <c r="Q852" s="22"/>
      <c r="R852" s="22"/>
    </row>
    <row r="853" spans="1:18" x14ac:dyDescent="0.35">
      <c r="A853" s="22"/>
      <c r="B853" s="109"/>
      <c r="C853" s="109"/>
      <c r="D853" s="109"/>
      <c r="E853" s="22"/>
      <c r="F853" s="22"/>
      <c r="G853" s="22"/>
      <c r="H853" s="22"/>
      <c r="I853" s="22"/>
      <c r="J853" s="22"/>
      <c r="K853" s="22"/>
      <c r="L853" s="22"/>
      <c r="M853" s="22"/>
      <c r="N853" s="22"/>
      <c r="O853" s="22"/>
      <c r="P853" s="22"/>
      <c r="Q853" s="22"/>
      <c r="R853" s="22"/>
    </row>
    <row r="854" spans="1:18" x14ac:dyDescent="0.35">
      <c r="A854" s="22"/>
      <c r="B854" s="109"/>
      <c r="C854" s="109"/>
      <c r="D854" s="109"/>
      <c r="E854" s="22"/>
      <c r="F854" s="22"/>
      <c r="G854" s="22"/>
      <c r="H854" s="22"/>
      <c r="I854" s="22"/>
      <c r="J854" s="22"/>
      <c r="K854" s="22"/>
      <c r="L854" s="22"/>
      <c r="M854" s="22"/>
      <c r="N854" s="22"/>
      <c r="O854" s="22"/>
      <c r="P854" s="22"/>
      <c r="Q854" s="22"/>
      <c r="R854" s="22"/>
    </row>
    <row r="855" spans="1:18" x14ac:dyDescent="0.35">
      <c r="A855" s="22"/>
      <c r="B855" s="109"/>
      <c r="C855" s="109"/>
      <c r="D855" s="109"/>
      <c r="E855" s="22"/>
      <c r="F855" s="22"/>
      <c r="G855" s="22"/>
      <c r="H855" s="22"/>
      <c r="I855" s="22"/>
      <c r="J855" s="22"/>
      <c r="K855" s="22"/>
      <c r="L855" s="22"/>
      <c r="M855" s="22"/>
      <c r="N855" s="22"/>
      <c r="O855" s="22"/>
      <c r="P855" s="22"/>
      <c r="Q855" s="22"/>
      <c r="R855" s="22"/>
    </row>
    <row r="856" spans="1:18" x14ac:dyDescent="0.35">
      <c r="A856" s="22"/>
      <c r="B856" s="109"/>
      <c r="C856" s="109"/>
      <c r="D856" s="109"/>
      <c r="E856" s="22"/>
      <c r="F856" s="22"/>
      <c r="G856" s="22"/>
      <c r="H856" s="22"/>
      <c r="I856" s="22"/>
      <c r="J856" s="22"/>
      <c r="K856" s="22"/>
      <c r="L856" s="22"/>
      <c r="M856" s="22"/>
      <c r="N856" s="22"/>
      <c r="O856" s="22"/>
      <c r="P856" s="22"/>
      <c r="Q856" s="22"/>
      <c r="R856" s="22"/>
    </row>
    <row r="857" spans="1:18" x14ac:dyDescent="0.35">
      <c r="A857" s="22"/>
      <c r="B857" s="109"/>
      <c r="C857" s="109"/>
      <c r="D857" s="109"/>
      <c r="E857" s="22"/>
      <c r="F857" s="22"/>
      <c r="G857" s="22"/>
      <c r="H857" s="22"/>
      <c r="I857" s="22"/>
      <c r="J857" s="22"/>
      <c r="K857" s="22"/>
      <c r="L857" s="22"/>
      <c r="M857" s="22"/>
      <c r="N857" s="22"/>
      <c r="O857" s="22"/>
      <c r="P857" s="22"/>
      <c r="Q857" s="22"/>
      <c r="R857" s="22"/>
    </row>
    <row r="858" spans="1:18" x14ac:dyDescent="0.35">
      <c r="A858" s="22"/>
      <c r="B858" s="109"/>
      <c r="C858" s="109"/>
      <c r="D858" s="109"/>
      <c r="E858" s="22"/>
      <c r="F858" s="22"/>
      <c r="G858" s="22"/>
      <c r="H858" s="22"/>
      <c r="I858" s="22"/>
      <c r="J858" s="22"/>
      <c r="K858" s="22"/>
      <c r="L858" s="22"/>
      <c r="M858" s="22"/>
      <c r="N858" s="22"/>
      <c r="O858" s="22"/>
      <c r="P858" s="22"/>
      <c r="Q858" s="22"/>
      <c r="R858" s="22"/>
    </row>
    <row r="859" spans="1:18" x14ac:dyDescent="0.35">
      <c r="A859" s="22"/>
      <c r="B859" s="109"/>
      <c r="C859" s="109"/>
      <c r="D859" s="109"/>
      <c r="E859" s="22"/>
      <c r="F859" s="22"/>
      <c r="G859" s="22"/>
      <c r="H859" s="22"/>
      <c r="I859" s="22"/>
      <c r="J859" s="22"/>
      <c r="K859" s="22"/>
      <c r="L859" s="22"/>
      <c r="M859" s="22"/>
      <c r="N859" s="22"/>
      <c r="O859" s="22"/>
      <c r="P859" s="22"/>
      <c r="Q859" s="22"/>
      <c r="R859" s="22"/>
    </row>
    <row r="860" spans="1:18" x14ac:dyDescent="0.35">
      <c r="A860" s="22"/>
      <c r="B860" s="109"/>
      <c r="C860" s="109"/>
      <c r="D860" s="109"/>
      <c r="E860" s="22"/>
      <c r="F860" s="22"/>
      <c r="G860" s="22"/>
      <c r="H860" s="22"/>
      <c r="I860" s="22"/>
      <c r="J860" s="22"/>
      <c r="K860" s="22"/>
      <c r="L860" s="22"/>
      <c r="M860" s="22"/>
      <c r="N860" s="22"/>
      <c r="O860" s="22"/>
      <c r="P860" s="22"/>
      <c r="Q860" s="22"/>
      <c r="R860" s="22"/>
    </row>
    <row r="861" spans="1:18" x14ac:dyDescent="0.35">
      <c r="A861" s="22"/>
      <c r="B861" s="109"/>
      <c r="C861" s="109"/>
      <c r="D861" s="109"/>
      <c r="E861" s="22"/>
      <c r="F861" s="22"/>
      <c r="G861" s="22"/>
      <c r="H861" s="22"/>
      <c r="I861" s="22"/>
      <c r="J861" s="22"/>
      <c r="K861" s="22"/>
      <c r="L861" s="22"/>
      <c r="M861" s="22"/>
      <c r="N861" s="22"/>
      <c r="O861" s="22"/>
      <c r="P861" s="22"/>
      <c r="Q861" s="22"/>
      <c r="R861" s="22"/>
    </row>
    <row r="862" spans="1:18" x14ac:dyDescent="0.35">
      <c r="A862" s="22"/>
      <c r="B862" s="109"/>
      <c r="C862" s="109"/>
      <c r="D862" s="109"/>
      <c r="E862" s="22"/>
      <c r="F862" s="22"/>
      <c r="G862" s="22"/>
      <c r="H862" s="22"/>
      <c r="I862" s="22"/>
      <c r="J862" s="22"/>
      <c r="K862" s="22"/>
      <c r="L862" s="22"/>
      <c r="M862" s="22"/>
      <c r="N862" s="22"/>
      <c r="O862" s="22"/>
      <c r="P862" s="22"/>
      <c r="Q862" s="22"/>
      <c r="R862" s="22"/>
    </row>
    <row r="863" spans="1:18" x14ac:dyDescent="0.35">
      <c r="A863" s="22"/>
      <c r="B863" s="109"/>
      <c r="C863" s="109"/>
      <c r="D863" s="109"/>
      <c r="E863" s="22"/>
      <c r="F863" s="22"/>
      <c r="G863" s="22"/>
      <c r="H863" s="22"/>
      <c r="I863" s="22"/>
      <c r="J863" s="22"/>
      <c r="K863" s="22"/>
      <c r="L863" s="22"/>
      <c r="M863" s="22"/>
      <c r="N863" s="22"/>
      <c r="O863" s="22"/>
      <c r="P863" s="22"/>
      <c r="Q863" s="22"/>
      <c r="R863" s="22"/>
    </row>
    <row r="864" spans="1:18" x14ac:dyDescent="0.35">
      <c r="A864" s="22"/>
      <c r="B864" s="109"/>
      <c r="C864" s="109"/>
      <c r="D864" s="109"/>
      <c r="E864" s="22"/>
      <c r="F864" s="22"/>
      <c r="G864" s="22"/>
      <c r="H864" s="22"/>
      <c r="I864" s="22"/>
      <c r="J864" s="22"/>
      <c r="K864" s="22"/>
      <c r="L864" s="22"/>
      <c r="M864" s="22"/>
      <c r="N864" s="22"/>
      <c r="O864" s="22"/>
      <c r="P864" s="22"/>
      <c r="Q864" s="22"/>
      <c r="R864" s="22"/>
    </row>
    <row r="865" spans="1:18" x14ac:dyDescent="0.35">
      <c r="A865" s="22"/>
      <c r="B865" s="109"/>
      <c r="C865" s="109"/>
      <c r="D865" s="109"/>
      <c r="E865" s="22"/>
      <c r="F865" s="22"/>
      <c r="G865" s="22"/>
      <c r="H865" s="22"/>
      <c r="I865" s="22"/>
      <c r="J865" s="22"/>
      <c r="K865" s="22"/>
      <c r="L865" s="22"/>
      <c r="M865" s="22"/>
      <c r="N865" s="22"/>
      <c r="O865" s="22"/>
      <c r="P865" s="22"/>
      <c r="Q865" s="22"/>
      <c r="R865" s="22"/>
    </row>
    <row r="866" spans="1:18" x14ac:dyDescent="0.35">
      <c r="A866" s="22"/>
      <c r="B866" s="109"/>
      <c r="C866" s="109"/>
      <c r="D866" s="109"/>
      <c r="E866" s="22"/>
      <c r="F866" s="22"/>
      <c r="G866" s="22"/>
      <c r="H866" s="22"/>
      <c r="I866" s="22"/>
      <c r="J866" s="22"/>
      <c r="K866" s="22"/>
      <c r="L866" s="22"/>
      <c r="M866" s="22"/>
      <c r="N866" s="22"/>
      <c r="O866" s="22"/>
      <c r="P866" s="22"/>
      <c r="Q866" s="22"/>
      <c r="R866" s="22"/>
    </row>
    <row r="867" spans="1:18" x14ac:dyDescent="0.35">
      <c r="A867" s="22"/>
      <c r="B867" s="109"/>
      <c r="C867" s="109"/>
      <c r="D867" s="109"/>
      <c r="E867" s="22"/>
      <c r="F867" s="22"/>
      <c r="G867" s="22"/>
      <c r="H867" s="22"/>
      <c r="I867" s="22"/>
      <c r="J867" s="22"/>
      <c r="K867" s="22"/>
      <c r="L867" s="22"/>
      <c r="M867" s="22"/>
      <c r="N867" s="22"/>
      <c r="O867" s="22"/>
      <c r="P867" s="22"/>
      <c r="Q867" s="22"/>
      <c r="R867" s="22"/>
    </row>
    <row r="868" spans="1:18" x14ac:dyDescent="0.35">
      <c r="A868" s="22"/>
      <c r="B868" s="109"/>
      <c r="C868" s="109"/>
      <c r="D868" s="109"/>
      <c r="E868" s="22"/>
      <c r="F868" s="22"/>
      <c r="G868" s="22"/>
      <c r="H868" s="22"/>
      <c r="I868" s="22"/>
      <c r="J868" s="22"/>
      <c r="K868" s="22"/>
      <c r="L868" s="22"/>
      <c r="M868" s="22"/>
      <c r="N868" s="22"/>
      <c r="O868" s="22"/>
      <c r="P868" s="22"/>
      <c r="Q868" s="22"/>
      <c r="R868" s="22"/>
    </row>
    <row r="869" spans="1:18" x14ac:dyDescent="0.35">
      <c r="A869" s="22"/>
      <c r="B869" s="109"/>
      <c r="C869" s="109"/>
      <c r="D869" s="109"/>
      <c r="E869" s="22"/>
      <c r="F869" s="22"/>
      <c r="G869" s="22"/>
      <c r="H869" s="22"/>
      <c r="I869" s="22"/>
      <c r="J869" s="22"/>
      <c r="K869" s="22"/>
      <c r="L869" s="22"/>
      <c r="M869" s="22"/>
      <c r="N869" s="22"/>
      <c r="O869" s="22"/>
      <c r="P869" s="22"/>
      <c r="Q869" s="22"/>
      <c r="R869" s="22"/>
    </row>
    <row r="870" spans="1:18" x14ac:dyDescent="0.35">
      <c r="A870" s="22"/>
      <c r="B870" s="109"/>
      <c r="C870" s="109"/>
      <c r="D870" s="109"/>
      <c r="E870" s="22"/>
      <c r="F870" s="22"/>
      <c r="G870" s="22"/>
      <c r="H870" s="22"/>
      <c r="I870" s="22"/>
      <c r="J870" s="22"/>
      <c r="K870" s="22"/>
      <c r="L870" s="22"/>
      <c r="M870" s="22"/>
      <c r="N870" s="22"/>
      <c r="O870" s="22"/>
      <c r="P870" s="22"/>
      <c r="Q870" s="22"/>
      <c r="R870" s="22"/>
    </row>
    <row r="871" spans="1:18" x14ac:dyDescent="0.35">
      <c r="A871" s="22"/>
      <c r="B871" s="109"/>
      <c r="C871" s="109"/>
      <c r="D871" s="109"/>
      <c r="E871" s="22"/>
      <c r="F871" s="22"/>
      <c r="G871" s="22"/>
      <c r="H871" s="22"/>
      <c r="I871" s="22"/>
      <c r="J871" s="22"/>
      <c r="K871" s="22"/>
      <c r="L871" s="22"/>
      <c r="M871" s="22"/>
      <c r="N871" s="22"/>
      <c r="O871" s="22"/>
      <c r="P871" s="22"/>
      <c r="Q871" s="22"/>
      <c r="R871" s="22"/>
    </row>
    <row r="872" spans="1:18" x14ac:dyDescent="0.35">
      <c r="A872" s="22"/>
      <c r="B872" s="109"/>
      <c r="C872" s="109"/>
      <c r="D872" s="109"/>
      <c r="E872" s="22"/>
      <c r="F872" s="22"/>
      <c r="G872" s="22"/>
      <c r="H872" s="22"/>
      <c r="I872" s="22"/>
      <c r="J872" s="22"/>
      <c r="K872" s="22"/>
      <c r="L872" s="22"/>
      <c r="M872" s="22"/>
      <c r="N872" s="22"/>
      <c r="O872" s="22"/>
      <c r="P872" s="22"/>
      <c r="Q872" s="22"/>
      <c r="R872" s="22"/>
    </row>
    <row r="873" spans="1:18" x14ac:dyDescent="0.35">
      <c r="A873" s="22"/>
      <c r="B873" s="109"/>
      <c r="C873" s="109"/>
      <c r="D873" s="109"/>
      <c r="E873" s="22"/>
      <c r="F873" s="22"/>
      <c r="G873" s="22"/>
      <c r="H873" s="22"/>
      <c r="I873" s="22"/>
      <c r="J873" s="22"/>
      <c r="K873" s="22"/>
      <c r="L873" s="22"/>
      <c r="M873" s="22"/>
      <c r="N873" s="22"/>
      <c r="O873" s="22"/>
      <c r="P873" s="22"/>
      <c r="Q873" s="22"/>
      <c r="R873" s="22"/>
    </row>
    <row r="874" spans="1:18" x14ac:dyDescent="0.35">
      <c r="A874" s="22"/>
      <c r="B874" s="109"/>
      <c r="C874" s="109"/>
      <c r="D874" s="109"/>
      <c r="E874" s="22"/>
      <c r="F874" s="22"/>
      <c r="G874" s="22"/>
      <c r="H874" s="22"/>
      <c r="I874" s="22"/>
      <c r="J874" s="22"/>
      <c r="K874" s="22"/>
      <c r="L874" s="22"/>
      <c r="M874" s="22"/>
      <c r="N874" s="22"/>
      <c r="O874" s="22"/>
      <c r="P874" s="22"/>
      <c r="Q874" s="22"/>
      <c r="R874" s="22"/>
    </row>
    <row r="875" spans="1:18" x14ac:dyDescent="0.35">
      <c r="A875" s="22"/>
      <c r="B875" s="109"/>
      <c r="C875" s="109"/>
      <c r="D875" s="109"/>
      <c r="E875" s="22"/>
      <c r="F875" s="22"/>
      <c r="G875" s="22"/>
      <c r="H875" s="22"/>
      <c r="I875" s="22"/>
      <c r="J875" s="22"/>
      <c r="K875" s="22"/>
      <c r="L875" s="22"/>
      <c r="M875" s="22"/>
      <c r="N875" s="22"/>
      <c r="O875" s="22"/>
      <c r="P875" s="22"/>
      <c r="Q875" s="22"/>
      <c r="R875" s="22"/>
    </row>
    <row r="876" spans="1:18" x14ac:dyDescent="0.35">
      <c r="A876" s="22"/>
      <c r="B876" s="109"/>
      <c r="C876" s="109"/>
      <c r="D876" s="109"/>
      <c r="E876" s="22"/>
      <c r="F876" s="22"/>
      <c r="G876" s="22"/>
      <c r="H876" s="22"/>
      <c r="I876" s="22"/>
      <c r="J876" s="22"/>
      <c r="K876" s="22"/>
      <c r="L876" s="22"/>
      <c r="M876" s="22"/>
      <c r="N876" s="22"/>
      <c r="O876" s="22"/>
      <c r="P876" s="22"/>
      <c r="Q876" s="22"/>
      <c r="R876" s="22"/>
    </row>
    <row r="877" spans="1:18" x14ac:dyDescent="0.35">
      <c r="A877" s="22"/>
      <c r="B877" s="109"/>
      <c r="C877" s="109"/>
      <c r="D877" s="109"/>
      <c r="E877" s="22"/>
      <c r="F877" s="22"/>
      <c r="G877" s="22"/>
      <c r="H877" s="22"/>
      <c r="I877" s="22"/>
      <c r="J877" s="22"/>
      <c r="K877" s="22"/>
      <c r="L877" s="22"/>
      <c r="M877" s="22"/>
      <c r="N877" s="22"/>
      <c r="O877" s="22"/>
      <c r="P877" s="22"/>
      <c r="Q877" s="22"/>
      <c r="R877" s="22"/>
    </row>
    <row r="878" spans="1:18" x14ac:dyDescent="0.35">
      <c r="A878" s="22"/>
      <c r="B878" s="109"/>
      <c r="C878" s="109"/>
      <c r="D878" s="109"/>
      <c r="E878" s="22"/>
      <c r="F878" s="22"/>
      <c r="G878" s="22"/>
      <c r="H878" s="22"/>
      <c r="I878" s="22"/>
      <c r="J878" s="22"/>
      <c r="K878" s="22"/>
      <c r="L878" s="22"/>
      <c r="M878" s="22"/>
      <c r="N878" s="22"/>
      <c r="O878" s="22"/>
      <c r="P878" s="22"/>
      <c r="Q878" s="22"/>
      <c r="R878" s="22"/>
    </row>
    <row r="879" spans="1:18" x14ac:dyDescent="0.35">
      <c r="A879" s="22"/>
      <c r="B879" s="109"/>
      <c r="C879" s="109"/>
      <c r="D879" s="109"/>
      <c r="E879" s="22"/>
      <c r="F879" s="22"/>
      <c r="G879" s="22"/>
      <c r="H879" s="22"/>
      <c r="I879" s="22"/>
      <c r="J879" s="22"/>
      <c r="K879" s="22"/>
      <c r="L879" s="22"/>
      <c r="M879" s="22"/>
      <c r="N879" s="22"/>
      <c r="O879" s="22"/>
      <c r="P879" s="22"/>
      <c r="Q879" s="22"/>
      <c r="R879" s="22"/>
    </row>
    <row r="880" spans="1:18" x14ac:dyDescent="0.35">
      <c r="A880" s="22"/>
      <c r="B880" s="109"/>
      <c r="C880" s="109"/>
      <c r="D880" s="109"/>
      <c r="E880" s="22"/>
      <c r="F880" s="22"/>
      <c r="G880" s="22"/>
      <c r="H880" s="22"/>
      <c r="I880" s="22"/>
      <c r="J880" s="22"/>
      <c r="K880" s="22"/>
      <c r="L880" s="22"/>
      <c r="M880" s="22"/>
      <c r="N880" s="22"/>
      <c r="O880" s="22"/>
      <c r="P880" s="22"/>
      <c r="Q880" s="22"/>
      <c r="R880" s="22"/>
    </row>
    <row r="881" spans="1:18" x14ac:dyDescent="0.35">
      <c r="A881" s="22"/>
      <c r="B881" s="109"/>
      <c r="C881" s="109"/>
      <c r="D881" s="109"/>
      <c r="E881" s="22"/>
      <c r="F881" s="22"/>
      <c r="G881" s="22"/>
      <c r="H881" s="22"/>
      <c r="I881" s="22"/>
      <c r="J881" s="22"/>
      <c r="K881" s="22"/>
      <c r="L881" s="22"/>
      <c r="M881" s="22"/>
      <c r="N881" s="22"/>
      <c r="O881" s="22"/>
      <c r="P881" s="22"/>
      <c r="Q881" s="22"/>
      <c r="R881" s="22"/>
    </row>
    <row r="882" spans="1:18" x14ac:dyDescent="0.35">
      <c r="A882" s="22"/>
      <c r="B882" s="109"/>
      <c r="C882" s="109"/>
      <c r="D882" s="109"/>
      <c r="E882" s="22"/>
      <c r="F882" s="22"/>
      <c r="G882" s="22"/>
      <c r="H882" s="22"/>
      <c r="I882" s="22"/>
      <c r="J882" s="22"/>
      <c r="K882" s="22"/>
      <c r="L882" s="22"/>
      <c r="M882" s="22"/>
      <c r="N882" s="22"/>
      <c r="O882" s="22"/>
      <c r="P882" s="22"/>
      <c r="Q882" s="22"/>
      <c r="R882" s="22"/>
    </row>
    <row r="883" spans="1:18" x14ac:dyDescent="0.35">
      <c r="A883" s="22"/>
      <c r="B883" s="109"/>
      <c r="C883" s="109"/>
      <c r="D883" s="109"/>
      <c r="E883" s="22"/>
      <c r="F883" s="22"/>
      <c r="G883" s="22"/>
      <c r="H883" s="22"/>
      <c r="I883" s="22"/>
      <c r="J883" s="22"/>
      <c r="K883" s="22"/>
      <c r="L883" s="22"/>
      <c r="M883" s="22"/>
      <c r="N883" s="22"/>
      <c r="O883" s="22"/>
      <c r="P883" s="22"/>
      <c r="Q883" s="22"/>
      <c r="R883" s="22"/>
    </row>
    <row r="884" spans="1:18" x14ac:dyDescent="0.35">
      <c r="A884" s="22"/>
      <c r="B884" s="109"/>
      <c r="C884" s="109"/>
      <c r="D884" s="109"/>
      <c r="E884" s="22"/>
      <c r="F884" s="22"/>
      <c r="G884" s="22"/>
      <c r="H884" s="22"/>
      <c r="I884" s="22"/>
      <c r="J884" s="22"/>
      <c r="K884" s="22"/>
      <c r="L884" s="22"/>
      <c r="M884" s="22"/>
      <c r="N884" s="22"/>
      <c r="O884" s="22"/>
      <c r="P884" s="22"/>
      <c r="Q884" s="22"/>
      <c r="R884" s="22"/>
    </row>
    <row r="885" spans="1:18" x14ac:dyDescent="0.35">
      <c r="A885" s="22"/>
      <c r="B885" s="109"/>
      <c r="C885" s="109"/>
      <c r="D885" s="109"/>
      <c r="E885" s="22"/>
      <c r="F885" s="22"/>
      <c r="G885" s="22"/>
      <c r="H885" s="22"/>
      <c r="I885" s="22"/>
      <c r="J885" s="22"/>
      <c r="K885" s="22"/>
      <c r="L885" s="22"/>
      <c r="M885" s="22"/>
      <c r="N885" s="22"/>
      <c r="O885" s="22"/>
      <c r="P885" s="22"/>
      <c r="Q885" s="22"/>
      <c r="R885" s="22"/>
    </row>
    <row r="886" spans="1:18" x14ac:dyDescent="0.35">
      <c r="A886" s="22"/>
      <c r="B886" s="109"/>
      <c r="C886" s="109"/>
      <c r="D886" s="109"/>
      <c r="E886" s="22"/>
      <c r="F886" s="22"/>
      <c r="G886" s="22"/>
      <c r="H886" s="22"/>
      <c r="I886" s="22"/>
      <c r="J886" s="22"/>
      <c r="K886" s="22"/>
      <c r="L886" s="22"/>
      <c r="M886" s="22"/>
      <c r="N886" s="22"/>
      <c r="O886" s="22"/>
      <c r="P886" s="22"/>
      <c r="Q886" s="22"/>
      <c r="R886" s="22"/>
    </row>
    <row r="887" spans="1:18" x14ac:dyDescent="0.35">
      <c r="A887" s="22"/>
      <c r="B887" s="109"/>
      <c r="C887" s="109"/>
      <c r="D887" s="109"/>
      <c r="E887" s="22"/>
      <c r="F887" s="22"/>
      <c r="G887" s="22"/>
      <c r="H887" s="22"/>
      <c r="I887" s="22"/>
      <c r="J887" s="22"/>
      <c r="K887" s="22"/>
      <c r="L887" s="22"/>
      <c r="M887" s="22"/>
      <c r="N887" s="22"/>
      <c r="O887" s="22"/>
      <c r="P887" s="22"/>
      <c r="Q887" s="22"/>
      <c r="R887" s="22"/>
    </row>
    <row r="888" spans="1:18" x14ac:dyDescent="0.35">
      <c r="A888" s="22"/>
      <c r="B888" s="109"/>
      <c r="C888" s="109"/>
      <c r="D888" s="109"/>
      <c r="E888" s="22"/>
      <c r="F888" s="22"/>
      <c r="G888" s="22"/>
      <c r="H888" s="22"/>
      <c r="I888" s="22"/>
      <c r="J888" s="22"/>
      <c r="K888" s="22"/>
      <c r="L888" s="22"/>
      <c r="M888" s="22"/>
      <c r="N888" s="22"/>
      <c r="O888" s="22"/>
      <c r="P888" s="22"/>
      <c r="Q888" s="22"/>
      <c r="R888" s="22"/>
    </row>
    <row r="889" spans="1:18" x14ac:dyDescent="0.35">
      <c r="A889" s="22"/>
      <c r="B889" s="109"/>
      <c r="C889" s="109"/>
      <c r="D889" s="109"/>
      <c r="E889" s="22"/>
      <c r="F889" s="22"/>
      <c r="G889" s="22"/>
      <c r="H889" s="22"/>
      <c r="I889" s="22"/>
      <c r="J889" s="22"/>
      <c r="K889" s="22"/>
      <c r="L889" s="22"/>
      <c r="M889" s="22"/>
      <c r="N889" s="22"/>
      <c r="O889" s="22"/>
      <c r="P889" s="22"/>
      <c r="Q889" s="22"/>
      <c r="R889" s="22"/>
    </row>
    <row r="890" spans="1:18" x14ac:dyDescent="0.35">
      <c r="A890" s="22"/>
      <c r="B890" s="109"/>
      <c r="C890" s="109"/>
      <c r="D890" s="109"/>
      <c r="E890" s="22"/>
      <c r="F890" s="22"/>
      <c r="G890" s="22"/>
      <c r="H890" s="22"/>
      <c r="I890" s="22"/>
      <c r="J890" s="22"/>
      <c r="K890" s="22"/>
      <c r="L890" s="22"/>
      <c r="M890" s="22"/>
      <c r="N890" s="22"/>
      <c r="O890" s="22"/>
      <c r="P890" s="22"/>
      <c r="Q890" s="22"/>
      <c r="R890" s="22"/>
    </row>
    <row r="891" spans="1:18" x14ac:dyDescent="0.35">
      <c r="A891" s="22"/>
      <c r="B891" s="109"/>
      <c r="C891" s="109"/>
      <c r="D891" s="109"/>
      <c r="E891" s="22"/>
      <c r="F891" s="22"/>
      <c r="G891" s="22"/>
      <c r="H891" s="22"/>
      <c r="I891" s="22"/>
      <c r="J891" s="22"/>
      <c r="K891" s="22"/>
      <c r="L891" s="22"/>
      <c r="M891" s="22"/>
      <c r="N891" s="22"/>
      <c r="O891" s="22"/>
      <c r="P891" s="22"/>
      <c r="Q891" s="22"/>
      <c r="R891" s="22"/>
    </row>
    <row r="892" spans="1:18" x14ac:dyDescent="0.35">
      <c r="A892" s="22"/>
      <c r="B892" s="109"/>
      <c r="C892" s="109"/>
      <c r="D892" s="109"/>
      <c r="E892" s="22"/>
      <c r="F892" s="22"/>
      <c r="G892" s="22"/>
      <c r="H892" s="22"/>
      <c r="I892" s="22"/>
      <c r="J892" s="22"/>
      <c r="K892" s="22"/>
      <c r="L892" s="22"/>
      <c r="M892" s="22"/>
      <c r="N892" s="22"/>
      <c r="O892" s="22"/>
      <c r="P892" s="22"/>
      <c r="Q892" s="22"/>
      <c r="R892" s="22"/>
    </row>
    <row r="893" spans="1:18" x14ac:dyDescent="0.35">
      <c r="A893" s="22"/>
      <c r="B893" s="109"/>
      <c r="C893" s="109"/>
      <c r="D893" s="109"/>
      <c r="E893" s="22"/>
      <c r="F893" s="22"/>
      <c r="G893" s="22"/>
      <c r="H893" s="22"/>
      <c r="I893" s="22"/>
      <c r="J893" s="22"/>
      <c r="K893" s="22"/>
      <c r="L893" s="22"/>
      <c r="M893" s="22"/>
      <c r="N893" s="22"/>
      <c r="O893" s="22"/>
      <c r="P893" s="22"/>
      <c r="Q893" s="22"/>
      <c r="R893" s="22"/>
    </row>
    <row r="894" spans="1:18" x14ac:dyDescent="0.35">
      <c r="A894" s="22"/>
      <c r="B894" s="109"/>
      <c r="C894" s="109"/>
      <c r="D894" s="109"/>
      <c r="E894" s="22"/>
      <c r="F894" s="22"/>
      <c r="G894" s="22"/>
      <c r="H894" s="22"/>
      <c r="I894" s="22"/>
      <c r="J894" s="22"/>
      <c r="K894" s="22"/>
      <c r="L894" s="22"/>
      <c r="M894" s="22"/>
      <c r="N894" s="22"/>
      <c r="O894" s="22"/>
      <c r="P894" s="22"/>
      <c r="Q894" s="22"/>
      <c r="R894" s="22"/>
    </row>
    <row r="895" spans="1:18" x14ac:dyDescent="0.35">
      <c r="A895" s="22"/>
      <c r="B895" s="109"/>
      <c r="C895" s="109"/>
      <c r="D895" s="109"/>
      <c r="E895" s="22"/>
      <c r="F895" s="22"/>
      <c r="G895" s="22"/>
      <c r="H895" s="22"/>
      <c r="I895" s="22"/>
      <c r="J895" s="22"/>
      <c r="K895" s="22"/>
      <c r="L895" s="22"/>
      <c r="M895" s="22"/>
      <c r="N895" s="22"/>
      <c r="O895" s="22"/>
      <c r="P895" s="22"/>
      <c r="Q895" s="22"/>
      <c r="R895" s="22"/>
    </row>
    <row r="896" spans="1:18" x14ac:dyDescent="0.35">
      <c r="A896" s="22"/>
      <c r="B896" s="109"/>
      <c r="C896" s="109"/>
      <c r="D896" s="109"/>
      <c r="E896" s="22"/>
      <c r="F896" s="22"/>
      <c r="G896" s="22"/>
      <c r="H896" s="22"/>
      <c r="I896" s="22"/>
      <c r="J896" s="22"/>
      <c r="K896" s="22"/>
      <c r="L896" s="22"/>
      <c r="M896" s="22"/>
      <c r="N896" s="22"/>
      <c r="O896" s="22"/>
      <c r="P896" s="22"/>
      <c r="Q896" s="22"/>
      <c r="R896" s="22"/>
    </row>
    <row r="897" spans="1:18" x14ac:dyDescent="0.35">
      <c r="A897" s="22"/>
      <c r="B897" s="109"/>
      <c r="C897" s="109"/>
      <c r="D897" s="109"/>
      <c r="E897" s="22"/>
      <c r="F897" s="22"/>
      <c r="G897" s="22"/>
      <c r="H897" s="22"/>
      <c r="I897" s="22"/>
      <c r="J897" s="22"/>
      <c r="K897" s="22"/>
      <c r="L897" s="22"/>
      <c r="M897" s="22"/>
      <c r="N897" s="22"/>
      <c r="O897" s="22"/>
      <c r="P897" s="22"/>
      <c r="Q897" s="22"/>
      <c r="R897" s="22"/>
    </row>
    <row r="898" spans="1:18" x14ac:dyDescent="0.35">
      <c r="A898" s="22"/>
      <c r="B898" s="109"/>
      <c r="C898" s="109"/>
      <c r="D898" s="109"/>
      <c r="E898" s="22"/>
      <c r="F898" s="22"/>
      <c r="G898" s="22"/>
      <c r="H898" s="22"/>
      <c r="I898" s="22"/>
      <c r="J898" s="22"/>
      <c r="K898" s="22"/>
      <c r="L898" s="22"/>
      <c r="M898" s="22"/>
      <c r="N898" s="22"/>
      <c r="O898" s="22"/>
      <c r="P898" s="22"/>
      <c r="Q898" s="22"/>
      <c r="R898" s="22"/>
    </row>
    <row r="899" spans="1:18" x14ac:dyDescent="0.35">
      <c r="A899" s="22"/>
      <c r="B899" s="109"/>
      <c r="C899" s="109"/>
      <c r="D899" s="109"/>
      <c r="E899" s="22"/>
      <c r="F899" s="22"/>
      <c r="G899" s="22"/>
      <c r="H899" s="22"/>
      <c r="I899" s="22"/>
      <c r="J899" s="22"/>
      <c r="K899" s="22"/>
      <c r="L899" s="22"/>
      <c r="M899" s="22"/>
      <c r="N899" s="22"/>
      <c r="O899" s="22"/>
      <c r="P899" s="22"/>
      <c r="Q899" s="22"/>
      <c r="R899" s="22"/>
    </row>
    <row r="900" spans="1:18" x14ac:dyDescent="0.35">
      <c r="A900" s="22"/>
      <c r="B900" s="109"/>
      <c r="C900" s="109"/>
      <c r="D900" s="109"/>
      <c r="E900" s="22"/>
      <c r="F900" s="22"/>
      <c r="G900" s="22"/>
      <c r="H900" s="22"/>
      <c r="I900" s="22"/>
      <c r="J900" s="22"/>
      <c r="K900" s="22"/>
      <c r="L900" s="22"/>
      <c r="M900" s="22"/>
      <c r="N900" s="22"/>
      <c r="O900" s="22"/>
      <c r="P900" s="22"/>
      <c r="Q900" s="22"/>
      <c r="R900" s="22"/>
    </row>
    <row r="901" spans="1:18" x14ac:dyDescent="0.35">
      <c r="A901" s="22"/>
      <c r="B901" s="109"/>
      <c r="C901" s="109"/>
      <c r="D901" s="109"/>
      <c r="E901" s="22"/>
      <c r="F901" s="22"/>
      <c r="G901" s="22"/>
      <c r="H901" s="22"/>
      <c r="I901" s="22"/>
      <c r="J901" s="22"/>
      <c r="K901" s="22"/>
      <c r="L901" s="22"/>
      <c r="M901" s="22"/>
      <c r="N901" s="22"/>
      <c r="O901" s="22"/>
      <c r="P901" s="22"/>
      <c r="Q901" s="22"/>
      <c r="R901" s="22"/>
    </row>
    <row r="902" spans="1:18" x14ac:dyDescent="0.35">
      <c r="A902" s="22"/>
      <c r="B902" s="109"/>
      <c r="C902" s="109"/>
      <c r="D902" s="109"/>
      <c r="E902" s="22"/>
      <c r="F902" s="22"/>
      <c r="G902" s="22"/>
      <c r="H902" s="22"/>
      <c r="I902" s="22"/>
      <c r="J902" s="22"/>
      <c r="K902" s="22"/>
      <c r="L902" s="22"/>
      <c r="M902" s="22"/>
      <c r="N902" s="22"/>
      <c r="O902" s="22"/>
      <c r="P902" s="22"/>
      <c r="Q902" s="22"/>
      <c r="R902" s="22"/>
    </row>
    <row r="903" spans="1:18" x14ac:dyDescent="0.35">
      <c r="A903" s="22"/>
      <c r="B903" s="109"/>
      <c r="C903" s="109"/>
      <c r="D903" s="109"/>
      <c r="E903" s="22"/>
      <c r="F903" s="22"/>
      <c r="G903" s="22"/>
      <c r="H903" s="22"/>
      <c r="I903" s="22"/>
      <c r="J903" s="22"/>
      <c r="K903" s="22"/>
      <c r="L903" s="22"/>
      <c r="M903" s="22"/>
      <c r="N903" s="22"/>
      <c r="O903" s="22"/>
      <c r="P903" s="22"/>
      <c r="Q903" s="22"/>
      <c r="R903" s="22"/>
    </row>
    <row r="904" spans="1:18" x14ac:dyDescent="0.35">
      <c r="A904" s="22"/>
      <c r="B904" s="109"/>
      <c r="C904" s="109"/>
      <c r="D904" s="109"/>
      <c r="E904" s="22"/>
      <c r="F904" s="22"/>
      <c r="G904" s="22"/>
      <c r="H904" s="22"/>
      <c r="I904" s="22"/>
      <c r="J904" s="22"/>
      <c r="K904" s="22"/>
      <c r="L904" s="22"/>
      <c r="M904" s="22"/>
      <c r="N904" s="22"/>
      <c r="O904" s="22"/>
      <c r="P904" s="22"/>
      <c r="Q904" s="22"/>
      <c r="R904" s="22"/>
    </row>
    <row r="905" spans="1:18" x14ac:dyDescent="0.35">
      <c r="A905" s="22"/>
      <c r="B905" s="109"/>
      <c r="C905" s="109"/>
      <c r="D905" s="109"/>
      <c r="E905" s="22"/>
      <c r="F905" s="22"/>
      <c r="G905" s="22"/>
      <c r="H905" s="22"/>
      <c r="I905" s="22"/>
      <c r="J905" s="22"/>
      <c r="K905" s="22"/>
      <c r="L905" s="22"/>
      <c r="M905" s="22"/>
      <c r="N905" s="22"/>
      <c r="O905" s="22"/>
      <c r="P905" s="22"/>
      <c r="Q905" s="22"/>
      <c r="R905" s="22"/>
    </row>
    <row r="906" spans="1:18" x14ac:dyDescent="0.35">
      <c r="A906" s="22"/>
      <c r="B906" s="109"/>
      <c r="C906" s="109"/>
      <c r="D906" s="109"/>
      <c r="E906" s="22"/>
      <c r="F906" s="22"/>
      <c r="G906" s="22"/>
      <c r="H906" s="22"/>
      <c r="I906" s="22"/>
      <c r="J906" s="22"/>
      <c r="K906" s="22"/>
      <c r="L906" s="22"/>
      <c r="M906" s="22"/>
      <c r="N906" s="22"/>
      <c r="O906" s="22"/>
      <c r="P906" s="22"/>
      <c r="Q906" s="22"/>
      <c r="R906" s="22"/>
    </row>
    <row r="907" spans="1:18" x14ac:dyDescent="0.35">
      <c r="A907" s="22"/>
      <c r="B907" s="109"/>
      <c r="C907" s="109"/>
      <c r="D907" s="109"/>
      <c r="E907" s="22"/>
      <c r="F907" s="22"/>
      <c r="G907" s="22"/>
      <c r="H907" s="22"/>
      <c r="I907" s="22"/>
      <c r="J907" s="22"/>
      <c r="K907" s="22"/>
      <c r="L907" s="22"/>
      <c r="M907" s="22"/>
      <c r="N907" s="22"/>
      <c r="O907" s="22"/>
      <c r="P907" s="22"/>
      <c r="Q907" s="22"/>
      <c r="R907" s="22"/>
    </row>
    <row r="908" spans="1:18" x14ac:dyDescent="0.35">
      <c r="A908" s="22"/>
      <c r="B908" s="109"/>
      <c r="C908" s="109"/>
      <c r="D908" s="109"/>
      <c r="E908" s="22"/>
      <c r="F908" s="22"/>
      <c r="G908" s="22"/>
      <c r="H908" s="22"/>
      <c r="I908" s="22"/>
      <c r="J908" s="22"/>
      <c r="K908" s="22"/>
      <c r="L908" s="22"/>
      <c r="M908" s="22"/>
      <c r="N908" s="22"/>
      <c r="O908" s="22"/>
      <c r="P908" s="22"/>
      <c r="Q908" s="22"/>
      <c r="R908" s="22"/>
    </row>
    <row r="909" spans="1:18" x14ac:dyDescent="0.35">
      <c r="A909" s="22"/>
      <c r="B909" s="109"/>
      <c r="C909" s="109"/>
      <c r="D909" s="109"/>
      <c r="E909" s="22"/>
      <c r="F909" s="22"/>
      <c r="G909" s="22"/>
      <c r="H909" s="22"/>
      <c r="I909" s="22"/>
      <c r="J909" s="22"/>
      <c r="K909" s="22"/>
      <c r="L909" s="22"/>
      <c r="M909" s="22"/>
      <c r="N909" s="22"/>
      <c r="O909" s="22"/>
      <c r="P909" s="22"/>
      <c r="Q909" s="22"/>
      <c r="R909" s="22"/>
    </row>
    <row r="910" spans="1:18" x14ac:dyDescent="0.35">
      <c r="A910" s="22"/>
      <c r="B910" s="109"/>
      <c r="C910" s="109"/>
      <c r="D910" s="109"/>
      <c r="E910" s="22"/>
      <c r="F910" s="22"/>
      <c r="G910" s="22"/>
      <c r="H910" s="22"/>
      <c r="I910" s="22"/>
      <c r="J910" s="22"/>
      <c r="K910" s="22"/>
      <c r="L910" s="22"/>
      <c r="M910" s="22"/>
      <c r="N910" s="22"/>
      <c r="O910" s="22"/>
      <c r="P910" s="22"/>
      <c r="Q910" s="22"/>
      <c r="R910" s="22"/>
    </row>
    <row r="911" spans="1:18" x14ac:dyDescent="0.35">
      <c r="A911" s="22"/>
      <c r="B911" s="109"/>
      <c r="C911" s="109"/>
      <c r="D911" s="109"/>
      <c r="E911" s="22"/>
      <c r="F911" s="22"/>
      <c r="G911" s="22"/>
      <c r="H911" s="22"/>
      <c r="I911" s="22"/>
      <c r="J911" s="22"/>
      <c r="K911" s="22"/>
      <c r="L911" s="22"/>
      <c r="M911" s="22"/>
      <c r="N911" s="22"/>
      <c r="O911" s="22"/>
      <c r="P911" s="22"/>
      <c r="Q911" s="22"/>
      <c r="R911" s="22"/>
    </row>
    <row r="912" spans="1:18" x14ac:dyDescent="0.35">
      <c r="A912" s="22"/>
      <c r="B912" s="109"/>
      <c r="C912" s="109"/>
      <c r="D912" s="109"/>
      <c r="E912" s="22"/>
      <c r="F912" s="22"/>
      <c r="G912" s="22"/>
      <c r="H912" s="22"/>
      <c r="I912" s="22"/>
      <c r="J912" s="22"/>
      <c r="K912" s="22"/>
      <c r="L912" s="22"/>
      <c r="M912" s="22"/>
      <c r="N912" s="22"/>
      <c r="O912" s="22"/>
      <c r="P912" s="22"/>
      <c r="Q912" s="22"/>
      <c r="R912" s="22"/>
    </row>
    <row r="913" spans="1:18" x14ac:dyDescent="0.35">
      <c r="A913" s="22"/>
      <c r="B913" s="109"/>
      <c r="C913" s="109"/>
      <c r="D913" s="109"/>
      <c r="E913" s="22"/>
      <c r="F913" s="22"/>
      <c r="G913" s="22"/>
      <c r="H913" s="22"/>
      <c r="I913" s="22"/>
      <c r="J913" s="22"/>
      <c r="K913" s="22"/>
      <c r="L913" s="22"/>
      <c r="M913" s="22"/>
      <c r="N913" s="22"/>
      <c r="O913" s="22"/>
      <c r="P913" s="22"/>
      <c r="Q913" s="22"/>
      <c r="R913" s="22"/>
    </row>
    <row r="914" spans="1:18" x14ac:dyDescent="0.35">
      <c r="A914" s="22"/>
      <c r="B914" s="109"/>
      <c r="C914" s="109"/>
      <c r="D914" s="109"/>
      <c r="E914" s="22"/>
      <c r="F914" s="22"/>
      <c r="G914" s="22"/>
      <c r="H914" s="22"/>
      <c r="I914" s="22"/>
      <c r="J914" s="22"/>
      <c r="K914" s="22"/>
      <c r="L914" s="22"/>
      <c r="M914" s="22"/>
      <c r="N914" s="22"/>
      <c r="O914" s="22"/>
      <c r="P914" s="22"/>
      <c r="Q914" s="22"/>
      <c r="R914" s="22"/>
    </row>
    <row r="915" spans="1:18" x14ac:dyDescent="0.35">
      <c r="A915" s="22"/>
      <c r="B915" s="109"/>
      <c r="C915" s="109"/>
      <c r="D915" s="109"/>
      <c r="E915" s="22"/>
      <c r="F915" s="22"/>
      <c r="G915" s="22"/>
      <c r="H915" s="22"/>
      <c r="I915" s="22"/>
      <c r="J915" s="22"/>
      <c r="K915" s="22"/>
      <c r="L915" s="22"/>
      <c r="M915" s="22"/>
      <c r="N915" s="22"/>
      <c r="O915" s="22"/>
      <c r="P915" s="22"/>
      <c r="Q915" s="22"/>
      <c r="R915" s="22"/>
    </row>
    <row r="916" spans="1:18" x14ac:dyDescent="0.35">
      <c r="A916" s="22"/>
      <c r="B916" s="109"/>
      <c r="C916" s="109"/>
      <c r="D916" s="109"/>
      <c r="E916" s="22"/>
      <c r="F916" s="22"/>
      <c r="G916" s="22"/>
      <c r="H916" s="22"/>
      <c r="I916" s="22"/>
      <c r="J916" s="22"/>
      <c r="K916" s="22"/>
      <c r="L916" s="22"/>
      <c r="M916" s="22"/>
      <c r="N916" s="22"/>
      <c r="O916" s="22"/>
      <c r="P916" s="22"/>
      <c r="Q916" s="22"/>
      <c r="R916" s="22"/>
    </row>
    <row r="917" spans="1:18" x14ac:dyDescent="0.35">
      <c r="A917" s="22"/>
      <c r="B917" s="109"/>
      <c r="C917" s="109"/>
      <c r="D917" s="109"/>
      <c r="E917" s="22"/>
      <c r="F917" s="22"/>
      <c r="G917" s="22"/>
      <c r="H917" s="22"/>
      <c r="I917" s="22"/>
      <c r="J917" s="22"/>
      <c r="K917" s="22"/>
      <c r="L917" s="22"/>
      <c r="M917" s="22"/>
      <c r="N917" s="22"/>
      <c r="O917" s="22"/>
      <c r="P917" s="22"/>
      <c r="Q917" s="22"/>
      <c r="R917" s="22"/>
    </row>
    <row r="918" spans="1:18" x14ac:dyDescent="0.35">
      <c r="A918" s="22"/>
      <c r="B918" s="109"/>
      <c r="C918" s="109"/>
      <c r="D918" s="109"/>
      <c r="E918" s="22"/>
      <c r="F918" s="22"/>
      <c r="G918" s="22"/>
      <c r="H918" s="22"/>
      <c r="I918" s="22"/>
      <c r="J918" s="22"/>
      <c r="K918" s="22"/>
      <c r="L918" s="22"/>
      <c r="M918" s="22"/>
      <c r="N918" s="22"/>
      <c r="O918" s="22"/>
      <c r="P918" s="22"/>
      <c r="Q918" s="22"/>
      <c r="R918" s="22"/>
    </row>
    <row r="919" spans="1:18" x14ac:dyDescent="0.35">
      <c r="A919" s="22"/>
      <c r="B919" s="109"/>
      <c r="C919" s="109"/>
      <c r="D919" s="109"/>
      <c r="E919" s="22"/>
      <c r="F919" s="22"/>
      <c r="G919" s="22"/>
      <c r="H919" s="22"/>
      <c r="I919" s="22"/>
      <c r="J919" s="22"/>
      <c r="K919" s="22"/>
      <c r="L919" s="22"/>
      <c r="M919" s="22"/>
      <c r="N919" s="22"/>
      <c r="O919" s="22"/>
      <c r="P919" s="22"/>
      <c r="Q919" s="22"/>
      <c r="R919" s="22"/>
    </row>
    <row r="920" spans="1:18" x14ac:dyDescent="0.35">
      <c r="A920" s="22"/>
      <c r="B920" s="109"/>
      <c r="C920" s="109"/>
      <c r="D920" s="109"/>
      <c r="E920" s="22"/>
      <c r="F920" s="22"/>
      <c r="G920" s="22"/>
      <c r="H920" s="22"/>
      <c r="I920" s="22"/>
      <c r="J920" s="22"/>
      <c r="K920" s="22"/>
      <c r="L920" s="22"/>
      <c r="M920" s="22"/>
      <c r="N920" s="22"/>
      <c r="O920" s="22"/>
      <c r="P920" s="22"/>
      <c r="Q920" s="22"/>
      <c r="R920" s="22"/>
    </row>
    <row r="921" spans="1:18" x14ac:dyDescent="0.35">
      <c r="A921" s="22"/>
      <c r="B921" s="109"/>
      <c r="C921" s="109"/>
      <c r="D921" s="109"/>
      <c r="E921" s="22"/>
      <c r="F921" s="22"/>
      <c r="G921" s="22"/>
      <c r="H921" s="22"/>
      <c r="I921" s="22"/>
      <c r="J921" s="22"/>
      <c r="K921" s="22"/>
      <c r="L921" s="22"/>
      <c r="M921" s="22"/>
      <c r="N921" s="22"/>
      <c r="O921" s="22"/>
      <c r="P921" s="22"/>
      <c r="Q921" s="22"/>
      <c r="R921" s="22"/>
    </row>
    <row r="922" spans="1:18" x14ac:dyDescent="0.35">
      <c r="A922" s="22"/>
      <c r="B922" s="109"/>
      <c r="C922" s="109"/>
      <c r="D922" s="109"/>
      <c r="E922" s="22"/>
      <c r="F922" s="22"/>
      <c r="G922" s="22"/>
      <c r="H922" s="22"/>
      <c r="I922" s="22"/>
      <c r="J922" s="22"/>
      <c r="K922" s="22"/>
      <c r="L922" s="22"/>
      <c r="M922" s="22"/>
      <c r="N922" s="22"/>
      <c r="O922" s="22"/>
      <c r="P922" s="22"/>
      <c r="Q922" s="22"/>
      <c r="R922" s="22"/>
    </row>
    <row r="923" spans="1:18" x14ac:dyDescent="0.35">
      <c r="A923" s="22"/>
      <c r="B923" s="109"/>
      <c r="C923" s="109"/>
      <c r="D923" s="109"/>
      <c r="E923" s="22"/>
      <c r="F923" s="22"/>
      <c r="G923" s="22"/>
      <c r="H923" s="22"/>
      <c r="I923" s="22"/>
      <c r="J923" s="22"/>
      <c r="K923" s="22"/>
      <c r="L923" s="22"/>
      <c r="M923" s="22"/>
      <c r="N923" s="22"/>
      <c r="O923" s="22"/>
      <c r="P923" s="22"/>
      <c r="Q923" s="22"/>
      <c r="R923" s="22"/>
    </row>
    <row r="924" spans="1:18" x14ac:dyDescent="0.35">
      <c r="A924" s="22"/>
      <c r="B924" s="109"/>
      <c r="C924" s="109"/>
      <c r="D924" s="109"/>
      <c r="E924" s="22"/>
      <c r="F924" s="22"/>
      <c r="G924" s="22"/>
      <c r="H924" s="22"/>
      <c r="I924" s="22"/>
      <c r="J924" s="22"/>
      <c r="K924" s="22"/>
      <c r="L924" s="22"/>
      <c r="M924" s="22"/>
      <c r="N924" s="22"/>
      <c r="O924" s="22"/>
      <c r="P924" s="22"/>
      <c r="Q924" s="22"/>
      <c r="R924" s="22"/>
    </row>
    <row r="925" spans="1:18" x14ac:dyDescent="0.35">
      <c r="A925" s="22"/>
      <c r="B925" s="109"/>
      <c r="C925" s="109"/>
      <c r="D925" s="109"/>
      <c r="E925" s="22"/>
      <c r="F925" s="22"/>
      <c r="G925" s="22"/>
      <c r="H925" s="22"/>
      <c r="I925" s="22"/>
      <c r="J925" s="22"/>
      <c r="K925" s="22"/>
      <c r="L925" s="22"/>
      <c r="M925" s="22"/>
      <c r="N925" s="22"/>
      <c r="O925" s="22"/>
      <c r="P925" s="22"/>
      <c r="Q925" s="22"/>
      <c r="R925" s="22"/>
    </row>
    <row r="926" spans="1:18" x14ac:dyDescent="0.35">
      <c r="A926" s="22"/>
      <c r="B926" s="109"/>
      <c r="C926" s="109"/>
      <c r="D926" s="109"/>
      <c r="E926" s="22"/>
      <c r="F926" s="22"/>
      <c r="G926" s="22"/>
      <c r="H926" s="22"/>
      <c r="I926" s="22"/>
      <c r="J926" s="22"/>
      <c r="K926" s="22"/>
      <c r="L926" s="22"/>
      <c r="M926" s="22"/>
      <c r="N926" s="22"/>
      <c r="O926" s="22"/>
      <c r="P926" s="22"/>
      <c r="Q926" s="22"/>
      <c r="R926" s="22"/>
    </row>
    <row r="927" spans="1:18" x14ac:dyDescent="0.35">
      <c r="A927" s="22"/>
      <c r="B927" s="109"/>
      <c r="C927" s="109"/>
      <c r="D927" s="109"/>
      <c r="E927" s="22"/>
      <c r="F927" s="22"/>
      <c r="G927" s="22"/>
      <c r="H927" s="22"/>
      <c r="I927" s="22"/>
      <c r="J927" s="22"/>
      <c r="K927" s="22"/>
      <c r="L927" s="22"/>
      <c r="M927" s="22"/>
      <c r="N927" s="22"/>
      <c r="O927" s="22"/>
      <c r="P927" s="22"/>
      <c r="Q927" s="22"/>
      <c r="R927" s="22"/>
    </row>
    <row r="928" spans="1:18" x14ac:dyDescent="0.35">
      <c r="A928" s="22"/>
      <c r="B928" s="109"/>
      <c r="C928" s="109"/>
      <c r="D928" s="109"/>
      <c r="E928" s="22"/>
      <c r="F928" s="22"/>
      <c r="G928" s="22"/>
      <c r="H928" s="22"/>
      <c r="I928" s="22"/>
      <c r="J928" s="22"/>
      <c r="K928" s="22"/>
      <c r="L928" s="22"/>
      <c r="M928" s="22"/>
      <c r="N928" s="22"/>
      <c r="O928" s="22"/>
      <c r="P928" s="22"/>
      <c r="Q928" s="22"/>
      <c r="R928" s="22"/>
    </row>
    <row r="929" spans="1:18" x14ac:dyDescent="0.35">
      <c r="A929" s="22"/>
      <c r="B929" s="109"/>
      <c r="C929" s="109"/>
      <c r="D929" s="109"/>
      <c r="E929" s="22"/>
      <c r="F929" s="22"/>
      <c r="G929" s="22"/>
      <c r="H929" s="22"/>
      <c r="I929" s="22"/>
      <c r="J929" s="22"/>
      <c r="K929" s="22"/>
      <c r="L929" s="22"/>
      <c r="M929" s="22"/>
      <c r="N929" s="22"/>
      <c r="O929" s="22"/>
      <c r="P929" s="22"/>
      <c r="Q929" s="22"/>
      <c r="R929" s="22"/>
    </row>
    <row r="930" spans="1:18" x14ac:dyDescent="0.35">
      <c r="A930" s="22"/>
      <c r="B930" s="109"/>
      <c r="C930" s="109"/>
      <c r="D930" s="109"/>
      <c r="E930" s="22"/>
      <c r="F930" s="22"/>
      <c r="G930" s="22"/>
      <c r="H930" s="22"/>
      <c r="I930" s="22"/>
      <c r="J930" s="22"/>
      <c r="K930" s="22"/>
      <c r="L930" s="22"/>
      <c r="M930" s="22"/>
      <c r="N930" s="22"/>
      <c r="O930" s="22"/>
      <c r="P930" s="22"/>
      <c r="Q930" s="22"/>
      <c r="R930" s="22"/>
    </row>
    <row r="931" spans="1:18" x14ac:dyDescent="0.35">
      <c r="A931" s="22"/>
      <c r="B931" s="109"/>
      <c r="C931" s="109"/>
      <c r="D931" s="109"/>
      <c r="E931" s="22"/>
      <c r="F931" s="22"/>
      <c r="G931" s="22"/>
      <c r="H931" s="22"/>
      <c r="I931" s="22"/>
      <c r="J931" s="22"/>
      <c r="K931" s="22"/>
      <c r="L931" s="22"/>
      <c r="M931" s="22"/>
      <c r="N931" s="22"/>
      <c r="O931" s="22"/>
      <c r="P931" s="22"/>
      <c r="Q931" s="22"/>
      <c r="R931" s="22"/>
    </row>
    <row r="932" spans="1:18" x14ac:dyDescent="0.35">
      <c r="A932" s="22"/>
      <c r="B932" s="109"/>
      <c r="C932" s="109"/>
      <c r="D932" s="109"/>
      <c r="E932" s="22"/>
      <c r="F932" s="22"/>
      <c r="G932" s="22"/>
      <c r="H932" s="22"/>
      <c r="I932" s="22"/>
      <c r="J932" s="22"/>
      <c r="K932" s="22"/>
      <c r="L932" s="22"/>
      <c r="M932" s="22"/>
      <c r="N932" s="22"/>
      <c r="O932" s="22"/>
      <c r="P932" s="22"/>
      <c r="Q932" s="22"/>
      <c r="R932" s="22"/>
    </row>
    <row r="933" spans="1:18" x14ac:dyDescent="0.35">
      <c r="A933" s="22"/>
      <c r="B933" s="109"/>
      <c r="C933" s="109"/>
      <c r="D933" s="109"/>
      <c r="E933" s="22"/>
      <c r="F933" s="22"/>
      <c r="G933" s="22"/>
      <c r="H933" s="22"/>
      <c r="I933" s="22"/>
      <c r="J933" s="22"/>
      <c r="K933" s="22"/>
      <c r="L933" s="22"/>
      <c r="M933" s="22"/>
      <c r="N933" s="22"/>
      <c r="O933" s="22"/>
      <c r="P933" s="22"/>
      <c r="Q933" s="22"/>
      <c r="R933" s="22"/>
    </row>
    <row r="934" spans="1:18" x14ac:dyDescent="0.35">
      <c r="A934" s="22"/>
      <c r="B934" s="109"/>
      <c r="C934" s="109"/>
      <c r="D934" s="109"/>
      <c r="E934" s="22"/>
      <c r="F934" s="22"/>
      <c r="G934" s="22"/>
      <c r="H934" s="22"/>
      <c r="I934" s="22"/>
      <c r="J934" s="22"/>
      <c r="K934" s="22"/>
      <c r="L934" s="22"/>
      <c r="M934" s="22"/>
      <c r="N934" s="22"/>
      <c r="O934" s="22"/>
      <c r="P934" s="22"/>
      <c r="Q934" s="22"/>
      <c r="R934" s="22"/>
    </row>
    <row r="935" spans="1:18" x14ac:dyDescent="0.35">
      <c r="A935" s="22"/>
      <c r="B935" s="109"/>
      <c r="C935" s="109"/>
      <c r="D935" s="109"/>
      <c r="E935" s="22"/>
      <c r="F935" s="22"/>
      <c r="G935" s="22"/>
      <c r="H935" s="22"/>
      <c r="I935" s="22"/>
      <c r="J935" s="22"/>
      <c r="K935" s="22"/>
      <c r="L935" s="22"/>
      <c r="M935" s="22"/>
      <c r="N935" s="22"/>
      <c r="O935" s="22"/>
      <c r="P935" s="22"/>
      <c r="Q935" s="22"/>
      <c r="R935" s="22"/>
    </row>
    <row r="936" spans="1:18" x14ac:dyDescent="0.35">
      <c r="A936" s="22"/>
      <c r="B936" s="109"/>
      <c r="C936" s="109"/>
      <c r="D936" s="109"/>
      <c r="E936" s="22"/>
      <c r="F936" s="22"/>
      <c r="G936" s="22"/>
      <c r="H936" s="22"/>
      <c r="I936" s="22"/>
      <c r="J936" s="22"/>
      <c r="K936" s="22"/>
      <c r="L936" s="22"/>
      <c r="M936" s="22"/>
      <c r="N936" s="22"/>
      <c r="O936" s="22"/>
      <c r="P936" s="22"/>
      <c r="Q936" s="22"/>
      <c r="R936" s="22"/>
    </row>
    <row r="937" spans="1:18" x14ac:dyDescent="0.35">
      <c r="A937" s="22"/>
      <c r="B937" s="109"/>
      <c r="C937" s="109"/>
      <c r="D937" s="109"/>
      <c r="E937" s="22"/>
      <c r="F937" s="22"/>
      <c r="G937" s="22"/>
      <c r="H937" s="22"/>
      <c r="I937" s="22"/>
      <c r="J937" s="22"/>
      <c r="K937" s="22"/>
      <c r="L937" s="22"/>
      <c r="M937" s="22"/>
      <c r="N937" s="22"/>
      <c r="O937" s="22"/>
      <c r="P937" s="22"/>
      <c r="Q937" s="22"/>
      <c r="R937" s="22"/>
    </row>
    <row r="938" spans="1:18" x14ac:dyDescent="0.35">
      <c r="A938" s="22"/>
      <c r="B938" s="109"/>
      <c r="C938" s="109"/>
      <c r="D938" s="109"/>
      <c r="E938" s="22"/>
      <c r="F938" s="22"/>
      <c r="G938" s="22"/>
      <c r="H938" s="22"/>
      <c r="I938" s="22"/>
      <c r="J938" s="22"/>
      <c r="K938" s="22"/>
      <c r="L938" s="22"/>
      <c r="M938" s="22"/>
      <c r="N938" s="22"/>
      <c r="O938" s="22"/>
      <c r="P938" s="22"/>
      <c r="Q938" s="22"/>
      <c r="R938" s="22"/>
    </row>
    <row r="939" spans="1:18" x14ac:dyDescent="0.35">
      <c r="A939" s="22"/>
      <c r="B939" s="109"/>
      <c r="C939" s="109"/>
      <c r="D939" s="109"/>
      <c r="E939" s="22"/>
      <c r="F939" s="22"/>
      <c r="G939" s="22"/>
      <c r="H939" s="22"/>
      <c r="I939" s="22"/>
      <c r="J939" s="22"/>
      <c r="K939" s="22"/>
      <c r="L939" s="22"/>
      <c r="M939" s="22"/>
      <c r="N939" s="22"/>
      <c r="O939" s="22"/>
      <c r="P939" s="22"/>
      <c r="Q939" s="22"/>
      <c r="R939" s="22"/>
    </row>
    <row r="940" spans="1:18" x14ac:dyDescent="0.35">
      <c r="A940" s="22"/>
      <c r="B940" s="109"/>
      <c r="C940" s="109"/>
      <c r="D940" s="109"/>
      <c r="E940" s="22"/>
      <c r="F940" s="22"/>
      <c r="G940" s="22"/>
      <c r="H940" s="22"/>
      <c r="I940" s="22"/>
      <c r="J940" s="22"/>
      <c r="K940" s="22"/>
      <c r="L940" s="22"/>
      <c r="M940" s="22"/>
      <c r="N940" s="22"/>
      <c r="O940" s="22"/>
      <c r="P940" s="22"/>
      <c r="Q940" s="22"/>
      <c r="R940" s="22"/>
    </row>
    <row r="941" spans="1:18" x14ac:dyDescent="0.35">
      <c r="A941" s="22"/>
      <c r="B941" s="109"/>
      <c r="C941" s="109"/>
      <c r="D941" s="109"/>
      <c r="E941" s="22"/>
      <c r="F941" s="22"/>
      <c r="G941" s="22"/>
      <c r="H941" s="22"/>
      <c r="I941" s="22"/>
      <c r="J941" s="22"/>
      <c r="K941" s="22"/>
      <c r="L941" s="22"/>
      <c r="M941" s="22"/>
      <c r="N941" s="22"/>
      <c r="O941" s="22"/>
      <c r="P941" s="22"/>
      <c r="Q941" s="22"/>
      <c r="R941" s="22"/>
    </row>
    <row r="942" spans="1:18" x14ac:dyDescent="0.35">
      <c r="A942" s="22"/>
      <c r="B942" s="109"/>
      <c r="C942" s="109"/>
      <c r="D942" s="109"/>
      <c r="E942" s="22"/>
      <c r="F942" s="22"/>
      <c r="G942" s="22"/>
      <c r="H942" s="22"/>
      <c r="I942" s="22"/>
      <c r="J942" s="22"/>
      <c r="K942" s="22"/>
      <c r="L942" s="22"/>
      <c r="M942" s="22"/>
      <c r="N942" s="22"/>
      <c r="O942" s="22"/>
      <c r="P942" s="22"/>
      <c r="Q942" s="22"/>
      <c r="R942" s="22"/>
    </row>
    <row r="943" spans="1:18" x14ac:dyDescent="0.35">
      <c r="A943" s="22"/>
      <c r="B943" s="109"/>
      <c r="C943" s="109"/>
      <c r="D943" s="109"/>
      <c r="E943" s="22"/>
      <c r="F943" s="22"/>
      <c r="G943" s="22"/>
      <c r="H943" s="22"/>
      <c r="I943" s="22"/>
      <c r="J943" s="22"/>
      <c r="K943" s="22"/>
      <c r="L943" s="22"/>
      <c r="M943" s="22"/>
      <c r="N943" s="22"/>
      <c r="O943" s="22"/>
      <c r="P943" s="22"/>
      <c r="Q943" s="22"/>
      <c r="R943" s="22"/>
    </row>
    <row r="944" spans="1:18" x14ac:dyDescent="0.35">
      <c r="A944" s="22"/>
      <c r="B944" s="109"/>
      <c r="C944" s="109"/>
      <c r="D944" s="109"/>
      <c r="E944" s="22"/>
      <c r="F944" s="22"/>
      <c r="G944" s="22"/>
      <c r="H944" s="22"/>
      <c r="I944" s="22"/>
      <c r="J944" s="22"/>
      <c r="K944" s="22"/>
      <c r="L944" s="22"/>
      <c r="M944" s="22"/>
      <c r="N944" s="22"/>
      <c r="O944" s="22"/>
      <c r="P944" s="22"/>
      <c r="Q944" s="22"/>
      <c r="R944" s="22"/>
    </row>
    <row r="945" spans="1:18" x14ac:dyDescent="0.35">
      <c r="A945" s="22"/>
      <c r="B945" s="109"/>
      <c r="C945" s="109"/>
      <c r="D945" s="109"/>
      <c r="E945" s="22"/>
      <c r="F945" s="22"/>
      <c r="G945" s="22"/>
      <c r="H945" s="22"/>
      <c r="I945" s="22"/>
      <c r="J945" s="22"/>
      <c r="K945" s="22"/>
      <c r="L945" s="22"/>
      <c r="M945" s="22"/>
      <c r="N945" s="22"/>
      <c r="O945" s="22"/>
      <c r="P945" s="22"/>
      <c r="Q945" s="22"/>
      <c r="R945" s="22"/>
    </row>
    <row r="946" spans="1:18" x14ac:dyDescent="0.35">
      <c r="A946" s="22"/>
      <c r="B946" s="109"/>
      <c r="C946" s="109"/>
      <c r="D946" s="109"/>
      <c r="E946" s="22"/>
      <c r="F946" s="22"/>
      <c r="G946" s="22"/>
      <c r="H946" s="22"/>
      <c r="I946" s="22"/>
      <c r="J946" s="22"/>
      <c r="K946" s="22"/>
      <c r="L946" s="22"/>
      <c r="M946" s="22"/>
      <c r="N946" s="22"/>
      <c r="O946" s="22"/>
      <c r="P946" s="22"/>
      <c r="Q946" s="22"/>
      <c r="R946" s="22"/>
    </row>
    <row r="947" spans="1:18" x14ac:dyDescent="0.35">
      <c r="A947" s="22"/>
      <c r="B947" s="109"/>
      <c r="C947" s="109"/>
      <c r="D947" s="109"/>
      <c r="E947" s="22"/>
      <c r="F947" s="22"/>
      <c r="G947" s="22"/>
      <c r="H947" s="22"/>
      <c r="I947" s="22"/>
      <c r="J947" s="22"/>
      <c r="K947" s="22"/>
      <c r="L947" s="22"/>
      <c r="M947" s="22"/>
      <c r="N947" s="22"/>
      <c r="O947" s="22"/>
      <c r="P947" s="22"/>
      <c r="Q947" s="22"/>
      <c r="R947" s="22"/>
    </row>
    <row r="948" spans="1:18" x14ac:dyDescent="0.35">
      <c r="A948" s="22"/>
      <c r="B948" s="109"/>
      <c r="C948" s="109"/>
      <c r="D948" s="109"/>
      <c r="E948" s="22"/>
      <c r="F948" s="22"/>
      <c r="G948" s="22"/>
      <c r="H948" s="22"/>
      <c r="I948" s="22"/>
      <c r="J948" s="22"/>
      <c r="K948" s="22"/>
      <c r="L948" s="22"/>
      <c r="M948" s="22"/>
      <c r="N948" s="22"/>
      <c r="O948" s="22"/>
      <c r="P948" s="22"/>
      <c r="Q948" s="22"/>
      <c r="R948" s="22"/>
    </row>
    <row r="949" spans="1:18" x14ac:dyDescent="0.35">
      <c r="A949" s="22"/>
      <c r="B949" s="109"/>
      <c r="C949" s="109"/>
      <c r="D949" s="109"/>
      <c r="E949" s="22"/>
      <c r="F949" s="22"/>
      <c r="G949" s="22"/>
      <c r="H949" s="22"/>
      <c r="I949" s="22"/>
      <c r="J949" s="22"/>
      <c r="K949" s="22"/>
      <c r="L949" s="22"/>
      <c r="M949" s="22"/>
      <c r="N949" s="22"/>
      <c r="O949" s="22"/>
      <c r="P949" s="22"/>
      <c r="Q949" s="22"/>
      <c r="R949" s="22"/>
    </row>
    <row r="950" spans="1:18" x14ac:dyDescent="0.35">
      <c r="A950" s="22"/>
      <c r="B950" s="109"/>
      <c r="C950" s="109"/>
      <c r="D950" s="109"/>
      <c r="E950" s="22"/>
      <c r="F950" s="22"/>
      <c r="G950" s="22"/>
      <c r="H950" s="22"/>
      <c r="I950" s="22"/>
      <c r="J950" s="22"/>
      <c r="K950" s="22"/>
      <c r="L950" s="22"/>
      <c r="M950" s="22"/>
      <c r="N950" s="22"/>
      <c r="O950" s="22"/>
      <c r="P950" s="22"/>
      <c r="Q950" s="22"/>
      <c r="R950" s="22"/>
    </row>
    <row r="951" spans="1:18" x14ac:dyDescent="0.35">
      <c r="A951" s="22"/>
      <c r="B951" s="109"/>
      <c r="C951" s="109"/>
      <c r="D951" s="109"/>
      <c r="E951" s="22"/>
      <c r="F951" s="22"/>
      <c r="G951" s="22"/>
      <c r="H951" s="22"/>
      <c r="I951" s="22"/>
      <c r="J951" s="22"/>
      <c r="K951" s="22"/>
      <c r="L951" s="22"/>
      <c r="M951" s="22"/>
      <c r="N951" s="22"/>
      <c r="O951" s="22"/>
      <c r="P951" s="22"/>
      <c r="Q951" s="22"/>
      <c r="R951" s="22"/>
    </row>
    <row r="952" spans="1:18" x14ac:dyDescent="0.35">
      <c r="A952" s="22"/>
      <c r="B952" s="109"/>
      <c r="C952" s="109"/>
      <c r="D952" s="109"/>
      <c r="E952" s="22"/>
      <c r="F952" s="22"/>
      <c r="G952" s="22"/>
      <c r="H952" s="22"/>
      <c r="I952" s="22"/>
      <c r="J952" s="22"/>
      <c r="K952" s="22"/>
      <c r="L952" s="22"/>
      <c r="M952" s="22"/>
      <c r="N952" s="22"/>
      <c r="O952" s="22"/>
      <c r="P952" s="22"/>
      <c r="Q952" s="22"/>
      <c r="R952" s="22"/>
    </row>
    <row r="953" spans="1:18" x14ac:dyDescent="0.35">
      <c r="A953" s="22"/>
      <c r="B953" s="109"/>
      <c r="C953" s="109"/>
      <c r="D953" s="109"/>
      <c r="E953" s="22"/>
      <c r="F953" s="22"/>
      <c r="G953" s="22"/>
      <c r="H953" s="22"/>
      <c r="I953" s="22"/>
      <c r="J953" s="22"/>
      <c r="K953" s="22"/>
      <c r="L953" s="22"/>
      <c r="M953" s="22"/>
      <c r="N953" s="22"/>
      <c r="O953" s="22"/>
      <c r="P953" s="22"/>
      <c r="Q953" s="22"/>
      <c r="R953" s="22"/>
    </row>
    <row r="954" spans="1:18" x14ac:dyDescent="0.35">
      <c r="A954" s="22"/>
      <c r="B954" s="109"/>
      <c r="C954" s="109"/>
      <c r="D954" s="109"/>
      <c r="E954" s="22"/>
      <c r="F954" s="22"/>
      <c r="G954" s="22"/>
      <c r="H954" s="22"/>
      <c r="I954" s="22"/>
      <c r="J954" s="22"/>
      <c r="K954" s="22"/>
      <c r="L954" s="22"/>
      <c r="M954" s="22"/>
      <c r="N954" s="22"/>
      <c r="O954" s="22"/>
      <c r="P954" s="22"/>
      <c r="Q954" s="22"/>
      <c r="R954" s="22"/>
    </row>
    <row r="955" spans="1:18" x14ac:dyDescent="0.35">
      <c r="A955" s="22"/>
      <c r="B955" s="109"/>
      <c r="C955" s="109"/>
      <c r="D955" s="109"/>
      <c r="E955" s="22"/>
      <c r="F955" s="22"/>
      <c r="G955" s="22"/>
      <c r="H955" s="22"/>
      <c r="I955" s="22"/>
      <c r="J955" s="22"/>
      <c r="K955" s="22"/>
      <c r="L955" s="22"/>
      <c r="M955" s="22"/>
      <c r="N955" s="22"/>
      <c r="O955" s="22"/>
      <c r="P955" s="22"/>
      <c r="Q955" s="22"/>
      <c r="R955" s="22"/>
    </row>
    <row r="956" spans="1:18" x14ac:dyDescent="0.35">
      <c r="A956" s="22"/>
      <c r="B956" s="109"/>
      <c r="C956" s="109"/>
      <c r="D956" s="109"/>
      <c r="E956" s="22"/>
      <c r="F956" s="22"/>
      <c r="G956" s="22"/>
      <c r="H956" s="22"/>
      <c r="I956" s="22"/>
      <c r="J956" s="22"/>
      <c r="K956" s="22"/>
      <c r="L956" s="22"/>
      <c r="M956" s="22"/>
      <c r="N956" s="22"/>
      <c r="O956" s="22"/>
      <c r="P956" s="22"/>
      <c r="Q956" s="22"/>
      <c r="R956" s="22"/>
    </row>
    <row r="957" spans="1:18" x14ac:dyDescent="0.35">
      <c r="A957" s="22"/>
      <c r="B957" s="109"/>
      <c r="C957" s="109"/>
      <c r="D957" s="109"/>
      <c r="E957" s="22"/>
      <c r="F957" s="22"/>
      <c r="G957" s="22"/>
      <c r="H957" s="22"/>
      <c r="I957" s="22"/>
      <c r="J957" s="22"/>
      <c r="K957" s="22"/>
      <c r="L957" s="22"/>
      <c r="M957" s="22"/>
      <c r="N957" s="22"/>
      <c r="O957" s="22"/>
      <c r="P957" s="22"/>
      <c r="Q957" s="22"/>
      <c r="R957" s="22"/>
    </row>
    <row r="958" spans="1:18" x14ac:dyDescent="0.35">
      <c r="A958" s="22"/>
      <c r="B958" s="109"/>
      <c r="C958" s="109"/>
      <c r="D958" s="109"/>
      <c r="E958" s="22"/>
      <c r="F958" s="22"/>
      <c r="G958" s="22"/>
      <c r="H958" s="22"/>
      <c r="I958" s="22"/>
      <c r="J958" s="22"/>
      <c r="K958" s="22"/>
      <c r="L958" s="22"/>
      <c r="M958" s="22"/>
      <c r="N958" s="22"/>
      <c r="O958" s="22"/>
      <c r="P958" s="22"/>
      <c r="Q958" s="22"/>
      <c r="R958" s="22"/>
    </row>
    <row r="959" spans="1:18" x14ac:dyDescent="0.35">
      <c r="A959" s="22"/>
      <c r="B959" s="109"/>
      <c r="C959" s="109"/>
      <c r="D959" s="109"/>
      <c r="E959" s="22"/>
      <c r="F959" s="22"/>
      <c r="G959" s="22"/>
      <c r="H959" s="22"/>
      <c r="I959" s="22"/>
      <c r="J959" s="22"/>
      <c r="K959" s="22"/>
      <c r="L959" s="22"/>
      <c r="M959" s="22"/>
      <c r="N959" s="22"/>
      <c r="O959" s="22"/>
      <c r="P959" s="22"/>
      <c r="Q959" s="22"/>
      <c r="R959" s="22"/>
    </row>
    <row r="960" spans="1:18" x14ac:dyDescent="0.35">
      <c r="A960" s="22"/>
      <c r="B960" s="109"/>
      <c r="C960" s="109"/>
      <c r="D960" s="109"/>
      <c r="E960" s="22"/>
      <c r="F960" s="22"/>
      <c r="G960" s="22"/>
      <c r="H960" s="22"/>
      <c r="I960" s="22"/>
      <c r="J960" s="22"/>
      <c r="K960" s="22"/>
      <c r="L960" s="22"/>
      <c r="M960" s="22"/>
      <c r="N960" s="22"/>
      <c r="O960" s="22"/>
      <c r="P960" s="22"/>
      <c r="Q960" s="22"/>
      <c r="R960" s="22"/>
    </row>
    <row r="961" spans="1:18" x14ac:dyDescent="0.35">
      <c r="A961" s="22"/>
      <c r="B961" s="109"/>
      <c r="C961" s="109"/>
      <c r="D961" s="109"/>
      <c r="E961" s="22"/>
      <c r="F961" s="22"/>
      <c r="G961" s="22"/>
      <c r="H961" s="22"/>
      <c r="I961" s="22"/>
      <c r="J961" s="22"/>
      <c r="K961" s="22"/>
      <c r="L961" s="22"/>
      <c r="M961" s="22"/>
      <c r="N961" s="22"/>
      <c r="O961" s="22"/>
      <c r="P961" s="22"/>
      <c r="Q961" s="22"/>
      <c r="R961" s="22"/>
    </row>
    <row r="962" spans="1:18" x14ac:dyDescent="0.35">
      <c r="A962" s="22"/>
      <c r="B962" s="109"/>
      <c r="C962" s="109"/>
      <c r="D962" s="109"/>
      <c r="E962" s="22"/>
      <c r="F962" s="22"/>
      <c r="G962" s="22"/>
      <c r="H962" s="22"/>
      <c r="I962" s="22"/>
      <c r="J962" s="22"/>
      <c r="K962" s="22"/>
      <c r="L962" s="22"/>
      <c r="M962" s="22"/>
      <c r="N962" s="22"/>
      <c r="O962" s="22"/>
      <c r="P962" s="22"/>
      <c r="Q962" s="22"/>
      <c r="R962" s="22"/>
    </row>
    <row r="963" spans="1:18" x14ac:dyDescent="0.35">
      <c r="A963" s="22"/>
      <c r="B963" s="109"/>
      <c r="C963" s="109"/>
      <c r="D963" s="109"/>
      <c r="E963" s="22"/>
      <c r="F963" s="22"/>
      <c r="G963" s="22"/>
      <c r="H963" s="22"/>
      <c r="I963" s="22"/>
      <c r="J963" s="22"/>
      <c r="K963" s="22"/>
      <c r="L963" s="22"/>
      <c r="M963" s="22"/>
      <c r="N963" s="22"/>
      <c r="O963" s="22"/>
      <c r="P963" s="22"/>
      <c r="Q963" s="22"/>
      <c r="R963" s="22"/>
    </row>
    <row r="964" spans="1:18" x14ac:dyDescent="0.35">
      <c r="A964" s="22"/>
      <c r="B964" s="109"/>
      <c r="C964" s="109"/>
      <c r="D964" s="109"/>
      <c r="E964" s="22"/>
      <c r="F964" s="22"/>
      <c r="G964" s="22"/>
      <c r="H964" s="22"/>
      <c r="I964" s="22"/>
      <c r="J964" s="22"/>
      <c r="K964" s="22"/>
      <c r="L964" s="22"/>
      <c r="M964" s="22"/>
      <c r="N964" s="22"/>
      <c r="O964" s="22"/>
      <c r="P964" s="22"/>
      <c r="Q964" s="22"/>
      <c r="R964" s="22"/>
    </row>
    <row r="965" spans="1:18" x14ac:dyDescent="0.35">
      <c r="A965" s="22"/>
      <c r="B965" s="109"/>
      <c r="C965" s="109"/>
      <c r="D965" s="109"/>
      <c r="E965" s="22"/>
      <c r="F965" s="22"/>
      <c r="G965" s="22"/>
      <c r="H965" s="22"/>
      <c r="I965" s="22"/>
      <c r="J965" s="22"/>
      <c r="K965" s="22"/>
      <c r="L965" s="22"/>
      <c r="M965" s="22"/>
      <c r="N965" s="22"/>
      <c r="O965" s="22"/>
      <c r="P965" s="22"/>
      <c r="Q965" s="22"/>
      <c r="R965" s="22"/>
    </row>
    <row r="966" spans="1:18" x14ac:dyDescent="0.35">
      <c r="A966" s="22"/>
      <c r="B966" s="109"/>
      <c r="C966" s="109"/>
      <c r="D966" s="109"/>
      <c r="E966" s="22"/>
      <c r="F966" s="22"/>
      <c r="G966" s="22"/>
      <c r="H966" s="22"/>
      <c r="I966" s="22"/>
      <c r="J966" s="22"/>
      <c r="K966" s="22"/>
      <c r="L966" s="22"/>
      <c r="M966" s="22"/>
      <c r="N966" s="22"/>
      <c r="O966" s="22"/>
      <c r="P966" s="22"/>
      <c r="Q966" s="22"/>
      <c r="R966" s="22"/>
    </row>
    <row r="967" spans="1:18" x14ac:dyDescent="0.35">
      <c r="A967" s="22"/>
      <c r="B967" s="109"/>
      <c r="C967" s="109"/>
      <c r="D967" s="109"/>
      <c r="E967" s="22"/>
      <c r="F967" s="22"/>
      <c r="G967" s="22"/>
      <c r="H967" s="22"/>
      <c r="I967" s="22"/>
      <c r="J967" s="22"/>
      <c r="K967" s="22"/>
      <c r="L967" s="22"/>
      <c r="M967" s="22"/>
      <c r="N967" s="22"/>
      <c r="O967" s="22"/>
      <c r="P967" s="22"/>
      <c r="Q967" s="22"/>
      <c r="R967" s="22"/>
    </row>
    <row r="968" spans="1:18" x14ac:dyDescent="0.35">
      <c r="A968" s="22"/>
      <c r="B968" s="109"/>
      <c r="C968" s="109"/>
      <c r="D968" s="109"/>
      <c r="E968" s="22"/>
      <c r="F968" s="22"/>
      <c r="G968" s="22"/>
      <c r="H968" s="22"/>
      <c r="I968" s="22"/>
      <c r="J968" s="22"/>
      <c r="K968" s="22"/>
      <c r="L968" s="22"/>
      <c r="M968" s="22"/>
      <c r="N968" s="22"/>
      <c r="O968" s="22"/>
      <c r="P968" s="22"/>
      <c r="Q968" s="22"/>
      <c r="R968" s="22"/>
    </row>
    <row r="969" spans="1:18" x14ac:dyDescent="0.35">
      <c r="A969" s="22"/>
      <c r="B969" s="109"/>
      <c r="C969" s="109"/>
      <c r="D969" s="109"/>
      <c r="E969" s="22"/>
      <c r="F969" s="22"/>
      <c r="G969" s="22"/>
      <c r="H969" s="22"/>
      <c r="I969" s="22"/>
      <c r="J969" s="22"/>
      <c r="K969" s="22"/>
      <c r="L969" s="22"/>
      <c r="M969" s="22"/>
      <c r="N969" s="22"/>
      <c r="O969" s="22"/>
      <c r="P969" s="22"/>
      <c r="Q969" s="22"/>
      <c r="R969" s="22"/>
    </row>
    <row r="970" spans="1:18" x14ac:dyDescent="0.35">
      <c r="A970" s="22"/>
      <c r="B970" s="109"/>
      <c r="C970" s="109"/>
      <c r="D970" s="109"/>
      <c r="E970" s="22"/>
      <c r="F970" s="22"/>
      <c r="G970" s="22"/>
      <c r="H970" s="22"/>
      <c r="I970" s="22"/>
      <c r="J970" s="22"/>
      <c r="K970" s="22"/>
      <c r="L970" s="22"/>
      <c r="M970" s="22"/>
      <c r="N970" s="22"/>
      <c r="O970" s="22"/>
      <c r="P970" s="22"/>
      <c r="Q970" s="22"/>
      <c r="R970" s="22"/>
    </row>
    <row r="971" spans="1:18" x14ac:dyDescent="0.35">
      <c r="A971" s="22"/>
      <c r="B971" s="109"/>
      <c r="C971" s="109"/>
      <c r="D971" s="109"/>
      <c r="E971" s="22"/>
      <c r="F971" s="22"/>
      <c r="G971" s="22"/>
      <c r="H971" s="22"/>
      <c r="I971" s="22"/>
      <c r="J971" s="22"/>
      <c r="K971" s="22"/>
      <c r="L971" s="22"/>
      <c r="M971" s="22"/>
      <c r="N971" s="22"/>
      <c r="O971" s="22"/>
      <c r="P971" s="22"/>
      <c r="Q971" s="22"/>
      <c r="R971" s="22"/>
    </row>
    <row r="972" spans="1:18" x14ac:dyDescent="0.35">
      <c r="A972" s="22"/>
      <c r="B972" s="109"/>
      <c r="C972" s="109"/>
      <c r="D972" s="109"/>
      <c r="E972" s="22"/>
      <c r="F972" s="22"/>
      <c r="G972" s="22"/>
      <c r="H972" s="22"/>
      <c r="I972" s="22"/>
      <c r="J972" s="22"/>
      <c r="K972" s="22"/>
      <c r="L972" s="22"/>
      <c r="M972" s="22"/>
      <c r="N972" s="22"/>
      <c r="O972" s="22"/>
      <c r="P972" s="22"/>
      <c r="Q972" s="22"/>
      <c r="R972" s="22"/>
    </row>
    <row r="973" spans="1:18" x14ac:dyDescent="0.35">
      <c r="A973" s="22"/>
      <c r="B973" s="109"/>
      <c r="C973" s="109"/>
      <c r="D973" s="109"/>
      <c r="E973" s="22"/>
      <c r="F973" s="22"/>
      <c r="G973" s="22"/>
      <c r="H973" s="22"/>
      <c r="I973" s="22"/>
      <c r="J973" s="22"/>
      <c r="K973" s="22"/>
      <c r="L973" s="22"/>
      <c r="M973" s="22"/>
      <c r="N973" s="22"/>
      <c r="O973" s="22"/>
      <c r="P973" s="22"/>
      <c r="Q973" s="22"/>
      <c r="R973" s="22"/>
    </row>
    <row r="974" spans="1:18" x14ac:dyDescent="0.35">
      <c r="A974" s="22"/>
      <c r="B974" s="109"/>
      <c r="C974" s="109"/>
      <c r="D974" s="109"/>
      <c r="E974" s="22"/>
      <c r="F974" s="22"/>
      <c r="G974" s="22"/>
      <c r="H974" s="22"/>
      <c r="I974" s="22"/>
      <c r="J974" s="22"/>
      <c r="K974" s="22"/>
      <c r="L974" s="22"/>
      <c r="M974" s="22"/>
      <c r="N974" s="22"/>
      <c r="O974" s="22"/>
      <c r="P974" s="22"/>
      <c r="Q974" s="22"/>
      <c r="R974" s="22"/>
    </row>
    <row r="975" spans="1:18" x14ac:dyDescent="0.35">
      <c r="A975" s="22"/>
      <c r="B975" s="109"/>
      <c r="C975" s="109"/>
      <c r="D975" s="109"/>
      <c r="E975" s="22"/>
      <c r="F975" s="22"/>
      <c r="G975" s="22"/>
      <c r="H975" s="22"/>
      <c r="I975" s="22"/>
      <c r="J975" s="22"/>
      <c r="K975" s="22"/>
      <c r="L975" s="22"/>
      <c r="M975" s="22"/>
      <c r="N975" s="22"/>
      <c r="O975" s="22"/>
      <c r="P975" s="22"/>
      <c r="Q975" s="22"/>
      <c r="R975" s="22"/>
    </row>
    <row r="976" spans="1:18" x14ac:dyDescent="0.35">
      <c r="A976" s="22"/>
      <c r="B976" s="109"/>
      <c r="C976" s="109"/>
      <c r="D976" s="109"/>
      <c r="E976" s="22"/>
      <c r="F976" s="22"/>
      <c r="G976" s="22"/>
      <c r="H976" s="22"/>
      <c r="I976" s="22"/>
      <c r="J976" s="22"/>
      <c r="K976" s="22"/>
      <c r="L976" s="22"/>
      <c r="M976" s="22"/>
      <c r="N976" s="22"/>
      <c r="O976" s="22"/>
      <c r="P976" s="22"/>
      <c r="Q976" s="22"/>
      <c r="R976" s="22"/>
    </row>
    <row r="977" spans="1:18" x14ac:dyDescent="0.35">
      <c r="A977" s="22"/>
      <c r="B977" s="109"/>
      <c r="C977" s="109"/>
      <c r="D977" s="109"/>
      <c r="E977" s="22"/>
      <c r="F977" s="22"/>
      <c r="G977" s="22"/>
      <c r="H977" s="22"/>
      <c r="I977" s="22"/>
      <c r="J977" s="22"/>
      <c r="K977" s="22"/>
      <c r="L977" s="22"/>
      <c r="M977" s="22"/>
      <c r="N977" s="22"/>
      <c r="O977" s="22"/>
      <c r="P977" s="22"/>
      <c r="Q977" s="22"/>
      <c r="R977" s="22"/>
    </row>
    <row r="978" spans="1:18" x14ac:dyDescent="0.35">
      <c r="A978" s="22"/>
      <c r="B978" s="109"/>
      <c r="C978" s="109"/>
      <c r="D978" s="109"/>
      <c r="E978" s="22"/>
      <c r="F978" s="22"/>
      <c r="G978" s="22"/>
      <c r="H978" s="22"/>
      <c r="I978" s="22"/>
      <c r="J978" s="22"/>
      <c r="K978" s="22"/>
      <c r="L978" s="22"/>
      <c r="M978" s="22"/>
      <c r="N978" s="22"/>
      <c r="O978" s="22"/>
      <c r="P978" s="22"/>
      <c r="Q978" s="22"/>
      <c r="R978" s="22"/>
    </row>
    <row r="979" spans="1:18" x14ac:dyDescent="0.35">
      <c r="A979" s="22"/>
      <c r="B979" s="109"/>
      <c r="C979" s="109"/>
      <c r="D979" s="109"/>
      <c r="E979" s="22"/>
      <c r="F979" s="22"/>
      <c r="G979" s="22"/>
      <c r="H979" s="22"/>
      <c r="I979" s="22"/>
      <c r="J979" s="22"/>
      <c r="K979" s="22"/>
      <c r="L979" s="22"/>
      <c r="M979" s="22"/>
      <c r="N979" s="22"/>
      <c r="O979" s="22"/>
      <c r="P979" s="22"/>
      <c r="Q979" s="22"/>
      <c r="R979" s="22"/>
    </row>
    <row r="980" spans="1:18" x14ac:dyDescent="0.35">
      <c r="A980" s="22"/>
      <c r="B980" s="109"/>
      <c r="C980" s="109"/>
      <c r="D980" s="109"/>
      <c r="E980" s="22"/>
      <c r="F980" s="22"/>
      <c r="G980" s="22"/>
      <c r="H980" s="22"/>
      <c r="I980" s="22"/>
      <c r="J980" s="22"/>
      <c r="K980" s="22"/>
      <c r="L980" s="22"/>
      <c r="M980" s="22"/>
      <c r="N980" s="22"/>
      <c r="O980" s="22"/>
      <c r="P980" s="22"/>
      <c r="Q980" s="22"/>
      <c r="R980" s="22"/>
    </row>
    <row r="981" spans="1:18" x14ac:dyDescent="0.35">
      <c r="A981" s="22"/>
      <c r="B981" s="109"/>
      <c r="C981" s="109"/>
      <c r="D981" s="109"/>
      <c r="E981" s="22"/>
      <c r="F981" s="22"/>
      <c r="G981" s="22"/>
      <c r="H981" s="22"/>
      <c r="I981" s="22"/>
      <c r="J981" s="22"/>
      <c r="K981" s="22"/>
      <c r="L981" s="22"/>
      <c r="M981" s="22"/>
      <c r="N981" s="22"/>
      <c r="O981" s="22"/>
      <c r="P981" s="22"/>
      <c r="Q981" s="22"/>
      <c r="R981" s="22"/>
    </row>
    <row r="982" spans="1:18" x14ac:dyDescent="0.35">
      <c r="A982" s="22"/>
      <c r="B982" s="109"/>
      <c r="C982" s="109"/>
      <c r="D982" s="109"/>
      <c r="E982" s="22"/>
      <c r="F982" s="22"/>
      <c r="G982" s="22"/>
      <c r="H982" s="22"/>
      <c r="I982" s="22"/>
      <c r="J982" s="22"/>
      <c r="K982" s="22"/>
      <c r="L982" s="22"/>
      <c r="M982" s="22"/>
      <c r="N982" s="22"/>
      <c r="O982" s="22"/>
      <c r="P982" s="22"/>
      <c r="Q982" s="22"/>
      <c r="R982" s="22"/>
    </row>
    <row r="983" spans="1:18" x14ac:dyDescent="0.35">
      <c r="A983" s="22"/>
      <c r="B983" s="109"/>
      <c r="C983" s="109"/>
      <c r="D983" s="109"/>
      <c r="E983" s="22"/>
      <c r="F983" s="22"/>
      <c r="G983" s="22"/>
      <c r="H983" s="22"/>
      <c r="I983" s="22"/>
      <c r="J983" s="22"/>
      <c r="K983" s="22"/>
      <c r="L983" s="22"/>
      <c r="M983" s="22"/>
      <c r="N983" s="22"/>
      <c r="O983" s="22"/>
      <c r="P983" s="22"/>
      <c r="Q983" s="22"/>
      <c r="R983" s="22"/>
    </row>
    <row r="984" spans="1:18" x14ac:dyDescent="0.35">
      <c r="A984" s="22"/>
      <c r="B984" s="109"/>
      <c r="C984" s="109"/>
      <c r="D984" s="109"/>
      <c r="E984" s="22"/>
      <c r="F984" s="22"/>
      <c r="G984" s="22"/>
      <c r="H984" s="22"/>
      <c r="I984" s="22"/>
      <c r="J984" s="22"/>
      <c r="K984" s="22"/>
      <c r="L984" s="22"/>
      <c r="M984" s="22"/>
      <c r="N984" s="22"/>
      <c r="O984" s="22"/>
      <c r="P984" s="22"/>
      <c r="Q984" s="22"/>
      <c r="R984" s="22"/>
    </row>
    <row r="985" spans="1:18" x14ac:dyDescent="0.35">
      <c r="A985" s="22"/>
      <c r="B985" s="109"/>
      <c r="C985" s="109"/>
      <c r="D985" s="109"/>
      <c r="E985" s="22"/>
      <c r="F985" s="22"/>
      <c r="G985" s="22"/>
      <c r="H985" s="22"/>
      <c r="I985" s="22"/>
      <c r="J985" s="22"/>
      <c r="K985" s="22"/>
      <c r="L985" s="22"/>
      <c r="M985" s="22"/>
      <c r="N985" s="22"/>
      <c r="O985" s="22"/>
      <c r="P985" s="22"/>
      <c r="Q985" s="22"/>
      <c r="R985" s="22"/>
    </row>
    <row r="986" spans="1:18" x14ac:dyDescent="0.35">
      <c r="A986" s="22"/>
      <c r="B986" s="109"/>
      <c r="C986" s="109"/>
      <c r="D986" s="109"/>
      <c r="E986" s="22"/>
      <c r="F986" s="22"/>
      <c r="G986" s="22"/>
      <c r="H986" s="22"/>
      <c r="I986" s="22"/>
      <c r="J986" s="22"/>
      <c r="K986" s="22"/>
      <c r="L986" s="22"/>
      <c r="M986" s="22"/>
      <c r="N986" s="22"/>
      <c r="O986" s="22"/>
      <c r="P986" s="22"/>
      <c r="Q986" s="22"/>
      <c r="R986" s="22"/>
    </row>
    <row r="987" spans="1:18" x14ac:dyDescent="0.35">
      <c r="A987" s="22"/>
      <c r="B987" s="109"/>
      <c r="C987" s="109"/>
      <c r="D987" s="109"/>
      <c r="E987" s="22"/>
      <c r="F987" s="22"/>
      <c r="G987" s="22"/>
      <c r="H987" s="22"/>
      <c r="I987" s="22"/>
      <c r="J987" s="22"/>
      <c r="K987" s="22"/>
      <c r="L987" s="22"/>
      <c r="M987" s="22"/>
      <c r="N987" s="22"/>
      <c r="O987" s="22"/>
      <c r="P987" s="22"/>
      <c r="Q987" s="22"/>
      <c r="R987" s="22"/>
    </row>
    <row r="988" spans="1:18" x14ac:dyDescent="0.35">
      <c r="A988" s="22"/>
      <c r="B988" s="109"/>
      <c r="C988" s="109"/>
      <c r="D988" s="109"/>
      <c r="E988" s="22"/>
      <c r="F988" s="22"/>
      <c r="G988" s="22"/>
      <c r="H988" s="22"/>
      <c r="I988" s="22"/>
      <c r="J988" s="22"/>
      <c r="K988" s="22"/>
      <c r="L988" s="22"/>
      <c r="M988" s="22"/>
      <c r="N988" s="22"/>
      <c r="O988" s="22"/>
      <c r="P988" s="22"/>
      <c r="Q988" s="22"/>
      <c r="R988" s="22"/>
    </row>
    <row r="989" spans="1:18" x14ac:dyDescent="0.35">
      <c r="A989" s="22"/>
      <c r="B989" s="109"/>
      <c r="C989" s="109"/>
      <c r="D989" s="109"/>
      <c r="E989" s="22"/>
      <c r="F989" s="22"/>
      <c r="G989" s="22"/>
      <c r="H989" s="22"/>
      <c r="I989" s="22"/>
      <c r="J989" s="22"/>
      <c r="K989" s="22"/>
      <c r="L989" s="22"/>
      <c r="M989" s="22"/>
      <c r="N989" s="22"/>
      <c r="O989" s="22"/>
      <c r="P989" s="22"/>
      <c r="Q989" s="22"/>
      <c r="R989" s="22"/>
    </row>
    <row r="990" spans="1:18" x14ac:dyDescent="0.35">
      <c r="A990" s="22"/>
      <c r="B990" s="109"/>
      <c r="C990" s="109"/>
      <c r="D990" s="109"/>
      <c r="E990" s="22"/>
      <c r="F990" s="22"/>
      <c r="G990" s="22"/>
      <c r="H990" s="22"/>
      <c r="I990" s="22"/>
      <c r="J990" s="22"/>
      <c r="K990" s="22"/>
      <c r="L990" s="22"/>
      <c r="M990" s="22"/>
      <c r="N990" s="22"/>
      <c r="O990" s="22"/>
      <c r="P990" s="22"/>
      <c r="Q990" s="22"/>
      <c r="R990" s="22"/>
    </row>
    <row r="991" spans="1:18" x14ac:dyDescent="0.35">
      <c r="A991" s="22"/>
      <c r="B991" s="109"/>
      <c r="C991" s="109"/>
      <c r="D991" s="109"/>
      <c r="E991" s="22"/>
      <c r="F991" s="22"/>
      <c r="G991" s="22"/>
      <c r="H991" s="22"/>
      <c r="I991" s="22"/>
      <c r="J991" s="22"/>
      <c r="K991" s="22"/>
      <c r="L991" s="22"/>
      <c r="M991" s="22"/>
      <c r="N991" s="22"/>
      <c r="O991" s="22"/>
      <c r="P991" s="22"/>
      <c r="Q991" s="22"/>
      <c r="R991" s="22"/>
    </row>
    <row r="992" spans="1:18" x14ac:dyDescent="0.35">
      <c r="A992" s="22"/>
      <c r="B992" s="109"/>
      <c r="C992" s="109"/>
      <c r="D992" s="109"/>
      <c r="E992" s="22"/>
      <c r="F992" s="22"/>
      <c r="G992" s="22"/>
      <c r="H992" s="22"/>
      <c r="I992" s="22"/>
      <c r="J992" s="22"/>
      <c r="K992" s="22"/>
      <c r="L992" s="22"/>
      <c r="M992" s="22"/>
      <c r="N992" s="22"/>
      <c r="O992" s="22"/>
      <c r="P992" s="22"/>
      <c r="Q992" s="22"/>
      <c r="R992" s="22"/>
    </row>
    <row r="993" spans="1:18" x14ac:dyDescent="0.35">
      <c r="A993" s="22"/>
      <c r="B993" s="109"/>
      <c r="C993" s="109"/>
      <c r="D993" s="109"/>
      <c r="E993" s="22"/>
      <c r="F993" s="22"/>
      <c r="G993" s="22"/>
      <c r="H993" s="22"/>
      <c r="I993" s="22"/>
      <c r="J993" s="22"/>
      <c r="K993" s="22"/>
      <c r="L993" s="22"/>
      <c r="M993" s="22"/>
      <c r="N993" s="22"/>
      <c r="O993" s="22"/>
      <c r="P993" s="22"/>
      <c r="Q993" s="22"/>
      <c r="R993" s="22"/>
    </row>
    <row r="994" spans="1:18" x14ac:dyDescent="0.35">
      <c r="A994" s="22"/>
      <c r="B994" s="109"/>
      <c r="C994" s="109"/>
      <c r="D994" s="109"/>
      <c r="E994" s="22"/>
      <c r="F994" s="22"/>
      <c r="G994" s="22"/>
      <c r="H994" s="22"/>
      <c r="I994" s="22"/>
      <c r="J994" s="22"/>
      <c r="K994" s="22"/>
      <c r="L994" s="22"/>
      <c r="M994" s="22"/>
      <c r="N994" s="22"/>
      <c r="O994" s="22"/>
      <c r="P994" s="22"/>
      <c r="Q994" s="22"/>
      <c r="R994" s="22"/>
    </row>
    <row r="995" spans="1:18" x14ac:dyDescent="0.35">
      <c r="A995" s="22"/>
      <c r="B995" s="109"/>
      <c r="C995" s="109"/>
      <c r="D995" s="109"/>
      <c r="E995" s="22"/>
      <c r="F995" s="22"/>
      <c r="G995" s="22"/>
      <c r="H995" s="22"/>
      <c r="I995" s="22"/>
      <c r="J995" s="22"/>
      <c r="K995" s="22"/>
      <c r="L995" s="22"/>
      <c r="M995" s="22"/>
      <c r="N995" s="22"/>
      <c r="O995" s="22"/>
      <c r="P995" s="22"/>
      <c r="Q995" s="22"/>
      <c r="R995" s="22"/>
    </row>
    <row r="996" spans="1:18" x14ac:dyDescent="0.35">
      <c r="A996" s="22"/>
      <c r="B996" s="109"/>
      <c r="C996" s="109"/>
      <c r="D996" s="109"/>
      <c r="E996" s="22"/>
      <c r="F996" s="22"/>
      <c r="G996" s="22"/>
      <c r="H996" s="22"/>
      <c r="I996" s="22"/>
      <c r="J996" s="22"/>
      <c r="K996" s="22"/>
      <c r="L996" s="22"/>
      <c r="M996" s="22"/>
      <c r="N996" s="22"/>
      <c r="O996" s="22"/>
      <c r="P996" s="22"/>
      <c r="Q996" s="22"/>
      <c r="R996" s="22"/>
    </row>
    <row r="997" spans="1:18" x14ac:dyDescent="0.35">
      <c r="A997" s="22"/>
      <c r="B997" s="109"/>
      <c r="C997" s="109"/>
      <c r="D997" s="109"/>
      <c r="E997" s="22"/>
      <c r="F997" s="22"/>
      <c r="G997" s="22"/>
      <c r="H997" s="22"/>
      <c r="I997" s="22"/>
      <c r="J997" s="22"/>
      <c r="K997" s="22"/>
      <c r="L997" s="22"/>
      <c r="M997" s="22"/>
      <c r="N997" s="22"/>
      <c r="O997" s="22"/>
      <c r="P997" s="22"/>
      <c r="Q997" s="22"/>
      <c r="R997" s="22"/>
    </row>
    <row r="998" spans="1:18" x14ac:dyDescent="0.35">
      <c r="A998" s="22"/>
      <c r="B998" s="109"/>
      <c r="C998" s="109"/>
      <c r="D998" s="109"/>
      <c r="E998" s="22"/>
      <c r="F998" s="22"/>
      <c r="G998" s="22"/>
      <c r="H998" s="22"/>
      <c r="I998" s="22"/>
      <c r="J998" s="22"/>
      <c r="K998" s="22"/>
      <c r="L998" s="22"/>
      <c r="M998" s="22"/>
      <c r="N998" s="22"/>
      <c r="O998" s="22"/>
      <c r="P998" s="22"/>
      <c r="Q998" s="22"/>
      <c r="R998" s="22"/>
    </row>
    <row r="999" spans="1:18" x14ac:dyDescent="0.35">
      <c r="A999" s="22"/>
      <c r="B999" s="109"/>
      <c r="C999" s="109"/>
      <c r="D999" s="109"/>
      <c r="E999" s="22"/>
      <c r="F999" s="22"/>
      <c r="G999" s="22"/>
      <c r="H999" s="22"/>
      <c r="I999" s="22"/>
      <c r="J999" s="22"/>
      <c r="K999" s="22"/>
      <c r="L999" s="22"/>
      <c r="M999" s="22"/>
      <c r="N999" s="22"/>
      <c r="O999" s="22"/>
      <c r="P999" s="22"/>
      <c r="Q999" s="22"/>
      <c r="R999" s="22"/>
    </row>
    <row r="1000" spans="1:18" x14ac:dyDescent="0.35">
      <c r="A1000" s="22"/>
      <c r="B1000" s="109"/>
      <c r="C1000" s="109"/>
      <c r="D1000" s="109"/>
      <c r="E1000" s="22"/>
      <c r="F1000" s="22"/>
      <c r="G1000" s="22"/>
      <c r="H1000" s="22"/>
      <c r="I1000" s="22"/>
      <c r="J1000" s="22"/>
      <c r="K1000" s="22"/>
      <c r="L1000" s="22"/>
      <c r="M1000" s="22"/>
      <c r="N1000" s="22"/>
      <c r="O1000" s="22"/>
      <c r="P1000" s="22"/>
      <c r="Q1000" s="22"/>
      <c r="R1000" s="22"/>
    </row>
    <row r="1001" spans="1:18" x14ac:dyDescent="0.35">
      <c r="A1001" s="22"/>
      <c r="B1001" s="109"/>
      <c r="C1001" s="109"/>
      <c r="D1001" s="109"/>
      <c r="E1001" s="22"/>
      <c r="F1001" s="22"/>
      <c r="G1001" s="22"/>
      <c r="H1001" s="22"/>
      <c r="I1001" s="22"/>
      <c r="J1001" s="22"/>
      <c r="K1001" s="22"/>
      <c r="L1001" s="22"/>
      <c r="M1001" s="22"/>
      <c r="N1001" s="22"/>
      <c r="O1001" s="22"/>
      <c r="P1001" s="22"/>
      <c r="Q1001" s="22"/>
      <c r="R1001" s="22"/>
    </row>
    <row r="1002" spans="1:18" x14ac:dyDescent="0.35">
      <c r="A1002" s="22"/>
      <c r="B1002" s="109"/>
      <c r="C1002" s="109"/>
      <c r="D1002" s="109"/>
      <c r="E1002" s="22"/>
      <c r="F1002" s="22"/>
      <c r="G1002" s="22"/>
      <c r="H1002" s="22"/>
      <c r="I1002" s="22"/>
      <c r="J1002" s="22"/>
      <c r="K1002" s="22"/>
      <c r="L1002" s="22"/>
      <c r="M1002" s="22"/>
      <c r="N1002" s="22"/>
      <c r="O1002" s="22"/>
      <c r="P1002" s="22"/>
      <c r="Q1002" s="22"/>
      <c r="R1002" s="22"/>
    </row>
    <row r="1003" spans="1:18" x14ac:dyDescent="0.35">
      <c r="A1003" s="22"/>
      <c r="B1003" s="109"/>
      <c r="C1003" s="109"/>
      <c r="D1003" s="109"/>
      <c r="E1003" s="22"/>
      <c r="F1003" s="22"/>
      <c r="G1003" s="22"/>
      <c r="H1003" s="22"/>
      <c r="I1003" s="22"/>
      <c r="J1003" s="22"/>
      <c r="K1003" s="22"/>
      <c r="L1003" s="22"/>
      <c r="M1003" s="22"/>
      <c r="N1003" s="22"/>
      <c r="O1003" s="22"/>
      <c r="P1003" s="22"/>
      <c r="Q1003" s="22"/>
      <c r="R1003" s="22"/>
    </row>
    <row r="1004" spans="1:18" x14ac:dyDescent="0.35">
      <c r="A1004" s="22"/>
      <c r="B1004" s="109"/>
      <c r="C1004" s="109"/>
      <c r="D1004" s="109"/>
      <c r="E1004" s="22"/>
      <c r="F1004" s="22"/>
      <c r="G1004" s="22"/>
      <c r="H1004" s="22"/>
      <c r="I1004" s="22"/>
      <c r="J1004" s="22"/>
      <c r="K1004" s="22"/>
      <c r="L1004" s="22"/>
      <c r="M1004" s="22"/>
      <c r="N1004" s="22"/>
      <c r="O1004" s="22"/>
      <c r="P1004" s="22"/>
      <c r="Q1004" s="22"/>
      <c r="R1004" s="22"/>
    </row>
    <row r="1005" spans="1:18" x14ac:dyDescent="0.35">
      <c r="A1005" s="22"/>
      <c r="B1005" s="109"/>
      <c r="C1005" s="109"/>
      <c r="D1005" s="109"/>
      <c r="E1005" s="22"/>
      <c r="F1005" s="22"/>
      <c r="G1005" s="22"/>
      <c r="H1005" s="22"/>
      <c r="I1005" s="22"/>
      <c r="J1005" s="22"/>
      <c r="K1005" s="22"/>
      <c r="L1005" s="22"/>
      <c r="M1005" s="22"/>
      <c r="N1005" s="22"/>
      <c r="O1005" s="22"/>
      <c r="P1005" s="22"/>
      <c r="Q1005" s="22"/>
      <c r="R1005" s="22"/>
    </row>
    <row r="1006" spans="1:18" x14ac:dyDescent="0.35">
      <c r="A1006" s="22"/>
      <c r="B1006" s="109"/>
      <c r="C1006" s="109"/>
      <c r="D1006" s="109"/>
      <c r="E1006" s="22"/>
      <c r="F1006" s="22"/>
      <c r="G1006" s="22"/>
      <c r="H1006" s="22"/>
      <c r="I1006" s="22"/>
      <c r="J1006" s="22"/>
      <c r="K1006" s="22"/>
      <c r="L1006" s="22"/>
      <c r="M1006" s="22"/>
      <c r="N1006" s="22"/>
      <c r="O1006" s="22"/>
      <c r="P1006" s="22"/>
      <c r="Q1006" s="22"/>
      <c r="R1006" s="22"/>
    </row>
    <row r="1007" spans="1:18" x14ac:dyDescent="0.35">
      <c r="A1007" s="22"/>
      <c r="B1007" s="109"/>
      <c r="C1007" s="109"/>
      <c r="D1007" s="109"/>
      <c r="E1007" s="22"/>
      <c r="F1007" s="22"/>
      <c r="G1007" s="22"/>
      <c r="H1007" s="22"/>
      <c r="I1007" s="22"/>
      <c r="J1007" s="22"/>
      <c r="K1007" s="22"/>
      <c r="L1007" s="22"/>
      <c r="M1007" s="22"/>
      <c r="N1007" s="22"/>
      <c r="O1007" s="22"/>
      <c r="P1007" s="22"/>
      <c r="Q1007" s="22"/>
      <c r="R1007" s="22"/>
    </row>
    <row r="1008" spans="1:18" x14ac:dyDescent="0.35">
      <c r="A1008" s="22"/>
      <c r="B1008" s="109"/>
      <c r="C1008" s="109"/>
      <c r="D1008" s="109"/>
      <c r="E1008" s="22"/>
      <c r="F1008" s="22"/>
      <c r="G1008" s="22"/>
      <c r="H1008" s="22"/>
      <c r="I1008" s="22"/>
      <c r="J1008" s="22"/>
      <c r="K1008" s="22"/>
      <c r="L1008" s="22"/>
      <c r="M1008" s="22"/>
      <c r="N1008" s="22"/>
      <c r="O1008" s="22"/>
      <c r="P1008" s="22"/>
      <c r="Q1008" s="22"/>
      <c r="R1008" s="22"/>
    </row>
    <row r="1009" spans="1:18" x14ac:dyDescent="0.35">
      <c r="A1009" s="22"/>
      <c r="B1009" s="109"/>
      <c r="C1009" s="109"/>
      <c r="D1009" s="109"/>
      <c r="E1009" s="22"/>
      <c r="F1009" s="22"/>
      <c r="G1009" s="22"/>
      <c r="H1009" s="22"/>
      <c r="I1009" s="22"/>
      <c r="J1009" s="22"/>
      <c r="K1009" s="22"/>
      <c r="L1009" s="22"/>
      <c r="M1009" s="22"/>
      <c r="N1009" s="22"/>
      <c r="O1009" s="22"/>
      <c r="P1009" s="22"/>
      <c r="Q1009" s="22"/>
      <c r="R1009" s="22"/>
    </row>
    <row r="1010" spans="1:18" x14ac:dyDescent="0.35">
      <c r="A1010" s="22"/>
      <c r="B1010" s="109"/>
      <c r="C1010" s="109"/>
      <c r="D1010" s="109"/>
      <c r="E1010" s="22"/>
      <c r="F1010" s="22"/>
      <c r="G1010" s="22"/>
      <c r="H1010" s="22"/>
      <c r="I1010" s="22"/>
      <c r="J1010" s="22"/>
      <c r="K1010" s="22"/>
      <c r="L1010" s="22"/>
      <c r="M1010" s="22"/>
      <c r="N1010" s="22"/>
      <c r="O1010" s="22"/>
      <c r="P1010" s="22"/>
      <c r="Q1010" s="22"/>
      <c r="R1010" s="22"/>
    </row>
    <row r="1011" spans="1:18" x14ac:dyDescent="0.35">
      <c r="A1011" s="22"/>
      <c r="B1011" s="109"/>
      <c r="C1011" s="109"/>
      <c r="D1011" s="109"/>
      <c r="E1011" s="22"/>
      <c r="F1011" s="22"/>
      <c r="G1011" s="22"/>
      <c r="H1011" s="22"/>
      <c r="I1011" s="22"/>
      <c r="J1011" s="22"/>
      <c r="K1011" s="22"/>
      <c r="L1011" s="22"/>
      <c r="M1011" s="22"/>
      <c r="N1011" s="22"/>
      <c r="O1011" s="22"/>
      <c r="P1011" s="22"/>
      <c r="Q1011" s="22"/>
      <c r="R1011" s="22"/>
    </row>
    <row r="1012" spans="1:18" x14ac:dyDescent="0.35">
      <c r="A1012" s="22"/>
      <c r="B1012" s="109"/>
      <c r="C1012" s="109"/>
      <c r="D1012" s="109"/>
      <c r="E1012" s="22"/>
      <c r="F1012" s="22"/>
      <c r="G1012" s="22"/>
      <c r="H1012" s="22"/>
      <c r="I1012" s="22"/>
      <c r="J1012" s="22"/>
      <c r="K1012" s="22"/>
      <c r="L1012" s="22"/>
      <c r="M1012" s="22"/>
      <c r="N1012" s="22"/>
      <c r="O1012" s="22"/>
      <c r="P1012" s="22"/>
      <c r="Q1012" s="22"/>
      <c r="R1012" s="22"/>
    </row>
    <row r="1013" spans="1:18" x14ac:dyDescent="0.35">
      <c r="A1013" s="22"/>
      <c r="B1013" s="109"/>
      <c r="C1013" s="109"/>
      <c r="D1013" s="109"/>
      <c r="E1013" s="22"/>
      <c r="F1013" s="22"/>
      <c r="G1013" s="22"/>
      <c r="H1013" s="22"/>
      <c r="I1013" s="22"/>
      <c r="J1013" s="22"/>
      <c r="K1013" s="22"/>
      <c r="L1013" s="22"/>
      <c r="M1013" s="22"/>
      <c r="N1013" s="22"/>
      <c r="O1013" s="22"/>
      <c r="P1013" s="22"/>
      <c r="Q1013" s="22"/>
      <c r="R1013" s="22"/>
    </row>
    <row r="1014" spans="1:18" x14ac:dyDescent="0.35">
      <c r="A1014" s="22"/>
      <c r="B1014" s="109"/>
      <c r="C1014" s="109"/>
      <c r="D1014" s="109"/>
      <c r="E1014" s="22"/>
      <c r="F1014" s="22"/>
      <c r="G1014" s="22"/>
      <c r="H1014" s="22"/>
      <c r="I1014" s="22"/>
      <c r="J1014" s="22"/>
      <c r="K1014" s="22"/>
      <c r="L1014" s="22"/>
      <c r="M1014" s="22"/>
      <c r="N1014" s="22"/>
      <c r="O1014" s="22"/>
      <c r="P1014" s="22"/>
      <c r="Q1014" s="22"/>
      <c r="R1014" s="22"/>
    </row>
    <row r="1015" spans="1:18" x14ac:dyDescent="0.35">
      <c r="A1015" s="22"/>
      <c r="B1015" s="109"/>
      <c r="C1015" s="109"/>
      <c r="D1015" s="109"/>
      <c r="E1015" s="22"/>
      <c r="F1015" s="22"/>
      <c r="G1015" s="22"/>
      <c r="H1015" s="22"/>
      <c r="I1015" s="22"/>
      <c r="J1015" s="22"/>
      <c r="K1015" s="22"/>
      <c r="L1015" s="22"/>
      <c r="M1015" s="22"/>
      <c r="N1015" s="22"/>
      <c r="O1015" s="22"/>
      <c r="P1015" s="22"/>
      <c r="Q1015" s="22"/>
      <c r="R1015" s="22"/>
    </row>
    <row r="1016" spans="1:18" x14ac:dyDescent="0.35">
      <c r="A1016" s="22"/>
      <c r="B1016" s="109"/>
      <c r="C1016" s="109"/>
      <c r="D1016" s="109"/>
      <c r="E1016" s="22"/>
      <c r="F1016" s="22"/>
      <c r="G1016" s="22"/>
      <c r="H1016" s="22"/>
      <c r="I1016" s="22"/>
      <c r="J1016" s="22"/>
      <c r="K1016" s="22"/>
      <c r="L1016" s="22"/>
      <c r="M1016" s="22"/>
      <c r="N1016" s="22"/>
      <c r="O1016" s="22"/>
      <c r="P1016" s="22"/>
      <c r="Q1016" s="22"/>
      <c r="R1016" s="22"/>
    </row>
    <row r="1017" spans="1:18" x14ac:dyDescent="0.35">
      <c r="A1017" s="22"/>
      <c r="B1017" s="109"/>
      <c r="C1017" s="109"/>
      <c r="D1017" s="109"/>
      <c r="E1017" s="22"/>
      <c r="F1017" s="22"/>
      <c r="G1017" s="22"/>
      <c r="H1017" s="22"/>
      <c r="I1017" s="22"/>
      <c r="J1017" s="22"/>
      <c r="K1017" s="22"/>
      <c r="L1017" s="22"/>
      <c r="M1017" s="22"/>
      <c r="N1017" s="22"/>
      <c r="O1017" s="22"/>
      <c r="P1017" s="22"/>
      <c r="Q1017" s="22"/>
      <c r="R1017" s="22"/>
    </row>
    <row r="1018" spans="1:18" x14ac:dyDescent="0.35">
      <c r="A1018" s="22"/>
      <c r="B1018" s="109"/>
      <c r="C1018" s="109"/>
      <c r="D1018" s="109"/>
      <c r="E1018" s="22"/>
      <c r="F1018" s="22"/>
      <c r="G1018" s="22"/>
      <c r="H1018" s="22"/>
      <c r="I1018" s="22"/>
      <c r="J1018" s="22"/>
      <c r="K1018" s="22"/>
      <c r="L1018" s="22"/>
      <c r="M1018" s="22"/>
      <c r="N1018" s="22"/>
      <c r="O1018" s="22"/>
      <c r="P1018" s="22"/>
      <c r="Q1018" s="22"/>
      <c r="R1018" s="22"/>
    </row>
    <row r="1019" spans="1:18" x14ac:dyDescent="0.35">
      <c r="A1019" s="22"/>
      <c r="B1019" s="109"/>
      <c r="C1019" s="109"/>
      <c r="D1019" s="109"/>
      <c r="E1019" s="22"/>
      <c r="F1019" s="22"/>
      <c r="G1019" s="22"/>
      <c r="H1019" s="22"/>
      <c r="I1019" s="22"/>
      <c r="J1019" s="22"/>
      <c r="K1019" s="22"/>
      <c r="L1019" s="22"/>
      <c r="M1019" s="22"/>
      <c r="N1019" s="22"/>
      <c r="O1019" s="22"/>
      <c r="P1019" s="22"/>
      <c r="Q1019" s="22"/>
      <c r="R1019" s="22"/>
    </row>
    <row r="1020" spans="1:18" x14ac:dyDescent="0.35">
      <c r="A1020" s="22"/>
      <c r="B1020" s="109"/>
      <c r="C1020" s="109"/>
      <c r="D1020" s="109"/>
      <c r="E1020" s="22"/>
      <c r="F1020" s="22"/>
      <c r="G1020" s="22"/>
      <c r="H1020" s="22"/>
      <c r="I1020" s="22"/>
      <c r="J1020" s="22"/>
      <c r="K1020" s="22"/>
      <c r="L1020" s="22"/>
      <c r="M1020" s="22"/>
      <c r="N1020" s="22"/>
      <c r="O1020" s="22"/>
      <c r="P1020" s="22"/>
      <c r="Q1020" s="22"/>
      <c r="R1020" s="22"/>
    </row>
    <row r="1021" spans="1:18" x14ac:dyDescent="0.35">
      <c r="A1021" s="22"/>
      <c r="B1021" s="109"/>
      <c r="C1021" s="109"/>
      <c r="D1021" s="109"/>
      <c r="E1021" s="22"/>
      <c r="F1021" s="22"/>
      <c r="G1021" s="22"/>
      <c r="H1021" s="22"/>
      <c r="I1021" s="22"/>
      <c r="J1021" s="22"/>
      <c r="K1021" s="22"/>
      <c r="L1021" s="22"/>
      <c r="M1021" s="22"/>
      <c r="N1021" s="22"/>
      <c r="O1021" s="22"/>
      <c r="P1021" s="22"/>
      <c r="Q1021" s="22"/>
      <c r="R1021" s="22"/>
    </row>
    <row r="1022" spans="1:18" x14ac:dyDescent="0.35">
      <c r="A1022" s="22"/>
      <c r="B1022" s="109"/>
      <c r="C1022" s="109"/>
      <c r="D1022" s="109"/>
      <c r="E1022" s="22"/>
      <c r="F1022" s="22"/>
      <c r="G1022" s="22"/>
      <c r="H1022" s="22"/>
      <c r="I1022" s="22"/>
      <c r="J1022" s="22"/>
      <c r="K1022" s="22"/>
      <c r="L1022" s="22"/>
      <c r="M1022" s="22"/>
      <c r="N1022" s="22"/>
      <c r="O1022" s="22"/>
      <c r="P1022" s="22"/>
      <c r="Q1022" s="22"/>
      <c r="R1022" s="22"/>
    </row>
    <row r="1023" spans="1:18" x14ac:dyDescent="0.35">
      <c r="A1023" s="22"/>
      <c r="B1023" s="109"/>
      <c r="C1023" s="109"/>
      <c r="D1023" s="109"/>
      <c r="E1023" s="22"/>
      <c r="F1023" s="22"/>
      <c r="G1023" s="22"/>
      <c r="H1023" s="22"/>
      <c r="I1023" s="22"/>
      <c r="J1023" s="22"/>
      <c r="K1023" s="22"/>
      <c r="L1023" s="22"/>
      <c r="M1023" s="22"/>
      <c r="N1023" s="22"/>
      <c r="O1023" s="22"/>
      <c r="P1023" s="22"/>
      <c r="Q1023" s="22"/>
      <c r="R1023" s="22"/>
    </row>
    <row r="1024" spans="1:18" x14ac:dyDescent="0.35">
      <c r="A1024" s="22"/>
      <c r="B1024" s="109"/>
      <c r="C1024" s="109"/>
      <c r="D1024" s="109"/>
      <c r="E1024" s="22"/>
      <c r="F1024" s="22"/>
      <c r="G1024" s="22"/>
      <c r="H1024" s="22"/>
      <c r="I1024" s="22"/>
      <c r="J1024" s="22"/>
      <c r="K1024" s="22"/>
      <c r="L1024" s="22"/>
      <c r="M1024" s="22"/>
      <c r="N1024" s="22"/>
      <c r="O1024" s="22"/>
      <c r="P1024" s="22"/>
      <c r="Q1024" s="22"/>
      <c r="R1024" s="22"/>
    </row>
    <row r="1025" spans="1:18" x14ac:dyDescent="0.35">
      <c r="A1025" s="22"/>
      <c r="B1025" s="109"/>
      <c r="C1025" s="109"/>
      <c r="D1025" s="109"/>
      <c r="E1025" s="22"/>
      <c r="F1025" s="22"/>
      <c r="G1025" s="22"/>
      <c r="H1025" s="22"/>
      <c r="I1025" s="22"/>
      <c r="J1025" s="22"/>
      <c r="K1025" s="22"/>
      <c r="L1025" s="22"/>
      <c r="M1025" s="22"/>
      <c r="N1025" s="22"/>
      <c r="O1025" s="22"/>
      <c r="P1025" s="22"/>
      <c r="Q1025" s="22"/>
      <c r="R1025" s="22"/>
    </row>
    <row r="1026" spans="1:18" x14ac:dyDescent="0.35">
      <c r="A1026" s="22"/>
      <c r="B1026" s="109"/>
      <c r="C1026" s="109"/>
      <c r="D1026" s="109"/>
      <c r="E1026" s="22"/>
      <c r="F1026" s="22"/>
      <c r="G1026" s="22"/>
      <c r="H1026" s="22"/>
      <c r="I1026" s="22"/>
      <c r="J1026" s="22"/>
      <c r="K1026" s="22"/>
      <c r="L1026" s="22"/>
      <c r="M1026" s="22"/>
      <c r="N1026" s="22"/>
      <c r="O1026" s="22"/>
      <c r="P1026" s="22"/>
      <c r="Q1026" s="22"/>
      <c r="R1026" s="22"/>
    </row>
    <row r="1027" spans="1:18" x14ac:dyDescent="0.35">
      <c r="A1027" s="22"/>
      <c r="B1027" s="109"/>
      <c r="C1027" s="109"/>
      <c r="D1027" s="109"/>
      <c r="E1027" s="22"/>
      <c r="F1027" s="22"/>
      <c r="G1027" s="22"/>
      <c r="H1027" s="22"/>
      <c r="I1027" s="22"/>
      <c r="J1027" s="22"/>
      <c r="K1027" s="22"/>
      <c r="L1027" s="22"/>
      <c r="M1027" s="22"/>
      <c r="N1027" s="22"/>
      <c r="O1027" s="22"/>
      <c r="P1027" s="22"/>
      <c r="Q1027" s="22"/>
      <c r="R1027" s="22"/>
    </row>
    <row r="1028" spans="1:18" x14ac:dyDescent="0.35">
      <c r="A1028" s="22"/>
      <c r="B1028" s="109"/>
      <c r="C1028" s="109"/>
      <c r="D1028" s="109"/>
      <c r="E1028" s="22"/>
      <c r="F1028" s="22"/>
      <c r="G1028" s="22"/>
      <c r="H1028" s="22"/>
      <c r="I1028" s="22"/>
      <c r="J1028" s="22"/>
      <c r="K1028" s="22"/>
      <c r="L1028" s="22"/>
      <c r="M1028" s="22"/>
      <c r="N1028" s="22"/>
      <c r="O1028" s="22"/>
      <c r="P1028" s="22"/>
      <c r="Q1028" s="22"/>
      <c r="R1028" s="22"/>
    </row>
    <row r="1029" spans="1:18" x14ac:dyDescent="0.35">
      <c r="A1029" s="22"/>
      <c r="B1029" s="109"/>
      <c r="C1029" s="109"/>
      <c r="D1029" s="109"/>
      <c r="E1029" s="22"/>
      <c r="F1029" s="22"/>
      <c r="G1029" s="22"/>
      <c r="H1029" s="22"/>
      <c r="I1029" s="22"/>
      <c r="J1029" s="22"/>
      <c r="K1029" s="22"/>
      <c r="L1029" s="22"/>
      <c r="M1029" s="22"/>
      <c r="N1029" s="22"/>
      <c r="O1029" s="22"/>
      <c r="P1029" s="22"/>
      <c r="Q1029" s="22"/>
      <c r="R1029" s="22"/>
    </row>
    <row r="1030" spans="1:18" x14ac:dyDescent="0.35">
      <c r="A1030" s="22"/>
      <c r="B1030" s="109"/>
      <c r="C1030" s="109"/>
      <c r="D1030" s="109"/>
      <c r="E1030" s="22"/>
      <c r="F1030" s="22"/>
      <c r="G1030" s="22"/>
      <c r="H1030" s="22"/>
      <c r="I1030" s="22"/>
      <c r="J1030" s="22"/>
      <c r="K1030" s="22"/>
      <c r="L1030" s="22"/>
      <c r="M1030" s="22"/>
      <c r="N1030" s="22"/>
      <c r="O1030" s="22"/>
      <c r="P1030" s="22"/>
      <c r="Q1030" s="22"/>
      <c r="R1030" s="22"/>
    </row>
    <row r="1031" spans="1:18" x14ac:dyDescent="0.35">
      <c r="A1031" s="22"/>
      <c r="B1031" s="109"/>
      <c r="C1031" s="109"/>
      <c r="D1031" s="109"/>
      <c r="E1031" s="22"/>
      <c r="F1031" s="22"/>
      <c r="G1031" s="22"/>
      <c r="H1031" s="22"/>
      <c r="I1031" s="22"/>
      <c r="J1031" s="22"/>
      <c r="K1031" s="22"/>
      <c r="L1031" s="22"/>
      <c r="M1031" s="22"/>
      <c r="N1031" s="22"/>
      <c r="O1031" s="22"/>
      <c r="P1031" s="22"/>
      <c r="Q1031" s="22"/>
      <c r="R1031" s="22"/>
    </row>
    <row r="1032" spans="1:18" x14ac:dyDescent="0.35">
      <c r="A1032" s="22"/>
      <c r="B1032" s="109"/>
      <c r="C1032" s="109"/>
      <c r="D1032" s="109"/>
      <c r="E1032" s="22"/>
      <c r="F1032" s="22"/>
      <c r="G1032" s="22"/>
      <c r="H1032" s="22"/>
      <c r="I1032" s="22"/>
      <c r="J1032" s="22"/>
      <c r="K1032" s="22"/>
      <c r="L1032" s="22"/>
      <c r="M1032" s="22"/>
      <c r="N1032" s="22"/>
      <c r="O1032" s="22"/>
      <c r="P1032" s="22"/>
      <c r="Q1032" s="22"/>
      <c r="R1032" s="22"/>
    </row>
    <row r="1033" spans="1:18" x14ac:dyDescent="0.35">
      <c r="A1033" s="22"/>
      <c r="B1033" s="109"/>
      <c r="C1033" s="109"/>
      <c r="D1033" s="109"/>
      <c r="E1033" s="22"/>
      <c r="F1033" s="22"/>
      <c r="G1033" s="22"/>
      <c r="H1033" s="22"/>
      <c r="I1033" s="22"/>
      <c r="J1033" s="22"/>
      <c r="K1033" s="22"/>
      <c r="L1033" s="22"/>
      <c r="M1033" s="22"/>
      <c r="N1033" s="22"/>
      <c r="O1033" s="22"/>
      <c r="P1033" s="22"/>
      <c r="Q1033" s="22"/>
      <c r="R1033" s="22"/>
    </row>
    <row r="1034" spans="1:18" x14ac:dyDescent="0.35">
      <c r="A1034" s="22"/>
      <c r="B1034" s="109"/>
      <c r="C1034" s="109"/>
      <c r="D1034" s="109"/>
      <c r="E1034" s="22"/>
      <c r="F1034" s="22"/>
      <c r="G1034" s="22"/>
      <c r="H1034" s="22"/>
      <c r="I1034" s="22"/>
      <c r="J1034" s="22"/>
      <c r="K1034" s="22"/>
      <c r="L1034" s="22"/>
      <c r="M1034" s="22"/>
      <c r="N1034" s="22"/>
      <c r="O1034" s="22"/>
      <c r="P1034" s="22"/>
      <c r="Q1034" s="22"/>
      <c r="R1034" s="22"/>
    </row>
    <row r="1035" spans="1:18" x14ac:dyDescent="0.35">
      <c r="A1035" s="22"/>
      <c r="B1035" s="109"/>
      <c r="C1035" s="109"/>
      <c r="D1035" s="109"/>
      <c r="E1035" s="22"/>
      <c r="F1035" s="22"/>
      <c r="G1035" s="22"/>
      <c r="H1035" s="22"/>
      <c r="I1035" s="22"/>
      <c r="J1035" s="22"/>
      <c r="K1035" s="22"/>
      <c r="L1035" s="22"/>
      <c r="M1035" s="22"/>
      <c r="N1035" s="22"/>
      <c r="O1035" s="22"/>
      <c r="P1035" s="22"/>
      <c r="Q1035" s="22"/>
      <c r="R1035" s="22"/>
    </row>
    <row r="1036" spans="1:18" x14ac:dyDescent="0.35">
      <c r="A1036" s="22"/>
      <c r="B1036" s="109"/>
      <c r="C1036" s="109"/>
      <c r="D1036" s="109"/>
      <c r="E1036" s="22"/>
      <c r="F1036" s="22"/>
      <c r="G1036" s="22"/>
      <c r="H1036" s="22"/>
      <c r="I1036" s="22"/>
      <c r="J1036" s="22"/>
      <c r="K1036" s="22"/>
      <c r="L1036" s="22"/>
      <c r="M1036" s="22"/>
      <c r="N1036" s="22"/>
      <c r="O1036" s="22"/>
      <c r="P1036" s="22"/>
      <c r="Q1036" s="22"/>
      <c r="R1036" s="22"/>
    </row>
    <row r="1037" spans="1:18" x14ac:dyDescent="0.35">
      <c r="A1037" s="22"/>
      <c r="B1037" s="109"/>
      <c r="C1037" s="109"/>
      <c r="D1037" s="109"/>
      <c r="E1037" s="22"/>
      <c r="F1037" s="22"/>
      <c r="G1037" s="22"/>
      <c r="H1037" s="22"/>
      <c r="I1037" s="22"/>
      <c r="J1037" s="22"/>
      <c r="K1037" s="22"/>
      <c r="L1037" s="22"/>
      <c r="M1037" s="22"/>
      <c r="N1037" s="22"/>
      <c r="O1037" s="22"/>
      <c r="P1037" s="22"/>
      <c r="Q1037" s="22"/>
      <c r="R1037" s="22"/>
    </row>
    <row r="1038" spans="1:18" x14ac:dyDescent="0.35">
      <c r="A1038" s="22"/>
      <c r="B1038" s="109"/>
      <c r="C1038" s="109"/>
      <c r="D1038" s="109"/>
      <c r="E1038" s="22"/>
      <c r="F1038" s="22"/>
      <c r="G1038" s="22"/>
      <c r="H1038" s="22"/>
      <c r="I1038" s="22"/>
      <c r="J1038" s="22"/>
      <c r="K1038" s="22"/>
      <c r="L1038" s="22"/>
      <c r="M1038" s="22"/>
      <c r="N1038" s="22"/>
      <c r="O1038" s="22"/>
      <c r="P1038" s="22"/>
      <c r="Q1038" s="22"/>
      <c r="R1038" s="22"/>
    </row>
    <row r="1039" spans="1:18" x14ac:dyDescent="0.35">
      <c r="A1039" s="22"/>
      <c r="B1039" s="109"/>
      <c r="C1039" s="109"/>
      <c r="D1039" s="109"/>
      <c r="E1039" s="22"/>
      <c r="F1039" s="22"/>
      <c r="G1039" s="22"/>
      <c r="H1039" s="22"/>
      <c r="I1039" s="22"/>
      <c r="J1039" s="22"/>
      <c r="K1039" s="22"/>
      <c r="L1039" s="22"/>
      <c r="M1039" s="22"/>
      <c r="N1039" s="22"/>
      <c r="O1039" s="22"/>
      <c r="P1039" s="22"/>
      <c r="Q1039" s="22"/>
      <c r="R1039" s="22"/>
    </row>
    <row r="1040" spans="1:18" x14ac:dyDescent="0.35">
      <c r="A1040" s="22"/>
      <c r="B1040" s="109"/>
      <c r="C1040" s="109"/>
      <c r="D1040" s="109"/>
      <c r="E1040" s="22"/>
      <c r="F1040" s="22"/>
      <c r="G1040" s="22"/>
      <c r="H1040" s="22"/>
      <c r="I1040" s="22"/>
      <c r="J1040" s="22"/>
      <c r="K1040" s="22"/>
      <c r="L1040" s="22"/>
      <c r="M1040" s="22"/>
      <c r="N1040" s="22"/>
      <c r="O1040" s="22"/>
      <c r="P1040" s="22"/>
      <c r="Q1040" s="22"/>
      <c r="R1040" s="22"/>
    </row>
    <row r="1041" spans="1:18" x14ac:dyDescent="0.35">
      <c r="A1041" s="22"/>
      <c r="B1041" s="109"/>
      <c r="C1041" s="109"/>
      <c r="D1041" s="109"/>
      <c r="E1041" s="22"/>
      <c r="F1041" s="22"/>
      <c r="G1041" s="22"/>
      <c r="H1041" s="22"/>
      <c r="I1041" s="22"/>
      <c r="J1041" s="22"/>
      <c r="K1041" s="22"/>
      <c r="L1041" s="22"/>
      <c r="M1041" s="22"/>
      <c r="N1041" s="22"/>
      <c r="O1041" s="22"/>
      <c r="P1041" s="22"/>
      <c r="Q1041" s="22"/>
      <c r="R1041" s="22"/>
    </row>
    <row r="1042" spans="1:18" x14ac:dyDescent="0.35">
      <c r="A1042" s="22"/>
      <c r="B1042" s="109"/>
      <c r="C1042" s="109"/>
      <c r="D1042" s="109"/>
      <c r="E1042" s="22"/>
      <c r="F1042" s="22"/>
      <c r="G1042" s="22"/>
      <c r="H1042" s="22"/>
      <c r="I1042" s="22"/>
      <c r="J1042" s="22"/>
      <c r="K1042" s="22"/>
      <c r="L1042" s="22"/>
      <c r="M1042" s="22"/>
      <c r="N1042" s="22"/>
      <c r="O1042" s="22"/>
      <c r="P1042" s="22"/>
      <c r="Q1042" s="22"/>
      <c r="R1042" s="22"/>
    </row>
    <row r="1043" spans="1:18" x14ac:dyDescent="0.35">
      <c r="A1043" s="22"/>
      <c r="B1043" s="109"/>
      <c r="C1043" s="109"/>
      <c r="D1043" s="109"/>
      <c r="E1043" s="22"/>
      <c r="F1043" s="22"/>
      <c r="G1043" s="22"/>
      <c r="H1043" s="22"/>
      <c r="I1043" s="22"/>
      <c r="J1043" s="22"/>
      <c r="K1043" s="22"/>
      <c r="L1043" s="22"/>
      <c r="M1043" s="22"/>
      <c r="N1043" s="22"/>
      <c r="O1043" s="22"/>
      <c r="P1043" s="22"/>
      <c r="Q1043" s="22"/>
      <c r="R1043" s="22"/>
    </row>
    <row r="1044" spans="1:18" x14ac:dyDescent="0.35">
      <c r="A1044" s="22"/>
      <c r="B1044" s="109"/>
      <c r="C1044" s="109"/>
      <c r="D1044" s="109"/>
      <c r="E1044" s="22"/>
      <c r="F1044" s="22"/>
      <c r="G1044" s="22"/>
      <c r="H1044" s="22"/>
      <c r="I1044" s="22"/>
      <c r="J1044" s="22"/>
      <c r="K1044" s="22"/>
      <c r="L1044" s="22"/>
      <c r="M1044" s="22"/>
      <c r="N1044" s="22"/>
      <c r="O1044" s="22"/>
      <c r="P1044" s="22"/>
      <c r="Q1044" s="22"/>
      <c r="R1044" s="22"/>
    </row>
    <row r="1045" spans="1:18" x14ac:dyDescent="0.35">
      <c r="A1045" s="22"/>
      <c r="B1045" s="109"/>
      <c r="C1045" s="109"/>
      <c r="D1045" s="109"/>
      <c r="E1045" s="22"/>
      <c r="F1045" s="22"/>
      <c r="G1045" s="22"/>
      <c r="H1045" s="22"/>
      <c r="I1045" s="22"/>
      <c r="J1045" s="22"/>
      <c r="K1045" s="22"/>
      <c r="L1045" s="22"/>
      <c r="M1045" s="22"/>
      <c r="N1045" s="22"/>
      <c r="O1045" s="22"/>
      <c r="P1045" s="22"/>
      <c r="Q1045" s="22"/>
      <c r="R1045" s="22"/>
    </row>
    <row r="1046" spans="1:18" x14ac:dyDescent="0.35">
      <c r="A1046" s="22"/>
      <c r="B1046" s="109"/>
      <c r="C1046" s="109"/>
      <c r="D1046" s="109"/>
      <c r="E1046" s="22"/>
      <c r="F1046" s="22"/>
      <c r="G1046" s="22"/>
      <c r="H1046" s="22"/>
      <c r="I1046" s="22"/>
      <c r="J1046" s="22"/>
      <c r="K1046" s="22"/>
      <c r="L1046" s="22"/>
      <c r="M1046" s="22"/>
      <c r="N1046" s="22"/>
      <c r="O1046" s="22"/>
      <c r="P1046" s="22"/>
      <c r="Q1046" s="22"/>
      <c r="R1046" s="22"/>
    </row>
    <row r="1047" spans="1:18" x14ac:dyDescent="0.35">
      <c r="A1047" s="22"/>
      <c r="B1047" s="109"/>
      <c r="C1047" s="109"/>
      <c r="D1047" s="109"/>
      <c r="E1047" s="22"/>
      <c r="F1047" s="22"/>
      <c r="G1047" s="22"/>
      <c r="H1047" s="22"/>
      <c r="I1047" s="22"/>
      <c r="J1047" s="22"/>
      <c r="K1047" s="22"/>
      <c r="L1047" s="22"/>
      <c r="M1047" s="22"/>
      <c r="N1047" s="22"/>
      <c r="O1047" s="22"/>
      <c r="P1047" s="22"/>
      <c r="Q1047" s="22"/>
      <c r="R1047" s="22"/>
    </row>
    <row r="1048" spans="1:18" x14ac:dyDescent="0.35">
      <c r="A1048" s="22"/>
      <c r="B1048" s="109"/>
      <c r="C1048" s="109"/>
      <c r="D1048" s="109"/>
      <c r="E1048" s="22"/>
      <c r="F1048" s="22"/>
      <c r="G1048" s="22"/>
      <c r="H1048" s="22"/>
      <c r="I1048" s="22"/>
      <c r="J1048" s="22"/>
      <c r="K1048" s="22"/>
      <c r="L1048" s="22"/>
      <c r="M1048" s="22"/>
      <c r="N1048" s="22"/>
      <c r="O1048" s="22"/>
      <c r="P1048" s="22"/>
      <c r="Q1048" s="22"/>
      <c r="R1048" s="22"/>
    </row>
    <row r="1049" spans="1:18" x14ac:dyDescent="0.35">
      <c r="A1049" s="22"/>
      <c r="B1049" s="109"/>
      <c r="C1049" s="109"/>
      <c r="D1049" s="109"/>
      <c r="E1049" s="22"/>
      <c r="F1049" s="22"/>
      <c r="G1049" s="22"/>
      <c r="H1049" s="22"/>
      <c r="I1049" s="22"/>
      <c r="J1049" s="22"/>
      <c r="K1049" s="22"/>
      <c r="L1049" s="22"/>
      <c r="M1049" s="22"/>
      <c r="N1049" s="22"/>
      <c r="O1049" s="22"/>
      <c r="P1049" s="22"/>
      <c r="Q1049" s="22"/>
      <c r="R1049" s="22"/>
    </row>
    <row r="1050" spans="1:18" x14ac:dyDescent="0.35">
      <c r="A1050" s="22"/>
      <c r="B1050" s="109"/>
      <c r="C1050" s="109"/>
      <c r="D1050" s="109"/>
      <c r="E1050" s="22"/>
      <c r="F1050" s="22"/>
      <c r="G1050" s="22"/>
      <c r="H1050" s="22"/>
      <c r="I1050" s="22"/>
      <c r="J1050" s="22"/>
      <c r="K1050" s="22"/>
      <c r="L1050" s="22"/>
      <c r="M1050" s="22"/>
      <c r="N1050" s="22"/>
      <c r="O1050" s="22"/>
      <c r="P1050" s="22"/>
      <c r="Q1050" s="22"/>
      <c r="R1050" s="22"/>
    </row>
    <row r="1051" spans="1:18" x14ac:dyDescent="0.35">
      <c r="A1051" s="22"/>
      <c r="B1051" s="109"/>
      <c r="C1051" s="109"/>
      <c r="D1051" s="109"/>
      <c r="E1051" s="22"/>
      <c r="F1051" s="22"/>
      <c r="G1051" s="22"/>
      <c r="H1051" s="22"/>
      <c r="I1051" s="22"/>
      <c r="J1051" s="22"/>
      <c r="K1051" s="22"/>
      <c r="L1051" s="22"/>
      <c r="M1051" s="22"/>
      <c r="N1051" s="22"/>
      <c r="O1051" s="22"/>
      <c r="P1051" s="22"/>
      <c r="Q1051" s="22"/>
      <c r="R1051" s="22"/>
    </row>
    <row r="1052" spans="1:18" x14ac:dyDescent="0.35">
      <c r="A1052" s="22"/>
      <c r="B1052" s="109"/>
      <c r="C1052" s="109"/>
      <c r="D1052" s="109"/>
      <c r="E1052" s="22"/>
      <c r="F1052" s="22"/>
      <c r="G1052" s="22"/>
      <c r="H1052" s="22"/>
      <c r="I1052" s="22"/>
      <c r="J1052" s="22"/>
      <c r="K1052" s="22"/>
      <c r="L1052" s="22"/>
      <c r="M1052" s="22"/>
      <c r="N1052" s="22"/>
      <c r="O1052" s="22"/>
      <c r="P1052" s="22"/>
      <c r="Q1052" s="22"/>
      <c r="R1052" s="22"/>
    </row>
    <row r="1053" spans="1:18" x14ac:dyDescent="0.35">
      <c r="A1053" s="22"/>
      <c r="B1053" s="109"/>
      <c r="C1053" s="109"/>
      <c r="D1053" s="109"/>
      <c r="E1053" s="22"/>
      <c r="F1053" s="22"/>
      <c r="G1053" s="22"/>
      <c r="H1053" s="22"/>
      <c r="I1053" s="22"/>
      <c r="J1053" s="22"/>
      <c r="K1053" s="22"/>
      <c r="L1053" s="22"/>
      <c r="M1053" s="22"/>
      <c r="N1053" s="22"/>
      <c r="O1053" s="22"/>
      <c r="P1053" s="22"/>
      <c r="Q1053" s="22"/>
      <c r="R1053" s="22"/>
    </row>
    <row r="1054" spans="1:18" x14ac:dyDescent="0.35">
      <c r="A1054" s="22"/>
      <c r="B1054" s="109"/>
      <c r="C1054" s="109"/>
      <c r="D1054" s="109"/>
      <c r="E1054" s="22"/>
      <c r="F1054" s="22"/>
      <c r="G1054" s="22"/>
      <c r="H1054" s="22"/>
      <c r="I1054" s="22"/>
      <c r="J1054" s="22"/>
      <c r="K1054" s="22"/>
      <c r="L1054" s="22"/>
      <c r="M1054" s="22"/>
      <c r="N1054" s="22"/>
      <c r="O1054" s="22"/>
      <c r="P1054" s="22"/>
      <c r="Q1054" s="22"/>
      <c r="R1054" s="22"/>
    </row>
    <row r="1055" spans="1:18" x14ac:dyDescent="0.35">
      <c r="A1055" s="22"/>
      <c r="B1055" s="109"/>
      <c r="C1055" s="109"/>
      <c r="D1055" s="109"/>
      <c r="E1055" s="22"/>
      <c r="F1055" s="22"/>
      <c r="G1055" s="22"/>
      <c r="H1055" s="22"/>
      <c r="I1055" s="22"/>
      <c r="J1055" s="22"/>
      <c r="K1055" s="22"/>
      <c r="L1055" s="22"/>
      <c r="M1055" s="22"/>
      <c r="N1055" s="22"/>
      <c r="O1055" s="22"/>
      <c r="P1055" s="22"/>
      <c r="Q1055" s="22"/>
      <c r="R1055" s="22"/>
    </row>
    <row r="1056" spans="1:18" x14ac:dyDescent="0.35">
      <c r="A1056" s="22"/>
      <c r="B1056" s="109"/>
      <c r="C1056" s="109"/>
      <c r="D1056" s="109"/>
      <c r="E1056" s="22"/>
      <c r="F1056" s="22"/>
      <c r="G1056" s="22"/>
      <c r="H1056" s="22"/>
      <c r="I1056" s="22"/>
      <c r="J1056" s="22"/>
      <c r="K1056" s="22"/>
      <c r="L1056" s="22"/>
      <c r="M1056" s="22"/>
      <c r="N1056" s="22"/>
      <c r="O1056" s="22"/>
      <c r="P1056" s="22"/>
      <c r="Q1056" s="22"/>
      <c r="R1056" s="22"/>
    </row>
    <row r="1057" spans="1:18" x14ac:dyDescent="0.35">
      <c r="A1057" s="22"/>
      <c r="B1057" s="109"/>
      <c r="C1057" s="109"/>
      <c r="D1057" s="109"/>
      <c r="E1057" s="22"/>
      <c r="F1057" s="22"/>
      <c r="G1057" s="22"/>
      <c r="H1057" s="22"/>
      <c r="I1057" s="22"/>
      <c r="J1057" s="22"/>
      <c r="K1057" s="22"/>
      <c r="L1057" s="22"/>
      <c r="M1057" s="22"/>
      <c r="N1057" s="22"/>
      <c r="O1057" s="22"/>
      <c r="P1057" s="22"/>
      <c r="Q1057" s="22"/>
      <c r="R1057" s="22"/>
    </row>
    <row r="1058" spans="1:18" x14ac:dyDescent="0.35">
      <c r="A1058" s="22"/>
      <c r="B1058" s="109"/>
      <c r="C1058" s="109"/>
      <c r="D1058" s="109"/>
      <c r="E1058" s="22"/>
      <c r="F1058" s="22"/>
      <c r="G1058" s="22"/>
      <c r="H1058" s="22"/>
      <c r="I1058" s="22"/>
      <c r="J1058" s="22"/>
      <c r="K1058" s="22"/>
      <c r="L1058" s="22"/>
      <c r="M1058" s="22"/>
      <c r="N1058" s="22"/>
      <c r="O1058" s="22"/>
      <c r="P1058" s="22"/>
      <c r="Q1058" s="22"/>
      <c r="R1058" s="22"/>
    </row>
    <row r="1059" spans="1:18" x14ac:dyDescent="0.35">
      <c r="A1059" s="22"/>
      <c r="B1059" s="109"/>
      <c r="C1059" s="109"/>
      <c r="D1059" s="109"/>
      <c r="E1059" s="22"/>
      <c r="F1059" s="22"/>
      <c r="G1059" s="22"/>
      <c r="H1059" s="22"/>
      <c r="I1059" s="22"/>
      <c r="J1059" s="22"/>
      <c r="K1059" s="22"/>
      <c r="L1059" s="22"/>
      <c r="M1059" s="22"/>
      <c r="N1059" s="22"/>
      <c r="O1059" s="22"/>
      <c r="P1059" s="22"/>
      <c r="Q1059" s="22"/>
      <c r="R1059" s="22"/>
    </row>
    <row r="1060" spans="1:18" x14ac:dyDescent="0.35">
      <c r="A1060" s="22"/>
      <c r="B1060" s="109"/>
      <c r="C1060" s="109"/>
      <c r="D1060" s="109"/>
      <c r="E1060" s="22"/>
      <c r="F1060" s="22"/>
      <c r="G1060" s="22"/>
      <c r="H1060" s="22"/>
      <c r="I1060" s="22"/>
      <c r="J1060" s="22"/>
      <c r="K1060" s="22"/>
      <c r="L1060" s="22"/>
      <c r="M1060" s="22"/>
      <c r="N1060" s="22"/>
      <c r="O1060" s="22"/>
      <c r="P1060" s="22"/>
      <c r="Q1060" s="22"/>
      <c r="R1060" s="22"/>
    </row>
    <row r="1061" spans="1:18" x14ac:dyDescent="0.35">
      <c r="A1061" s="22"/>
      <c r="B1061" s="109"/>
      <c r="C1061" s="109"/>
      <c r="D1061" s="109"/>
      <c r="E1061" s="22"/>
      <c r="F1061" s="22"/>
      <c r="G1061" s="22"/>
      <c r="H1061" s="22"/>
      <c r="I1061" s="22"/>
      <c r="J1061" s="22"/>
      <c r="K1061" s="22"/>
      <c r="L1061" s="22"/>
      <c r="M1061" s="22"/>
      <c r="N1061" s="22"/>
      <c r="O1061" s="22"/>
      <c r="P1061" s="22"/>
      <c r="Q1061" s="22"/>
      <c r="R1061" s="22"/>
    </row>
    <row r="1062" spans="1:18" x14ac:dyDescent="0.35">
      <c r="A1062" s="22"/>
      <c r="B1062" s="109"/>
      <c r="C1062" s="109"/>
      <c r="D1062" s="109"/>
      <c r="E1062" s="22"/>
      <c r="F1062" s="22"/>
      <c r="G1062" s="22"/>
      <c r="H1062" s="22"/>
      <c r="I1062" s="22"/>
      <c r="J1062" s="22"/>
      <c r="K1062" s="22"/>
      <c r="L1062" s="22"/>
      <c r="M1062" s="22"/>
      <c r="N1062" s="22"/>
      <c r="O1062" s="22"/>
      <c r="P1062" s="22"/>
      <c r="Q1062" s="22"/>
      <c r="R1062" s="22"/>
    </row>
    <row r="1063" spans="1:18" x14ac:dyDescent="0.35">
      <c r="A1063" s="22"/>
      <c r="B1063" s="109"/>
      <c r="C1063" s="109"/>
      <c r="D1063" s="109"/>
      <c r="E1063" s="22"/>
      <c r="F1063" s="22"/>
      <c r="G1063" s="22"/>
      <c r="H1063" s="22"/>
      <c r="I1063" s="22"/>
      <c r="J1063" s="22"/>
      <c r="K1063" s="22"/>
      <c r="L1063" s="22"/>
      <c r="M1063" s="22"/>
      <c r="N1063" s="22"/>
      <c r="O1063" s="22"/>
      <c r="P1063" s="22"/>
      <c r="Q1063" s="22"/>
      <c r="R1063" s="22"/>
    </row>
    <row r="1064" spans="1:18" x14ac:dyDescent="0.35">
      <c r="A1064" s="22"/>
      <c r="B1064" s="109"/>
      <c r="C1064" s="109"/>
      <c r="D1064" s="109"/>
      <c r="E1064" s="22"/>
      <c r="F1064" s="22"/>
      <c r="G1064" s="22"/>
      <c r="H1064" s="22"/>
      <c r="I1064" s="22"/>
      <c r="J1064" s="22"/>
      <c r="K1064" s="22"/>
      <c r="L1064" s="22"/>
      <c r="M1064" s="22"/>
      <c r="N1064" s="22"/>
      <c r="O1064" s="22"/>
      <c r="P1064" s="22"/>
      <c r="Q1064" s="22"/>
      <c r="R1064" s="22"/>
    </row>
    <row r="1065" spans="1:18" x14ac:dyDescent="0.35">
      <c r="A1065" s="22"/>
      <c r="B1065" s="109"/>
      <c r="C1065" s="109"/>
      <c r="D1065" s="109"/>
      <c r="E1065" s="22"/>
      <c r="F1065" s="22"/>
      <c r="G1065" s="22"/>
      <c r="H1065" s="22"/>
      <c r="I1065" s="22"/>
      <c r="J1065" s="22"/>
      <c r="K1065" s="22"/>
      <c r="L1065" s="22"/>
      <c r="M1065" s="22"/>
      <c r="N1065" s="22"/>
      <c r="O1065" s="22"/>
      <c r="P1065" s="22"/>
      <c r="Q1065" s="22"/>
      <c r="R1065" s="22"/>
    </row>
    <row r="1066" spans="1:18" x14ac:dyDescent="0.35">
      <c r="A1066" s="22"/>
      <c r="B1066" s="109"/>
      <c r="C1066" s="109"/>
      <c r="D1066" s="109"/>
      <c r="E1066" s="22"/>
      <c r="F1066" s="22"/>
      <c r="G1066" s="22"/>
      <c r="H1066" s="22"/>
      <c r="I1066" s="22"/>
      <c r="J1066" s="22"/>
      <c r="K1066" s="22"/>
      <c r="L1066" s="22"/>
      <c r="M1066" s="22"/>
      <c r="N1066" s="22"/>
      <c r="O1066" s="22"/>
      <c r="P1066" s="22"/>
      <c r="Q1066" s="22"/>
      <c r="R1066" s="22"/>
    </row>
    <row r="1067" spans="1:18" x14ac:dyDescent="0.35">
      <c r="A1067" s="22"/>
      <c r="B1067" s="109"/>
      <c r="C1067" s="109"/>
      <c r="D1067" s="109"/>
      <c r="E1067" s="22"/>
      <c r="F1067" s="22"/>
      <c r="G1067" s="22"/>
      <c r="H1067" s="22"/>
      <c r="I1067" s="22"/>
      <c r="J1067" s="22"/>
      <c r="K1067" s="22"/>
      <c r="L1067" s="22"/>
      <c r="M1067" s="22"/>
      <c r="N1067" s="22"/>
      <c r="O1067" s="22"/>
      <c r="P1067" s="22"/>
      <c r="Q1067" s="22"/>
      <c r="R1067" s="22"/>
    </row>
    <row r="1068" spans="1:18" x14ac:dyDescent="0.35">
      <c r="A1068" s="22"/>
      <c r="B1068" s="109"/>
      <c r="C1068" s="109"/>
      <c r="D1068" s="109"/>
      <c r="E1068" s="22"/>
      <c r="F1068" s="22"/>
      <c r="G1068" s="22"/>
      <c r="H1068" s="22"/>
      <c r="I1068" s="22"/>
      <c r="J1068" s="22"/>
      <c r="K1068" s="22"/>
      <c r="L1068" s="22"/>
      <c r="M1068" s="22"/>
      <c r="N1068" s="22"/>
      <c r="O1068" s="22"/>
      <c r="P1068" s="22"/>
      <c r="Q1068" s="22"/>
      <c r="R1068" s="22"/>
    </row>
    <row r="1069" spans="1:18" x14ac:dyDescent="0.35">
      <c r="A1069" s="22"/>
      <c r="B1069" s="109"/>
      <c r="C1069" s="109"/>
      <c r="D1069" s="109"/>
      <c r="E1069" s="22"/>
      <c r="F1069" s="22"/>
      <c r="G1069" s="22"/>
      <c r="H1069" s="22"/>
      <c r="I1069" s="22"/>
      <c r="J1069" s="22"/>
      <c r="K1069" s="22"/>
      <c r="L1069" s="22"/>
      <c r="M1069" s="22"/>
      <c r="N1069" s="22"/>
      <c r="O1069" s="22"/>
      <c r="P1069" s="22"/>
      <c r="Q1069" s="22"/>
      <c r="R1069" s="22"/>
    </row>
    <row r="1070" spans="1:18" x14ac:dyDescent="0.35">
      <c r="A1070" s="22"/>
      <c r="B1070" s="109"/>
      <c r="C1070" s="109"/>
      <c r="D1070" s="109"/>
      <c r="E1070" s="22"/>
      <c r="F1070" s="22"/>
      <c r="G1070" s="22"/>
      <c r="H1070" s="22"/>
      <c r="I1070" s="22"/>
      <c r="J1070" s="22"/>
      <c r="K1070" s="22"/>
      <c r="L1070" s="22"/>
      <c r="M1070" s="22"/>
      <c r="N1070" s="22"/>
      <c r="O1070" s="22"/>
      <c r="P1070" s="22"/>
      <c r="Q1070" s="22"/>
      <c r="R1070" s="22"/>
    </row>
    <row r="1071" spans="1:18" x14ac:dyDescent="0.35">
      <c r="A1071" s="22"/>
      <c r="B1071" s="109"/>
      <c r="C1071" s="109"/>
      <c r="D1071" s="109"/>
      <c r="E1071" s="22"/>
      <c r="F1071" s="22"/>
      <c r="G1071" s="22"/>
      <c r="H1071" s="22"/>
      <c r="I1071" s="22"/>
      <c r="J1071" s="22"/>
      <c r="K1071" s="22"/>
      <c r="L1071" s="22"/>
      <c r="M1071" s="22"/>
      <c r="N1071" s="22"/>
      <c r="O1071" s="22"/>
      <c r="P1071" s="22"/>
      <c r="Q1071" s="22"/>
      <c r="R1071" s="22"/>
    </row>
    <row r="1072" spans="1:18" x14ac:dyDescent="0.35">
      <c r="A1072" s="22"/>
      <c r="B1072" s="109"/>
      <c r="C1072" s="109"/>
      <c r="D1072" s="109"/>
      <c r="E1072" s="22"/>
      <c r="F1072" s="22"/>
      <c r="G1072" s="22"/>
      <c r="H1072" s="22"/>
      <c r="I1072" s="22"/>
      <c r="J1072" s="22"/>
      <c r="K1072" s="22"/>
      <c r="L1072" s="22"/>
      <c r="M1072" s="22"/>
      <c r="N1072" s="22"/>
      <c r="O1072" s="22"/>
      <c r="P1072" s="22"/>
      <c r="Q1072" s="22"/>
      <c r="R1072" s="22"/>
    </row>
    <row r="1073" spans="1:18" x14ac:dyDescent="0.35">
      <c r="A1073" s="22"/>
      <c r="B1073" s="109"/>
      <c r="C1073" s="109"/>
      <c r="D1073" s="109"/>
      <c r="E1073" s="22"/>
      <c r="F1073" s="22"/>
      <c r="G1073" s="22"/>
      <c r="H1073" s="22"/>
      <c r="I1073" s="22"/>
      <c r="J1073" s="22"/>
      <c r="K1073" s="22"/>
      <c r="L1073" s="22"/>
      <c r="M1073" s="22"/>
      <c r="N1073" s="22"/>
      <c r="O1073" s="22"/>
      <c r="P1073" s="22"/>
      <c r="Q1073" s="22"/>
      <c r="R1073" s="22"/>
    </row>
    <row r="1074" spans="1:18" x14ac:dyDescent="0.35">
      <c r="A1074" s="22"/>
      <c r="B1074" s="109"/>
      <c r="C1074" s="109"/>
      <c r="D1074" s="109"/>
      <c r="E1074" s="22"/>
      <c r="F1074" s="22"/>
      <c r="G1074" s="22"/>
      <c r="H1074" s="22"/>
      <c r="I1074" s="22"/>
      <c r="J1074" s="22"/>
      <c r="K1074" s="22"/>
      <c r="L1074" s="22"/>
      <c r="M1074" s="22"/>
      <c r="N1074" s="22"/>
      <c r="O1074" s="22"/>
      <c r="P1074" s="22"/>
      <c r="Q1074" s="22"/>
      <c r="R1074" s="22"/>
    </row>
    <row r="1075" spans="1:18" x14ac:dyDescent="0.35">
      <c r="A1075" s="22"/>
      <c r="B1075" s="109"/>
      <c r="C1075" s="109"/>
      <c r="D1075" s="109"/>
      <c r="E1075" s="22"/>
      <c r="F1075" s="22"/>
      <c r="G1075" s="22"/>
      <c r="H1075" s="22"/>
      <c r="I1075" s="22"/>
      <c r="J1075" s="22"/>
      <c r="K1075" s="22"/>
      <c r="L1075" s="22"/>
      <c r="M1075" s="22"/>
      <c r="N1075" s="22"/>
      <c r="O1075" s="22"/>
      <c r="P1075" s="22"/>
      <c r="Q1075" s="22"/>
      <c r="R1075" s="22"/>
    </row>
    <row r="1076" spans="1:18" x14ac:dyDescent="0.35">
      <c r="A1076" s="22"/>
      <c r="B1076" s="109"/>
      <c r="C1076" s="109"/>
      <c r="D1076" s="109"/>
      <c r="E1076" s="22"/>
      <c r="F1076" s="22"/>
      <c r="G1076" s="22"/>
      <c r="H1076" s="22"/>
      <c r="I1076" s="22"/>
      <c r="J1076" s="22"/>
      <c r="K1076" s="22"/>
      <c r="L1076" s="22"/>
      <c r="M1076" s="22"/>
      <c r="N1076" s="22"/>
      <c r="O1076" s="22"/>
      <c r="P1076" s="22"/>
      <c r="Q1076" s="22"/>
      <c r="R1076" s="22"/>
    </row>
    <row r="1077" spans="1:18" x14ac:dyDescent="0.35">
      <c r="A1077" s="22"/>
      <c r="B1077" s="109"/>
      <c r="C1077" s="109"/>
      <c r="D1077" s="109"/>
      <c r="E1077" s="22"/>
      <c r="F1077" s="22"/>
      <c r="G1077" s="22"/>
      <c r="H1077" s="22"/>
      <c r="I1077" s="22"/>
      <c r="J1077" s="22"/>
      <c r="K1077" s="22"/>
      <c r="L1077" s="22"/>
      <c r="M1077" s="22"/>
      <c r="N1077" s="22"/>
      <c r="O1077" s="22"/>
      <c r="P1077" s="22"/>
      <c r="Q1077" s="22"/>
      <c r="R1077" s="22"/>
    </row>
    <row r="1078" spans="1:18" x14ac:dyDescent="0.35">
      <c r="A1078" s="22"/>
      <c r="B1078" s="109"/>
      <c r="C1078" s="109"/>
      <c r="D1078" s="109"/>
      <c r="E1078" s="22"/>
      <c r="F1078" s="22"/>
      <c r="G1078" s="22"/>
      <c r="H1078" s="22"/>
      <c r="I1078" s="22"/>
      <c r="J1078" s="22"/>
      <c r="K1078" s="22"/>
      <c r="L1078" s="22"/>
      <c r="M1078" s="22"/>
      <c r="N1078" s="22"/>
      <c r="O1078" s="22"/>
      <c r="P1078" s="22"/>
      <c r="Q1078" s="22"/>
      <c r="R1078" s="22"/>
    </row>
    <row r="1079" spans="1:18" x14ac:dyDescent="0.35">
      <c r="A1079" s="22"/>
      <c r="B1079" s="109"/>
      <c r="C1079" s="109"/>
      <c r="D1079" s="109"/>
      <c r="E1079" s="22"/>
      <c r="F1079" s="22"/>
      <c r="G1079" s="22"/>
      <c r="H1079" s="22"/>
      <c r="I1079" s="22"/>
      <c r="J1079" s="22"/>
      <c r="K1079" s="22"/>
      <c r="L1079" s="22"/>
      <c r="M1079" s="22"/>
      <c r="N1079" s="22"/>
      <c r="O1079" s="22"/>
      <c r="P1079" s="22"/>
      <c r="Q1079" s="22"/>
      <c r="R1079" s="22"/>
    </row>
    <row r="1080" spans="1:18" x14ac:dyDescent="0.35">
      <c r="A1080" s="22"/>
      <c r="B1080" s="109"/>
      <c r="C1080" s="109"/>
      <c r="D1080" s="109"/>
      <c r="E1080" s="22"/>
      <c r="F1080" s="22"/>
      <c r="G1080" s="22"/>
      <c r="H1080" s="22"/>
      <c r="I1080" s="22"/>
      <c r="J1080" s="22"/>
      <c r="K1080" s="22"/>
      <c r="L1080" s="22"/>
      <c r="M1080" s="22"/>
      <c r="N1080" s="22"/>
      <c r="O1080" s="22"/>
      <c r="P1080" s="22"/>
      <c r="Q1080" s="22"/>
      <c r="R1080" s="22"/>
    </row>
    <row r="1081" spans="1:18" x14ac:dyDescent="0.35">
      <c r="A1081" s="22"/>
      <c r="B1081" s="109"/>
      <c r="C1081" s="109"/>
      <c r="D1081" s="109"/>
      <c r="E1081" s="22"/>
      <c r="F1081" s="22"/>
      <c r="G1081" s="22"/>
      <c r="H1081" s="22"/>
      <c r="I1081" s="22"/>
      <c r="J1081" s="22"/>
      <c r="K1081" s="22"/>
      <c r="L1081" s="22"/>
      <c r="M1081" s="22"/>
      <c r="N1081" s="22"/>
      <c r="O1081" s="22"/>
      <c r="P1081" s="22"/>
      <c r="Q1081" s="22"/>
      <c r="R1081" s="22"/>
    </row>
    <row r="1082" spans="1:18" x14ac:dyDescent="0.35">
      <c r="A1082" s="22"/>
      <c r="B1082" s="109"/>
      <c r="C1082" s="109"/>
      <c r="D1082" s="109"/>
      <c r="E1082" s="22"/>
      <c r="F1082" s="22"/>
      <c r="G1082" s="22"/>
      <c r="H1082" s="22"/>
      <c r="I1082" s="22"/>
      <c r="J1082" s="22"/>
      <c r="K1082" s="22"/>
      <c r="L1082" s="22"/>
      <c r="M1082" s="22"/>
      <c r="N1082" s="22"/>
      <c r="O1082" s="22"/>
      <c r="P1082" s="22"/>
      <c r="Q1082" s="22"/>
      <c r="R1082" s="22"/>
    </row>
    <row r="1083" spans="1:18" x14ac:dyDescent="0.35">
      <c r="A1083" s="22"/>
      <c r="B1083" s="109"/>
      <c r="C1083" s="109"/>
      <c r="D1083" s="109"/>
      <c r="E1083" s="22"/>
      <c r="F1083" s="22"/>
      <c r="G1083" s="22"/>
      <c r="H1083" s="22"/>
      <c r="I1083" s="22"/>
      <c r="J1083" s="22"/>
      <c r="K1083" s="22"/>
      <c r="L1083" s="22"/>
      <c r="M1083" s="22"/>
      <c r="N1083" s="22"/>
      <c r="O1083" s="22"/>
      <c r="P1083" s="22"/>
      <c r="Q1083" s="22"/>
      <c r="R1083" s="22"/>
    </row>
    <row r="1084" spans="1:18" x14ac:dyDescent="0.35">
      <c r="A1084" s="22"/>
      <c r="B1084" s="109"/>
      <c r="C1084" s="109"/>
      <c r="D1084" s="109"/>
      <c r="E1084" s="22"/>
      <c r="F1084" s="22"/>
      <c r="G1084" s="22"/>
      <c r="H1084" s="22"/>
      <c r="I1084" s="22"/>
      <c r="J1084" s="22"/>
      <c r="K1084" s="22"/>
      <c r="L1084" s="22"/>
      <c r="M1084" s="22"/>
      <c r="N1084" s="22"/>
      <c r="O1084" s="22"/>
      <c r="P1084" s="22"/>
      <c r="Q1084" s="22"/>
      <c r="R1084" s="22"/>
    </row>
    <row r="1085" spans="1:18" x14ac:dyDescent="0.35">
      <c r="A1085" s="22"/>
      <c r="B1085" s="109"/>
      <c r="C1085" s="109"/>
      <c r="D1085" s="109"/>
      <c r="E1085" s="22"/>
      <c r="F1085" s="22"/>
      <c r="G1085" s="22"/>
      <c r="H1085" s="22"/>
      <c r="I1085" s="22"/>
      <c r="J1085" s="22"/>
      <c r="K1085" s="22"/>
      <c r="L1085" s="22"/>
      <c r="M1085" s="22"/>
      <c r="N1085" s="22"/>
      <c r="O1085" s="22"/>
      <c r="P1085" s="22"/>
      <c r="Q1085" s="22"/>
      <c r="R1085" s="22"/>
    </row>
    <row r="1086" spans="1:18" x14ac:dyDescent="0.35">
      <c r="A1086" s="22"/>
      <c r="B1086" s="109"/>
      <c r="C1086" s="109"/>
      <c r="D1086" s="109"/>
      <c r="E1086" s="22"/>
      <c r="F1086" s="22"/>
      <c r="G1086" s="22"/>
      <c r="H1086" s="22"/>
      <c r="I1086" s="22"/>
      <c r="J1086" s="22"/>
      <c r="K1086" s="22"/>
      <c r="L1086" s="22"/>
      <c r="M1086" s="22"/>
      <c r="N1086" s="22"/>
      <c r="O1086" s="22"/>
      <c r="P1086" s="22"/>
      <c r="Q1086" s="22"/>
      <c r="R1086" s="22"/>
    </row>
    <row r="1087" spans="1:18" x14ac:dyDescent="0.35">
      <c r="A1087" s="22"/>
      <c r="B1087" s="109"/>
      <c r="C1087" s="109"/>
      <c r="D1087" s="109"/>
      <c r="E1087" s="22"/>
      <c r="F1087" s="22"/>
      <c r="G1087" s="22"/>
      <c r="H1087" s="22"/>
      <c r="I1087" s="22"/>
      <c r="J1087" s="22"/>
      <c r="K1087" s="22"/>
      <c r="L1087" s="22"/>
      <c r="M1087" s="22"/>
      <c r="N1087" s="22"/>
      <c r="O1087" s="22"/>
      <c r="P1087" s="22"/>
      <c r="Q1087" s="22"/>
      <c r="R1087" s="22"/>
    </row>
    <row r="1088" spans="1:18" x14ac:dyDescent="0.35">
      <c r="A1088" s="22"/>
      <c r="B1088" s="109"/>
      <c r="C1088" s="109"/>
      <c r="D1088" s="109"/>
      <c r="E1088" s="22"/>
      <c r="F1088" s="22"/>
      <c r="G1088" s="22"/>
      <c r="H1088" s="22"/>
      <c r="I1088" s="22"/>
      <c r="J1088" s="22"/>
      <c r="K1088" s="22"/>
      <c r="L1088" s="22"/>
      <c r="M1088" s="22"/>
      <c r="N1088" s="22"/>
      <c r="O1088" s="22"/>
      <c r="P1088" s="22"/>
      <c r="Q1088" s="22"/>
      <c r="R1088" s="22"/>
    </row>
    <row r="1089" spans="1:18" x14ac:dyDescent="0.35">
      <c r="A1089" s="22"/>
      <c r="B1089" s="109"/>
      <c r="C1089" s="109"/>
      <c r="D1089" s="109"/>
      <c r="E1089" s="22"/>
      <c r="F1089" s="22"/>
      <c r="G1089" s="22"/>
      <c r="H1089" s="22"/>
      <c r="I1089" s="22"/>
      <c r="J1089" s="22"/>
      <c r="K1089" s="22"/>
      <c r="L1089" s="22"/>
      <c r="M1089" s="22"/>
      <c r="N1089" s="22"/>
      <c r="O1089" s="22"/>
      <c r="P1089" s="22"/>
      <c r="Q1089" s="22"/>
      <c r="R1089" s="22"/>
    </row>
    <row r="1090" spans="1:18" x14ac:dyDescent="0.35">
      <c r="A1090" s="22"/>
      <c r="B1090" s="109"/>
      <c r="C1090" s="109"/>
      <c r="D1090" s="109"/>
      <c r="E1090" s="22"/>
      <c r="F1090" s="22"/>
      <c r="G1090" s="22"/>
      <c r="H1090" s="22"/>
      <c r="I1090" s="22"/>
      <c r="J1090" s="22"/>
      <c r="K1090" s="22"/>
      <c r="L1090" s="22"/>
      <c r="M1090" s="22"/>
      <c r="N1090" s="22"/>
      <c r="O1090" s="22"/>
      <c r="P1090" s="22"/>
      <c r="Q1090" s="22"/>
      <c r="R1090" s="22"/>
    </row>
    <row r="1091" spans="1:18" x14ac:dyDescent="0.35">
      <c r="A1091" s="22"/>
      <c r="B1091" s="109"/>
      <c r="C1091" s="109"/>
      <c r="D1091" s="109"/>
      <c r="E1091" s="22"/>
      <c r="F1091" s="22"/>
      <c r="G1091" s="22"/>
      <c r="H1091" s="22"/>
      <c r="I1091" s="22"/>
      <c r="J1091" s="22"/>
      <c r="K1091" s="22"/>
      <c r="L1091" s="22"/>
      <c r="M1091" s="22"/>
      <c r="N1091" s="22"/>
      <c r="O1091" s="22"/>
      <c r="P1091" s="22"/>
      <c r="Q1091" s="22"/>
      <c r="R1091" s="22"/>
    </row>
    <row r="1092" spans="1:18" x14ac:dyDescent="0.35">
      <c r="A1092" s="22"/>
      <c r="B1092" s="109"/>
      <c r="C1092" s="109"/>
      <c r="D1092" s="109"/>
      <c r="E1092" s="22"/>
      <c r="F1092" s="22"/>
      <c r="G1092" s="22"/>
      <c r="H1092" s="22"/>
      <c r="I1092" s="22"/>
      <c r="J1092" s="22"/>
      <c r="K1092" s="22"/>
      <c r="L1092" s="22"/>
      <c r="M1092" s="22"/>
      <c r="N1092" s="22"/>
      <c r="O1092" s="22"/>
      <c r="P1092" s="22"/>
      <c r="Q1092" s="22"/>
      <c r="R1092" s="22"/>
    </row>
    <row r="1093" spans="1:18" x14ac:dyDescent="0.35">
      <c r="A1093" s="22"/>
      <c r="B1093" s="109"/>
      <c r="C1093" s="109"/>
      <c r="D1093" s="109"/>
      <c r="E1093" s="22"/>
      <c r="F1093" s="22"/>
      <c r="G1093" s="22"/>
      <c r="H1093" s="22"/>
      <c r="I1093" s="22"/>
      <c r="J1093" s="22"/>
      <c r="K1093" s="22"/>
      <c r="L1093" s="22"/>
      <c r="M1093" s="22"/>
      <c r="N1093" s="22"/>
      <c r="O1093" s="22"/>
      <c r="P1093" s="22"/>
      <c r="Q1093" s="22"/>
      <c r="R1093" s="22"/>
    </row>
    <row r="1094" spans="1:18" x14ac:dyDescent="0.35">
      <c r="A1094" s="22"/>
      <c r="B1094" s="109"/>
      <c r="C1094" s="109"/>
      <c r="D1094" s="109"/>
      <c r="E1094" s="22"/>
      <c r="F1094" s="22"/>
      <c r="G1094" s="22"/>
      <c r="H1094" s="22"/>
      <c r="I1094" s="22"/>
      <c r="J1094" s="22"/>
      <c r="K1094" s="22"/>
      <c r="L1094" s="22"/>
      <c r="M1094" s="22"/>
      <c r="N1094" s="22"/>
      <c r="O1094" s="22"/>
      <c r="P1094" s="22"/>
      <c r="Q1094" s="22"/>
      <c r="R1094" s="22"/>
    </row>
    <row r="1095" spans="1:18" x14ac:dyDescent="0.35">
      <c r="A1095" s="22"/>
      <c r="B1095" s="109"/>
      <c r="C1095" s="109"/>
      <c r="D1095" s="109"/>
      <c r="E1095" s="22"/>
      <c r="F1095" s="22"/>
      <c r="G1095" s="22"/>
      <c r="H1095" s="22"/>
      <c r="I1095" s="22"/>
      <c r="J1095" s="22"/>
      <c r="K1095" s="22"/>
      <c r="L1095" s="22"/>
      <c r="M1095" s="22"/>
      <c r="N1095" s="22"/>
      <c r="O1095" s="22"/>
      <c r="P1095" s="22"/>
      <c r="Q1095" s="22"/>
      <c r="R1095" s="22"/>
    </row>
    <row r="1096" spans="1:18" x14ac:dyDescent="0.35">
      <c r="A1096" s="22"/>
      <c r="B1096" s="109"/>
      <c r="C1096" s="109"/>
      <c r="D1096" s="109"/>
      <c r="E1096" s="22"/>
      <c r="F1096" s="22"/>
      <c r="G1096" s="22"/>
      <c r="H1096" s="22"/>
      <c r="I1096" s="22"/>
      <c r="J1096" s="22"/>
      <c r="K1096" s="22"/>
      <c r="L1096" s="22"/>
      <c r="M1096" s="22"/>
      <c r="N1096" s="22"/>
      <c r="O1096" s="22"/>
      <c r="P1096" s="22"/>
      <c r="Q1096" s="22"/>
      <c r="R1096" s="22"/>
    </row>
    <row r="1097" spans="1:18" x14ac:dyDescent="0.35">
      <c r="A1097" s="22"/>
      <c r="B1097" s="109"/>
      <c r="C1097" s="109"/>
      <c r="D1097" s="109"/>
      <c r="E1097" s="22"/>
      <c r="F1097" s="22"/>
      <c r="G1097" s="22"/>
      <c r="H1097" s="22"/>
      <c r="I1097" s="22"/>
      <c r="J1097" s="22"/>
      <c r="K1097" s="22"/>
      <c r="L1097" s="22"/>
      <c r="M1097" s="22"/>
      <c r="N1097" s="22"/>
      <c r="O1097" s="22"/>
      <c r="P1097" s="22"/>
      <c r="Q1097" s="22"/>
      <c r="R1097" s="22"/>
    </row>
    <row r="1098" spans="1:18" x14ac:dyDescent="0.35">
      <c r="A1098" s="22"/>
      <c r="B1098" s="109"/>
      <c r="C1098" s="109"/>
      <c r="D1098" s="109"/>
      <c r="E1098" s="22"/>
      <c r="F1098" s="22"/>
      <c r="G1098" s="22"/>
      <c r="H1098" s="22"/>
      <c r="I1098" s="22"/>
      <c r="J1098" s="22"/>
      <c r="K1098" s="22"/>
      <c r="L1098" s="22"/>
      <c r="M1098" s="22"/>
      <c r="N1098" s="22"/>
      <c r="O1098" s="22"/>
      <c r="P1098" s="22"/>
      <c r="Q1098" s="22"/>
      <c r="R1098" s="22"/>
    </row>
    <row r="1099" spans="1:18" x14ac:dyDescent="0.35">
      <c r="A1099" s="22"/>
      <c r="B1099" s="109"/>
      <c r="C1099" s="109"/>
      <c r="D1099" s="109"/>
      <c r="E1099" s="22"/>
      <c r="F1099" s="22"/>
      <c r="G1099" s="22"/>
      <c r="H1099" s="22"/>
      <c r="I1099" s="22"/>
      <c r="J1099" s="22"/>
      <c r="K1099" s="22"/>
      <c r="L1099" s="22"/>
      <c r="M1099" s="22"/>
      <c r="N1099" s="22"/>
      <c r="O1099" s="22"/>
      <c r="P1099" s="22"/>
      <c r="Q1099" s="22"/>
      <c r="R1099" s="22"/>
    </row>
    <row r="1100" spans="1:18" x14ac:dyDescent="0.35">
      <c r="A1100" s="22"/>
      <c r="B1100" s="109"/>
      <c r="C1100" s="109"/>
      <c r="D1100" s="109"/>
      <c r="E1100" s="22"/>
      <c r="F1100" s="22"/>
      <c r="G1100" s="22"/>
      <c r="H1100" s="22"/>
      <c r="I1100" s="22"/>
      <c r="J1100" s="22"/>
      <c r="K1100" s="22"/>
      <c r="L1100" s="22"/>
      <c r="M1100" s="22"/>
      <c r="N1100" s="22"/>
      <c r="O1100" s="22"/>
      <c r="P1100" s="22"/>
      <c r="Q1100" s="22"/>
      <c r="R1100" s="22"/>
    </row>
    <row r="1101" spans="1:18" x14ac:dyDescent="0.35">
      <c r="A1101" s="22"/>
      <c r="B1101" s="109"/>
      <c r="C1101" s="109"/>
      <c r="D1101" s="109"/>
      <c r="E1101" s="22"/>
      <c r="F1101" s="22"/>
      <c r="G1101" s="22"/>
      <c r="H1101" s="22"/>
      <c r="I1101" s="22"/>
      <c r="J1101" s="22"/>
      <c r="K1101" s="22"/>
      <c r="L1101" s="22"/>
      <c r="M1101" s="22"/>
      <c r="N1101" s="22"/>
      <c r="O1101" s="22"/>
      <c r="P1101" s="22"/>
      <c r="Q1101" s="22"/>
      <c r="R1101" s="22"/>
    </row>
    <row r="1102" spans="1:18" x14ac:dyDescent="0.35">
      <c r="A1102" s="22"/>
      <c r="B1102" s="109"/>
      <c r="C1102" s="109"/>
      <c r="D1102" s="109"/>
      <c r="E1102" s="22"/>
      <c r="F1102" s="22"/>
      <c r="G1102" s="22"/>
      <c r="H1102" s="22"/>
      <c r="I1102" s="22"/>
      <c r="J1102" s="22"/>
      <c r="K1102" s="22"/>
      <c r="L1102" s="22"/>
      <c r="M1102" s="22"/>
      <c r="N1102" s="22"/>
      <c r="O1102" s="22"/>
      <c r="P1102" s="22"/>
      <c r="Q1102" s="22"/>
      <c r="R1102" s="22"/>
    </row>
    <row r="1103" spans="1:18" x14ac:dyDescent="0.35">
      <c r="A1103" s="22"/>
      <c r="B1103" s="109"/>
      <c r="C1103" s="109"/>
      <c r="D1103" s="109"/>
      <c r="E1103" s="22"/>
      <c r="F1103" s="22"/>
      <c r="G1103" s="22"/>
      <c r="H1103" s="22"/>
      <c r="I1103" s="22"/>
      <c r="J1103" s="22"/>
      <c r="K1103" s="22"/>
      <c r="L1103" s="22"/>
      <c r="M1103" s="22"/>
      <c r="N1103" s="22"/>
      <c r="O1103" s="22"/>
      <c r="P1103" s="22"/>
      <c r="Q1103" s="22"/>
      <c r="R1103" s="22"/>
    </row>
    <row r="1104" spans="1:18" x14ac:dyDescent="0.35">
      <c r="A1104" s="22"/>
      <c r="B1104" s="109"/>
      <c r="C1104" s="109"/>
      <c r="D1104" s="109"/>
      <c r="E1104" s="22"/>
      <c r="F1104" s="22"/>
      <c r="G1104" s="22"/>
      <c r="H1104" s="22"/>
      <c r="I1104" s="22"/>
      <c r="J1104" s="22"/>
      <c r="K1104" s="22"/>
      <c r="L1104" s="22"/>
      <c r="M1104" s="22"/>
      <c r="N1104" s="22"/>
      <c r="O1104" s="22"/>
      <c r="P1104" s="22"/>
      <c r="Q1104" s="22"/>
      <c r="R1104" s="22"/>
    </row>
    <row r="1105" spans="1:18" x14ac:dyDescent="0.35">
      <c r="A1105" s="22"/>
      <c r="B1105" s="109"/>
      <c r="C1105" s="109"/>
      <c r="D1105" s="109"/>
      <c r="E1105" s="22"/>
      <c r="F1105" s="22"/>
      <c r="G1105" s="22"/>
      <c r="H1105" s="22"/>
      <c r="I1105" s="22"/>
      <c r="J1105" s="22"/>
      <c r="K1105" s="22"/>
      <c r="L1105" s="22"/>
      <c r="M1105" s="22"/>
      <c r="N1105" s="22"/>
      <c r="O1105" s="22"/>
      <c r="P1105" s="22"/>
      <c r="Q1105" s="22"/>
      <c r="R1105" s="22"/>
    </row>
    <row r="1106" spans="1:18" x14ac:dyDescent="0.35">
      <c r="A1106" s="22"/>
      <c r="B1106" s="109"/>
      <c r="C1106" s="109"/>
      <c r="D1106" s="109"/>
      <c r="E1106" s="22"/>
      <c r="F1106" s="22"/>
      <c r="G1106" s="22"/>
      <c r="H1106" s="22"/>
      <c r="I1106" s="22"/>
      <c r="J1106" s="22"/>
      <c r="K1106" s="22"/>
      <c r="L1106" s="22"/>
      <c r="M1106" s="22"/>
      <c r="N1106" s="22"/>
      <c r="O1106" s="22"/>
      <c r="P1106" s="22"/>
      <c r="Q1106" s="22"/>
      <c r="R1106" s="22"/>
    </row>
    <row r="1107" spans="1:18" x14ac:dyDescent="0.35">
      <c r="A1107" s="22"/>
      <c r="B1107" s="109"/>
      <c r="C1107" s="109"/>
      <c r="D1107" s="109"/>
      <c r="E1107" s="22"/>
      <c r="F1107" s="22"/>
      <c r="G1107" s="22"/>
      <c r="H1107" s="22"/>
      <c r="I1107" s="22"/>
      <c r="J1107" s="22"/>
      <c r="K1107" s="22"/>
      <c r="L1107" s="22"/>
      <c r="M1107" s="22"/>
      <c r="N1107" s="22"/>
      <c r="O1107" s="22"/>
      <c r="P1107" s="22"/>
      <c r="Q1107" s="22"/>
      <c r="R1107" s="22"/>
    </row>
    <row r="1108" spans="1:18" x14ac:dyDescent="0.35">
      <c r="A1108" s="22"/>
      <c r="B1108" s="109"/>
      <c r="C1108" s="109"/>
      <c r="D1108" s="109"/>
      <c r="E1108" s="22"/>
      <c r="F1108" s="22"/>
      <c r="G1108" s="22"/>
      <c r="H1108" s="22"/>
      <c r="I1108" s="22"/>
      <c r="J1108" s="22"/>
      <c r="K1108" s="22"/>
      <c r="L1108" s="22"/>
      <c r="M1108" s="22"/>
      <c r="N1108" s="22"/>
      <c r="O1108" s="22"/>
      <c r="P1108" s="22"/>
      <c r="Q1108" s="22"/>
      <c r="R1108" s="22"/>
    </row>
    <row r="1109" spans="1:18" x14ac:dyDescent="0.35">
      <c r="A1109" s="22"/>
      <c r="B1109" s="109"/>
      <c r="C1109" s="109"/>
      <c r="D1109" s="109"/>
      <c r="E1109" s="22"/>
      <c r="F1109" s="22"/>
      <c r="G1109" s="22"/>
      <c r="H1109" s="22"/>
      <c r="I1109" s="22"/>
      <c r="J1109" s="22"/>
      <c r="K1109" s="22"/>
      <c r="L1109" s="22"/>
      <c r="M1109" s="22"/>
      <c r="N1109" s="22"/>
      <c r="O1109" s="22"/>
      <c r="P1109" s="22"/>
      <c r="Q1109" s="22"/>
      <c r="R1109" s="22"/>
    </row>
    <row r="1110" spans="1:18" x14ac:dyDescent="0.35">
      <c r="A1110" s="22"/>
      <c r="B1110" s="109"/>
      <c r="C1110" s="109"/>
      <c r="D1110" s="109"/>
      <c r="E1110" s="22"/>
      <c r="F1110" s="22"/>
      <c r="G1110" s="22"/>
      <c r="H1110" s="22"/>
      <c r="I1110" s="22"/>
      <c r="J1110" s="22"/>
      <c r="K1110" s="22"/>
      <c r="L1110" s="22"/>
      <c r="M1110" s="22"/>
      <c r="N1110" s="22"/>
      <c r="O1110" s="22"/>
      <c r="P1110" s="22"/>
      <c r="Q1110" s="22"/>
      <c r="R1110" s="22"/>
    </row>
    <row r="1111" spans="1:18" x14ac:dyDescent="0.35">
      <c r="A1111" s="22"/>
      <c r="B1111" s="109"/>
      <c r="C1111" s="109"/>
      <c r="D1111" s="109"/>
      <c r="E1111" s="22"/>
      <c r="F1111" s="22"/>
      <c r="G1111" s="22"/>
      <c r="H1111" s="22"/>
      <c r="I1111" s="22"/>
      <c r="J1111" s="22"/>
      <c r="K1111" s="22"/>
      <c r="L1111" s="22"/>
      <c r="M1111" s="22"/>
      <c r="N1111" s="22"/>
      <c r="O1111" s="22"/>
      <c r="P1111" s="22"/>
      <c r="Q1111" s="22"/>
      <c r="R1111" s="22"/>
    </row>
    <row r="1112" spans="1:18" x14ac:dyDescent="0.35">
      <c r="A1112" s="22"/>
      <c r="B1112" s="109"/>
      <c r="C1112" s="109"/>
      <c r="D1112" s="109"/>
      <c r="E1112" s="22"/>
      <c r="F1112" s="22"/>
      <c r="G1112" s="22"/>
      <c r="H1112" s="22"/>
      <c r="I1112" s="22"/>
      <c r="J1112" s="22"/>
      <c r="K1112" s="22"/>
      <c r="L1112" s="22"/>
      <c r="M1112" s="22"/>
      <c r="N1112" s="22"/>
      <c r="O1112" s="22"/>
      <c r="P1112" s="22"/>
      <c r="Q1112" s="22"/>
      <c r="R1112" s="22"/>
    </row>
    <row r="1113" spans="1:18" x14ac:dyDescent="0.35">
      <c r="A1113" s="22"/>
      <c r="B1113" s="109"/>
      <c r="C1113" s="109"/>
      <c r="D1113" s="109"/>
      <c r="E1113" s="22"/>
      <c r="F1113" s="22"/>
      <c r="G1113" s="22"/>
      <c r="H1113" s="22"/>
      <c r="I1113" s="22"/>
      <c r="J1113" s="22"/>
      <c r="K1113" s="22"/>
      <c r="L1113" s="22"/>
      <c r="M1113" s="22"/>
      <c r="N1113" s="22"/>
      <c r="O1113" s="22"/>
      <c r="P1113" s="22"/>
      <c r="Q1113" s="22"/>
      <c r="R1113" s="22"/>
    </row>
    <row r="1114" spans="1:18" x14ac:dyDescent="0.35">
      <c r="A1114" s="22"/>
      <c r="B1114" s="109"/>
      <c r="C1114" s="109"/>
      <c r="D1114" s="109"/>
      <c r="E1114" s="22"/>
      <c r="F1114" s="22"/>
      <c r="G1114" s="22"/>
      <c r="H1114" s="22"/>
      <c r="I1114" s="22"/>
      <c r="J1114" s="22"/>
      <c r="K1114" s="22"/>
      <c r="L1114" s="22"/>
      <c r="M1114" s="22"/>
      <c r="N1114" s="22"/>
      <c r="O1114" s="22"/>
      <c r="P1114" s="22"/>
      <c r="Q1114" s="22"/>
      <c r="R1114" s="22"/>
    </row>
    <row r="1115" spans="1:18" x14ac:dyDescent="0.35">
      <c r="A1115" s="22"/>
      <c r="B1115" s="109"/>
      <c r="C1115" s="109"/>
      <c r="D1115" s="109"/>
      <c r="E1115" s="22"/>
      <c r="F1115" s="22"/>
      <c r="G1115" s="22"/>
      <c r="H1115" s="22"/>
      <c r="I1115" s="22"/>
      <c r="J1115" s="22"/>
      <c r="K1115" s="22"/>
      <c r="L1115" s="22"/>
      <c r="M1115" s="22"/>
      <c r="N1115" s="22"/>
      <c r="O1115" s="22"/>
      <c r="P1115" s="22"/>
      <c r="Q1115" s="22"/>
      <c r="R1115" s="22"/>
    </row>
    <row r="1116" spans="1:18" x14ac:dyDescent="0.35">
      <c r="A1116" s="22"/>
      <c r="B1116" s="109"/>
      <c r="C1116" s="109"/>
      <c r="D1116" s="109"/>
      <c r="E1116" s="22"/>
      <c r="F1116" s="22"/>
      <c r="G1116" s="22"/>
      <c r="H1116" s="22"/>
      <c r="I1116" s="22"/>
      <c r="J1116" s="22"/>
      <c r="K1116" s="22"/>
      <c r="L1116" s="22"/>
      <c r="M1116" s="22"/>
      <c r="N1116" s="22"/>
      <c r="O1116" s="22"/>
      <c r="P1116" s="22"/>
      <c r="Q1116" s="22"/>
      <c r="R1116" s="22"/>
    </row>
    <row r="1117" spans="1:18" x14ac:dyDescent="0.35">
      <c r="A1117" s="22"/>
      <c r="B1117" s="109"/>
      <c r="C1117" s="109"/>
      <c r="D1117" s="109"/>
      <c r="E1117" s="22"/>
      <c r="F1117" s="22"/>
      <c r="G1117" s="22"/>
      <c r="H1117" s="22"/>
      <c r="I1117" s="22"/>
      <c r="J1117" s="22"/>
      <c r="K1117" s="22"/>
      <c r="L1117" s="22"/>
      <c r="M1117" s="22"/>
      <c r="N1117" s="22"/>
      <c r="O1117" s="22"/>
      <c r="P1117" s="22"/>
      <c r="Q1117" s="22"/>
      <c r="R1117" s="22"/>
    </row>
    <row r="1118" spans="1:18" x14ac:dyDescent="0.35">
      <c r="A1118" s="22"/>
      <c r="B1118" s="109"/>
      <c r="C1118" s="109"/>
      <c r="D1118" s="109"/>
      <c r="E1118" s="22"/>
      <c r="F1118" s="22"/>
      <c r="G1118" s="22"/>
      <c r="H1118" s="22"/>
      <c r="I1118" s="22"/>
      <c r="J1118" s="22"/>
      <c r="K1118" s="22"/>
      <c r="L1118" s="22"/>
      <c r="M1118" s="22"/>
      <c r="N1118" s="22"/>
      <c r="O1118" s="22"/>
      <c r="P1118" s="22"/>
      <c r="Q1118" s="22"/>
      <c r="R1118" s="22"/>
    </row>
    <row r="1119" spans="1:18" x14ac:dyDescent="0.35">
      <c r="A1119" s="22"/>
      <c r="B1119" s="109"/>
      <c r="C1119" s="109"/>
      <c r="D1119" s="109"/>
      <c r="E1119" s="22"/>
      <c r="F1119" s="22"/>
      <c r="G1119" s="22"/>
      <c r="H1119" s="22"/>
      <c r="I1119" s="22"/>
      <c r="J1119" s="22"/>
      <c r="K1119" s="22"/>
      <c r="L1119" s="22"/>
      <c r="M1119" s="22"/>
      <c r="N1119" s="22"/>
      <c r="O1119" s="22"/>
      <c r="P1119" s="22"/>
      <c r="Q1119" s="22"/>
      <c r="R1119" s="22"/>
    </row>
    <row r="1120" spans="1:18" x14ac:dyDescent="0.35">
      <c r="A1120" s="22"/>
      <c r="B1120" s="109"/>
      <c r="C1120" s="109"/>
      <c r="D1120" s="109"/>
      <c r="E1120" s="22"/>
      <c r="F1120" s="22"/>
      <c r="G1120" s="22"/>
      <c r="H1120" s="22"/>
      <c r="I1120" s="22"/>
      <c r="J1120" s="22"/>
      <c r="K1120" s="22"/>
      <c r="L1120" s="22"/>
      <c r="M1120" s="22"/>
      <c r="N1120" s="22"/>
      <c r="O1120" s="22"/>
      <c r="P1120" s="22"/>
      <c r="Q1120" s="22"/>
      <c r="R1120" s="22"/>
    </row>
    <row r="1121" spans="1:18" x14ac:dyDescent="0.35">
      <c r="A1121" s="22"/>
      <c r="B1121" s="109"/>
      <c r="C1121" s="109"/>
      <c r="D1121" s="109"/>
      <c r="E1121" s="22"/>
      <c r="F1121" s="22"/>
      <c r="G1121" s="22"/>
      <c r="H1121" s="22"/>
      <c r="I1121" s="22"/>
      <c r="J1121" s="22"/>
      <c r="K1121" s="22"/>
      <c r="L1121" s="22"/>
      <c r="M1121" s="22"/>
      <c r="N1121" s="22"/>
      <c r="O1121" s="22"/>
      <c r="P1121" s="22"/>
      <c r="Q1121" s="22"/>
      <c r="R1121" s="22"/>
    </row>
    <row r="1122" spans="1:18" x14ac:dyDescent="0.35">
      <c r="A1122" s="22"/>
      <c r="B1122" s="109"/>
      <c r="C1122" s="109"/>
      <c r="D1122" s="109"/>
      <c r="E1122" s="22"/>
      <c r="F1122" s="22"/>
      <c r="G1122" s="22"/>
      <c r="H1122" s="22"/>
      <c r="I1122" s="22"/>
      <c r="J1122" s="22"/>
      <c r="K1122" s="22"/>
      <c r="L1122" s="22"/>
      <c r="M1122" s="22"/>
      <c r="N1122" s="22"/>
      <c r="O1122" s="22"/>
      <c r="P1122" s="22"/>
      <c r="Q1122" s="22"/>
      <c r="R1122" s="22"/>
    </row>
    <row r="1123" spans="1:18" x14ac:dyDescent="0.35">
      <c r="A1123" s="22"/>
      <c r="B1123" s="109"/>
      <c r="C1123" s="109"/>
      <c r="D1123" s="109"/>
      <c r="E1123" s="22"/>
      <c r="F1123" s="22"/>
      <c r="G1123" s="22"/>
      <c r="H1123" s="22"/>
      <c r="I1123" s="22"/>
      <c r="J1123" s="22"/>
      <c r="K1123" s="22"/>
      <c r="L1123" s="22"/>
      <c r="M1123" s="22"/>
      <c r="N1123" s="22"/>
      <c r="O1123" s="22"/>
      <c r="P1123" s="22"/>
      <c r="Q1123" s="22"/>
      <c r="R1123" s="22"/>
    </row>
    <row r="1124" spans="1:18" x14ac:dyDescent="0.35">
      <c r="A1124" s="22"/>
      <c r="B1124" s="109"/>
      <c r="C1124" s="109"/>
      <c r="D1124" s="109"/>
      <c r="E1124" s="22"/>
      <c r="F1124" s="22"/>
      <c r="G1124" s="22"/>
      <c r="H1124" s="22"/>
      <c r="I1124" s="22"/>
      <c r="J1124" s="22"/>
      <c r="K1124" s="22"/>
      <c r="L1124" s="22"/>
      <c r="M1124" s="22"/>
      <c r="N1124" s="22"/>
      <c r="O1124" s="22"/>
      <c r="P1124" s="22"/>
      <c r="Q1124" s="22"/>
      <c r="R1124" s="22"/>
    </row>
    <row r="1125" spans="1:18" x14ac:dyDescent="0.35">
      <c r="A1125" s="22"/>
      <c r="B1125" s="109"/>
      <c r="C1125" s="109"/>
      <c r="D1125" s="109"/>
      <c r="E1125" s="22"/>
      <c r="F1125" s="22"/>
      <c r="G1125" s="22"/>
      <c r="H1125" s="22"/>
      <c r="I1125" s="22"/>
      <c r="J1125" s="22"/>
      <c r="K1125" s="22"/>
      <c r="L1125" s="22"/>
      <c r="M1125" s="22"/>
      <c r="N1125" s="22"/>
      <c r="O1125" s="22"/>
      <c r="P1125" s="22"/>
      <c r="Q1125" s="22"/>
      <c r="R1125" s="22"/>
    </row>
    <row r="1126" spans="1:18" x14ac:dyDescent="0.35">
      <c r="A1126" s="22"/>
      <c r="B1126" s="109"/>
      <c r="C1126" s="109"/>
      <c r="D1126" s="109"/>
      <c r="E1126" s="22"/>
      <c r="F1126" s="22"/>
      <c r="G1126" s="22"/>
      <c r="H1126" s="22"/>
      <c r="I1126" s="22"/>
      <c r="J1126" s="22"/>
      <c r="K1126" s="22"/>
      <c r="L1126" s="22"/>
      <c r="M1126" s="22"/>
      <c r="N1126" s="22"/>
      <c r="O1126" s="22"/>
      <c r="P1126" s="22"/>
      <c r="Q1126" s="22"/>
      <c r="R1126" s="22"/>
    </row>
    <row r="1127" spans="1:18" x14ac:dyDescent="0.35">
      <c r="A1127" s="22"/>
      <c r="B1127" s="109"/>
      <c r="C1127" s="109"/>
      <c r="D1127" s="109"/>
      <c r="E1127" s="22"/>
      <c r="F1127" s="22"/>
      <c r="G1127" s="22"/>
      <c r="H1127" s="22"/>
      <c r="I1127" s="22"/>
      <c r="J1127" s="22"/>
      <c r="K1127" s="22"/>
      <c r="L1127" s="22"/>
      <c r="M1127" s="22"/>
      <c r="N1127" s="22"/>
      <c r="O1127" s="22"/>
      <c r="P1127" s="22"/>
      <c r="Q1127" s="22"/>
      <c r="R1127" s="22"/>
    </row>
    <row r="1128" spans="1:18" x14ac:dyDescent="0.35">
      <c r="A1128" s="22"/>
      <c r="B1128" s="109"/>
      <c r="C1128" s="109"/>
      <c r="D1128" s="109"/>
      <c r="E1128" s="22"/>
      <c r="F1128" s="22"/>
      <c r="G1128" s="22"/>
      <c r="H1128" s="22"/>
      <c r="I1128" s="22"/>
      <c r="J1128" s="22"/>
      <c r="K1128" s="22"/>
      <c r="L1128" s="22"/>
      <c r="M1128" s="22"/>
      <c r="N1128" s="22"/>
      <c r="O1128" s="22"/>
      <c r="P1128" s="22"/>
      <c r="Q1128" s="22"/>
      <c r="R1128" s="22"/>
    </row>
    <row r="1129" spans="1:18" x14ac:dyDescent="0.35">
      <c r="A1129" s="22"/>
      <c r="B1129" s="109"/>
      <c r="C1129" s="109"/>
      <c r="D1129" s="109"/>
      <c r="E1129" s="22"/>
      <c r="F1129" s="22"/>
      <c r="G1129" s="22"/>
      <c r="H1129" s="22"/>
      <c r="I1129" s="22"/>
      <c r="J1129" s="22"/>
      <c r="K1129" s="22"/>
      <c r="L1129" s="22"/>
      <c r="M1129" s="22"/>
      <c r="N1129" s="22"/>
      <c r="O1129" s="22"/>
      <c r="P1129" s="22"/>
      <c r="Q1129" s="22"/>
      <c r="R1129" s="22"/>
    </row>
    <row r="1130" spans="1:18" x14ac:dyDescent="0.35">
      <c r="A1130" s="22"/>
      <c r="B1130" s="109"/>
      <c r="C1130" s="109"/>
      <c r="D1130" s="109"/>
      <c r="E1130" s="22"/>
      <c r="F1130" s="22"/>
      <c r="G1130" s="22"/>
      <c r="H1130" s="22"/>
      <c r="I1130" s="22"/>
      <c r="J1130" s="22"/>
      <c r="K1130" s="22"/>
      <c r="L1130" s="22"/>
      <c r="M1130" s="22"/>
      <c r="N1130" s="22"/>
      <c r="O1130" s="22"/>
      <c r="P1130" s="22"/>
      <c r="Q1130" s="22"/>
      <c r="R1130" s="22"/>
    </row>
    <row r="1131" spans="1:18" x14ac:dyDescent="0.35">
      <c r="A1131" s="22"/>
      <c r="B1131" s="109"/>
      <c r="C1131" s="109"/>
      <c r="D1131" s="109"/>
      <c r="E1131" s="22"/>
      <c r="F1131" s="22"/>
      <c r="G1131" s="22"/>
      <c r="H1131" s="22"/>
      <c r="I1131" s="22"/>
      <c r="J1131" s="22"/>
      <c r="K1131" s="22"/>
      <c r="L1131" s="22"/>
      <c r="M1131" s="22"/>
      <c r="N1131" s="22"/>
      <c r="O1131" s="22"/>
      <c r="P1131" s="22"/>
      <c r="Q1131" s="22"/>
      <c r="R1131" s="22"/>
    </row>
    <row r="1132" spans="1:18" x14ac:dyDescent="0.35">
      <c r="A1132" s="22"/>
      <c r="B1132" s="109"/>
      <c r="C1132" s="109"/>
      <c r="D1132" s="109"/>
      <c r="E1132" s="22"/>
      <c r="F1132" s="22"/>
      <c r="G1132" s="22"/>
      <c r="H1132" s="22"/>
      <c r="I1132" s="22"/>
      <c r="J1132" s="22"/>
      <c r="K1132" s="22"/>
      <c r="L1132" s="22"/>
      <c r="M1132" s="22"/>
      <c r="N1132" s="22"/>
      <c r="O1132" s="22"/>
      <c r="P1132" s="22"/>
      <c r="Q1132" s="22"/>
      <c r="R1132" s="22"/>
    </row>
    <row r="1133" spans="1:18" x14ac:dyDescent="0.35">
      <c r="A1133" s="22"/>
      <c r="B1133" s="109"/>
      <c r="C1133" s="109"/>
      <c r="D1133" s="109"/>
      <c r="E1133" s="22"/>
      <c r="F1133" s="22"/>
      <c r="G1133" s="22"/>
      <c r="H1133" s="22"/>
      <c r="I1133" s="22"/>
      <c r="J1133" s="22"/>
      <c r="K1133" s="22"/>
      <c r="L1133" s="22"/>
      <c r="M1133" s="22"/>
      <c r="N1133" s="22"/>
      <c r="O1133" s="22"/>
      <c r="P1133" s="22"/>
      <c r="Q1133" s="22"/>
      <c r="R1133" s="22"/>
    </row>
    <row r="1134" spans="1:18" x14ac:dyDescent="0.35">
      <c r="A1134" s="22"/>
      <c r="B1134" s="109"/>
      <c r="C1134" s="109"/>
      <c r="D1134" s="109"/>
      <c r="E1134" s="22"/>
      <c r="F1134" s="22"/>
      <c r="G1134" s="22"/>
      <c r="H1134" s="22"/>
      <c r="I1134" s="22"/>
      <c r="J1134" s="22"/>
      <c r="K1134" s="22"/>
      <c r="L1134" s="22"/>
      <c r="M1134" s="22"/>
      <c r="N1134" s="22"/>
      <c r="O1134" s="22"/>
      <c r="P1134" s="22"/>
      <c r="Q1134" s="22"/>
      <c r="R1134" s="22"/>
    </row>
    <row r="1135" spans="1:18" x14ac:dyDescent="0.35">
      <c r="A1135" s="22"/>
      <c r="B1135" s="109"/>
      <c r="C1135" s="109"/>
      <c r="D1135" s="109"/>
      <c r="E1135" s="22"/>
      <c r="F1135" s="22"/>
      <c r="G1135" s="22"/>
      <c r="H1135" s="22"/>
      <c r="I1135" s="22"/>
      <c r="J1135" s="22"/>
      <c r="K1135" s="22"/>
      <c r="L1135" s="22"/>
      <c r="M1135" s="22"/>
      <c r="N1135" s="22"/>
      <c r="O1135" s="22"/>
      <c r="P1135" s="22"/>
      <c r="Q1135" s="22"/>
      <c r="R1135" s="22"/>
    </row>
    <row r="1136" spans="1:18" x14ac:dyDescent="0.35">
      <c r="A1136" s="22"/>
      <c r="B1136" s="109"/>
      <c r="C1136" s="109"/>
      <c r="D1136" s="109"/>
      <c r="E1136" s="22"/>
      <c r="F1136" s="22"/>
      <c r="G1136" s="22"/>
      <c r="H1136" s="22"/>
      <c r="I1136" s="22"/>
      <c r="J1136" s="22"/>
      <c r="K1136" s="22"/>
      <c r="L1136" s="22"/>
      <c r="M1136" s="22"/>
      <c r="N1136" s="22"/>
      <c r="O1136" s="22"/>
      <c r="P1136" s="22"/>
      <c r="Q1136" s="22"/>
      <c r="R1136" s="22"/>
    </row>
    <row r="1137" spans="1:18" x14ac:dyDescent="0.35">
      <c r="A1137" s="22"/>
      <c r="B1137" s="109"/>
      <c r="C1137" s="109"/>
      <c r="D1137" s="109"/>
      <c r="E1137" s="22"/>
      <c r="F1137" s="22"/>
      <c r="G1137" s="22"/>
      <c r="H1137" s="22"/>
      <c r="I1137" s="22"/>
      <c r="J1137" s="22"/>
      <c r="K1137" s="22"/>
      <c r="L1137" s="22"/>
      <c r="M1137" s="22"/>
      <c r="N1137" s="22"/>
      <c r="O1137" s="22"/>
      <c r="P1137" s="22"/>
      <c r="Q1137" s="22"/>
      <c r="R1137" s="22"/>
    </row>
    <row r="1138" spans="1:18" x14ac:dyDescent="0.35">
      <c r="A1138" s="22"/>
      <c r="B1138" s="109"/>
      <c r="C1138" s="109"/>
      <c r="D1138" s="109"/>
      <c r="E1138" s="22"/>
      <c r="F1138" s="22"/>
      <c r="G1138" s="22"/>
      <c r="H1138" s="22"/>
      <c r="I1138" s="22"/>
      <c r="J1138" s="22"/>
      <c r="K1138" s="22"/>
      <c r="L1138" s="22"/>
      <c r="M1138" s="22"/>
      <c r="N1138" s="22"/>
      <c r="O1138" s="22"/>
      <c r="P1138" s="22"/>
      <c r="Q1138" s="22"/>
      <c r="R1138" s="22"/>
    </row>
    <row r="1139" spans="1:18" x14ac:dyDescent="0.35">
      <c r="A1139" s="22"/>
      <c r="B1139" s="109"/>
      <c r="C1139" s="109"/>
      <c r="D1139" s="109"/>
      <c r="E1139" s="22"/>
      <c r="F1139" s="22"/>
      <c r="G1139" s="22"/>
      <c r="H1139" s="22"/>
      <c r="I1139" s="22"/>
      <c r="J1139" s="22"/>
      <c r="K1139" s="22"/>
      <c r="L1139" s="22"/>
      <c r="M1139" s="22"/>
      <c r="N1139" s="22"/>
      <c r="O1139" s="22"/>
      <c r="P1139" s="22"/>
      <c r="Q1139" s="22"/>
      <c r="R1139" s="22"/>
    </row>
    <row r="1140" spans="1:18" x14ac:dyDescent="0.35">
      <c r="A1140" s="22"/>
      <c r="B1140" s="109"/>
      <c r="C1140" s="109"/>
      <c r="D1140" s="109"/>
      <c r="E1140" s="22"/>
      <c r="F1140" s="22"/>
      <c r="G1140" s="22"/>
      <c r="H1140" s="22"/>
      <c r="I1140" s="22"/>
      <c r="J1140" s="22"/>
      <c r="K1140" s="22"/>
      <c r="L1140" s="22"/>
      <c r="M1140" s="22"/>
      <c r="N1140" s="22"/>
      <c r="O1140" s="22"/>
      <c r="P1140" s="22"/>
      <c r="Q1140" s="22"/>
      <c r="R1140" s="22"/>
    </row>
    <row r="1141" spans="1:18" x14ac:dyDescent="0.35">
      <c r="A1141" s="22"/>
      <c r="B1141" s="109"/>
      <c r="C1141" s="109"/>
      <c r="D1141" s="109"/>
      <c r="E1141" s="22"/>
      <c r="F1141" s="22"/>
      <c r="G1141" s="22"/>
      <c r="H1141" s="22"/>
      <c r="I1141" s="22"/>
      <c r="J1141" s="22"/>
      <c r="K1141" s="22"/>
      <c r="L1141" s="22"/>
      <c r="M1141" s="22"/>
      <c r="N1141" s="22"/>
      <c r="O1141" s="22"/>
      <c r="P1141" s="22"/>
      <c r="Q1141" s="22"/>
      <c r="R1141" s="22"/>
    </row>
    <row r="1142" spans="1:18" x14ac:dyDescent="0.35">
      <c r="A1142" s="22"/>
      <c r="B1142" s="109"/>
      <c r="C1142" s="109"/>
      <c r="D1142" s="109"/>
      <c r="E1142" s="22"/>
      <c r="F1142" s="22"/>
      <c r="G1142" s="22"/>
      <c r="H1142" s="22"/>
      <c r="I1142" s="22"/>
      <c r="J1142" s="22"/>
      <c r="K1142" s="22"/>
      <c r="L1142" s="22"/>
      <c r="M1142" s="22"/>
      <c r="N1142" s="22"/>
      <c r="O1142" s="22"/>
      <c r="P1142" s="22"/>
      <c r="Q1142" s="22"/>
      <c r="R1142" s="22"/>
    </row>
    <row r="1143" spans="1:18" x14ac:dyDescent="0.35">
      <c r="A1143" s="22"/>
      <c r="B1143" s="109"/>
      <c r="C1143" s="109"/>
      <c r="D1143" s="109"/>
      <c r="E1143" s="22"/>
      <c r="F1143" s="22"/>
      <c r="G1143" s="22"/>
      <c r="H1143" s="22"/>
      <c r="I1143" s="22"/>
      <c r="J1143" s="22"/>
      <c r="K1143" s="22"/>
      <c r="L1143" s="22"/>
      <c r="M1143" s="22"/>
      <c r="N1143" s="22"/>
      <c r="O1143" s="22"/>
      <c r="P1143" s="22"/>
      <c r="Q1143" s="22"/>
      <c r="R1143" s="22"/>
    </row>
    <row r="1144" spans="1:18" x14ac:dyDescent="0.35">
      <c r="A1144" s="22"/>
      <c r="B1144" s="109"/>
      <c r="C1144" s="109"/>
      <c r="D1144" s="109"/>
      <c r="E1144" s="22"/>
      <c r="F1144" s="22"/>
      <c r="G1144" s="22"/>
      <c r="H1144" s="22"/>
      <c r="I1144" s="22"/>
      <c r="J1144" s="22"/>
      <c r="K1144" s="22"/>
      <c r="L1144" s="22"/>
      <c r="M1144" s="22"/>
      <c r="N1144" s="22"/>
      <c r="O1144" s="22"/>
      <c r="P1144" s="22"/>
      <c r="Q1144" s="22"/>
      <c r="R1144" s="22"/>
    </row>
    <row r="1145" spans="1:18" x14ac:dyDescent="0.35">
      <c r="A1145" s="22"/>
      <c r="B1145" s="109"/>
      <c r="C1145" s="109"/>
      <c r="D1145" s="109"/>
      <c r="E1145" s="22"/>
      <c r="F1145" s="22"/>
      <c r="G1145" s="22"/>
      <c r="H1145" s="22"/>
      <c r="I1145" s="22"/>
      <c r="J1145" s="22"/>
      <c r="K1145" s="22"/>
      <c r="L1145" s="22"/>
      <c r="M1145" s="22"/>
      <c r="N1145" s="22"/>
      <c r="O1145" s="22"/>
      <c r="P1145" s="22"/>
      <c r="Q1145" s="22"/>
      <c r="R1145" s="22"/>
    </row>
    <row r="1146" spans="1:18" x14ac:dyDescent="0.35">
      <c r="A1146" s="22"/>
      <c r="B1146" s="109"/>
      <c r="C1146" s="109"/>
      <c r="D1146" s="109"/>
      <c r="E1146" s="22"/>
      <c r="F1146" s="22"/>
      <c r="G1146" s="22"/>
      <c r="H1146" s="22"/>
      <c r="I1146" s="22"/>
      <c r="J1146" s="22"/>
      <c r="K1146" s="22"/>
      <c r="L1146" s="22"/>
      <c r="M1146" s="22"/>
      <c r="N1146" s="22"/>
      <c r="O1146" s="22"/>
      <c r="P1146" s="22"/>
      <c r="Q1146" s="22"/>
      <c r="R1146" s="22"/>
    </row>
    <row r="1147" spans="1:18" x14ac:dyDescent="0.35">
      <c r="A1147" s="22"/>
      <c r="B1147" s="109"/>
      <c r="C1147" s="109"/>
      <c r="D1147" s="109"/>
      <c r="E1147" s="22"/>
      <c r="F1147" s="22"/>
      <c r="G1147" s="22"/>
      <c r="H1147" s="22"/>
      <c r="I1147" s="22"/>
      <c r="J1147" s="22"/>
      <c r="K1147" s="22"/>
      <c r="L1147" s="22"/>
      <c r="M1147" s="22"/>
      <c r="N1147" s="22"/>
      <c r="O1147" s="22"/>
      <c r="P1147" s="22"/>
      <c r="Q1147" s="22"/>
      <c r="R1147" s="22"/>
    </row>
    <row r="1148" spans="1:18" x14ac:dyDescent="0.35">
      <c r="A1148" s="22"/>
      <c r="B1148" s="109"/>
      <c r="C1148" s="109"/>
      <c r="D1148" s="109"/>
      <c r="E1148" s="22"/>
      <c r="F1148" s="22"/>
      <c r="G1148" s="22"/>
      <c r="H1148" s="22"/>
      <c r="I1148" s="22"/>
      <c r="J1148" s="22"/>
      <c r="K1148" s="22"/>
      <c r="L1148" s="22"/>
      <c r="M1148" s="22"/>
      <c r="N1148" s="22"/>
      <c r="O1148" s="22"/>
      <c r="P1148" s="22"/>
      <c r="Q1148" s="22"/>
      <c r="R1148" s="22"/>
    </row>
    <row r="1149" spans="1:18" x14ac:dyDescent="0.35">
      <c r="A1149" s="22"/>
      <c r="B1149" s="109"/>
      <c r="C1149" s="109"/>
      <c r="D1149" s="109"/>
      <c r="E1149" s="22"/>
      <c r="F1149" s="22"/>
      <c r="G1149" s="22"/>
      <c r="H1149" s="22"/>
      <c r="I1149" s="22"/>
      <c r="J1149" s="22"/>
      <c r="K1149" s="22"/>
      <c r="L1149" s="22"/>
      <c r="M1149" s="22"/>
      <c r="N1149" s="22"/>
      <c r="O1149" s="22"/>
      <c r="P1149" s="22"/>
      <c r="Q1149" s="22"/>
      <c r="R1149" s="22"/>
    </row>
    <row r="1150" spans="1:18" x14ac:dyDescent="0.35">
      <c r="A1150" s="22"/>
      <c r="B1150" s="109"/>
      <c r="C1150" s="109"/>
      <c r="D1150" s="109"/>
      <c r="E1150" s="22"/>
      <c r="F1150" s="22"/>
      <c r="G1150" s="22"/>
      <c r="H1150" s="22"/>
      <c r="I1150" s="22"/>
      <c r="J1150" s="22"/>
      <c r="K1150" s="22"/>
      <c r="L1150" s="22"/>
      <c r="M1150" s="22"/>
      <c r="N1150" s="22"/>
      <c r="O1150" s="22"/>
      <c r="P1150" s="22"/>
      <c r="Q1150" s="22"/>
      <c r="R1150" s="22"/>
    </row>
    <row r="1151" spans="1:18" x14ac:dyDescent="0.35">
      <c r="A1151" s="22"/>
      <c r="B1151" s="109"/>
      <c r="C1151" s="109"/>
      <c r="D1151" s="109"/>
      <c r="E1151" s="22"/>
      <c r="F1151" s="22"/>
      <c r="G1151" s="22"/>
      <c r="H1151" s="22"/>
      <c r="I1151" s="22"/>
      <c r="J1151" s="22"/>
      <c r="K1151" s="22"/>
      <c r="L1151" s="22"/>
      <c r="M1151" s="22"/>
      <c r="N1151" s="22"/>
      <c r="O1151" s="22"/>
      <c r="P1151" s="22"/>
      <c r="Q1151" s="22"/>
      <c r="R1151" s="22"/>
    </row>
    <row r="1152" spans="1:18" x14ac:dyDescent="0.35">
      <c r="A1152" s="22"/>
      <c r="B1152" s="109"/>
      <c r="C1152" s="109"/>
      <c r="D1152" s="109"/>
      <c r="E1152" s="22"/>
      <c r="F1152" s="22"/>
      <c r="G1152" s="22"/>
      <c r="H1152" s="22"/>
      <c r="I1152" s="22"/>
      <c r="J1152" s="22"/>
      <c r="K1152" s="22"/>
      <c r="L1152" s="22"/>
      <c r="M1152" s="22"/>
      <c r="N1152" s="22"/>
      <c r="O1152" s="22"/>
      <c r="P1152" s="22"/>
      <c r="Q1152" s="22"/>
      <c r="R1152" s="22"/>
    </row>
    <row r="1153" spans="1:18" x14ac:dyDescent="0.35">
      <c r="A1153" s="22"/>
      <c r="B1153" s="109"/>
      <c r="C1153" s="109"/>
      <c r="D1153" s="109"/>
      <c r="E1153" s="22"/>
      <c r="F1153" s="22"/>
      <c r="G1153" s="22"/>
      <c r="H1153" s="22"/>
      <c r="I1153" s="22"/>
      <c r="J1153" s="22"/>
      <c r="K1153" s="22"/>
      <c r="L1153" s="22"/>
      <c r="M1153" s="22"/>
      <c r="N1153" s="22"/>
      <c r="O1153" s="22"/>
      <c r="P1153" s="22"/>
      <c r="Q1153" s="22"/>
      <c r="R1153" s="22"/>
    </row>
    <row r="1154" spans="1:18" x14ac:dyDescent="0.35">
      <c r="A1154" s="22"/>
      <c r="B1154" s="109"/>
      <c r="C1154" s="109"/>
      <c r="D1154" s="109"/>
      <c r="E1154" s="22"/>
      <c r="F1154" s="22"/>
      <c r="G1154" s="22"/>
      <c r="H1154" s="22"/>
      <c r="I1154" s="22"/>
      <c r="J1154" s="22"/>
      <c r="K1154" s="22"/>
      <c r="L1154" s="22"/>
      <c r="M1154" s="22"/>
      <c r="N1154" s="22"/>
      <c r="O1154" s="22"/>
      <c r="P1154" s="22"/>
      <c r="Q1154" s="22"/>
      <c r="R1154" s="22"/>
    </row>
    <row r="1155" spans="1:18" x14ac:dyDescent="0.35">
      <c r="A1155" s="22"/>
      <c r="B1155" s="109"/>
      <c r="C1155" s="109"/>
      <c r="D1155" s="109"/>
      <c r="E1155" s="22"/>
      <c r="F1155" s="22"/>
      <c r="G1155" s="22"/>
      <c r="H1155" s="22"/>
      <c r="I1155" s="22"/>
      <c r="J1155" s="22"/>
      <c r="K1155" s="22"/>
      <c r="L1155" s="22"/>
      <c r="M1155" s="22"/>
      <c r="N1155" s="22"/>
      <c r="O1155" s="22"/>
      <c r="P1155" s="22"/>
      <c r="Q1155" s="22"/>
      <c r="R1155" s="22"/>
    </row>
    <row r="1156" spans="1:18" x14ac:dyDescent="0.35">
      <c r="A1156" s="22"/>
      <c r="B1156" s="109"/>
      <c r="C1156" s="109"/>
      <c r="D1156" s="109"/>
      <c r="E1156" s="22"/>
      <c r="F1156" s="22"/>
      <c r="G1156" s="22"/>
      <c r="H1156" s="22"/>
      <c r="I1156" s="22"/>
      <c r="J1156" s="22"/>
      <c r="K1156" s="22"/>
      <c r="L1156" s="22"/>
      <c r="M1156" s="22"/>
      <c r="N1156" s="22"/>
      <c r="O1156" s="22"/>
      <c r="P1156" s="22"/>
      <c r="Q1156" s="22"/>
      <c r="R1156" s="22"/>
    </row>
    <row r="1157" spans="1:18" x14ac:dyDescent="0.35">
      <c r="A1157" s="22"/>
      <c r="B1157" s="109"/>
      <c r="C1157" s="109"/>
      <c r="D1157" s="109"/>
      <c r="E1157" s="22"/>
      <c r="F1157" s="22"/>
      <c r="G1157" s="22"/>
      <c r="H1157" s="22"/>
      <c r="I1157" s="22"/>
      <c r="J1157" s="22"/>
      <c r="K1157" s="22"/>
      <c r="L1157" s="22"/>
      <c r="M1157" s="22"/>
      <c r="N1157" s="22"/>
      <c r="O1157" s="22"/>
      <c r="P1157" s="22"/>
      <c r="Q1157" s="22"/>
      <c r="R1157" s="22"/>
    </row>
    <row r="1158" spans="1:18" x14ac:dyDescent="0.35">
      <c r="A1158" s="22"/>
      <c r="B1158" s="109"/>
      <c r="C1158" s="109"/>
      <c r="D1158" s="109"/>
      <c r="E1158" s="22"/>
      <c r="F1158" s="22"/>
      <c r="G1158" s="22"/>
      <c r="H1158" s="22"/>
      <c r="I1158" s="22"/>
      <c r="J1158" s="22"/>
      <c r="K1158" s="22"/>
      <c r="L1158" s="22"/>
      <c r="M1158" s="22"/>
      <c r="N1158" s="22"/>
      <c r="O1158" s="22"/>
      <c r="P1158" s="22"/>
      <c r="Q1158" s="22"/>
      <c r="R1158" s="22"/>
    </row>
    <row r="1159" spans="1:18" x14ac:dyDescent="0.35">
      <c r="A1159" s="22"/>
      <c r="B1159" s="109"/>
      <c r="C1159" s="109"/>
      <c r="D1159" s="109"/>
      <c r="E1159" s="22"/>
      <c r="F1159" s="22"/>
      <c r="G1159" s="22"/>
      <c r="H1159" s="22"/>
      <c r="I1159" s="22"/>
      <c r="J1159" s="22"/>
      <c r="K1159" s="22"/>
      <c r="L1159" s="22"/>
      <c r="M1159" s="22"/>
      <c r="N1159" s="22"/>
      <c r="O1159" s="22"/>
      <c r="P1159" s="22"/>
      <c r="Q1159" s="22"/>
      <c r="R1159" s="22"/>
    </row>
    <row r="1160" spans="1:18" x14ac:dyDescent="0.35">
      <c r="A1160" s="22"/>
      <c r="B1160" s="109"/>
      <c r="C1160" s="109"/>
      <c r="D1160" s="109"/>
      <c r="E1160" s="22"/>
      <c r="F1160" s="22"/>
      <c r="G1160" s="22"/>
      <c r="H1160" s="22"/>
      <c r="I1160" s="22"/>
      <c r="J1160" s="22"/>
      <c r="K1160" s="22"/>
      <c r="L1160" s="22"/>
      <c r="M1160" s="22"/>
      <c r="N1160" s="22"/>
      <c r="O1160" s="22"/>
      <c r="P1160" s="22"/>
      <c r="Q1160" s="22"/>
      <c r="R1160" s="22"/>
    </row>
    <row r="1161" spans="1:18" x14ac:dyDescent="0.35">
      <c r="A1161" s="22"/>
      <c r="B1161" s="109"/>
      <c r="C1161" s="109"/>
      <c r="D1161" s="109"/>
      <c r="E1161" s="22"/>
      <c r="F1161" s="22"/>
      <c r="G1161" s="22"/>
      <c r="H1161" s="22"/>
      <c r="I1161" s="22"/>
      <c r="J1161" s="22"/>
      <c r="K1161" s="22"/>
      <c r="L1161" s="22"/>
      <c r="M1161" s="22"/>
      <c r="N1161" s="22"/>
      <c r="O1161" s="22"/>
      <c r="P1161" s="22"/>
      <c r="Q1161" s="22"/>
      <c r="R1161" s="22"/>
    </row>
    <row r="1162" spans="1:18" x14ac:dyDescent="0.35">
      <c r="A1162" s="22"/>
      <c r="B1162" s="109"/>
      <c r="C1162" s="109"/>
      <c r="D1162" s="109"/>
      <c r="E1162" s="22"/>
      <c r="F1162" s="22"/>
      <c r="G1162" s="22"/>
      <c r="H1162" s="22"/>
      <c r="I1162" s="22"/>
      <c r="J1162" s="22"/>
      <c r="K1162" s="22"/>
      <c r="L1162" s="22"/>
      <c r="M1162" s="22"/>
      <c r="N1162" s="22"/>
      <c r="O1162" s="22"/>
      <c r="P1162" s="22"/>
      <c r="Q1162" s="22"/>
      <c r="R1162" s="22"/>
    </row>
    <row r="1163" spans="1:18" x14ac:dyDescent="0.35">
      <c r="A1163" s="22"/>
      <c r="B1163" s="109"/>
      <c r="C1163" s="109"/>
      <c r="D1163" s="109"/>
      <c r="E1163" s="22"/>
      <c r="F1163" s="22"/>
      <c r="G1163" s="22"/>
      <c r="H1163" s="22"/>
      <c r="I1163" s="22"/>
      <c r="J1163" s="22"/>
      <c r="K1163" s="22"/>
      <c r="L1163" s="22"/>
      <c r="M1163" s="22"/>
      <c r="N1163" s="22"/>
      <c r="O1163" s="22"/>
      <c r="P1163" s="22"/>
      <c r="Q1163" s="22"/>
      <c r="R1163" s="22"/>
    </row>
    <row r="1164" spans="1:18" x14ac:dyDescent="0.35">
      <c r="A1164" s="22"/>
      <c r="B1164" s="109"/>
      <c r="C1164" s="109"/>
      <c r="D1164" s="109"/>
      <c r="E1164" s="22"/>
      <c r="F1164" s="22"/>
      <c r="G1164" s="22"/>
      <c r="H1164" s="22"/>
      <c r="I1164" s="22"/>
      <c r="J1164" s="22"/>
      <c r="K1164" s="22"/>
      <c r="L1164" s="22"/>
      <c r="M1164" s="22"/>
      <c r="N1164" s="22"/>
      <c r="O1164" s="22"/>
      <c r="P1164" s="22"/>
      <c r="Q1164" s="22"/>
      <c r="R1164" s="22"/>
    </row>
    <row r="1165" spans="1:18" x14ac:dyDescent="0.35">
      <c r="A1165" s="22"/>
      <c r="B1165" s="109"/>
      <c r="C1165" s="109"/>
      <c r="D1165" s="109"/>
      <c r="E1165" s="22"/>
      <c r="F1165" s="22"/>
      <c r="G1165" s="22"/>
      <c r="H1165" s="22"/>
      <c r="I1165" s="22"/>
      <c r="J1165" s="22"/>
      <c r="K1165" s="22"/>
      <c r="L1165" s="22"/>
      <c r="M1165" s="22"/>
      <c r="N1165" s="22"/>
      <c r="O1165" s="22"/>
      <c r="P1165" s="22"/>
      <c r="Q1165" s="22"/>
      <c r="R1165" s="22"/>
    </row>
    <row r="1166" spans="1:18" x14ac:dyDescent="0.35">
      <c r="A1166" s="22"/>
      <c r="B1166" s="109"/>
      <c r="C1166" s="109"/>
      <c r="D1166" s="109"/>
      <c r="E1166" s="22"/>
      <c r="F1166" s="22"/>
      <c r="G1166" s="22"/>
      <c r="H1166" s="22"/>
      <c r="I1166" s="22"/>
      <c r="J1166" s="22"/>
      <c r="K1166" s="22"/>
      <c r="L1166" s="22"/>
      <c r="M1166" s="22"/>
      <c r="N1166" s="22"/>
      <c r="O1166" s="22"/>
      <c r="P1166" s="22"/>
      <c r="Q1166" s="22"/>
      <c r="R1166" s="22"/>
    </row>
    <row r="1167" spans="1:18" x14ac:dyDescent="0.35">
      <c r="A1167" s="22"/>
      <c r="B1167" s="109"/>
      <c r="C1167" s="109"/>
      <c r="D1167" s="109"/>
      <c r="E1167" s="22"/>
      <c r="F1167" s="22"/>
      <c r="G1167" s="22"/>
      <c r="H1167" s="22"/>
      <c r="I1167" s="22"/>
      <c r="J1167" s="22"/>
      <c r="K1167" s="22"/>
      <c r="L1167" s="22"/>
      <c r="M1167" s="22"/>
      <c r="N1167" s="22"/>
      <c r="O1167" s="22"/>
      <c r="P1167" s="22"/>
      <c r="Q1167" s="22"/>
      <c r="R1167" s="22"/>
    </row>
    <row r="1168" spans="1:18" x14ac:dyDescent="0.35">
      <c r="A1168" s="22"/>
      <c r="B1168" s="109"/>
      <c r="C1168" s="109"/>
      <c r="D1168" s="109"/>
      <c r="E1168" s="22"/>
      <c r="F1168" s="22"/>
      <c r="G1168" s="22"/>
      <c r="H1168" s="22"/>
      <c r="I1168" s="22"/>
      <c r="J1168" s="22"/>
      <c r="K1168" s="22"/>
      <c r="L1168" s="22"/>
      <c r="M1168" s="22"/>
      <c r="N1168" s="22"/>
      <c r="O1168" s="22"/>
      <c r="P1168" s="22"/>
      <c r="Q1168" s="22"/>
      <c r="R1168" s="22"/>
    </row>
    <row r="1169" spans="1:18" x14ac:dyDescent="0.35">
      <c r="A1169" s="22"/>
      <c r="B1169" s="109"/>
      <c r="C1169" s="109"/>
      <c r="D1169" s="109"/>
      <c r="E1169" s="22"/>
      <c r="F1169" s="22"/>
      <c r="G1169" s="22"/>
      <c r="H1169" s="22"/>
      <c r="I1169" s="22"/>
      <c r="J1169" s="22"/>
      <c r="K1169" s="22"/>
      <c r="L1169" s="22"/>
      <c r="M1169" s="22"/>
      <c r="N1169" s="22"/>
      <c r="O1169" s="22"/>
      <c r="P1169" s="22"/>
      <c r="Q1169" s="22"/>
      <c r="R1169" s="22"/>
    </row>
    <row r="1170" spans="1:18" x14ac:dyDescent="0.35">
      <c r="A1170" s="22"/>
      <c r="B1170" s="109"/>
      <c r="C1170" s="109"/>
      <c r="D1170" s="109"/>
      <c r="E1170" s="22"/>
      <c r="F1170" s="22"/>
      <c r="G1170" s="22"/>
      <c r="H1170" s="22"/>
      <c r="I1170" s="22"/>
      <c r="J1170" s="22"/>
      <c r="K1170" s="22"/>
      <c r="L1170" s="22"/>
      <c r="M1170" s="22"/>
      <c r="N1170" s="22"/>
      <c r="O1170" s="22"/>
      <c r="P1170" s="22"/>
      <c r="Q1170" s="22"/>
      <c r="R1170" s="22"/>
    </row>
    <row r="1171" spans="1:18" x14ac:dyDescent="0.35">
      <c r="A1171" s="22"/>
      <c r="B1171" s="109"/>
      <c r="C1171" s="109"/>
      <c r="D1171" s="109"/>
      <c r="E1171" s="22"/>
      <c r="F1171" s="22"/>
      <c r="G1171" s="22"/>
      <c r="H1171" s="22"/>
      <c r="I1171" s="22"/>
      <c r="J1171" s="22"/>
      <c r="K1171" s="22"/>
      <c r="L1171" s="22"/>
      <c r="M1171" s="22"/>
      <c r="N1171" s="22"/>
      <c r="O1171" s="22"/>
      <c r="P1171" s="22"/>
      <c r="Q1171" s="22"/>
      <c r="R1171" s="22"/>
    </row>
    <row r="1172" spans="1:18" x14ac:dyDescent="0.35">
      <c r="A1172" s="22"/>
      <c r="B1172" s="109"/>
      <c r="C1172" s="109"/>
      <c r="D1172" s="109"/>
      <c r="E1172" s="22"/>
      <c r="F1172" s="22"/>
      <c r="G1172" s="22"/>
      <c r="H1172" s="22"/>
      <c r="I1172" s="22"/>
      <c r="J1172" s="22"/>
      <c r="K1172" s="22"/>
      <c r="L1172" s="22"/>
      <c r="M1172" s="22"/>
      <c r="N1172" s="22"/>
      <c r="O1172" s="22"/>
      <c r="P1172" s="22"/>
      <c r="Q1172" s="22"/>
      <c r="R1172" s="22"/>
    </row>
    <row r="1173" spans="1:18" x14ac:dyDescent="0.35">
      <c r="A1173" s="22"/>
      <c r="B1173" s="109"/>
      <c r="C1173" s="109"/>
      <c r="D1173" s="109"/>
      <c r="E1173" s="22"/>
      <c r="F1173" s="22"/>
      <c r="G1173" s="22"/>
      <c r="H1173" s="22"/>
      <c r="I1173" s="22"/>
      <c r="J1173" s="22"/>
      <c r="K1173" s="22"/>
      <c r="L1173" s="22"/>
      <c r="M1173" s="22"/>
      <c r="N1173" s="22"/>
      <c r="O1173" s="22"/>
      <c r="P1173" s="22"/>
      <c r="Q1173" s="22"/>
      <c r="R1173" s="22"/>
    </row>
    <row r="1174" spans="1:18" x14ac:dyDescent="0.35">
      <c r="A1174" s="22"/>
      <c r="B1174" s="109"/>
      <c r="C1174" s="109"/>
      <c r="D1174" s="109"/>
      <c r="E1174" s="22"/>
      <c r="F1174" s="22"/>
      <c r="G1174" s="22"/>
      <c r="H1174" s="22"/>
      <c r="I1174" s="22"/>
      <c r="J1174" s="22"/>
      <c r="K1174" s="22"/>
      <c r="L1174" s="22"/>
      <c r="M1174" s="22"/>
      <c r="N1174" s="22"/>
      <c r="O1174" s="22"/>
      <c r="P1174" s="22"/>
      <c r="Q1174" s="22"/>
      <c r="R1174" s="22"/>
    </row>
    <row r="1175" spans="1:18" x14ac:dyDescent="0.35">
      <c r="A1175" s="22"/>
      <c r="B1175" s="109"/>
      <c r="C1175" s="109"/>
      <c r="D1175" s="109"/>
      <c r="E1175" s="22"/>
      <c r="F1175" s="22"/>
      <c r="G1175" s="22"/>
      <c r="H1175" s="22"/>
      <c r="I1175" s="22"/>
      <c r="J1175" s="22"/>
      <c r="K1175" s="22"/>
      <c r="L1175" s="22"/>
      <c r="M1175" s="22"/>
      <c r="N1175" s="22"/>
      <c r="O1175" s="22"/>
      <c r="P1175" s="22"/>
      <c r="Q1175" s="22"/>
      <c r="R1175" s="22"/>
    </row>
    <row r="1176" spans="1:18" x14ac:dyDescent="0.35">
      <c r="A1176" s="22"/>
      <c r="B1176" s="109"/>
      <c r="C1176" s="109"/>
      <c r="D1176" s="109"/>
      <c r="E1176" s="22"/>
      <c r="F1176" s="22"/>
      <c r="G1176" s="22"/>
      <c r="H1176" s="22"/>
      <c r="I1176" s="22"/>
      <c r="J1176" s="22"/>
      <c r="K1176" s="22"/>
      <c r="L1176" s="22"/>
      <c r="M1176" s="22"/>
      <c r="N1176" s="22"/>
      <c r="O1176" s="22"/>
      <c r="P1176" s="22"/>
      <c r="Q1176" s="22"/>
      <c r="R1176" s="22"/>
    </row>
    <row r="1177" spans="1:18" x14ac:dyDescent="0.35">
      <c r="A1177" s="22"/>
      <c r="B1177" s="109"/>
      <c r="C1177" s="109"/>
      <c r="D1177" s="109"/>
      <c r="E1177" s="22"/>
      <c r="F1177" s="22"/>
      <c r="G1177" s="22"/>
      <c r="H1177" s="22"/>
      <c r="I1177" s="22"/>
      <c r="J1177" s="22"/>
      <c r="K1177" s="22"/>
      <c r="L1177" s="22"/>
      <c r="M1177" s="22"/>
      <c r="N1177" s="22"/>
      <c r="O1177" s="22"/>
      <c r="P1177" s="22"/>
      <c r="Q1177" s="22"/>
      <c r="R1177" s="22"/>
    </row>
    <row r="1178" spans="1:18" x14ac:dyDescent="0.35">
      <c r="A1178" s="22"/>
      <c r="B1178" s="109"/>
      <c r="C1178" s="109"/>
      <c r="D1178" s="109"/>
      <c r="E1178" s="22"/>
      <c r="F1178" s="22"/>
      <c r="G1178" s="22"/>
      <c r="H1178" s="22"/>
      <c r="I1178" s="22"/>
      <c r="J1178" s="22"/>
      <c r="K1178" s="22"/>
      <c r="L1178" s="22"/>
      <c r="M1178" s="22"/>
      <c r="N1178" s="22"/>
      <c r="O1178" s="22"/>
      <c r="P1178" s="22"/>
      <c r="Q1178" s="22"/>
      <c r="R1178" s="22"/>
    </row>
    <row r="1179" spans="1:18" x14ac:dyDescent="0.35">
      <c r="A1179" s="22"/>
      <c r="B1179" s="109"/>
      <c r="C1179" s="109"/>
      <c r="D1179" s="109"/>
      <c r="E1179" s="22"/>
      <c r="F1179" s="22"/>
      <c r="G1179" s="22"/>
      <c r="H1179" s="22"/>
      <c r="I1179" s="22"/>
      <c r="J1179" s="22"/>
      <c r="K1179" s="22"/>
      <c r="L1179" s="22"/>
      <c r="M1179" s="22"/>
      <c r="N1179" s="22"/>
      <c r="O1179" s="22"/>
      <c r="P1179" s="22"/>
      <c r="Q1179" s="22"/>
      <c r="R1179" s="22"/>
    </row>
    <row r="1180" spans="1:18" x14ac:dyDescent="0.35">
      <c r="A1180" s="22"/>
      <c r="B1180" s="109"/>
      <c r="C1180" s="109"/>
      <c r="D1180" s="109"/>
      <c r="E1180" s="22"/>
      <c r="F1180" s="22"/>
      <c r="G1180" s="22"/>
      <c r="H1180" s="22"/>
      <c r="I1180" s="22"/>
      <c r="J1180" s="22"/>
      <c r="K1180" s="22"/>
      <c r="L1180" s="22"/>
      <c r="M1180" s="22"/>
      <c r="N1180" s="22"/>
      <c r="O1180" s="22"/>
      <c r="P1180" s="22"/>
      <c r="Q1180" s="22"/>
      <c r="R1180" s="22"/>
    </row>
    <row r="1181" spans="1:18" x14ac:dyDescent="0.35">
      <c r="A1181" s="22"/>
      <c r="B1181" s="109"/>
      <c r="C1181" s="109"/>
      <c r="D1181" s="109"/>
      <c r="E1181" s="22"/>
      <c r="F1181" s="22"/>
      <c r="G1181" s="22"/>
      <c r="H1181" s="22"/>
      <c r="I1181" s="22"/>
      <c r="J1181" s="22"/>
      <c r="K1181" s="22"/>
      <c r="L1181" s="22"/>
      <c r="M1181" s="22"/>
      <c r="N1181" s="22"/>
      <c r="O1181" s="22"/>
      <c r="P1181" s="22"/>
      <c r="Q1181" s="22"/>
      <c r="R1181" s="22"/>
    </row>
    <row r="1182" spans="1:18" x14ac:dyDescent="0.35">
      <c r="A1182" s="22"/>
      <c r="B1182" s="109"/>
      <c r="C1182" s="109"/>
      <c r="D1182" s="109"/>
      <c r="E1182" s="22"/>
      <c r="F1182" s="22"/>
      <c r="G1182" s="22"/>
      <c r="H1182" s="22"/>
      <c r="I1182" s="22"/>
      <c r="J1182" s="22"/>
      <c r="K1182" s="22"/>
      <c r="L1182" s="22"/>
      <c r="M1182" s="22"/>
      <c r="N1182" s="22"/>
      <c r="O1182" s="22"/>
      <c r="P1182" s="22"/>
      <c r="Q1182" s="22"/>
      <c r="R1182" s="22"/>
    </row>
    <row r="1183" spans="1:18" x14ac:dyDescent="0.35">
      <c r="A1183" s="22"/>
      <c r="B1183" s="109"/>
      <c r="C1183" s="109"/>
      <c r="D1183" s="109"/>
      <c r="E1183" s="22"/>
      <c r="F1183" s="22"/>
      <c r="G1183" s="22"/>
      <c r="H1183" s="22"/>
      <c r="I1183" s="22"/>
      <c r="J1183" s="22"/>
      <c r="K1183" s="22"/>
      <c r="L1183" s="22"/>
      <c r="M1183" s="22"/>
      <c r="N1183" s="22"/>
      <c r="O1183" s="22"/>
      <c r="P1183" s="22"/>
      <c r="Q1183" s="22"/>
      <c r="R1183" s="22"/>
    </row>
    <row r="1184" spans="1:18" x14ac:dyDescent="0.35">
      <c r="A1184" s="22"/>
      <c r="B1184" s="109"/>
      <c r="C1184" s="109"/>
      <c r="D1184" s="109"/>
      <c r="E1184" s="22"/>
      <c r="F1184" s="22"/>
      <c r="G1184" s="22"/>
      <c r="H1184" s="22"/>
      <c r="I1184" s="22"/>
      <c r="J1184" s="22"/>
      <c r="K1184" s="22"/>
      <c r="L1184" s="22"/>
      <c r="M1184" s="22"/>
      <c r="N1184" s="22"/>
      <c r="O1184" s="22"/>
      <c r="P1184" s="22"/>
      <c r="Q1184" s="22"/>
      <c r="R1184" s="22"/>
    </row>
    <row r="1185" spans="1:18" x14ac:dyDescent="0.35">
      <c r="A1185" s="22"/>
      <c r="B1185" s="109"/>
      <c r="C1185" s="109"/>
      <c r="D1185" s="109"/>
      <c r="E1185" s="22"/>
      <c r="F1185" s="22"/>
      <c r="G1185" s="22"/>
      <c r="H1185" s="22"/>
      <c r="I1185" s="22"/>
      <c r="J1185" s="22"/>
      <c r="K1185" s="22"/>
      <c r="L1185" s="22"/>
      <c r="M1185" s="22"/>
      <c r="N1185" s="22"/>
      <c r="O1185" s="22"/>
      <c r="P1185" s="22"/>
      <c r="Q1185" s="22"/>
      <c r="R1185" s="22"/>
    </row>
    <row r="1186" spans="1:18" x14ac:dyDescent="0.35">
      <c r="A1186" s="22"/>
      <c r="B1186" s="109"/>
      <c r="C1186" s="109"/>
      <c r="D1186" s="109"/>
      <c r="E1186" s="22"/>
      <c r="F1186" s="22"/>
      <c r="G1186" s="22"/>
      <c r="H1186" s="22"/>
      <c r="I1186" s="22"/>
      <c r="J1186" s="22"/>
      <c r="K1186" s="22"/>
      <c r="L1186" s="22"/>
      <c r="M1186" s="22"/>
      <c r="N1186" s="22"/>
      <c r="O1186" s="22"/>
      <c r="P1186" s="22"/>
      <c r="Q1186" s="22"/>
      <c r="R1186" s="22"/>
    </row>
    <row r="1187" spans="1:18" x14ac:dyDescent="0.35">
      <c r="A1187" s="22"/>
      <c r="B1187" s="109"/>
      <c r="C1187" s="109"/>
      <c r="D1187" s="109"/>
      <c r="E1187" s="22"/>
      <c r="F1187" s="22"/>
      <c r="G1187" s="22"/>
      <c r="H1187" s="22"/>
      <c r="I1187" s="22"/>
      <c r="J1187" s="22"/>
      <c r="K1187" s="22"/>
      <c r="L1187" s="22"/>
      <c r="M1187" s="22"/>
      <c r="N1187" s="22"/>
      <c r="O1187" s="22"/>
      <c r="P1187" s="22"/>
      <c r="Q1187" s="22"/>
      <c r="R1187" s="22"/>
    </row>
    <row r="1188" spans="1:18" x14ac:dyDescent="0.35">
      <c r="A1188" s="22"/>
      <c r="B1188" s="109"/>
      <c r="C1188" s="109"/>
      <c r="D1188" s="109"/>
      <c r="E1188" s="22"/>
      <c r="F1188" s="22"/>
      <c r="G1188" s="22"/>
      <c r="H1188" s="22"/>
      <c r="I1188" s="22"/>
      <c r="J1188" s="22"/>
      <c r="K1188" s="22"/>
      <c r="L1188" s="22"/>
      <c r="M1188" s="22"/>
      <c r="N1188" s="22"/>
      <c r="O1188" s="22"/>
      <c r="P1188" s="22"/>
      <c r="Q1188" s="22"/>
      <c r="R1188" s="22"/>
    </row>
    <row r="1189" spans="1:18" x14ac:dyDescent="0.35">
      <c r="A1189" s="22"/>
      <c r="B1189" s="109"/>
      <c r="C1189" s="109"/>
      <c r="D1189" s="109"/>
      <c r="E1189" s="22"/>
      <c r="F1189" s="22"/>
      <c r="G1189" s="22"/>
      <c r="H1189" s="22"/>
      <c r="I1189" s="22"/>
      <c r="J1189" s="22"/>
      <c r="K1189" s="22"/>
      <c r="L1189" s="22"/>
      <c r="M1189" s="22"/>
      <c r="N1189" s="22"/>
      <c r="O1189" s="22"/>
      <c r="P1189" s="22"/>
      <c r="Q1189" s="22"/>
      <c r="R1189" s="22"/>
    </row>
    <row r="1190" spans="1:18" x14ac:dyDescent="0.35">
      <c r="A1190" s="22"/>
      <c r="B1190" s="109"/>
      <c r="C1190" s="109"/>
      <c r="D1190" s="109"/>
      <c r="E1190" s="22"/>
      <c r="F1190" s="22"/>
      <c r="G1190" s="22"/>
      <c r="H1190" s="22"/>
      <c r="I1190" s="22"/>
      <c r="J1190" s="22"/>
      <c r="K1190" s="22"/>
      <c r="L1190" s="22"/>
      <c r="M1190" s="22"/>
      <c r="N1190" s="22"/>
      <c r="O1190" s="22"/>
      <c r="P1190" s="22"/>
      <c r="Q1190" s="22"/>
      <c r="R1190" s="22"/>
    </row>
    <row r="1191" spans="1:18" x14ac:dyDescent="0.35">
      <c r="A1191" s="22"/>
      <c r="B1191" s="109"/>
      <c r="C1191" s="109"/>
      <c r="D1191" s="109"/>
      <c r="E1191" s="22"/>
      <c r="F1191" s="22"/>
      <c r="G1191" s="22"/>
      <c r="H1191" s="22"/>
      <c r="I1191" s="22"/>
      <c r="J1191" s="22"/>
      <c r="K1191" s="22"/>
      <c r="L1191" s="22"/>
      <c r="M1191" s="22"/>
      <c r="N1191" s="22"/>
      <c r="O1191" s="22"/>
      <c r="P1191" s="22"/>
      <c r="Q1191" s="22"/>
      <c r="R1191" s="22"/>
    </row>
    <row r="1192" spans="1:18" x14ac:dyDescent="0.35">
      <c r="A1192" s="22"/>
      <c r="B1192" s="109"/>
      <c r="C1192" s="109"/>
      <c r="D1192" s="109"/>
      <c r="E1192" s="22"/>
      <c r="F1192" s="22"/>
      <c r="G1192" s="22"/>
      <c r="H1192" s="22"/>
      <c r="I1192" s="22"/>
      <c r="J1192" s="22"/>
      <c r="K1192" s="22"/>
      <c r="L1192" s="22"/>
      <c r="M1192" s="22"/>
      <c r="N1192" s="22"/>
      <c r="O1192" s="22"/>
      <c r="P1192" s="22"/>
      <c r="Q1192" s="22"/>
      <c r="R1192" s="22"/>
    </row>
    <row r="1193" spans="1:18" x14ac:dyDescent="0.35">
      <c r="A1193" s="22"/>
      <c r="B1193" s="109"/>
      <c r="C1193" s="109"/>
      <c r="D1193" s="109"/>
      <c r="E1193" s="22"/>
      <c r="F1193" s="22"/>
      <c r="G1193" s="22"/>
      <c r="H1193" s="22"/>
      <c r="I1193" s="22"/>
      <c r="J1193" s="22"/>
      <c r="K1193" s="22"/>
      <c r="L1193" s="22"/>
      <c r="M1193" s="22"/>
      <c r="N1193" s="22"/>
      <c r="O1193" s="22"/>
      <c r="P1193" s="22"/>
      <c r="Q1193" s="22"/>
      <c r="R1193" s="22"/>
    </row>
    <row r="1194" spans="1:18" x14ac:dyDescent="0.35">
      <c r="A1194" s="22"/>
      <c r="B1194" s="109"/>
      <c r="C1194" s="109"/>
      <c r="D1194" s="109"/>
      <c r="E1194" s="22"/>
      <c r="F1194" s="22"/>
      <c r="G1194" s="22"/>
      <c r="H1194" s="22"/>
      <c r="I1194" s="22"/>
      <c r="J1194" s="22"/>
      <c r="K1194" s="22"/>
      <c r="L1194" s="22"/>
      <c r="M1194" s="22"/>
      <c r="N1194" s="22"/>
      <c r="O1194" s="22"/>
      <c r="P1194" s="22"/>
      <c r="Q1194" s="22"/>
      <c r="R1194" s="22"/>
    </row>
    <row r="1195" spans="1:18" x14ac:dyDescent="0.35">
      <c r="A1195" s="22"/>
      <c r="B1195" s="109"/>
      <c r="C1195" s="109"/>
      <c r="D1195" s="109"/>
      <c r="E1195" s="22"/>
      <c r="F1195" s="22"/>
      <c r="G1195" s="22"/>
      <c r="H1195" s="22"/>
      <c r="I1195" s="22"/>
      <c r="J1195" s="22"/>
      <c r="K1195" s="22"/>
      <c r="L1195" s="22"/>
      <c r="M1195" s="22"/>
      <c r="N1195" s="22"/>
      <c r="O1195" s="22"/>
      <c r="P1195" s="22"/>
      <c r="Q1195" s="22"/>
      <c r="R1195" s="22"/>
    </row>
    <row r="1196" spans="1:18" x14ac:dyDescent="0.35">
      <c r="A1196" s="22"/>
      <c r="B1196" s="109"/>
      <c r="C1196" s="109"/>
      <c r="D1196" s="109"/>
      <c r="E1196" s="22"/>
      <c r="F1196" s="22"/>
      <c r="G1196" s="22"/>
      <c r="H1196" s="22"/>
      <c r="I1196" s="22"/>
      <c r="J1196" s="22"/>
      <c r="K1196" s="22"/>
      <c r="L1196" s="22"/>
      <c r="M1196" s="22"/>
      <c r="N1196" s="22"/>
      <c r="O1196" s="22"/>
      <c r="P1196" s="22"/>
      <c r="Q1196" s="22"/>
      <c r="R1196" s="22"/>
    </row>
    <row r="1197" spans="1:18" x14ac:dyDescent="0.35">
      <c r="A1197" s="22"/>
      <c r="B1197" s="109"/>
      <c r="C1197" s="109"/>
      <c r="D1197" s="109"/>
      <c r="E1197" s="22"/>
      <c r="F1197" s="22"/>
      <c r="G1197" s="22"/>
      <c r="H1197" s="22"/>
      <c r="I1197" s="22"/>
      <c r="J1197" s="22"/>
      <c r="K1197" s="22"/>
      <c r="L1197" s="22"/>
      <c r="M1197" s="22"/>
      <c r="N1197" s="22"/>
      <c r="O1197" s="22"/>
      <c r="P1197" s="22"/>
      <c r="Q1197" s="22"/>
      <c r="R1197" s="22"/>
    </row>
    <row r="1198" spans="1:18" x14ac:dyDescent="0.35">
      <c r="A1198" s="22"/>
      <c r="B1198" s="109"/>
      <c r="C1198" s="109"/>
      <c r="D1198" s="109"/>
      <c r="E1198" s="22"/>
      <c r="F1198" s="22"/>
      <c r="G1198" s="22"/>
      <c r="H1198" s="22"/>
      <c r="I1198" s="22"/>
      <c r="J1198" s="22"/>
      <c r="K1198" s="22"/>
      <c r="L1198" s="22"/>
      <c r="M1198" s="22"/>
      <c r="N1198" s="22"/>
      <c r="O1198" s="22"/>
      <c r="P1198" s="22"/>
      <c r="Q1198" s="22"/>
      <c r="R1198" s="22"/>
    </row>
    <row r="1199" spans="1:18" x14ac:dyDescent="0.35">
      <c r="A1199" s="22"/>
      <c r="B1199" s="109"/>
      <c r="C1199" s="109"/>
      <c r="D1199" s="109"/>
      <c r="E1199" s="22"/>
      <c r="F1199" s="22"/>
      <c r="G1199" s="22"/>
      <c r="H1199" s="22"/>
      <c r="I1199" s="22"/>
      <c r="J1199" s="22"/>
      <c r="K1199" s="22"/>
      <c r="L1199" s="22"/>
      <c r="M1199" s="22"/>
      <c r="N1199" s="22"/>
      <c r="O1199" s="22"/>
      <c r="P1199" s="22"/>
      <c r="Q1199" s="22"/>
      <c r="R1199" s="22"/>
    </row>
    <row r="1200" spans="1:18" x14ac:dyDescent="0.35">
      <c r="A1200" s="22"/>
      <c r="B1200" s="109"/>
      <c r="C1200" s="109"/>
      <c r="D1200" s="109"/>
      <c r="E1200" s="22"/>
      <c r="F1200" s="22"/>
      <c r="G1200" s="22"/>
      <c r="H1200" s="22"/>
      <c r="I1200" s="22"/>
      <c r="J1200" s="22"/>
      <c r="K1200" s="22"/>
      <c r="L1200" s="22"/>
      <c r="M1200" s="22"/>
      <c r="N1200" s="22"/>
      <c r="O1200" s="22"/>
      <c r="P1200" s="22"/>
      <c r="Q1200" s="22"/>
      <c r="R1200" s="22"/>
    </row>
    <row r="1201" spans="1:18" x14ac:dyDescent="0.35">
      <c r="A1201" s="22"/>
      <c r="B1201" s="109"/>
      <c r="C1201" s="109"/>
      <c r="D1201" s="109"/>
      <c r="E1201" s="22"/>
      <c r="F1201" s="22"/>
      <c r="G1201" s="22"/>
      <c r="H1201" s="22"/>
      <c r="I1201" s="22"/>
      <c r="J1201" s="22"/>
      <c r="K1201" s="22"/>
      <c r="L1201" s="22"/>
      <c r="M1201" s="22"/>
      <c r="N1201" s="22"/>
      <c r="O1201" s="22"/>
      <c r="P1201" s="22"/>
      <c r="Q1201" s="22"/>
      <c r="R1201" s="22"/>
    </row>
    <row r="1202" spans="1:18" x14ac:dyDescent="0.35">
      <c r="A1202" s="22"/>
      <c r="B1202" s="109"/>
      <c r="C1202" s="109"/>
      <c r="D1202" s="109"/>
      <c r="E1202" s="22"/>
      <c r="F1202" s="22"/>
      <c r="G1202" s="22"/>
      <c r="H1202" s="22"/>
      <c r="I1202" s="22"/>
      <c r="J1202" s="22"/>
      <c r="K1202" s="22"/>
      <c r="L1202" s="22"/>
      <c r="M1202" s="22"/>
      <c r="N1202" s="22"/>
      <c r="O1202" s="22"/>
      <c r="P1202" s="22"/>
      <c r="Q1202" s="22"/>
      <c r="R1202" s="22"/>
    </row>
    <row r="1203" spans="1:18" x14ac:dyDescent="0.35">
      <c r="A1203" s="22"/>
      <c r="B1203" s="109"/>
      <c r="C1203" s="109"/>
      <c r="D1203" s="109"/>
      <c r="E1203" s="22"/>
      <c r="F1203" s="22"/>
      <c r="G1203" s="22"/>
      <c r="H1203" s="22"/>
      <c r="I1203" s="22"/>
      <c r="J1203" s="22"/>
      <c r="K1203" s="22"/>
      <c r="L1203" s="22"/>
      <c r="M1203" s="22"/>
      <c r="N1203" s="22"/>
      <c r="O1203" s="22"/>
      <c r="P1203" s="22"/>
      <c r="Q1203" s="22"/>
      <c r="R1203" s="22"/>
    </row>
    <row r="1204" spans="1:18" x14ac:dyDescent="0.35">
      <c r="A1204" s="22"/>
      <c r="B1204" s="109"/>
      <c r="C1204" s="109"/>
      <c r="D1204" s="109"/>
      <c r="E1204" s="22"/>
      <c r="F1204" s="22"/>
      <c r="G1204" s="22"/>
      <c r="H1204" s="22"/>
      <c r="I1204" s="22"/>
      <c r="J1204" s="22"/>
      <c r="K1204" s="22"/>
      <c r="L1204" s="22"/>
      <c r="M1204" s="22"/>
      <c r="N1204" s="22"/>
      <c r="O1204" s="22"/>
      <c r="P1204" s="22"/>
      <c r="Q1204" s="22"/>
      <c r="R1204" s="22"/>
    </row>
    <row r="1205" spans="1:18" x14ac:dyDescent="0.35">
      <c r="A1205" s="22"/>
      <c r="B1205" s="109"/>
      <c r="C1205" s="109"/>
      <c r="D1205" s="109"/>
      <c r="E1205" s="22"/>
      <c r="F1205" s="22"/>
      <c r="G1205" s="22"/>
      <c r="H1205" s="22"/>
      <c r="I1205" s="22"/>
      <c r="J1205" s="22"/>
      <c r="K1205" s="22"/>
      <c r="L1205" s="22"/>
      <c r="M1205" s="22"/>
      <c r="N1205" s="22"/>
      <c r="O1205" s="22"/>
      <c r="P1205" s="22"/>
      <c r="Q1205" s="22"/>
      <c r="R1205" s="22"/>
    </row>
    <row r="1206" spans="1:18" x14ac:dyDescent="0.35">
      <c r="A1206" s="22"/>
      <c r="B1206" s="109"/>
      <c r="C1206" s="109"/>
      <c r="D1206" s="109"/>
      <c r="E1206" s="22"/>
      <c r="F1206" s="22"/>
      <c r="G1206" s="22"/>
      <c r="H1206" s="22"/>
      <c r="I1206" s="22"/>
      <c r="J1206" s="22"/>
      <c r="K1206" s="22"/>
      <c r="L1206" s="22"/>
      <c r="M1206" s="22"/>
      <c r="N1206" s="22"/>
      <c r="O1206" s="22"/>
      <c r="P1206" s="22"/>
      <c r="Q1206" s="22"/>
      <c r="R1206" s="22"/>
    </row>
    <row r="1207" spans="1:18" x14ac:dyDescent="0.35">
      <c r="A1207" s="22"/>
      <c r="B1207" s="109"/>
      <c r="C1207" s="109"/>
      <c r="D1207" s="109"/>
      <c r="E1207" s="22"/>
      <c r="F1207" s="22"/>
      <c r="G1207" s="22"/>
      <c r="H1207" s="22"/>
      <c r="I1207" s="22"/>
      <c r="J1207" s="22"/>
      <c r="K1207" s="22"/>
      <c r="L1207" s="22"/>
      <c r="M1207" s="22"/>
      <c r="N1207" s="22"/>
      <c r="O1207" s="22"/>
      <c r="P1207" s="22"/>
      <c r="Q1207" s="22"/>
      <c r="R1207" s="22"/>
    </row>
    <row r="1208" spans="1:18" x14ac:dyDescent="0.35">
      <c r="A1208" s="22"/>
      <c r="B1208" s="109"/>
      <c r="C1208" s="109"/>
      <c r="D1208" s="109"/>
      <c r="E1208" s="22"/>
      <c r="F1208" s="22"/>
      <c r="G1208" s="22"/>
      <c r="H1208" s="22"/>
      <c r="I1208" s="22"/>
      <c r="J1208" s="22"/>
      <c r="K1208" s="22"/>
      <c r="L1208" s="22"/>
      <c r="M1208" s="22"/>
      <c r="N1208" s="22"/>
      <c r="O1208" s="22"/>
      <c r="P1208" s="22"/>
      <c r="Q1208" s="22"/>
      <c r="R1208" s="22"/>
    </row>
    <row r="1209" spans="1:18" x14ac:dyDescent="0.35">
      <c r="A1209" s="22"/>
      <c r="B1209" s="109"/>
      <c r="C1209" s="109"/>
      <c r="D1209" s="109"/>
      <c r="E1209" s="22"/>
      <c r="F1209" s="22"/>
      <c r="G1209" s="22"/>
      <c r="H1209" s="22"/>
      <c r="I1209" s="22"/>
      <c r="J1209" s="22"/>
      <c r="K1209" s="22"/>
      <c r="L1209" s="22"/>
      <c r="M1209" s="22"/>
      <c r="N1209" s="22"/>
      <c r="O1209" s="22"/>
      <c r="P1209" s="22"/>
      <c r="Q1209" s="22"/>
      <c r="R1209" s="22"/>
    </row>
    <row r="1210" spans="1:18" x14ac:dyDescent="0.35">
      <c r="A1210" s="22"/>
      <c r="B1210" s="109"/>
      <c r="C1210" s="109"/>
      <c r="D1210" s="109"/>
      <c r="E1210" s="22"/>
      <c r="F1210" s="22"/>
      <c r="G1210" s="22"/>
      <c r="H1210" s="22"/>
      <c r="I1210" s="22"/>
      <c r="J1210" s="22"/>
      <c r="K1210" s="22"/>
      <c r="L1210" s="22"/>
      <c r="M1210" s="22"/>
      <c r="N1210" s="22"/>
      <c r="O1210" s="22"/>
      <c r="P1210" s="22"/>
      <c r="Q1210" s="22"/>
      <c r="R1210" s="22"/>
    </row>
    <row r="1211" spans="1:18" x14ac:dyDescent="0.35">
      <c r="A1211" s="22"/>
      <c r="B1211" s="109"/>
      <c r="C1211" s="109"/>
      <c r="D1211" s="109"/>
      <c r="E1211" s="22"/>
      <c r="F1211" s="22"/>
      <c r="G1211" s="22"/>
      <c r="H1211" s="22"/>
      <c r="I1211" s="22"/>
      <c r="J1211" s="22"/>
      <c r="K1211" s="22"/>
      <c r="L1211" s="22"/>
      <c r="M1211" s="22"/>
      <c r="N1211" s="22"/>
      <c r="O1211" s="22"/>
      <c r="P1211" s="22"/>
      <c r="Q1211" s="22"/>
      <c r="R1211" s="22"/>
    </row>
    <row r="1212" spans="1:18" x14ac:dyDescent="0.35">
      <c r="A1212" s="22"/>
      <c r="B1212" s="109"/>
      <c r="C1212" s="109"/>
      <c r="D1212" s="109"/>
      <c r="E1212" s="22"/>
      <c r="F1212" s="22"/>
      <c r="G1212" s="22"/>
      <c r="H1212" s="22"/>
      <c r="I1212" s="22"/>
      <c r="J1212" s="22"/>
      <c r="K1212" s="22"/>
      <c r="L1212" s="22"/>
      <c r="M1212" s="22"/>
      <c r="N1212" s="22"/>
      <c r="O1212" s="22"/>
      <c r="P1212" s="22"/>
      <c r="Q1212" s="22"/>
      <c r="R1212" s="22"/>
    </row>
    <row r="1213" spans="1:18" x14ac:dyDescent="0.35">
      <c r="A1213" s="22"/>
      <c r="B1213" s="109"/>
      <c r="C1213" s="109"/>
      <c r="D1213" s="109"/>
      <c r="E1213" s="22"/>
      <c r="F1213" s="22"/>
      <c r="G1213" s="22"/>
      <c r="H1213" s="22"/>
      <c r="I1213" s="22"/>
      <c r="J1213" s="22"/>
      <c r="K1213" s="22"/>
      <c r="L1213" s="22"/>
      <c r="M1213" s="22"/>
      <c r="N1213" s="22"/>
      <c r="O1213" s="22"/>
      <c r="P1213" s="22"/>
      <c r="Q1213" s="22"/>
      <c r="R1213" s="22"/>
    </row>
    <row r="1214" spans="1:18" x14ac:dyDescent="0.35">
      <c r="A1214" s="22"/>
      <c r="B1214" s="109"/>
      <c r="C1214" s="109"/>
      <c r="D1214" s="109"/>
      <c r="E1214" s="22"/>
      <c r="F1214" s="22"/>
      <c r="G1214" s="22"/>
      <c r="H1214" s="22"/>
      <c r="I1214" s="22"/>
      <c r="J1214" s="22"/>
      <c r="K1214" s="22"/>
      <c r="L1214" s="22"/>
      <c r="M1214" s="22"/>
      <c r="N1214" s="22"/>
      <c r="O1214" s="22"/>
      <c r="P1214" s="22"/>
      <c r="Q1214" s="22"/>
      <c r="R1214" s="22"/>
    </row>
    <row r="1215" spans="1:18" x14ac:dyDescent="0.35">
      <c r="A1215" s="22"/>
      <c r="B1215" s="109"/>
      <c r="C1215" s="109"/>
      <c r="D1215" s="109"/>
      <c r="E1215" s="22"/>
      <c r="F1215" s="22"/>
      <c r="G1215" s="22"/>
      <c r="H1215" s="22"/>
      <c r="I1215" s="22"/>
      <c r="J1215" s="22"/>
      <c r="K1215" s="22"/>
      <c r="L1215" s="22"/>
      <c r="M1215" s="22"/>
      <c r="N1215" s="22"/>
      <c r="O1215" s="22"/>
      <c r="P1215" s="22"/>
      <c r="Q1215" s="22"/>
      <c r="R1215" s="22"/>
    </row>
    <row r="1216" spans="1:18" x14ac:dyDescent="0.35">
      <c r="A1216" s="22"/>
      <c r="B1216" s="109"/>
      <c r="C1216" s="109"/>
      <c r="D1216" s="109"/>
      <c r="E1216" s="22"/>
      <c r="F1216" s="22"/>
      <c r="G1216" s="22"/>
      <c r="H1216" s="22"/>
      <c r="I1216" s="22"/>
      <c r="J1216" s="22"/>
      <c r="K1216" s="22"/>
      <c r="L1216" s="22"/>
      <c r="M1216" s="22"/>
      <c r="N1216" s="22"/>
      <c r="O1216" s="22"/>
      <c r="P1216" s="22"/>
      <c r="Q1216" s="22"/>
      <c r="R1216" s="22"/>
    </row>
    <row r="1217" spans="1:18" x14ac:dyDescent="0.35">
      <c r="A1217" s="22"/>
      <c r="B1217" s="109"/>
      <c r="C1217" s="109"/>
      <c r="D1217" s="109"/>
      <c r="E1217" s="22"/>
      <c r="F1217" s="22"/>
      <c r="G1217" s="22"/>
      <c r="H1217" s="22"/>
      <c r="I1217" s="22"/>
      <c r="J1217" s="22"/>
      <c r="K1217" s="22"/>
      <c r="L1217" s="22"/>
      <c r="M1217" s="22"/>
      <c r="N1217" s="22"/>
      <c r="O1217" s="22"/>
      <c r="P1217" s="22"/>
      <c r="Q1217" s="22"/>
      <c r="R1217" s="22"/>
    </row>
    <row r="1218" spans="1:18" x14ac:dyDescent="0.35">
      <c r="A1218" s="22"/>
      <c r="B1218" s="109"/>
      <c r="C1218" s="109"/>
      <c r="D1218" s="109"/>
      <c r="E1218" s="22"/>
      <c r="F1218" s="22"/>
      <c r="G1218" s="22"/>
      <c r="H1218" s="22"/>
      <c r="I1218" s="22"/>
      <c r="J1218" s="22"/>
      <c r="K1218" s="22"/>
      <c r="L1218" s="22"/>
      <c r="M1218" s="22"/>
      <c r="N1218" s="22"/>
      <c r="O1218" s="22"/>
      <c r="P1218" s="22"/>
      <c r="Q1218" s="22"/>
      <c r="R1218" s="22"/>
    </row>
    <row r="1219" spans="1:18" x14ac:dyDescent="0.35">
      <c r="A1219" s="22"/>
      <c r="B1219" s="109"/>
      <c r="C1219" s="109"/>
      <c r="D1219" s="109"/>
      <c r="E1219" s="22"/>
      <c r="F1219" s="22"/>
      <c r="G1219" s="22"/>
      <c r="H1219" s="22"/>
      <c r="I1219" s="22"/>
      <c r="J1219" s="22"/>
      <c r="K1219" s="22"/>
      <c r="L1219" s="22"/>
      <c r="M1219" s="22"/>
      <c r="N1219" s="22"/>
      <c r="O1219" s="22"/>
      <c r="P1219" s="22"/>
      <c r="Q1219" s="22"/>
      <c r="R1219" s="22"/>
    </row>
    <row r="1220" spans="1:18" x14ac:dyDescent="0.35">
      <c r="A1220" s="22"/>
      <c r="B1220" s="109"/>
      <c r="C1220" s="109"/>
      <c r="D1220" s="109"/>
      <c r="E1220" s="22"/>
      <c r="F1220" s="22"/>
      <c r="G1220" s="22"/>
      <c r="H1220" s="22"/>
      <c r="I1220" s="22"/>
      <c r="J1220" s="22"/>
      <c r="K1220" s="22"/>
      <c r="L1220" s="22"/>
      <c r="M1220" s="22"/>
      <c r="N1220" s="22"/>
      <c r="O1220" s="22"/>
      <c r="P1220" s="22"/>
      <c r="Q1220" s="22"/>
      <c r="R1220" s="22"/>
    </row>
    <row r="1221" spans="1:18" x14ac:dyDescent="0.35">
      <c r="A1221" s="22"/>
      <c r="B1221" s="109"/>
      <c r="C1221" s="109"/>
      <c r="D1221" s="109"/>
      <c r="E1221" s="22"/>
      <c r="F1221" s="22"/>
      <c r="G1221" s="22"/>
      <c r="H1221" s="22"/>
      <c r="I1221" s="22"/>
      <c r="J1221" s="22"/>
      <c r="K1221" s="22"/>
      <c r="L1221" s="22"/>
      <c r="M1221" s="22"/>
      <c r="N1221" s="22"/>
      <c r="O1221" s="22"/>
      <c r="P1221" s="22"/>
      <c r="Q1221" s="22"/>
      <c r="R1221" s="22"/>
    </row>
    <row r="1222" spans="1:18" x14ac:dyDescent="0.35">
      <c r="A1222" s="22"/>
      <c r="B1222" s="109"/>
      <c r="C1222" s="109"/>
      <c r="D1222" s="109"/>
      <c r="E1222" s="22"/>
      <c r="F1222" s="22"/>
      <c r="G1222" s="22"/>
      <c r="H1222" s="22"/>
      <c r="I1222" s="22"/>
      <c r="J1222" s="22"/>
      <c r="K1222" s="22"/>
      <c r="L1222" s="22"/>
      <c r="M1222" s="22"/>
      <c r="N1222" s="22"/>
      <c r="O1222" s="22"/>
      <c r="P1222" s="22"/>
      <c r="Q1222" s="22"/>
      <c r="R1222" s="22"/>
    </row>
    <row r="1223" spans="1:18" x14ac:dyDescent="0.35">
      <c r="A1223" s="22"/>
      <c r="B1223" s="109"/>
      <c r="C1223" s="109"/>
      <c r="D1223" s="109"/>
      <c r="E1223" s="22"/>
      <c r="F1223" s="22"/>
      <c r="G1223" s="22"/>
      <c r="H1223" s="22"/>
      <c r="I1223" s="22"/>
      <c r="J1223" s="22"/>
      <c r="K1223" s="22"/>
      <c r="L1223" s="22"/>
      <c r="M1223" s="22"/>
      <c r="N1223" s="22"/>
      <c r="O1223" s="22"/>
      <c r="P1223" s="22"/>
      <c r="Q1223" s="22"/>
      <c r="R1223" s="22"/>
    </row>
    <row r="1224" spans="1:18" x14ac:dyDescent="0.35">
      <c r="A1224" s="22"/>
      <c r="B1224" s="109"/>
      <c r="C1224" s="109"/>
      <c r="D1224" s="109"/>
      <c r="E1224" s="22"/>
      <c r="F1224" s="22"/>
      <c r="G1224" s="22"/>
      <c r="H1224" s="22"/>
      <c r="I1224" s="22"/>
      <c r="J1224" s="22"/>
      <c r="K1224" s="22"/>
      <c r="L1224" s="22"/>
      <c r="M1224" s="22"/>
      <c r="N1224" s="22"/>
      <c r="O1224" s="22"/>
      <c r="P1224" s="22"/>
      <c r="Q1224" s="22"/>
      <c r="R1224" s="22"/>
    </row>
    <row r="1225" spans="1:18" x14ac:dyDescent="0.35">
      <c r="A1225" s="22"/>
      <c r="B1225" s="109"/>
      <c r="C1225" s="109"/>
      <c r="D1225" s="109"/>
      <c r="E1225" s="22"/>
      <c r="F1225" s="22"/>
      <c r="G1225" s="22"/>
      <c r="H1225" s="22"/>
      <c r="I1225" s="22"/>
      <c r="J1225" s="22"/>
      <c r="K1225" s="22"/>
      <c r="L1225" s="22"/>
      <c r="M1225" s="22"/>
      <c r="N1225" s="22"/>
      <c r="O1225" s="22"/>
      <c r="P1225" s="22"/>
      <c r="Q1225" s="22"/>
      <c r="R1225" s="22"/>
    </row>
    <row r="1226" spans="1:18" x14ac:dyDescent="0.35">
      <c r="A1226" s="22"/>
      <c r="B1226" s="109"/>
      <c r="C1226" s="109"/>
      <c r="D1226" s="109"/>
      <c r="E1226" s="22"/>
      <c r="F1226" s="22"/>
      <c r="G1226" s="22"/>
      <c r="H1226" s="22"/>
      <c r="I1226" s="22"/>
      <c r="J1226" s="22"/>
      <c r="K1226" s="22"/>
      <c r="L1226" s="22"/>
      <c r="M1226" s="22"/>
      <c r="N1226" s="22"/>
      <c r="O1226" s="22"/>
      <c r="P1226" s="22"/>
      <c r="Q1226" s="22"/>
      <c r="R1226" s="22"/>
    </row>
    <row r="1227" spans="1:18" x14ac:dyDescent="0.35">
      <c r="A1227" s="22"/>
      <c r="B1227" s="109"/>
      <c r="C1227" s="109"/>
      <c r="D1227" s="109"/>
      <c r="E1227" s="22"/>
      <c r="F1227" s="22"/>
      <c r="G1227" s="22"/>
      <c r="H1227" s="22"/>
      <c r="I1227" s="22"/>
      <c r="J1227" s="22"/>
      <c r="K1227" s="22"/>
      <c r="L1227" s="22"/>
      <c r="M1227" s="22"/>
      <c r="N1227" s="22"/>
      <c r="O1227" s="22"/>
      <c r="P1227" s="22"/>
      <c r="Q1227" s="22"/>
      <c r="R1227" s="22"/>
    </row>
    <row r="1228" spans="1:18" x14ac:dyDescent="0.35">
      <c r="A1228" s="22"/>
      <c r="B1228" s="109"/>
      <c r="C1228" s="109"/>
      <c r="D1228" s="109"/>
      <c r="E1228" s="22"/>
      <c r="F1228" s="22"/>
      <c r="G1228" s="22"/>
      <c r="H1228" s="22"/>
      <c r="I1228" s="22"/>
      <c r="J1228" s="22"/>
      <c r="K1228" s="22"/>
      <c r="L1228" s="22"/>
      <c r="M1228" s="22"/>
      <c r="N1228" s="22"/>
      <c r="O1228" s="22"/>
      <c r="P1228" s="22"/>
      <c r="Q1228" s="22"/>
      <c r="R1228" s="22"/>
    </row>
    <row r="1229" spans="1:18" x14ac:dyDescent="0.35">
      <c r="A1229" s="22"/>
      <c r="B1229" s="109"/>
      <c r="C1229" s="109"/>
      <c r="D1229" s="109"/>
      <c r="E1229" s="22"/>
      <c r="F1229" s="22"/>
      <c r="G1229" s="22"/>
      <c r="H1229" s="22"/>
      <c r="I1229" s="22"/>
      <c r="J1229" s="22"/>
      <c r="K1229" s="22"/>
      <c r="L1229" s="22"/>
      <c r="M1229" s="22"/>
      <c r="N1229" s="22"/>
      <c r="O1229" s="22"/>
      <c r="P1229" s="22"/>
      <c r="Q1229" s="22"/>
      <c r="R1229" s="22"/>
    </row>
    <row r="1230" spans="1:18" x14ac:dyDescent="0.35">
      <c r="A1230" s="22"/>
      <c r="B1230" s="109"/>
      <c r="C1230" s="109"/>
      <c r="D1230" s="109"/>
      <c r="E1230" s="22"/>
      <c r="F1230" s="22"/>
      <c r="G1230" s="22"/>
      <c r="H1230" s="22"/>
      <c r="I1230" s="22"/>
      <c r="J1230" s="22"/>
      <c r="K1230" s="22"/>
      <c r="L1230" s="22"/>
      <c r="M1230" s="22"/>
      <c r="N1230" s="22"/>
      <c r="O1230" s="22"/>
      <c r="P1230" s="22"/>
      <c r="Q1230" s="22"/>
      <c r="R1230" s="22"/>
    </row>
    <row r="1231" spans="1:18" x14ac:dyDescent="0.35">
      <c r="A1231" s="22"/>
      <c r="B1231" s="109"/>
      <c r="C1231" s="109"/>
      <c r="D1231" s="109"/>
      <c r="E1231" s="22"/>
      <c r="F1231" s="22"/>
      <c r="G1231" s="22"/>
      <c r="H1231" s="22"/>
      <c r="I1231" s="22"/>
      <c r="J1231" s="22"/>
      <c r="K1231" s="22"/>
      <c r="L1231" s="22"/>
      <c r="M1231" s="22"/>
      <c r="N1231" s="22"/>
      <c r="O1231" s="22"/>
      <c r="P1231" s="22"/>
      <c r="Q1231" s="22"/>
      <c r="R1231" s="22"/>
    </row>
    <row r="1232" spans="1:18" x14ac:dyDescent="0.35">
      <c r="A1232" s="22"/>
      <c r="B1232" s="109"/>
      <c r="C1232" s="109"/>
      <c r="D1232" s="109"/>
      <c r="E1232" s="22"/>
      <c r="F1232" s="22"/>
      <c r="G1232" s="22"/>
      <c r="H1232" s="22"/>
      <c r="I1232" s="22"/>
      <c r="J1232" s="22"/>
      <c r="K1232" s="22"/>
      <c r="L1232" s="22"/>
      <c r="M1232" s="22"/>
      <c r="N1232" s="22"/>
      <c r="O1232" s="22"/>
      <c r="P1232" s="22"/>
      <c r="Q1232" s="22"/>
      <c r="R1232" s="22"/>
    </row>
    <row r="1233" spans="1:18" x14ac:dyDescent="0.35">
      <c r="A1233" s="22"/>
      <c r="B1233" s="109"/>
      <c r="C1233" s="109"/>
      <c r="D1233" s="109"/>
      <c r="E1233" s="22"/>
      <c r="F1233" s="22"/>
      <c r="G1233" s="22"/>
      <c r="H1233" s="22"/>
      <c r="I1233" s="22"/>
      <c r="J1233" s="22"/>
      <c r="K1233" s="22"/>
      <c r="L1233" s="22"/>
      <c r="M1233" s="22"/>
      <c r="N1233" s="22"/>
      <c r="O1233" s="22"/>
      <c r="P1233" s="22"/>
      <c r="Q1233" s="22"/>
      <c r="R1233" s="22"/>
    </row>
    <row r="1234" spans="1:18" x14ac:dyDescent="0.35">
      <c r="A1234" s="22"/>
      <c r="B1234" s="109"/>
      <c r="C1234" s="109"/>
      <c r="D1234" s="109"/>
      <c r="E1234" s="22"/>
      <c r="F1234" s="22"/>
      <c r="G1234" s="22"/>
      <c r="H1234" s="22"/>
      <c r="I1234" s="22"/>
      <c r="J1234" s="22"/>
      <c r="K1234" s="22"/>
      <c r="L1234" s="22"/>
      <c r="M1234" s="22"/>
      <c r="N1234" s="22"/>
      <c r="O1234" s="22"/>
      <c r="P1234" s="22"/>
      <c r="Q1234" s="22"/>
      <c r="R1234" s="22"/>
    </row>
    <row r="1235" spans="1:18" x14ac:dyDescent="0.35">
      <c r="A1235" s="22"/>
      <c r="B1235" s="109"/>
      <c r="C1235" s="109"/>
      <c r="D1235" s="109"/>
      <c r="E1235" s="22"/>
      <c r="F1235" s="22"/>
      <c r="G1235" s="22"/>
      <c r="H1235" s="22"/>
      <c r="I1235" s="22"/>
      <c r="J1235" s="22"/>
      <c r="K1235" s="22"/>
      <c r="L1235" s="22"/>
      <c r="M1235" s="22"/>
      <c r="N1235" s="22"/>
      <c r="O1235" s="22"/>
      <c r="P1235" s="22"/>
      <c r="Q1235" s="22"/>
      <c r="R1235" s="22"/>
    </row>
    <row r="1236" spans="1:18" x14ac:dyDescent="0.35">
      <c r="A1236" s="22"/>
      <c r="B1236" s="109"/>
      <c r="C1236" s="109"/>
      <c r="D1236" s="109"/>
      <c r="E1236" s="22"/>
      <c r="F1236" s="22"/>
      <c r="G1236" s="22"/>
      <c r="H1236" s="22"/>
      <c r="I1236" s="22"/>
      <c r="J1236" s="22"/>
      <c r="K1236" s="22"/>
      <c r="L1236" s="22"/>
      <c r="M1236" s="22"/>
      <c r="N1236" s="22"/>
      <c r="O1236" s="22"/>
      <c r="P1236" s="22"/>
      <c r="Q1236" s="22"/>
      <c r="R1236" s="22"/>
    </row>
    <row r="1237" spans="1:18" x14ac:dyDescent="0.35">
      <c r="A1237" s="22"/>
      <c r="B1237" s="109"/>
      <c r="C1237" s="109"/>
      <c r="D1237" s="109"/>
      <c r="E1237" s="22"/>
      <c r="F1237" s="22"/>
      <c r="G1237" s="22"/>
      <c r="H1237" s="22"/>
      <c r="I1237" s="22"/>
      <c r="J1237" s="22"/>
      <c r="K1237" s="22"/>
      <c r="L1237" s="22"/>
      <c r="M1237" s="22"/>
      <c r="N1237" s="22"/>
      <c r="O1237" s="22"/>
      <c r="P1237" s="22"/>
      <c r="Q1237" s="22"/>
      <c r="R1237" s="22"/>
    </row>
    <row r="1238" spans="1:18" x14ac:dyDescent="0.35">
      <c r="A1238" s="22"/>
      <c r="B1238" s="109"/>
      <c r="C1238" s="109"/>
      <c r="D1238" s="109"/>
      <c r="E1238" s="22"/>
      <c r="F1238" s="22"/>
      <c r="G1238" s="22"/>
      <c r="H1238" s="22"/>
      <c r="I1238" s="22"/>
      <c r="J1238" s="22"/>
      <c r="K1238" s="22"/>
      <c r="L1238" s="22"/>
      <c r="M1238" s="22"/>
      <c r="N1238" s="22"/>
      <c r="O1238" s="22"/>
      <c r="P1238" s="22"/>
      <c r="Q1238" s="22"/>
      <c r="R1238" s="22"/>
    </row>
    <row r="1239" spans="1:18" x14ac:dyDescent="0.35">
      <c r="A1239" s="22"/>
      <c r="B1239" s="109"/>
      <c r="C1239" s="109"/>
      <c r="D1239" s="109"/>
      <c r="E1239" s="22"/>
      <c r="F1239" s="22"/>
      <c r="G1239" s="22"/>
      <c r="H1239" s="22"/>
      <c r="I1239" s="22"/>
      <c r="J1239" s="22"/>
      <c r="K1239" s="22"/>
      <c r="L1239" s="22"/>
      <c r="M1239" s="22"/>
      <c r="N1239" s="22"/>
      <c r="O1239" s="22"/>
      <c r="P1239" s="22"/>
      <c r="Q1239" s="22"/>
      <c r="R1239" s="22"/>
    </row>
    <row r="1240" spans="1:18" x14ac:dyDescent="0.35">
      <c r="A1240" s="22"/>
      <c r="B1240" s="109"/>
      <c r="C1240" s="109"/>
      <c r="D1240" s="109"/>
      <c r="E1240" s="22"/>
      <c r="F1240" s="22"/>
      <c r="G1240" s="22"/>
      <c r="H1240" s="22"/>
      <c r="I1240" s="22"/>
      <c r="J1240" s="22"/>
      <c r="K1240" s="22"/>
      <c r="L1240" s="22"/>
      <c r="M1240" s="22"/>
      <c r="N1240" s="22"/>
      <c r="O1240" s="22"/>
      <c r="P1240" s="22"/>
      <c r="Q1240" s="22"/>
      <c r="R1240" s="22"/>
    </row>
    <row r="1241" spans="1:18" x14ac:dyDescent="0.35">
      <c r="A1241" s="22"/>
      <c r="B1241" s="109"/>
      <c r="C1241" s="109"/>
      <c r="D1241" s="109"/>
      <c r="E1241" s="22"/>
      <c r="F1241" s="22"/>
      <c r="G1241" s="22"/>
      <c r="H1241" s="22"/>
      <c r="I1241" s="22"/>
      <c r="J1241" s="22"/>
      <c r="K1241" s="22"/>
      <c r="L1241" s="22"/>
      <c r="M1241" s="22"/>
      <c r="N1241" s="22"/>
      <c r="O1241" s="22"/>
      <c r="P1241" s="22"/>
      <c r="Q1241" s="22"/>
      <c r="R1241" s="22"/>
    </row>
    <row r="1242" spans="1:18" x14ac:dyDescent="0.35">
      <c r="A1242" s="22"/>
      <c r="B1242" s="109"/>
      <c r="C1242" s="109"/>
      <c r="D1242" s="109"/>
      <c r="E1242" s="22"/>
      <c r="F1242" s="22"/>
      <c r="G1242" s="22"/>
      <c r="H1242" s="22"/>
      <c r="I1242" s="22"/>
      <c r="J1242" s="22"/>
      <c r="K1242" s="22"/>
      <c r="L1242" s="22"/>
      <c r="M1242" s="22"/>
      <c r="N1242" s="22"/>
      <c r="O1242" s="22"/>
      <c r="P1242" s="22"/>
      <c r="Q1242" s="22"/>
      <c r="R1242" s="22"/>
    </row>
    <row r="1243" spans="1:18" x14ac:dyDescent="0.35">
      <c r="A1243" s="22"/>
      <c r="B1243" s="109"/>
      <c r="C1243" s="109"/>
      <c r="D1243" s="109"/>
      <c r="E1243" s="22"/>
      <c r="F1243" s="22"/>
      <c r="G1243" s="22"/>
      <c r="H1243" s="22"/>
      <c r="I1243" s="22"/>
      <c r="J1243" s="22"/>
      <c r="K1243" s="22"/>
      <c r="L1243" s="22"/>
      <c r="M1243" s="22"/>
      <c r="N1243" s="22"/>
      <c r="O1243" s="22"/>
      <c r="P1243" s="22"/>
      <c r="Q1243" s="22"/>
      <c r="R1243" s="22"/>
    </row>
    <row r="1244" spans="1:18" x14ac:dyDescent="0.35">
      <c r="A1244" s="22"/>
      <c r="B1244" s="109"/>
      <c r="C1244" s="109"/>
      <c r="D1244" s="109"/>
      <c r="E1244" s="22"/>
      <c r="F1244" s="22"/>
      <c r="G1244" s="22"/>
      <c r="H1244" s="22"/>
      <c r="I1244" s="22"/>
      <c r="J1244" s="22"/>
      <c r="K1244" s="22"/>
      <c r="L1244" s="22"/>
      <c r="M1244" s="22"/>
      <c r="N1244" s="22"/>
      <c r="O1244" s="22"/>
      <c r="P1244" s="22"/>
      <c r="Q1244" s="22"/>
      <c r="R1244" s="22"/>
    </row>
    <row r="1245" spans="1:18" x14ac:dyDescent="0.35">
      <c r="A1245" s="22"/>
      <c r="B1245" s="109"/>
      <c r="C1245" s="109"/>
      <c r="D1245" s="109"/>
      <c r="E1245" s="22"/>
      <c r="F1245" s="22"/>
      <c r="G1245" s="22"/>
      <c r="H1245" s="22"/>
      <c r="I1245" s="22"/>
      <c r="J1245" s="22"/>
      <c r="K1245" s="22"/>
      <c r="L1245" s="22"/>
      <c r="M1245" s="22"/>
      <c r="N1245" s="22"/>
      <c r="O1245" s="22"/>
      <c r="P1245" s="22"/>
      <c r="Q1245" s="22"/>
      <c r="R1245" s="22"/>
    </row>
    <row r="1246" spans="1:18" x14ac:dyDescent="0.35">
      <c r="A1246" s="22"/>
      <c r="B1246" s="109"/>
      <c r="C1246" s="109"/>
      <c r="D1246" s="109"/>
      <c r="E1246" s="22"/>
      <c r="F1246" s="22"/>
      <c r="G1246" s="22"/>
      <c r="H1246" s="22"/>
      <c r="I1246" s="22"/>
      <c r="J1246" s="22"/>
      <c r="K1246" s="22"/>
      <c r="L1246" s="22"/>
      <c r="M1246" s="22"/>
      <c r="N1246" s="22"/>
      <c r="O1246" s="22"/>
      <c r="P1246" s="22"/>
      <c r="Q1246" s="22"/>
      <c r="R1246" s="22"/>
    </row>
    <row r="1247" spans="1:18" x14ac:dyDescent="0.35">
      <c r="A1247" s="22"/>
      <c r="B1247" s="109"/>
      <c r="C1247" s="109"/>
      <c r="D1247" s="109"/>
      <c r="E1247" s="22"/>
      <c r="F1247" s="22"/>
      <c r="G1247" s="22"/>
      <c r="H1247" s="22"/>
      <c r="I1247" s="22"/>
      <c r="J1247" s="22"/>
      <c r="K1247" s="22"/>
      <c r="L1247" s="22"/>
      <c r="M1247" s="22"/>
      <c r="N1247" s="22"/>
      <c r="O1247" s="22"/>
      <c r="P1247" s="22"/>
      <c r="Q1247" s="22"/>
      <c r="R1247" s="22"/>
    </row>
    <row r="1248" spans="1:18" x14ac:dyDescent="0.35">
      <c r="A1248" s="22"/>
      <c r="B1248" s="109"/>
      <c r="C1248" s="109"/>
      <c r="D1248" s="109"/>
      <c r="E1248" s="22"/>
      <c r="F1248" s="22"/>
      <c r="G1248" s="22"/>
      <c r="H1248" s="22"/>
      <c r="I1248" s="22"/>
      <c r="J1248" s="22"/>
      <c r="K1248" s="22"/>
      <c r="L1248" s="22"/>
      <c r="M1248" s="22"/>
      <c r="N1248" s="22"/>
      <c r="O1248" s="22"/>
      <c r="P1248" s="22"/>
      <c r="Q1248" s="22"/>
      <c r="R1248" s="22"/>
    </row>
    <row r="1249" spans="1:18" x14ac:dyDescent="0.35">
      <c r="A1249" s="22"/>
      <c r="B1249" s="109"/>
      <c r="C1249" s="109"/>
      <c r="D1249" s="109"/>
      <c r="E1249" s="22"/>
      <c r="F1249" s="22"/>
      <c r="G1249" s="22"/>
      <c r="H1249" s="22"/>
      <c r="I1249" s="22"/>
      <c r="J1249" s="22"/>
      <c r="K1249" s="22"/>
      <c r="L1249" s="22"/>
      <c r="M1249" s="22"/>
      <c r="N1249" s="22"/>
      <c r="O1249" s="22"/>
      <c r="P1249" s="22"/>
      <c r="Q1249" s="22"/>
      <c r="R1249" s="22"/>
    </row>
    <row r="1250" spans="1:18" x14ac:dyDescent="0.35">
      <c r="A1250" s="22"/>
      <c r="B1250" s="109"/>
      <c r="C1250" s="109"/>
      <c r="D1250" s="109"/>
      <c r="E1250" s="22"/>
      <c r="F1250" s="22"/>
      <c r="G1250" s="22"/>
      <c r="H1250" s="22"/>
      <c r="I1250" s="22"/>
      <c r="J1250" s="22"/>
      <c r="K1250" s="22"/>
      <c r="L1250" s="22"/>
      <c r="M1250" s="22"/>
      <c r="N1250" s="22"/>
      <c r="O1250" s="22"/>
      <c r="P1250" s="22"/>
      <c r="Q1250" s="22"/>
      <c r="R1250" s="22"/>
    </row>
    <row r="1251" spans="1:18" x14ac:dyDescent="0.35">
      <c r="A1251" s="22"/>
      <c r="B1251" s="109"/>
      <c r="C1251" s="109"/>
      <c r="D1251" s="109"/>
      <c r="E1251" s="22"/>
      <c r="F1251" s="22"/>
      <c r="G1251" s="22"/>
      <c r="H1251" s="22"/>
      <c r="I1251" s="22"/>
      <c r="J1251" s="22"/>
      <c r="K1251" s="22"/>
      <c r="L1251" s="22"/>
      <c r="M1251" s="22"/>
      <c r="N1251" s="22"/>
      <c r="O1251" s="22"/>
      <c r="P1251" s="22"/>
      <c r="Q1251" s="22"/>
      <c r="R1251" s="22"/>
    </row>
    <row r="1252" spans="1:18" x14ac:dyDescent="0.35">
      <c r="A1252" s="22"/>
      <c r="B1252" s="109"/>
      <c r="C1252" s="109"/>
      <c r="D1252" s="109"/>
      <c r="E1252" s="22"/>
      <c r="F1252" s="22"/>
      <c r="G1252" s="22"/>
      <c r="H1252" s="22"/>
      <c r="I1252" s="22"/>
      <c r="J1252" s="22"/>
      <c r="K1252" s="22"/>
      <c r="L1252" s="22"/>
      <c r="M1252" s="22"/>
      <c r="N1252" s="22"/>
      <c r="O1252" s="22"/>
      <c r="P1252" s="22"/>
      <c r="Q1252" s="22"/>
      <c r="R1252" s="22"/>
    </row>
    <row r="1253" spans="1:18" x14ac:dyDescent="0.35">
      <c r="A1253" s="22"/>
      <c r="B1253" s="109"/>
      <c r="C1253" s="109"/>
      <c r="D1253" s="109"/>
      <c r="E1253" s="22"/>
      <c r="F1253" s="22"/>
      <c r="G1253" s="22"/>
      <c r="H1253" s="22"/>
      <c r="I1253" s="22"/>
      <c r="J1253" s="22"/>
      <c r="K1253" s="22"/>
      <c r="L1253" s="22"/>
      <c r="M1253" s="22"/>
      <c r="N1253" s="22"/>
      <c r="O1253" s="22"/>
      <c r="P1253" s="22"/>
      <c r="Q1253" s="22"/>
      <c r="R1253" s="22"/>
    </row>
    <row r="1254" spans="1:18" x14ac:dyDescent="0.35">
      <c r="A1254" s="22"/>
      <c r="B1254" s="109"/>
      <c r="C1254" s="109"/>
      <c r="D1254" s="109"/>
      <c r="E1254" s="22"/>
      <c r="F1254" s="22"/>
      <c r="G1254" s="22"/>
      <c r="H1254" s="22"/>
      <c r="I1254" s="22"/>
      <c r="J1254" s="22"/>
      <c r="K1254" s="22"/>
      <c r="L1254" s="22"/>
      <c r="M1254" s="22"/>
      <c r="N1254" s="22"/>
      <c r="O1254" s="22"/>
      <c r="P1254" s="22"/>
      <c r="Q1254" s="22"/>
      <c r="R1254" s="22"/>
    </row>
    <row r="1255" spans="1:18" x14ac:dyDescent="0.35">
      <c r="A1255" s="22"/>
      <c r="B1255" s="109"/>
      <c r="C1255" s="109"/>
      <c r="D1255" s="109"/>
      <c r="E1255" s="22"/>
      <c r="F1255" s="22"/>
      <c r="G1255" s="22"/>
      <c r="H1255" s="22"/>
      <c r="I1255" s="22"/>
      <c r="J1255" s="22"/>
      <c r="K1255" s="22"/>
      <c r="L1255" s="22"/>
      <c r="M1255" s="22"/>
      <c r="N1255" s="22"/>
      <c r="O1255" s="22"/>
      <c r="P1255" s="22"/>
      <c r="Q1255" s="22"/>
      <c r="R1255" s="22"/>
    </row>
    <row r="1256" spans="1:18" x14ac:dyDescent="0.35">
      <c r="A1256" s="22"/>
      <c r="B1256" s="109"/>
      <c r="C1256" s="109"/>
      <c r="D1256" s="109"/>
      <c r="E1256" s="22"/>
      <c r="F1256" s="22"/>
      <c r="G1256" s="22"/>
      <c r="H1256" s="22"/>
      <c r="I1256" s="22"/>
      <c r="J1256" s="22"/>
      <c r="K1256" s="22"/>
      <c r="L1256" s="22"/>
      <c r="M1256" s="22"/>
      <c r="N1256" s="22"/>
      <c r="O1256" s="22"/>
      <c r="P1256" s="22"/>
      <c r="Q1256" s="22"/>
      <c r="R1256" s="22"/>
    </row>
    <row r="1257" spans="1:18" x14ac:dyDescent="0.35">
      <c r="A1257" s="22"/>
      <c r="B1257" s="109"/>
      <c r="C1257" s="109"/>
      <c r="D1257" s="109"/>
      <c r="E1257" s="22"/>
      <c r="F1257" s="22"/>
      <c r="G1257" s="22"/>
      <c r="H1257" s="22"/>
      <c r="I1257" s="22"/>
      <c r="J1257" s="22"/>
      <c r="K1257" s="22"/>
      <c r="L1257" s="22"/>
      <c r="M1257" s="22"/>
      <c r="N1257" s="22"/>
      <c r="O1257" s="22"/>
      <c r="P1257" s="22"/>
      <c r="Q1257" s="22"/>
      <c r="R1257" s="22"/>
    </row>
    <row r="1258" spans="1:18" x14ac:dyDescent="0.35">
      <c r="A1258" s="22"/>
      <c r="B1258" s="109"/>
      <c r="C1258" s="109"/>
      <c r="D1258" s="109"/>
      <c r="E1258" s="22"/>
      <c r="F1258" s="22"/>
      <c r="G1258" s="22"/>
      <c r="H1258" s="22"/>
      <c r="I1258" s="22"/>
      <c r="J1258" s="22"/>
      <c r="K1258" s="22"/>
      <c r="L1258" s="22"/>
      <c r="M1258" s="22"/>
      <c r="N1258" s="22"/>
      <c r="O1258" s="22"/>
      <c r="P1258" s="22"/>
      <c r="Q1258" s="22"/>
      <c r="R1258" s="22"/>
    </row>
    <row r="1259" spans="1:18" x14ac:dyDescent="0.35">
      <c r="A1259" s="22"/>
      <c r="B1259" s="109"/>
      <c r="C1259" s="109"/>
      <c r="D1259" s="109"/>
      <c r="E1259" s="22"/>
      <c r="F1259" s="22"/>
      <c r="G1259" s="22"/>
      <c r="H1259" s="22"/>
      <c r="I1259" s="22"/>
      <c r="J1259" s="22"/>
      <c r="K1259" s="22"/>
      <c r="L1259" s="22"/>
      <c r="M1259" s="22"/>
      <c r="N1259" s="22"/>
      <c r="O1259" s="22"/>
      <c r="P1259" s="22"/>
      <c r="Q1259" s="22"/>
      <c r="R1259" s="22"/>
    </row>
    <row r="1260" spans="1:18" x14ac:dyDescent="0.35">
      <c r="A1260" s="22"/>
      <c r="B1260" s="109"/>
      <c r="C1260" s="109"/>
      <c r="D1260" s="109"/>
      <c r="E1260" s="22"/>
      <c r="F1260" s="22"/>
      <c r="G1260" s="22"/>
      <c r="H1260" s="22"/>
      <c r="I1260" s="22"/>
      <c r="J1260" s="22"/>
      <c r="K1260" s="22"/>
      <c r="L1260" s="22"/>
      <c r="M1260" s="22"/>
      <c r="N1260" s="22"/>
      <c r="O1260" s="22"/>
      <c r="P1260" s="22"/>
      <c r="Q1260" s="22"/>
      <c r="R1260" s="22"/>
    </row>
    <row r="1261" spans="1:18" x14ac:dyDescent="0.35">
      <c r="A1261" s="22"/>
      <c r="B1261" s="109"/>
      <c r="C1261" s="109"/>
      <c r="D1261" s="109"/>
      <c r="E1261" s="22"/>
      <c r="F1261" s="22"/>
      <c r="G1261" s="22"/>
      <c r="H1261" s="22"/>
      <c r="I1261" s="22"/>
      <c r="J1261" s="22"/>
      <c r="K1261" s="22"/>
      <c r="L1261" s="22"/>
      <c r="M1261" s="22"/>
      <c r="N1261" s="22"/>
      <c r="O1261" s="22"/>
      <c r="P1261" s="22"/>
      <c r="Q1261" s="22"/>
      <c r="R1261" s="22"/>
    </row>
    <row r="1262" spans="1:18" x14ac:dyDescent="0.35">
      <c r="A1262" s="22"/>
      <c r="B1262" s="109"/>
      <c r="C1262" s="109"/>
      <c r="D1262" s="109"/>
      <c r="E1262" s="22"/>
      <c r="F1262" s="22"/>
      <c r="G1262" s="22"/>
      <c r="H1262" s="22"/>
      <c r="I1262" s="22"/>
      <c r="J1262" s="22"/>
      <c r="K1262" s="22"/>
      <c r="L1262" s="22"/>
      <c r="M1262" s="22"/>
      <c r="N1262" s="22"/>
      <c r="O1262" s="22"/>
      <c r="P1262" s="22"/>
      <c r="Q1262" s="22"/>
      <c r="R1262" s="22"/>
    </row>
    <row r="1263" spans="1:18" x14ac:dyDescent="0.35">
      <c r="A1263" s="22"/>
      <c r="B1263" s="109"/>
      <c r="C1263" s="109"/>
      <c r="D1263" s="109"/>
      <c r="E1263" s="22"/>
      <c r="F1263" s="22"/>
      <c r="G1263" s="22"/>
      <c r="H1263" s="22"/>
      <c r="I1263" s="22"/>
      <c r="J1263" s="22"/>
      <c r="K1263" s="22"/>
      <c r="L1263" s="22"/>
      <c r="M1263" s="22"/>
      <c r="N1263" s="22"/>
      <c r="O1263" s="22"/>
      <c r="P1263" s="22"/>
      <c r="Q1263" s="22"/>
      <c r="R1263" s="22"/>
    </row>
    <row r="1264" spans="1:18" x14ac:dyDescent="0.35">
      <c r="A1264" s="22"/>
      <c r="B1264" s="109"/>
      <c r="C1264" s="109"/>
      <c r="D1264" s="109"/>
      <c r="E1264" s="22"/>
      <c r="F1264" s="22"/>
      <c r="G1264" s="22"/>
      <c r="H1264" s="22"/>
      <c r="I1264" s="22"/>
      <c r="J1264" s="22"/>
      <c r="K1264" s="22"/>
      <c r="L1264" s="22"/>
      <c r="M1264" s="22"/>
      <c r="N1264" s="22"/>
      <c r="O1264" s="22"/>
      <c r="P1264" s="22"/>
      <c r="Q1264" s="22"/>
      <c r="R1264" s="22"/>
    </row>
    <row r="1265" spans="1:18" x14ac:dyDescent="0.35">
      <c r="A1265" s="22"/>
      <c r="B1265" s="109"/>
      <c r="C1265" s="109"/>
      <c r="D1265" s="109"/>
      <c r="E1265" s="22"/>
      <c r="F1265" s="22"/>
      <c r="G1265" s="22"/>
      <c r="H1265" s="22"/>
      <c r="I1265" s="22"/>
      <c r="J1265" s="22"/>
      <c r="K1265" s="22"/>
      <c r="L1265" s="22"/>
      <c r="M1265" s="22"/>
      <c r="N1265" s="22"/>
      <c r="O1265" s="22"/>
      <c r="P1265" s="22"/>
      <c r="Q1265" s="22"/>
      <c r="R1265" s="22"/>
    </row>
    <row r="1266" spans="1:18" x14ac:dyDescent="0.35">
      <c r="A1266" s="22"/>
      <c r="B1266" s="109"/>
      <c r="C1266" s="109"/>
      <c r="D1266" s="109"/>
      <c r="E1266" s="22"/>
      <c r="F1266" s="22"/>
      <c r="G1266" s="22"/>
      <c r="H1266" s="22"/>
      <c r="I1266" s="22"/>
      <c r="J1266" s="22"/>
      <c r="K1266" s="22"/>
      <c r="L1266" s="22"/>
      <c r="M1266" s="22"/>
      <c r="N1266" s="22"/>
      <c r="O1266" s="22"/>
      <c r="P1266" s="22"/>
      <c r="Q1266" s="22"/>
      <c r="R1266" s="22"/>
    </row>
    <row r="1267" spans="1:18" x14ac:dyDescent="0.35">
      <c r="A1267" s="22"/>
      <c r="B1267" s="109"/>
      <c r="C1267" s="109"/>
      <c r="D1267" s="109"/>
      <c r="E1267" s="22"/>
      <c r="F1267" s="22"/>
      <c r="G1267" s="22"/>
      <c r="H1267" s="22"/>
      <c r="I1267" s="22"/>
      <c r="J1267" s="22"/>
      <c r="K1267" s="22"/>
      <c r="L1267" s="22"/>
      <c r="M1267" s="22"/>
      <c r="N1267" s="22"/>
      <c r="O1267" s="22"/>
      <c r="P1267" s="22"/>
      <c r="Q1267" s="22"/>
      <c r="R1267" s="22"/>
    </row>
    <row r="1268" spans="1:18" x14ac:dyDescent="0.35">
      <c r="A1268" s="22"/>
      <c r="B1268" s="109"/>
      <c r="C1268" s="109"/>
      <c r="D1268" s="109"/>
      <c r="E1268" s="22"/>
      <c r="F1268" s="22"/>
      <c r="G1268" s="22"/>
      <c r="H1268" s="22"/>
      <c r="I1268" s="22"/>
      <c r="J1268" s="22"/>
      <c r="K1268" s="22"/>
      <c r="L1268" s="22"/>
      <c r="M1268" s="22"/>
      <c r="N1268" s="22"/>
      <c r="O1268" s="22"/>
      <c r="P1268" s="22"/>
      <c r="Q1268" s="22"/>
      <c r="R1268" s="22"/>
    </row>
    <row r="1269" spans="1:18" x14ac:dyDescent="0.35">
      <c r="A1269" s="22"/>
      <c r="B1269" s="109"/>
      <c r="C1269" s="109"/>
      <c r="D1269" s="109"/>
      <c r="E1269" s="22"/>
      <c r="F1269" s="22"/>
      <c r="G1269" s="22"/>
      <c r="H1269" s="22"/>
      <c r="I1269" s="22"/>
      <c r="J1269" s="22"/>
      <c r="K1269" s="22"/>
      <c r="L1269" s="22"/>
      <c r="M1269" s="22"/>
      <c r="N1269" s="22"/>
      <c r="O1269" s="22"/>
      <c r="P1269" s="22"/>
      <c r="Q1269" s="22"/>
      <c r="R1269" s="22"/>
    </row>
    <row r="1270" spans="1:18" x14ac:dyDescent="0.35">
      <c r="A1270" s="22"/>
      <c r="B1270" s="109"/>
      <c r="C1270" s="109"/>
      <c r="D1270" s="109"/>
      <c r="E1270" s="22"/>
      <c r="F1270" s="22"/>
      <c r="G1270" s="22"/>
      <c r="H1270" s="22"/>
      <c r="I1270" s="22"/>
      <c r="J1270" s="22"/>
      <c r="K1270" s="22"/>
      <c r="L1270" s="22"/>
      <c r="M1270" s="22"/>
      <c r="N1270" s="22"/>
      <c r="O1270" s="22"/>
      <c r="P1270" s="22"/>
      <c r="Q1270" s="22"/>
      <c r="R1270" s="22"/>
    </row>
    <row r="1271" spans="1:18" x14ac:dyDescent="0.35">
      <c r="A1271" s="22"/>
      <c r="B1271" s="109"/>
      <c r="C1271" s="109"/>
      <c r="D1271" s="109"/>
      <c r="E1271" s="22"/>
      <c r="F1271" s="22"/>
      <c r="G1271" s="22"/>
      <c r="H1271" s="22"/>
      <c r="I1271" s="22"/>
      <c r="J1271" s="22"/>
      <c r="K1271" s="22"/>
      <c r="L1271" s="22"/>
      <c r="M1271" s="22"/>
      <c r="N1271" s="22"/>
      <c r="O1271" s="22"/>
      <c r="P1271" s="22"/>
      <c r="Q1271" s="22"/>
      <c r="R1271" s="22"/>
    </row>
    <row r="1272" spans="1:18" x14ac:dyDescent="0.35">
      <c r="A1272" s="22"/>
      <c r="B1272" s="109"/>
      <c r="C1272" s="109"/>
      <c r="D1272" s="109"/>
      <c r="E1272" s="22"/>
      <c r="F1272" s="22"/>
      <c r="G1272" s="22"/>
      <c r="H1272" s="22"/>
      <c r="I1272" s="22"/>
      <c r="J1272" s="22"/>
      <c r="K1272" s="22"/>
      <c r="L1272" s="22"/>
      <c r="M1272" s="22"/>
      <c r="N1272" s="22"/>
      <c r="O1272" s="22"/>
      <c r="P1272" s="22"/>
      <c r="Q1272" s="22"/>
      <c r="R1272" s="22"/>
    </row>
    <row r="1273" spans="1:18" x14ac:dyDescent="0.35">
      <c r="A1273" s="22"/>
      <c r="B1273" s="109"/>
      <c r="C1273" s="109"/>
      <c r="D1273" s="109"/>
      <c r="E1273" s="22"/>
      <c r="F1273" s="22"/>
      <c r="G1273" s="22"/>
      <c r="H1273" s="22"/>
      <c r="I1273" s="22"/>
      <c r="J1273" s="22"/>
      <c r="K1273" s="22"/>
      <c r="L1273" s="22"/>
      <c r="M1273" s="22"/>
      <c r="N1273" s="22"/>
      <c r="O1273" s="22"/>
      <c r="P1273" s="22"/>
      <c r="Q1273" s="22"/>
      <c r="R1273" s="22"/>
    </row>
    <row r="1274" spans="1:18" x14ac:dyDescent="0.35">
      <c r="A1274" s="22"/>
      <c r="B1274" s="109"/>
      <c r="C1274" s="109"/>
      <c r="D1274" s="109"/>
      <c r="E1274" s="22"/>
      <c r="F1274" s="22"/>
      <c r="G1274" s="22"/>
      <c r="H1274" s="22"/>
      <c r="I1274" s="22"/>
      <c r="J1274" s="22"/>
      <c r="K1274" s="22"/>
      <c r="L1274" s="22"/>
      <c r="M1274" s="22"/>
      <c r="N1274" s="22"/>
      <c r="O1274" s="22"/>
      <c r="P1274" s="22"/>
      <c r="Q1274" s="22"/>
      <c r="R1274" s="22"/>
    </row>
    <row r="1275" spans="1:18" x14ac:dyDescent="0.35">
      <c r="A1275" s="22"/>
      <c r="B1275" s="109"/>
      <c r="C1275" s="109"/>
      <c r="D1275" s="109"/>
      <c r="E1275" s="22"/>
      <c r="F1275" s="22"/>
      <c r="G1275" s="22"/>
      <c r="H1275" s="22"/>
      <c r="I1275" s="22"/>
      <c r="J1275" s="22"/>
      <c r="K1275" s="22"/>
      <c r="L1275" s="22"/>
      <c r="M1275" s="22"/>
      <c r="N1275" s="22"/>
      <c r="O1275" s="22"/>
      <c r="P1275" s="22"/>
      <c r="Q1275" s="22"/>
      <c r="R1275" s="22"/>
    </row>
    <row r="1276" spans="1:18" x14ac:dyDescent="0.35">
      <c r="A1276" s="22"/>
      <c r="B1276" s="109"/>
      <c r="C1276" s="109"/>
      <c r="D1276" s="109"/>
      <c r="E1276" s="22"/>
      <c r="F1276" s="22"/>
      <c r="G1276" s="22"/>
      <c r="H1276" s="22"/>
      <c r="I1276" s="22"/>
      <c r="J1276" s="22"/>
      <c r="K1276" s="22"/>
      <c r="L1276" s="22"/>
      <c r="M1276" s="22"/>
      <c r="N1276" s="22"/>
      <c r="O1276" s="22"/>
      <c r="P1276" s="22"/>
      <c r="Q1276" s="22"/>
      <c r="R1276" s="22"/>
    </row>
    <row r="1277" spans="1:18" x14ac:dyDescent="0.35">
      <c r="A1277" s="22"/>
      <c r="B1277" s="109"/>
      <c r="C1277" s="109"/>
      <c r="D1277" s="109"/>
      <c r="E1277" s="22"/>
      <c r="F1277" s="22"/>
      <c r="G1277" s="22"/>
      <c r="H1277" s="22"/>
      <c r="I1277" s="22"/>
      <c r="J1277" s="22"/>
      <c r="K1277" s="22"/>
      <c r="L1277" s="22"/>
      <c r="M1277" s="22"/>
      <c r="N1277" s="22"/>
      <c r="O1277" s="22"/>
      <c r="P1277" s="22"/>
      <c r="Q1277" s="22"/>
      <c r="R1277" s="22"/>
    </row>
    <row r="1278" spans="1:18" x14ac:dyDescent="0.35">
      <c r="A1278" s="22"/>
      <c r="B1278" s="109"/>
      <c r="C1278" s="109"/>
      <c r="D1278" s="109"/>
      <c r="E1278" s="22"/>
      <c r="F1278" s="22"/>
      <c r="G1278" s="22"/>
      <c r="H1278" s="22"/>
      <c r="I1278" s="22"/>
      <c r="J1278" s="22"/>
      <c r="K1278" s="22"/>
      <c r="L1278" s="22"/>
      <c r="M1278" s="22"/>
      <c r="N1278" s="22"/>
      <c r="O1278" s="22"/>
      <c r="P1278" s="22"/>
      <c r="Q1278" s="22"/>
      <c r="R1278" s="22"/>
    </row>
    <row r="1279" spans="1:18" x14ac:dyDescent="0.35">
      <c r="A1279" s="22"/>
      <c r="B1279" s="109"/>
      <c r="C1279" s="109"/>
      <c r="D1279" s="109"/>
      <c r="E1279" s="22"/>
      <c r="F1279" s="22"/>
      <c r="G1279" s="22"/>
      <c r="H1279" s="22"/>
      <c r="I1279" s="22"/>
      <c r="J1279" s="22"/>
      <c r="K1279" s="22"/>
      <c r="L1279" s="22"/>
      <c r="M1279" s="22"/>
      <c r="N1279" s="22"/>
      <c r="O1279" s="22"/>
      <c r="P1279" s="22"/>
      <c r="Q1279" s="22"/>
      <c r="R1279" s="22"/>
    </row>
    <row r="1280" spans="1:18" x14ac:dyDescent="0.35">
      <c r="A1280" s="22"/>
      <c r="B1280" s="109"/>
      <c r="C1280" s="109"/>
      <c r="D1280" s="109"/>
      <c r="E1280" s="22"/>
      <c r="F1280" s="22"/>
      <c r="G1280" s="22"/>
      <c r="H1280" s="22"/>
      <c r="I1280" s="22"/>
      <c r="J1280" s="22"/>
      <c r="K1280" s="22"/>
      <c r="L1280" s="22"/>
      <c r="M1280" s="22"/>
      <c r="N1280" s="22"/>
      <c r="O1280" s="22"/>
      <c r="P1280" s="22"/>
      <c r="Q1280" s="22"/>
      <c r="R1280" s="22"/>
    </row>
    <row r="1281" spans="1:18" x14ac:dyDescent="0.35">
      <c r="A1281" s="22"/>
      <c r="B1281" s="109"/>
      <c r="C1281" s="109"/>
      <c r="D1281" s="109"/>
      <c r="E1281" s="22"/>
      <c r="F1281" s="22"/>
      <c r="G1281" s="22"/>
      <c r="H1281" s="22"/>
      <c r="I1281" s="22"/>
      <c r="J1281" s="22"/>
      <c r="K1281" s="22"/>
      <c r="L1281" s="22"/>
      <c r="M1281" s="22"/>
      <c r="N1281" s="22"/>
      <c r="O1281" s="22"/>
      <c r="P1281" s="22"/>
      <c r="Q1281" s="22"/>
      <c r="R1281" s="22"/>
    </row>
    <row r="1282" spans="1:18" x14ac:dyDescent="0.35">
      <c r="A1282" s="22"/>
      <c r="B1282" s="109"/>
      <c r="C1282" s="109"/>
      <c r="D1282" s="109"/>
      <c r="E1282" s="22"/>
      <c r="F1282" s="22"/>
      <c r="G1282" s="22"/>
      <c r="H1282" s="22"/>
      <c r="I1282" s="22"/>
      <c r="J1282" s="22"/>
      <c r="K1282" s="22"/>
      <c r="L1282" s="22"/>
      <c r="M1282" s="22"/>
      <c r="N1282" s="22"/>
      <c r="O1282" s="22"/>
      <c r="P1282" s="22"/>
      <c r="Q1282" s="22"/>
      <c r="R1282" s="22"/>
    </row>
    <row r="1283" spans="1:18" x14ac:dyDescent="0.35">
      <c r="A1283" s="22"/>
      <c r="B1283" s="109"/>
      <c r="C1283" s="109"/>
      <c r="D1283" s="109"/>
      <c r="E1283" s="22"/>
      <c r="F1283" s="22"/>
      <c r="G1283" s="22"/>
      <c r="H1283" s="22"/>
      <c r="I1283" s="22"/>
      <c r="J1283" s="22"/>
      <c r="K1283" s="22"/>
      <c r="L1283" s="22"/>
      <c r="M1283" s="22"/>
      <c r="N1283" s="22"/>
      <c r="O1283" s="22"/>
      <c r="P1283" s="22"/>
      <c r="Q1283" s="22"/>
      <c r="R1283" s="22"/>
    </row>
    <row r="1284" spans="1:18" x14ac:dyDescent="0.35">
      <c r="A1284" s="22"/>
      <c r="B1284" s="109"/>
      <c r="C1284" s="109"/>
      <c r="D1284" s="109"/>
      <c r="E1284" s="22"/>
      <c r="F1284" s="22"/>
      <c r="G1284" s="22"/>
      <c r="H1284" s="22"/>
      <c r="I1284" s="22"/>
      <c r="J1284" s="22"/>
      <c r="K1284" s="22"/>
      <c r="L1284" s="22"/>
      <c r="M1284" s="22"/>
      <c r="N1284" s="22"/>
      <c r="O1284" s="22"/>
      <c r="P1284" s="22"/>
      <c r="Q1284" s="22"/>
      <c r="R1284" s="22"/>
    </row>
    <row r="1285" spans="1:18" x14ac:dyDescent="0.35">
      <c r="A1285" s="22"/>
      <c r="B1285" s="109"/>
      <c r="C1285" s="109"/>
      <c r="D1285" s="109"/>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scale="32" orientation="landscape" r:id="rId1"/>
  <rowBreaks count="1" manualBreakCount="1">
    <brk id="94" max="17"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503"/>
  <sheetViews>
    <sheetView workbookViewId="0"/>
  </sheetViews>
  <sheetFormatPr defaultRowHeight="14.5" x14ac:dyDescent="0.35"/>
  <cols>
    <col min="1" max="1" width="22.54296875" style="1" customWidth="1"/>
    <col min="2" max="2" width="30.54296875" customWidth="1"/>
    <col min="3" max="3" width="17.1796875" style="3" customWidth="1"/>
    <col min="4" max="4" width="53.1796875" bestFit="1" customWidth="1"/>
    <col min="5" max="5" width="19.1796875" style="1" hidden="1" customWidth="1"/>
    <col min="6" max="7" width="20.54296875" style="7" customWidth="1"/>
    <col min="8" max="8" width="46.54296875" customWidth="1"/>
    <col min="9" max="14" width="18.54296875" style="1" customWidth="1"/>
  </cols>
  <sheetData>
    <row r="1" spans="1:14" ht="20.149999999999999" customHeight="1" x14ac:dyDescent="0.35">
      <c r="F1" s="148"/>
      <c r="G1" s="148"/>
    </row>
    <row r="2" spans="1:14" ht="20.149999999999999" customHeight="1" x14ac:dyDescent="0.35">
      <c r="F2" s="148"/>
      <c r="G2" s="148"/>
    </row>
    <row r="3" spans="1:14" ht="20.149999999999999" customHeight="1" x14ac:dyDescent="0.35">
      <c r="F3" s="148"/>
      <c r="G3" s="148"/>
    </row>
    <row r="4" spans="1:14" ht="20.149999999999999" customHeight="1" x14ac:dyDescent="0.35">
      <c r="F4" s="148"/>
      <c r="G4" s="148"/>
    </row>
    <row r="5" spans="1:14" ht="20.149999999999999" customHeight="1" x14ac:dyDescent="0.35">
      <c r="F5" s="148"/>
      <c r="G5" s="148"/>
    </row>
    <row r="6" spans="1:14" ht="20.149999999999999" customHeight="1" x14ac:dyDescent="0.35">
      <c r="F6" s="148"/>
      <c r="G6" s="148"/>
    </row>
    <row r="7" spans="1:14" ht="20.149999999999999" customHeight="1" x14ac:dyDescent="0.35">
      <c r="F7" s="148"/>
      <c r="G7" s="148"/>
    </row>
    <row r="8" spans="1:14" ht="20.149999999999999" customHeight="1" thickBot="1" x14ac:dyDescent="0.4">
      <c r="F8" s="148"/>
      <c r="G8" s="148"/>
    </row>
    <row r="9" spans="1:14" ht="20.149999999999999" customHeight="1" thickBot="1" x14ac:dyDescent="0.45">
      <c r="A9" s="22"/>
      <c r="B9" s="109"/>
      <c r="C9" s="108"/>
      <c r="D9" s="109"/>
      <c r="E9" s="22"/>
      <c r="F9" s="149"/>
      <c r="G9" s="149"/>
      <c r="H9" s="109"/>
      <c r="I9" s="599" t="s">
        <v>166</v>
      </c>
      <c r="J9" s="600"/>
      <c r="K9" s="600"/>
      <c r="L9" s="600"/>
      <c r="M9" s="600"/>
      <c r="N9" s="601"/>
    </row>
    <row r="10" spans="1:14" ht="18" thickBot="1" x14ac:dyDescent="0.4">
      <c r="A10" s="657" t="s">
        <v>250</v>
      </c>
      <c r="B10" s="659" t="s">
        <v>252</v>
      </c>
      <c r="C10" s="661" t="s">
        <v>168</v>
      </c>
      <c r="D10" s="662"/>
      <c r="E10" s="663"/>
      <c r="F10" s="654" t="s">
        <v>262</v>
      </c>
      <c r="G10" s="655"/>
      <c r="H10" s="656"/>
      <c r="I10" s="590" t="s">
        <v>263</v>
      </c>
      <c r="J10" s="591"/>
      <c r="K10" s="592"/>
      <c r="L10" s="576" t="s">
        <v>264</v>
      </c>
      <c r="M10" s="577"/>
      <c r="N10" s="578"/>
    </row>
    <row r="11" spans="1:14" ht="20.149999999999999" customHeight="1" thickBot="1" x14ac:dyDescent="0.4">
      <c r="A11" s="658"/>
      <c r="B11" s="660"/>
      <c r="C11" s="150" t="s">
        <v>176</v>
      </c>
      <c r="D11" s="151" t="s">
        <v>177</v>
      </c>
      <c r="E11" s="152" t="s">
        <v>178</v>
      </c>
      <c r="F11" s="168" t="s">
        <v>265</v>
      </c>
      <c r="G11" s="169" t="s">
        <v>266</v>
      </c>
      <c r="H11" s="170" t="s">
        <v>175</v>
      </c>
      <c r="I11" s="99" t="s">
        <v>104</v>
      </c>
      <c r="J11" s="153" t="s">
        <v>181</v>
      </c>
      <c r="K11" s="154" t="s">
        <v>106</v>
      </c>
      <c r="L11" s="155" t="s">
        <v>104</v>
      </c>
      <c r="M11" s="171" t="s">
        <v>181</v>
      </c>
      <c r="N11" s="69" t="s">
        <v>106</v>
      </c>
    </row>
    <row r="12" spans="1:14" x14ac:dyDescent="0.35">
      <c r="A12" s="114" t="s">
        <v>267</v>
      </c>
      <c r="B12" s="115" t="s">
        <v>258</v>
      </c>
      <c r="C12" s="172" t="s">
        <v>268</v>
      </c>
      <c r="D12" s="157" t="str">
        <f>IFERROR(IF(C12="No CAS","",INDEX('DEQ Pollutant List'!$C$7:$C$611,MATCH('5. Pollutant Emissions - MB'!C12,'DEQ Pollutant List'!$B$7:$B$611,0))),"")</f>
        <v>Methanol</v>
      </c>
      <c r="E12" s="110">
        <f>IFERROR(IF(OR($C12="",$C12="No CAS"),INDEX('DEQ Pollutant List'!$A$7:$A$611,MATCH($D12,'DEQ Pollutant List'!$C$7:$C$611,0)),INDEX('DEQ Pollutant List'!$A$7:$A$611,MATCH($C12,'DEQ Pollutant List'!$B$7:$B$611,0))),"")</f>
        <v>321</v>
      </c>
      <c r="F12" s="173">
        <v>0</v>
      </c>
      <c r="G12" s="174">
        <v>0.35</v>
      </c>
      <c r="H12" s="158"/>
      <c r="I12" s="159">
        <f>(INDEX('4. Material Balance Activities'!$G:$G,MATCH($B12,'4. Material Balance Activities'!$C:$C,0))-INDEX('4. Material Balance Activities'!$M:$M,MATCH($B12,'4. Material Balance Activities'!$C:$C,0)))*$G12*(1-$F12)</f>
        <v>3500</v>
      </c>
      <c r="J12" s="160">
        <f>(INDEX('4. Material Balance Activities'!$H:$H,MATCH($B12,'4. Material Balance Activities'!$C:$C,0))-INDEX('4. Material Balance Activities'!$N:$N,MATCH($B12,'4. Material Balance Activities'!$C:$C,0)))*$G12*(1-$F12)</f>
        <v>3989.9999999999995</v>
      </c>
      <c r="K12" s="175">
        <f>(INDEX('4. Material Balance Activities'!$I:$I,MATCH($B12,'4. Material Balance Activities'!$C:$C,0))-INDEX('4. Material Balance Activities'!$O:$O,MATCH($B12,'4. Material Balance Activities'!$C:$C,0)))*$G12*(1-$F12)</f>
        <v>5250</v>
      </c>
      <c r="L12" s="159">
        <f>(INDEX('4. Material Balance Activities'!$J:$J,MATCH($B12,'4. Material Balance Activities'!$C:$C,0))-INDEX('4. Material Balance Activities'!$P:$P,MATCH($B12,'4. Material Balance Activities'!$C:$C,0)))*$G12*(1-$F12)</f>
        <v>10.85</v>
      </c>
      <c r="M12" s="160">
        <f>(INDEX('4. Material Balance Activities'!$K:$K,MATCH($B12,'4. Material Balance Activities'!$C:$C,0))-INDEX('4. Material Balance Activities'!$Q:$Q,MATCH($B12,'4. Material Balance Activities'!$C:$C,0)))*$G12*(1-$F12)</f>
        <v>11.549999999999999</v>
      </c>
      <c r="N12" s="176">
        <f>(INDEX('4. Material Balance Activities'!$L:$L,MATCH($B12,'4. Material Balance Activities'!$C:$C,0))-INDEX('4. Material Balance Activities'!$R:$R,MATCH($B12,'4. Material Balance Activities'!$C:$C,0)))*$G12*(1-$F12)</f>
        <v>13.299999999999999</v>
      </c>
    </row>
    <row r="13" spans="1:14" x14ac:dyDescent="0.35">
      <c r="A13" s="114" t="s">
        <v>267</v>
      </c>
      <c r="B13" s="115" t="s">
        <v>258</v>
      </c>
      <c r="C13" s="177" t="s">
        <v>269</v>
      </c>
      <c r="D13" s="116" t="str">
        <f>IFERROR(IF(C13="No CAS","",INDEX('DEQ Pollutant List'!$C$7:$C$611,MATCH('5. Pollutant Emissions - MB'!C13,'DEQ Pollutant List'!$B$7:$B$611,0))),"")</f>
        <v>4-Vinylcyclohexene</v>
      </c>
      <c r="E13" s="110">
        <f>IFERROR(IF(OR($C13="",$C13="No CAS"),INDEX('DEQ Pollutant List'!$A$7:$A$611,MATCH($D13,'DEQ Pollutant List'!$C$7:$C$611,0)),INDEX('DEQ Pollutant List'!$A$7:$A$611,MATCH($C13,'DEQ Pollutant List'!$B$7:$B$611,0))),"")</f>
        <v>625</v>
      </c>
      <c r="F13" s="173">
        <v>0</v>
      </c>
      <c r="G13" s="174">
        <v>0.48</v>
      </c>
      <c r="H13" s="158"/>
      <c r="I13" s="162">
        <f>(INDEX('4. Material Balance Activities'!$G:$G,MATCH($B13,'4. Material Balance Activities'!$C:$C,0))-INDEX('4. Material Balance Activities'!$M:$M,MATCH($B13,'4. Material Balance Activities'!$C:$C,0)))*$G13*(1-$F13)</f>
        <v>4800</v>
      </c>
      <c r="J13" s="163">
        <f>(INDEX('4. Material Balance Activities'!$H:$H,MATCH($B13,'4. Material Balance Activities'!$C:$C,0))-INDEX('4. Material Balance Activities'!$N:$N,MATCH($B13,'4. Material Balance Activities'!$C:$C,0)))*$G13*(1-$F13)</f>
        <v>5472</v>
      </c>
      <c r="K13" s="178">
        <f>(INDEX('4. Material Balance Activities'!$I:$I,MATCH($B13,'4. Material Balance Activities'!$C:$C,0))-INDEX('4. Material Balance Activities'!$O:$O,MATCH($B13,'4. Material Balance Activities'!$C:$C,0)))*$G13*(1-$F13)</f>
        <v>7200</v>
      </c>
      <c r="L13" s="162">
        <f>(INDEX('4. Material Balance Activities'!$J:$J,MATCH($B13,'4. Material Balance Activities'!$C:$C,0))-INDEX('4. Material Balance Activities'!$P:$P,MATCH($B13,'4. Material Balance Activities'!$C:$C,0)))*$G13*(1-$F13)</f>
        <v>14.879999999999999</v>
      </c>
      <c r="M13" s="163">
        <f>(INDEX('4. Material Balance Activities'!$K:$K,MATCH($B13,'4. Material Balance Activities'!$C:$C,0))-INDEX('4. Material Balance Activities'!$Q:$Q,MATCH($B13,'4. Material Balance Activities'!$C:$C,0)))*$G13*(1-$F13)</f>
        <v>15.84</v>
      </c>
      <c r="N13" s="110">
        <f>(INDEX('4. Material Balance Activities'!$L:$L,MATCH($B13,'4. Material Balance Activities'!$C:$C,0))-INDEX('4. Material Balance Activities'!$R:$R,MATCH($B13,'4. Material Balance Activities'!$C:$C,0)))*$G13*(1-$F13)</f>
        <v>18.239999999999998</v>
      </c>
    </row>
    <row r="14" spans="1:14" x14ac:dyDescent="0.35">
      <c r="A14" s="114" t="s">
        <v>267</v>
      </c>
      <c r="B14" s="115" t="s">
        <v>258</v>
      </c>
      <c r="C14" s="177" t="s">
        <v>210</v>
      </c>
      <c r="D14" s="116" t="str">
        <f>IFERROR(IF(C14="No CAS","",INDEX('DEQ Pollutant List'!$C$7:$C$611,MATCH('5. Pollutant Emissions - MB'!C14,'DEQ Pollutant List'!$B$7:$B$611,0))),"")</f>
        <v>Chromium VI, chromate and dichromate particulate</v>
      </c>
      <c r="E14" s="110">
        <f>IFERROR(IF(OR($C14="",$C14="No CAS"),INDEX('DEQ Pollutant List'!$A$7:$A$611,MATCH($D14,'DEQ Pollutant List'!$C$7:$C$611,0)),INDEX('DEQ Pollutant List'!$A$7:$A$611,MATCH($C14,'DEQ Pollutant List'!$B$7:$B$611,0))),"")</f>
        <v>136</v>
      </c>
      <c r="F14" s="173">
        <f>1-((1-0.72)*(1-0.99))</f>
        <v>0.99719999999999998</v>
      </c>
      <c r="G14" s="174">
        <v>0.05</v>
      </c>
      <c r="H14" s="158" t="s">
        <v>270</v>
      </c>
      <c r="I14" s="162">
        <f>(INDEX('4. Material Balance Activities'!$G:$G,MATCH($B14,'4. Material Balance Activities'!$C:$C,0))-INDEX('4. Material Balance Activities'!$M:$M,MATCH($B14,'4. Material Balance Activities'!$C:$C,0)))*$G14*(1-$F14)</f>
        <v>1.4000000000000123</v>
      </c>
      <c r="J14" s="163">
        <f>(INDEX('4. Material Balance Activities'!$H:$H,MATCH($B14,'4. Material Balance Activities'!$C:$C,0))-INDEX('4. Material Balance Activities'!$N:$N,MATCH($B14,'4. Material Balance Activities'!$C:$C,0)))*$G14*(1-$F14)</f>
        <v>1.5960000000000141</v>
      </c>
      <c r="K14" s="178">
        <f>(INDEX('4. Material Balance Activities'!$I:$I,MATCH($B14,'4. Material Balance Activities'!$C:$C,0))-INDEX('4. Material Balance Activities'!$O:$O,MATCH($B14,'4. Material Balance Activities'!$C:$C,0)))*$G14*(1-$F14)</f>
        <v>2.1000000000000183</v>
      </c>
      <c r="L14" s="162">
        <f>(INDEX('4. Material Balance Activities'!$J:$J,MATCH($B14,'4. Material Balance Activities'!$C:$C,0))-INDEX('4. Material Balance Activities'!$P:$P,MATCH($B14,'4. Material Balance Activities'!$C:$C,0)))*$G14*(1-$F14)</f>
        <v>4.3400000000000383E-3</v>
      </c>
      <c r="M14" s="163">
        <f>(INDEX('4. Material Balance Activities'!$K:$K,MATCH($B14,'4. Material Balance Activities'!$C:$C,0))-INDEX('4. Material Balance Activities'!$Q:$Q,MATCH($B14,'4. Material Balance Activities'!$C:$C,0)))*$G14*(1-$F14)</f>
        <v>4.6200000000000407E-3</v>
      </c>
      <c r="N14" s="178">
        <f>(INDEX('4. Material Balance Activities'!$L:$L,MATCH($B14,'4. Material Balance Activities'!$C:$C,0))-INDEX('4. Material Balance Activities'!$R:$R,MATCH($B14,'4. Material Balance Activities'!$C:$C,0)))*$G14*(1-$F14)</f>
        <v>5.3200000000000469E-3</v>
      </c>
    </row>
    <row r="15" spans="1:14" x14ac:dyDescent="0.35">
      <c r="A15" s="114" t="s">
        <v>267</v>
      </c>
      <c r="B15" s="115" t="s">
        <v>261</v>
      </c>
      <c r="C15" s="177" t="s">
        <v>271</v>
      </c>
      <c r="D15" s="116" t="str">
        <f>IFERROR(IF(C15="No CAS","",INDEX('DEQ Pollutant List'!$C$7:$C$611,MATCH('5. Pollutant Emissions - MB'!C15,'DEQ Pollutant List'!$B$7:$B$611,0))),"")</f>
        <v>2-Phenylphenol</v>
      </c>
      <c r="E15" s="110">
        <f>IFERROR(IF(OR($C15="",$C15="No CAS"),INDEX('DEQ Pollutant List'!$A$7:$A$611,MATCH($D15,'DEQ Pollutant List'!$C$7:$C$611,0)),INDEX('DEQ Pollutant List'!$A$7:$A$611,MATCH($C15,'DEQ Pollutant List'!$B$7:$B$611,0))),"")</f>
        <v>502</v>
      </c>
      <c r="F15" s="173">
        <v>0</v>
      </c>
      <c r="G15" s="174">
        <v>5.0000000000000001E-3</v>
      </c>
      <c r="H15" s="158"/>
      <c r="I15" s="162">
        <f>(INDEX('4. Material Balance Activities'!$G:$G,MATCH($B15,'4. Material Balance Activities'!$C:$C,0))-INDEX('4. Material Balance Activities'!$M:$M,MATCH($B15,'4. Material Balance Activities'!$C:$C,0)))*$G15*(1-$F15)</f>
        <v>4.6749999999999998</v>
      </c>
      <c r="J15" s="163">
        <f>(INDEX('4. Material Balance Activities'!$H:$H,MATCH($B15,'4. Material Balance Activities'!$C:$C,0))-INDEX('4. Material Balance Activities'!$N:$N,MATCH($B15,'4. Material Balance Activities'!$C:$C,0)))*$G15*(1-$F15)</f>
        <v>5.8500000000000005</v>
      </c>
      <c r="K15" s="178">
        <f>(INDEX('4. Material Balance Activities'!$I:$I,MATCH($B15,'4. Material Balance Activities'!$C:$C,0))-INDEX('4. Material Balance Activities'!$O:$O,MATCH($B15,'4. Material Balance Activities'!$C:$C,0)))*$G15*(1-$F15)</f>
        <v>7.3</v>
      </c>
      <c r="L15" s="162">
        <f>(INDEX('4. Material Balance Activities'!$J:$J,MATCH($B15,'4. Material Balance Activities'!$C:$C,0))-INDEX('4. Material Balance Activities'!$P:$P,MATCH($B15,'4. Material Balance Activities'!$C:$C,0)))*$G15*(1-$F15)</f>
        <v>2.2499999999999999E-2</v>
      </c>
      <c r="M15" s="163">
        <f>(INDEX('4. Material Balance Activities'!$K:$K,MATCH($B15,'4. Material Balance Activities'!$C:$C,0))-INDEX('4. Material Balance Activities'!$Q:$Q,MATCH($B15,'4. Material Balance Activities'!$C:$C,0)))*$G15*(1-$F15)</f>
        <v>4.4999999999999998E-2</v>
      </c>
      <c r="N15" s="178">
        <f>(INDEX('4. Material Balance Activities'!$L:$L,MATCH($B15,'4. Material Balance Activities'!$C:$C,0))-INDEX('4. Material Balance Activities'!$R:$R,MATCH($B15,'4. Material Balance Activities'!$C:$C,0)))*$G15*(1-$F15)</f>
        <v>6.5000000000000002E-2</v>
      </c>
    </row>
    <row r="16" spans="1:14" x14ac:dyDescent="0.35">
      <c r="A16" s="114" t="s">
        <v>267</v>
      </c>
      <c r="B16" s="115" t="s">
        <v>261</v>
      </c>
      <c r="C16" s="177" t="s">
        <v>219</v>
      </c>
      <c r="D16" s="116" t="str">
        <f>IFERROR(IF(C16="No CAS","",INDEX('DEQ Pollutant List'!$C$7:$C$611,MATCH('5. Pollutant Emissions - MB'!C16,'DEQ Pollutant List'!$B$7:$B$611,0))),"")</f>
        <v>Formaldehyde</v>
      </c>
      <c r="E16" s="110">
        <f>IFERROR(IF(OR($C16="",$C16="No CAS"),INDEX('DEQ Pollutant List'!$A$7:$A$611,MATCH($D16,'DEQ Pollutant List'!$C$7:$C$611,0)),INDEX('DEQ Pollutant List'!$A$7:$A$611,MATCH($C16,'DEQ Pollutant List'!$B$7:$B$611,0))),"")</f>
        <v>250</v>
      </c>
      <c r="F16" s="173">
        <v>0</v>
      </c>
      <c r="G16" s="174">
        <v>0.7</v>
      </c>
      <c r="H16" s="158"/>
      <c r="I16" s="162">
        <f>(INDEX('4. Material Balance Activities'!$G:$G,MATCH($B16,'4. Material Balance Activities'!$C:$C,0))-INDEX('4. Material Balance Activities'!$M:$M,MATCH($B16,'4. Material Balance Activities'!$C:$C,0)))*$G16*(1-$F16)</f>
        <v>654.5</v>
      </c>
      <c r="J16" s="163">
        <f>(INDEX('4. Material Balance Activities'!$H:$H,MATCH($B16,'4. Material Balance Activities'!$C:$C,0))-INDEX('4. Material Balance Activities'!$N:$N,MATCH($B16,'4. Material Balance Activities'!$C:$C,0)))*$G16*(1-$F16)</f>
        <v>819</v>
      </c>
      <c r="K16" s="178">
        <f>(INDEX('4. Material Balance Activities'!$I:$I,MATCH($B16,'4. Material Balance Activities'!$C:$C,0))-INDEX('4. Material Balance Activities'!$O:$O,MATCH($B16,'4. Material Balance Activities'!$C:$C,0)))*$G16*(1-$F16)</f>
        <v>1021.9999999999999</v>
      </c>
      <c r="L16" s="162">
        <f>(INDEX('4. Material Balance Activities'!$J:$J,MATCH($B16,'4. Material Balance Activities'!$C:$C,0))-INDEX('4. Material Balance Activities'!$P:$P,MATCH($B16,'4. Material Balance Activities'!$C:$C,0)))*$G16*(1-$F16)</f>
        <v>3.15</v>
      </c>
      <c r="M16" s="163">
        <f>(INDEX('4. Material Balance Activities'!$K:$K,MATCH($B16,'4. Material Balance Activities'!$C:$C,0))-INDEX('4. Material Balance Activities'!$Q:$Q,MATCH($B16,'4. Material Balance Activities'!$C:$C,0)))*$G16*(1-$F16)</f>
        <v>6.3</v>
      </c>
      <c r="N16" s="178">
        <f>(INDEX('4. Material Balance Activities'!$L:$L,MATCH($B16,'4. Material Balance Activities'!$C:$C,0))-INDEX('4. Material Balance Activities'!$R:$R,MATCH($B16,'4. Material Balance Activities'!$C:$C,0)))*$G16*(1-$F16)</f>
        <v>9.1</v>
      </c>
    </row>
    <row r="17" spans="1:14" x14ac:dyDescent="0.35">
      <c r="A17" s="114" t="s">
        <v>267</v>
      </c>
      <c r="B17" s="115" t="s">
        <v>261</v>
      </c>
      <c r="C17" s="177" t="s">
        <v>198</v>
      </c>
      <c r="D17" s="116" t="str">
        <f>IFERROR(IF(C17="No CAS","",INDEX('DEQ Pollutant List'!$C$7:$C$611,MATCH('5. Pollutant Emissions - MB'!C17,'DEQ Pollutant List'!$B$7:$B$611,0))),"")</f>
        <v>Antimony and compounds</v>
      </c>
      <c r="E17" s="110">
        <f>IFERROR(IF(OR($C17="",$C17="No CAS"),INDEX('DEQ Pollutant List'!$A$7:$A$611,MATCH($D17,'DEQ Pollutant List'!$C$7:$C$611,0)),INDEX('DEQ Pollutant List'!$A$7:$A$611,MATCH($C17,'DEQ Pollutant List'!$B$7:$B$611,0))),"")</f>
        <v>33</v>
      </c>
      <c r="F17" s="173">
        <f>1-((1-0.72)*(1-0.99))</f>
        <v>0.99719999999999998</v>
      </c>
      <c r="G17" s="174">
        <v>0.05</v>
      </c>
      <c r="H17" s="158" t="s">
        <v>270</v>
      </c>
      <c r="I17" s="162">
        <f>(INDEX('4. Material Balance Activities'!$G:$G,MATCH($B17,'4. Material Balance Activities'!$C:$C,0))-INDEX('4. Material Balance Activities'!$M:$M,MATCH($B17,'4. Material Balance Activities'!$C:$C,0)))*$G17*(1-$F17)</f>
        <v>0.13090000000000115</v>
      </c>
      <c r="J17" s="163">
        <f>(INDEX('4. Material Balance Activities'!$H:$H,MATCH($B17,'4. Material Balance Activities'!$C:$C,0))-INDEX('4. Material Balance Activities'!$N:$N,MATCH($B17,'4. Material Balance Activities'!$C:$C,0)))*$G17*(1-$F17)</f>
        <v>0.16380000000000144</v>
      </c>
      <c r="K17" s="178">
        <f>(INDEX('4. Material Balance Activities'!$I:$I,MATCH($B17,'4. Material Balance Activities'!$C:$C,0))-INDEX('4. Material Balance Activities'!$O:$O,MATCH($B17,'4. Material Balance Activities'!$C:$C,0)))*$G17*(1-$F17)</f>
        <v>0.2044000000000018</v>
      </c>
      <c r="L17" s="162">
        <f>(INDEX('4. Material Balance Activities'!$J:$J,MATCH($B17,'4. Material Balance Activities'!$C:$C,0))-INDEX('4. Material Balance Activities'!$P:$P,MATCH($B17,'4. Material Balance Activities'!$C:$C,0)))*$G17*(1-$F17)</f>
        <v>6.3000000000000556E-4</v>
      </c>
      <c r="M17" s="163">
        <f>(INDEX('4. Material Balance Activities'!$K:$K,MATCH($B17,'4. Material Balance Activities'!$C:$C,0))-INDEX('4. Material Balance Activities'!$Q:$Q,MATCH($B17,'4. Material Balance Activities'!$C:$C,0)))*$G17*(1-$F17)</f>
        <v>1.2600000000000111E-3</v>
      </c>
      <c r="N17" s="178">
        <f>(INDEX('4. Material Balance Activities'!$L:$L,MATCH($B17,'4. Material Balance Activities'!$C:$C,0))-INDEX('4. Material Balance Activities'!$R:$R,MATCH($B17,'4. Material Balance Activities'!$C:$C,0)))*$G17*(1-$F17)</f>
        <v>1.820000000000016E-3</v>
      </c>
    </row>
    <row r="18" spans="1:14" x14ac:dyDescent="0.35">
      <c r="A18" s="71"/>
      <c r="B18" s="126"/>
      <c r="C18" s="179"/>
      <c r="D18" s="73"/>
      <c r="E18" s="110" t="str">
        <f>IFERROR(IF(OR($C18="",$C18="No CAS"),INDEX('DEQ Pollutant List'!$A$7:$A$611,MATCH($D18,'DEQ Pollutant List'!$C$7:$C$611,0)),INDEX('DEQ Pollutant List'!$A$7:$A$611,MATCH($C18,'DEQ Pollutant List'!$B$7:$B$611,0))),"")</f>
        <v/>
      </c>
      <c r="F18" s="180"/>
      <c r="G18" s="181"/>
      <c r="H18" s="166"/>
      <c r="I18" s="165"/>
      <c r="J18" s="167"/>
      <c r="K18" s="75"/>
      <c r="L18" s="165"/>
      <c r="M18" s="167"/>
      <c r="N18" s="75"/>
    </row>
    <row r="19" spans="1:14" x14ac:dyDescent="0.35">
      <c r="A19" s="79"/>
      <c r="B19" s="128"/>
      <c r="C19" s="132"/>
      <c r="D19" s="81" t="str">
        <f>IFERROR(IF(C19="No CAS","",INDEX('DEQ Pollutant List'!$C$7:$C$611,MATCH('5. Pollutant Emissions - MB'!C19,'DEQ Pollutant List'!$B$7:$B$611,0))),"")</f>
        <v/>
      </c>
      <c r="E19" s="110" t="str">
        <f>IFERROR(IF(OR($C19="",$C19="No CAS"),INDEX('DEQ Pollutant List'!$A$7:$A$611,MATCH($D19,'DEQ Pollutant List'!$C$7:$C$611,0)),INDEX('DEQ Pollutant List'!$A$7:$A$611,MATCH($C19,'DEQ Pollutant List'!$B$7:$B$611,0))),"")</f>
        <v/>
      </c>
      <c r="F19" s="133"/>
      <c r="G19" s="134"/>
      <c r="H19" s="102"/>
      <c r="I19" s="101"/>
      <c r="J19" s="103"/>
      <c r="K19" s="83"/>
      <c r="L19" s="101"/>
      <c r="M19" s="103"/>
      <c r="N19" s="83"/>
    </row>
    <row r="20" spans="1:14" x14ac:dyDescent="0.35">
      <c r="A20" s="79"/>
      <c r="B20" s="128"/>
      <c r="C20" s="132"/>
      <c r="D20" s="81" t="str">
        <f>IFERROR(IF(C20="No CAS","",INDEX('DEQ Pollutant List'!$C$7:$C$611,MATCH('5. Pollutant Emissions - MB'!C20,'DEQ Pollutant List'!$B$7:$B$611,0))),"")</f>
        <v/>
      </c>
      <c r="E20" s="110" t="str">
        <f>IFERROR(IF(OR($C20="",$C20="No CAS"),INDEX('DEQ Pollutant List'!$A$7:$A$611,MATCH($D20,'DEQ Pollutant List'!$C$7:$C$611,0)),INDEX('DEQ Pollutant List'!$A$7:$A$611,MATCH($C20,'DEQ Pollutant List'!$B$7:$B$611,0))),"")</f>
        <v/>
      </c>
      <c r="F20" s="133"/>
      <c r="G20" s="134"/>
      <c r="H20" s="102"/>
      <c r="I20" s="101"/>
      <c r="J20" s="103"/>
      <c r="K20" s="83"/>
      <c r="L20" s="101"/>
      <c r="M20" s="103"/>
      <c r="N20" s="83"/>
    </row>
    <row r="21" spans="1:14" x14ac:dyDescent="0.35">
      <c r="A21" s="79"/>
      <c r="B21" s="128"/>
      <c r="C21" s="132"/>
      <c r="D21" s="81"/>
      <c r="E21" s="110" t="str">
        <f>IFERROR(IF(OR($C21="",$C21="No CAS"),INDEX('DEQ Pollutant List'!$A$7:$A$611,MATCH($D21,'DEQ Pollutant List'!$C$7:$C$611,0)),INDEX('DEQ Pollutant List'!$A$7:$A$611,MATCH($C21,'DEQ Pollutant List'!$B$7:$B$611,0))),"")</f>
        <v/>
      </c>
      <c r="F21" s="133"/>
      <c r="G21" s="134"/>
      <c r="H21" s="102"/>
      <c r="I21" s="101"/>
      <c r="J21" s="103"/>
      <c r="K21" s="83"/>
      <c r="L21" s="101"/>
      <c r="M21" s="103"/>
      <c r="N21" s="83"/>
    </row>
    <row r="22" spans="1:14" x14ac:dyDescent="0.35">
      <c r="A22" s="79"/>
      <c r="B22" s="128"/>
      <c r="C22" s="132"/>
      <c r="D22" s="81" t="str">
        <f>IFERROR(IF(C22="No CAS","",INDEX('DEQ Pollutant List'!$C$7:$C$611,MATCH('5. Pollutant Emissions - MB'!C22,'DEQ Pollutant List'!$B$7:$B$611,0))),"")</f>
        <v/>
      </c>
      <c r="E22" s="110" t="str">
        <f>IFERROR(IF(OR($C22="",$C22="No CAS"),INDEX('DEQ Pollutant List'!$A$7:$A$611,MATCH($D22,'DEQ Pollutant List'!$C$7:$C$611,0)),INDEX('DEQ Pollutant List'!$A$7:$A$611,MATCH($C22,'DEQ Pollutant List'!$B$7:$B$611,0))),"")</f>
        <v/>
      </c>
      <c r="F22" s="133"/>
      <c r="G22" s="134"/>
      <c r="H22" s="102"/>
      <c r="I22" s="101"/>
      <c r="J22" s="103"/>
      <c r="K22" s="83"/>
      <c r="L22" s="101"/>
      <c r="M22" s="103"/>
      <c r="N22" s="83"/>
    </row>
    <row r="23" spans="1:14" x14ac:dyDescent="0.35">
      <c r="A23" s="79"/>
      <c r="B23" s="128"/>
      <c r="C23" s="132"/>
      <c r="D23" s="81" t="str">
        <f>IFERROR(IF(C23="No CAS","",INDEX('DEQ Pollutant List'!$C$7:$C$611,MATCH('5. Pollutant Emissions - MB'!C23,'DEQ Pollutant List'!$B$7:$B$611,0))),"")</f>
        <v/>
      </c>
      <c r="E23" s="110" t="str">
        <f>IFERROR(IF(OR($C23="",$C23="No CAS"),INDEX('DEQ Pollutant List'!$A$7:$A$611,MATCH($D23,'DEQ Pollutant List'!$C$7:$C$611,0)),INDEX('DEQ Pollutant List'!$A$7:$A$611,MATCH($C23,'DEQ Pollutant List'!$B$7:$B$611,0))),"")</f>
        <v/>
      </c>
      <c r="F23" s="133"/>
      <c r="G23" s="134"/>
      <c r="H23" s="102"/>
      <c r="I23" s="101"/>
      <c r="J23" s="103"/>
      <c r="K23" s="83"/>
      <c r="L23" s="101"/>
      <c r="M23" s="103"/>
      <c r="N23" s="83"/>
    </row>
    <row r="24" spans="1:14" x14ac:dyDescent="0.35">
      <c r="A24" s="79"/>
      <c r="B24" s="128"/>
      <c r="C24" s="132"/>
      <c r="D24" s="81" t="str">
        <f>IFERROR(IF(C24="No CAS","",INDEX('DEQ Pollutant List'!$C$7:$C$611,MATCH('5. Pollutant Emissions - MB'!C24,'DEQ Pollutant List'!$B$7:$B$611,0))),"")</f>
        <v/>
      </c>
      <c r="E24" s="110" t="str">
        <f>IFERROR(IF(OR($C24="",$C24="No CAS"),INDEX('DEQ Pollutant List'!$A$7:$A$611,MATCH($D24,'DEQ Pollutant List'!$C$7:$C$611,0)),INDEX('DEQ Pollutant List'!$A$7:$A$611,MATCH($C24,'DEQ Pollutant List'!$B$7:$B$611,0))),"")</f>
        <v/>
      </c>
      <c r="F24" s="133"/>
      <c r="G24" s="134"/>
      <c r="H24" s="102"/>
      <c r="I24" s="101"/>
      <c r="J24" s="103"/>
      <c r="K24" s="83"/>
      <c r="L24" s="101"/>
      <c r="M24" s="103"/>
      <c r="N24" s="83"/>
    </row>
    <row r="25" spans="1:14" x14ac:dyDescent="0.35">
      <c r="A25" s="79"/>
      <c r="B25" s="128"/>
      <c r="C25" s="132"/>
      <c r="D25" s="81" t="str">
        <f>IFERROR(IF(C25="No CAS","",INDEX('DEQ Pollutant List'!$C$7:$C$611,MATCH('5. Pollutant Emissions - MB'!C25,'DEQ Pollutant List'!$B$7:$B$611,0))),"")</f>
        <v/>
      </c>
      <c r="E25" s="110" t="str">
        <f>IFERROR(IF(OR($C25="",$C25="No CAS"),INDEX('DEQ Pollutant List'!$A$7:$A$611,MATCH($D25,'DEQ Pollutant List'!$C$7:$C$611,0)),INDEX('DEQ Pollutant List'!$A$7:$A$611,MATCH($C25,'DEQ Pollutant List'!$B$7:$B$611,0))),"")</f>
        <v/>
      </c>
      <c r="F25" s="133"/>
      <c r="G25" s="134"/>
      <c r="H25" s="102"/>
      <c r="I25" s="101"/>
      <c r="J25" s="103"/>
      <c r="K25" s="83"/>
      <c r="L25" s="101"/>
      <c r="M25" s="103"/>
      <c r="N25" s="83"/>
    </row>
    <row r="26" spans="1:14" x14ac:dyDescent="0.35">
      <c r="A26" s="79"/>
      <c r="B26" s="128"/>
      <c r="C26" s="132"/>
      <c r="D26" s="81" t="str">
        <f>IFERROR(IF(C26="No CAS","",INDEX('DEQ Pollutant List'!$C$7:$C$611,MATCH('5. Pollutant Emissions - MB'!C26,'DEQ Pollutant List'!$B$7:$B$611,0))),"")</f>
        <v/>
      </c>
      <c r="E26" s="110" t="str">
        <f>IFERROR(IF(OR($C26="",$C26="No CAS"),INDEX('DEQ Pollutant List'!$A$7:$A$611,MATCH($D26,'DEQ Pollutant List'!$C$7:$C$611,0)),INDEX('DEQ Pollutant List'!$A$7:$A$611,MATCH($C26,'DEQ Pollutant List'!$B$7:$B$611,0))),"")</f>
        <v/>
      </c>
      <c r="F26" s="133"/>
      <c r="G26" s="134"/>
      <c r="H26" s="102"/>
      <c r="I26" s="101"/>
      <c r="J26" s="103"/>
      <c r="K26" s="83"/>
      <c r="L26" s="101"/>
      <c r="M26" s="103"/>
      <c r="N26" s="83"/>
    </row>
    <row r="27" spans="1:14" x14ac:dyDescent="0.35">
      <c r="A27" s="79"/>
      <c r="B27" s="128"/>
      <c r="C27" s="132"/>
      <c r="D27" s="81" t="str">
        <f>IFERROR(IF(C27="No CAS","",INDEX('DEQ Pollutant List'!$C$7:$C$611,MATCH('5. Pollutant Emissions - MB'!C27,'DEQ Pollutant List'!$B$7:$B$611,0))),"")</f>
        <v/>
      </c>
      <c r="E27" s="110" t="str">
        <f>IFERROR(IF(OR($C27="",$C27="No CAS"),INDEX('DEQ Pollutant List'!$A$7:$A$611,MATCH($D27,'DEQ Pollutant List'!$C$7:$C$611,0)),INDEX('DEQ Pollutant List'!$A$7:$A$611,MATCH($C27,'DEQ Pollutant List'!$B$7:$B$611,0))),"")</f>
        <v/>
      </c>
      <c r="F27" s="133"/>
      <c r="G27" s="134"/>
      <c r="H27" s="102"/>
      <c r="I27" s="101"/>
      <c r="J27" s="103"/>
      <c r="K27" s="83"/>
      <c r="L27" s="101"/>
      <c r="M27" s="103"/>
      <c r="N27" s="83"/>
    </row>
    <row r="28" spans="1:14" x14ac:dyDescent="0.35">
      <c r="A28" s="79"/>
      <c r="B28" s="128"/>
      <c r="C28" s="132"/>
      <c r="D28" s="81" t="str">
        <f>IFERROR(IF(C28="No CAS","",INDEX('DEQ Pollutant List'!$C$7:$C$611,MATCH('5. Pollutant Emissions - MB'!C28,'DEQ Pollutant List'!$B$7:$B$611,0))),"")</f>
        <v/>
      </c>
      <c r="E28" s="110" t="str">
        <f>IFERROR(IF(OR($C28="",$C28="No CAS"),INDEX('DEQ Pollutant List'!$A$7:$A$611,MATCH($D28,'DEQ Pollutant List'!$C$7:$C$611,0)),INDEX('DEQ Pollutant List'!$A$7:$A$611,MATCH($C28,'DEQ Pollutant List'!$B$7:$B$611,0))),"")</f>
        <v/>
      </c>
      <c r="F28" s="133"/>
      <c r="G28" s="134"/>
      <c r="H28" s="102"/>
      <c r="I28" s="101"/>
      <c r="J28" s="103"/>
      <c r="K28" s="83"/>
      <c r="L28" s="101"/>
      <c r="M28" s="103"/>
      <c r="N28" s="83"/>
    </row>
    <row r="29" spans="1:14" x14ac:dyDescent="0.35">
      <c r="A29" s="79"/>
      <c r="B29" s="128"/>
      <c r="C29" s="132"/>
      <c r="D29" s="81" t="str">
        <f>IFERROR(IF(C29="No CAS","",INDEX('DEQ Pollutant List'!$C$7:$C$611,MATCH('5. Pollutant Emissions - MB'!C29,'DEQ Pollutant List'!$B$7:$B$611,0))),"")</f>
        <v/>
      </c>
      <c r="E29" s="110" t="str">
        <f>IFERROR(IF(OR($C29="",$C29="No CAS"),INDEX('DEQ Pollutant List'!$A$7:$A$611,MATCH($D29,'DEQ Pollutant List'!$C$7:$C$611,0)),INDEX('DEQ Pollutant List'!$A$7:$A$611,MATCH($C29,'DEQ Pollutant List'!$B$7:$B$611,0))),"")</f>
        <v/>
      </c>
      <c r="F29" s="133"/>
      <c r="G29" s="134"/>
      <c r="H29" s="102"/>
      <c r="I29" s="101"/>
      <c r="J29" s="103"/>
      <c r="K29" s="83"/>
      <c r="L29" s="101"/>
      <c r="M29" s="103"/>
      <c r="N29" s="83"/>
    </row>
    <row r="30" spans="1:14" x14ac:dyDescent="0.35">
      <c r="A30" s="79"/>
      <c r="B30" s="128"/>
      <c r="C30" s="132"/>
      <c r="D30" s="81" t="str">
        <f>IFERROR(IF(C30="No CAS","",INDEX('DEQ Pollutant List'!$C$7:$C$611,MATCH('5. Pollutant Emissions - MB'!C30,'DEQ Pollutant List'!$B$7:$B$611,0))),"")</f>
        <v/>
      </c>
      <c r="E30" s="110" t="str">
        <f>IFERROR(IF(OR($C30="",$C30="No CAS"),INDEX('DEQ Pollutant List'!$A$7:$A$611,MATCH($D30,'DEQ Pollutant List'!$C$7:$C$611,0)),INDEX('DEQ Pollutant List'!$A$7:$A$611,MATCH($C30,'DEQ Pollutant List'!$B$7:$B$611,0))),"")</f>
        <v/>
      </c>
      <c r="F30" s="133"/>
      <c r="G30" s="134"/>
      <c r="H30" s="102"/>
      <c r="I30" s="101"/>
      <c r="J30" s="103"/>
      <c r="K30" s="83"/>
      <c r="L30" s="101"/>
      <c r="M30" s="103"/>
      <c r="N30" s="83"/>
    </row>
    <row r="31" spans="1:14" x14ac:dyDescent="0.35">
      <c r="A31" s="79"/>
      <c r="B31" s="128"/>
      <c r="C31" s="132"/>
      <c r="D31" s="81" t="str">
        <f>IFERROR(IF(C31="No CAS","",INDEX('DEQ Pollutant List'!$C$7:$C$611,MATCH('5. Pollutant Emissions - MB'!C31,'DEQ Pollutant List'!$B$7:$B$611,0))),"")</f>
        <v/>
      </c>
      <c r="E31" s="110" t="str">
        <f>IFERROR(IF(OR($C31="",$C31="No CAS"),INDEX('DEQ Pollutant List'!$A$7:$A$611,MATCH($D31,'DEQ Pollutant List'!$C$7:$C$611,0)),INDEX('DEQ Pollutant List'!$A$7:$A$611,MATCH($C31,'DEQ Pollutant List'!$B$7:$B$611,0))),"")</f>
        <v/>
      </c>
      <c r="F31" s="133"/>
      <c r="G31" s="134"/>
      <c r="H31" s="102"/>
      <c r="I31" s="101"/>
      <c r="J31" s="103"/>
      <c r="K31" s="83"/>
      <c r="L31" s="101"/>
      <c r="M31" s="103"/>
      <c r="N31" s="83"/>
    </row>
    <row r="32" spans="1:14" x14ac:dyDescent="0.35">
      <c r="A32" s="79"/>
      <c r="B32" s="128"/>
      <c r="C32" s="132"/>
      <c r="D32" s="81" t="str">
        <f>IFERROR(IF(C32="No CAS","",INDEX('DEQ Pollutant List'!$C$7:$C$611,MATCH('5. Pollutant Emissions - MB'!C32,'DEQ Pollutant List'!$B$7:$B$611,0))),"")</f>
        <v/>
      </c>
      <c r="E32" s="110" t="str">
        <f>IFERROR(IF(OR($C32="",$C32="No CAS"),INDEX('DEQ Pollutant List'!$A$7:$A$611,MATCH($D32,'DEQ Pollutant List'!$C$7:$C$611,0)),INDEX('DEQ Pollutant List'!$A$7:$A$611,MATCH($C32,'DEQ Pollutant List'!$B$7:$B$611,0))),"")</f>
        <v/>
      </c>
      <c r="F32" s="133"/>
      <c r="G32" s="134"/>
      <c r="H32" s="102"/>
      <c r="I32" s="101"/>
      <c r="J32" s="103"/>
      <c r="K32" s="83"/>
      <c r="L32" s="101"/>
      <c r="M32" s="103"/>
      <c r="N32" s="83"/>
    </row>
    <row r="33" spans="1:14" x14ac:dyDescent="0.35">
      <c r="A33" s="79"/>
      <c r="B33" s="128"/>
      <c r="C33" s="132"/>
      <c r="D33" s="81" t="str">
        <f>IFERROR(IF(C33="No CAS","",INDEX('DEQ Pollutant List'!$C$7:$C$611,MATCH('5. Pollutant Emissions - MB'!C33,'DEQ Pollutant List'!$B$7:$B$611,0))),"")</f>
        <v/>
      </c>
      <c r="E33" s="110" t="str">
        <f>IFERROR(IF(OR($C33="",$C33="No CAS"),INDEX('DEQ Pollutant List'!$A$7:$A$611,MATCH($D33,'DEQ Pollutant List'!$C$7:$C$611,0)),INDEX('DEQ Pollutant List'!$A$7:$A$611,MATCH($C33,'DEQ Pollutant List'!$B$7:$B$611,0))),"")</f>
        <v/>
      </c>
      <c r="F33" s="133"/>
      <c r="G33" s="134"/>
      <c r="H33" s="102"/>
      <c r="I33" s="101"/>
      <c r="J33" s="103"/>
      <c r="K33" s="83"/>
      <c r="L33" s="101"/>
      <c r="M33" s="103"/>
      <c r="N33" s="83"/>
    </row>
    <row r="34" spans="1:14" x14ac:dyDescent="0.35">
      <c r="A34" s="79"/>
      <c r="B34" s="128"/>
      <c r="C34" s="132"/>
      <c r="D34" s="81" t="str">
        <f>IFERROR(IF(C34="No CAS","",INDEX('DEQ Pollutant List'!$C$7:$C$611,MATCH('5. Pollutant Emissions - MB'!C34,'DEQ Pollutant List'!$B$7:$B$611,0))),"")</f>
        <v/>
      </c>
      <c r="E34" s="110" t="str">
        <f>IFERROR(IF(OR($C34="",$C34="No CAS"),INDEX('DEQ Pollutant List'!$A$7:$A$611,MATCH($D34,'DEQ Pollutant List'!$C$7:$C$611,0)),INDEX('DEQ Pollutant List'!$A$7:$A$611,MATCH($C34,'DEQ Pollutant List'!$B$7:$B$611,0))),"")</f>
        <v/>
      </c>
      <c r="F34" s="133"/>
      <c r="G34" s="134"/>
      <c r="H34" s="102"/>
      <c r="I34" s="101"/>
      <c r="J34" s="103"/>
      <c r="K34" s="83"/>
      <c r="L34" s="101"/>
      <c r="M34" s="103"/>
      <c r="N34" s="83"/>
    </row>
    <row r="35" spans="1:14" x14ac:dyDescent="0.35">
      <c r="A35" s="79"/>
      <c r="B35" s="128"/>
      <c r="C35" s="132"/>
      <c r="D35" s="81" t="str">
        <f>IFERROR(IF(C35="No CAS","",INDEX('DEQ Pollutant List'!$C$7:$C$611,MATCH('5. Pollutant Emissions - MB'!C35,'DEQ Pollutant List'!$B$7:$B$611,0))),"")</f>
        <v/>
      </c>
      <c r="E35" s="110" t="str">
        <f>IFERROR(IF(OR($C35="",$C35="No CAS"),INDEX('DEQ Pollutant List'!$A$7:$A$611,MATCH($D35,'DEQ Pollutant List'!$C$7:$C$611,0)),INDEX('DEQ Pollutant List'!$A$7:$A$611,MATCH($C35,'DEQ Pollutant List'!$B$7:$B$611,0))),"")</f>
        <v/>
      </c>
      <c r="F35" s="133"/>
      <c r="G35" s="134"/>
      <c r="H35" s="102"/>
      <c r="I35" s="101"/>
      <c r="J35" s="103"/>
      <c r="K35" s="83"/>
      <c r="L35" s="101"/>
      <c r="M35" s="103"/>
      <c r="N35" s="83"/>
    </row>
    <row r="36" spans="1:14" x14ac:dyDescent="0.35">
      <c r="A36" s="79"/>
      <c r="B36" s="128"/>
      <c r="C36" s="132"/>
      <c r="D36" s="81" t="str">
        <f>IFERROR(IF(C36="No CAS","",INDEX('DEQ Pollutant List'!$C$7:$C$611,MATCH('5. Pollutant Emissions - MB'!C36,'DEQ Pollutant List'!$B$7:$B$611,0))),"")</f>
        <v/>
      </c>
      <c r="E36" s="110" t="str">
        <f>IFERROR(IF(OR($C36="",$C36="No CAS"),INDEX('DEQ Pollutant List'!$A$7:$A$611,MATCH($D36,'DEQ Pollutant List'!$C$7:$C$611,0)),INDEX('DEQ Pollutant List'!$A$7:$A$611,MATCH($C36,'DEQ Pollutant List'!$B$7:$B$611,0))),"")</f>
        <v/>
      </c>
      <c r="F36" s="133"/>
      <c r="G36" s="134"/>
      <c r="H36" s="102"/>
      <c r="I36" s="101"/>
      <c r="J36" s="103"/>
      <c r="K36" s="83"/>
      <c r="L36" s="101"/>
      <c r="M36" s="103"/>
      <c r="N36" s="83"/>
    </row>
    <row r="37" spans="1:14" x14ac:dyDescent="0.35">
      <c r="A37" s="79"/>
      <c r="B37" s="128"/>
      <c r="C37" s="132"/>
      <c r="D37" s="81" t="str">
        <f>IFERROR(IF(C37="No CAS","",INDEX('DEQ Pollutant List'!$C$7:$C$611,MATCH('5. Pollutant Emissions - MB'!C37,'DEQ Pollutant List'!$B$7:$B$611,0))),"")</f>
        <v/>
      </c>
      <c r="E37" s="110" t="str">
        <f>IFERROR(IF(OR($C37="",$C37="No CAS"),INDEX('DEQ Pollutant List'!$A$7:$A$611,MATCH($D37,'DEQ Pollutant List'!$C$7:$C$611,0)),INDEX('DEQ Pollutant List'!$A$7:$A$611,MATCH($C37,'DEQ Pollutant List'!$B$7:$B$611,0))),"")</f>
        <v/>
      </c>
      <c r="F37" s="133"/>
      <c r="G37" s="134"/>
      <c r="H37" s="102"/>
      <c r="I37" s="101"/>
      <c r="J37" s="103"/>
      <c r="K37" s="83"/>
      <c r="L37" s="101"/>
      <c r="M37" s="103"/>
      <c r="N37" s="83"/>
    </row>
    <row r="38" spans="1:14" x14ac:dyDescent="0.35">
      <c r="A38" s="79"/>
      <c r="B38" s="128"/>
      <c r="C38" s="132"/>
      <c r="D38" s="81" t="str">
        <f>IFERROR(IF(C38="No CAS","",INDEX('DEQ Pollutant List'!$C$7:$C$611,MATCH('5. Pollutant Emissions - MB'!C38,'DEQ Pollutant List'!$B$7:$B$611,0))),"")</f>
        <v/>
      </c>
      <c r="E38" s="110" t="str">
        <f>IFERROR(IF(OR($C38="",$C38="No CAS"),INDEX('DEQ Pollutant List'!$A$7:$A$611,MATCH($D38,'DEQ Pollutant List'!$C$7:$C$611,0)),INDEX('DEQ Pollutant List'!$A$7:$A$611,MATCH($C38,'DEQ Pollutant List'!$B$7:$B$611,0))),"")</f>
        <v/>
      </c>
      <c r="F38" s="133"/>
      <c r="G38" s="134"/>
      <c r="H38" s="102"/>
      <c r="I38" s="101"/>
      <c r="J38" s="103"/>
      <c r="K38" s="83"/>
      <c r="L38" s="101"/>
      <c r="M38" s="103"/>
      <c r="N38" s="83"/>
    </row>
    <row r="39" spans="1:14" x14ac:dyDescent="0.35">
      <c r="A39" s="79"/>
      <c r="B39" s="128"/>
      <c r="C39" s="132"/>
      <c r="D39" s="81" t="str">
        <f>IFERROR(IF(C39="No CAS","",INDEX('DEQ Pollutant List'!$C$7:$C$611,MATCH('5. Pollutant Emissions - MB'!C39,'DEQ Pollutant List'!$B$7:$B$611,0))),"")</f>
        <v/>
      </c>
      <c r="E39" s="110" t="str">
        <f>IFERROR(IF(OR($C39="",$C39="No CAS"),INDEX('DEQ Pollutant List'!$A$7:$A$611,MATCH($D39,'DEQ Pollutant List'!$C$7:$C$611,0)),INDEX('DEQ Pollutant List'!$A$7:$A$611,MATCH($C39,'DEQ Pollutant List'!$B$7:$B$611,0))),"")</f>
        <v/>
      </c>
      <c r="F39" s="133"/>
      <c r="G39" s="134"/>
      <c r="H39" s="102"/>
      <c r="I39" s="101"/>
      <c r="J39" s="103"/>
      <c r="K39" s="83"/>
      <c r="L39" s="101"/>
      <c r="M39" s="103"/>
      <c r="N39" s="83"/>
    </row>
    <row r="40" spans="1:14" x14ac:dyDescent="0.35">
      <c r="A40" s="79"/>
      <c r="B40" s="128"/>
      <c r="C40" s="132"/>
      <c r="D40" s="81" t="str">
        <f>IFERROR(IF(C40="No CAS","",INDEX('DEQ Pollutant List'!$C$7:$C$611,MATCH('5. Pollutant Emissions - MB'!C40,'DEQ Pollutant List'!$B$7:$B$611,0))),"")</f>
        <v/>
      </c>
      <c r="E40" s="110" t="str">
        <f>IFERROR(IF(OR($C40="",$C40="No CAS"),INDEX('DEQ Pollutant List'!$A$7:$A$611,MATCH($D40,'DEQ Pollutant List'!$C$7:$C$611,0)),INDEX('DEQ Pollutant List'!$A$7:$A$611,MATCH($C40,'DEQ Pollutant List'!$B$7:$B$611,0))),"")</f>
        <v/>
      </c>
      <c r="F40" s="133"/>
      <c r="G40" s="134"/>
      <c r="H40" s="102"/>
      <c r="I40" s="101"/>
      <c r="J40" s="103"/>
      <c r="K40" s="83"/>
      <c r="L40" s="101"/>
      <c r="M40" s="103"/>
      <c r="N40" s="83"/>
    </row>
    <row r="41" spans="1:14" x14ac:dyDescent="0.35">
      <c r="A41" s="79"/>
      <c r="B41" s="128"/>
      <c r="C41" s="132"/>
      <c r="D41" s="81" t="str">
        <f>IFERROR(IF(C41="No CAS","",INDEX('DEQ Pollutant List'!$C$7:$C$611,MATCH('5. Pollutant Emissions - MB'!C41,'DEQ Pollutant List'!$B$7:$B$611,0))),"")</f>
        <v/>
      </c>
      <c r="E41" s="110" t="str">
        <f>IFERROR(IF(OR($C41="",$C41="No CAS"),INDEX('DEQ Pollutant List'!$A$7:$A$611,MATCH($D41,'DEQ Pollutant List'!$C$7:$C$611,0)),INDEX('DEQ Pollutant List'!$A$7:$A$611,MATCH($C41,'DEQ Pollutant List'!$B$7:$B$611,0))),"")</f>
        <v/>
      </c>
      <c r="F41" s="133"/>
      <c r="G41" s="134"/>
      <c r="H41" s="102"/>
      <c r="I41" s="101"/>
      <c r="J41" s="103"/>
      <c r="K41" s="83"/>
      <c r="L41" s="101"/>
      <c r="M41" s="103"/>
      <c r="N41" s="83"/>
    </row>
    <row r="42" spans="1:14" x14ac:dyDescent="0.35">
      <c r="A42" s="79"/>
      <c r="B42" s="128"/>
      <c r="C42" s="132"/>
      <c r="D42" s="81" t="str">
        <f>IFERROR(IF(C42="No CAS","",INDEX('DEQ Pollutant List'!$C$7:$C$611,MATCH('5. Pollutant Emissions - MB'!C42,'DEQ Pollutant List'!$B$7:$B$611,0))),"")</f>
        <v/>
      </c>
      <c r="E42" s="110" t="str">
        <f>IFERROR(IF(OR($C42="",$C42="No CAS"),INDEX('DEQ Pollutant List'!$A$7:$A$611,MATCH($D42,'DEQ Pollutant List'!$C$7:$C$611,0)),INDEX('DEQ Pollutant List'!$A$7:$A$611,MATCH($C42,'DEQ Pollutant List'!$B$7:$B$611,0))),"")</f>
        <v/>
      </c>
      <c r="F42" s="133"/>
      <c r="G42" s="134"/>
      <c r="H42" s="102"/>
      <c r="I42" s="101"/>
      <c r="J42" s="103"/>
      <c r="K42" s="83"/>
      <c r="L42" s="101"/>
      <c r="M42" s="103"/>
      <c r="N42" s="83"/>
    </row>
    <row r="43" spans="1:14" x14ac:dyDescent="0.35">
      <c r="A43" s="79"/>
      <c r="B43" s="128"/>
      <c r="C43" s="132"/>
      <c r="D43" s="81" t="str">
        <f>IFERROR(IF(C43="No CAS","",INDEX('DEQ Pollutant List'!$C$7:$C$611,MATCH('5. Pollutant Emissions - MB'!C43,'DEQ Pollutant List'!$B$7:$B$611,0))),"")</f>
        <v/>
      </c>
      <c r="E43" s="110" t="str">
        <f>IFERROR(IF(OR($C43="",$C43="No CAS"),INDEX('DEQ Pollutant List'!$A$7:$A$611,MATCH($D43,'DEQ Pollutant List'!$C$7:$C$611,0)),INDEX('DEQ Pollutant List'!$A$7:$A$611,MATCH($C43,'DEQ Pollutant List'!$B$7:$B$611,0))),"")</f>
        <v/>
      </c>
      <c r="F43" s="133"/>
      <c r="G43" s="134"/>
      <c r="H43" s="102"/>
      <c r="I43" s="101"/>
      <c r="J43" s="103"/>
      <c r="K43" s="83"/>
      <c r="L43" s="101"/>
      <c r="M43" s="103"/>
      <c r="N43" s="83"/>
    </row>
    <row r="44" spans="1:14" x14ac:dyDescent="0.35">
      <c r="A44" s="79"/>
      <c r="B44" s="128"/>
      <c r="C44" s="132"/>
      <c r="D44" s="81" t="str">
        <f>IFERROR(IF(C44="No CAS","",INDEX('DEQ Pollutant List'!$C$7:$C$611,MATCH('5. Pollutant Emissions - MB'!C44,'DEQ Pollutant List'!$B$7:$B$611,0))),"")</f>
        <v/>
      </c>
      <c r="E44" s="110" t="str">
        <f>IFERROR(IF(OR($C44="",$C44="No CAS"),INDEX('DEQ Pollutant List'!$A$7:$A$611,MATCH($D44,'DEQ Pollutant List'!$C$7:$C$611,0)),INDEX('DEQ Pollutant List'!$A$7:$A$611,MATCH($C44,'DEQ Pollutant List'!$B$7:$B$611,0))),"")</f>
        <v/>
      </c>
      <c r="F44" s="133"/>
      <c r="G44" s="134"/>
      <c r="H44" s="102"/>
      <c r="I44" s="101"/>
      <c r="J44" s="103"/>
      <c r="K44" s="83"/>
      <c r="L44" s="101"/>
      <c r="M44" s="103"/>
      <c r="N44" s="83"/>
    </row>
    <row r="45" spans="1:14" x14ac:dyDescent="0.35">
      <c r="A45" s="79"/>
      <c r="B45" s="128"/>
      <c r="C45" s="132"/>
      <c r="D45" s="81" t="str">
        <f>IFERROR(IF(C45="No CAS","",INDEX('DEQ Pollutant List'!$C$7:$C$611,MATCH('5. Pollutant Emissions - MB'!C45,'DEQ Pollutant List'!$B$7:$B$611,0))),"")</f>
        <v/>
      </c>
      <c r="E45" s="110" t="str">
        <f>IFERROR(IF(OR($C45="",$C45="No CAS"),INDEX('DEQ Pollutant List'!$A$7:$A$611,MATCH($D45,'DEQ Pollutant List'!$C$7:$C$611,0)),INDEX('DEQ Pollutant List'!$A$7:$A$611,MATCH($C45,'DEQ Pollutant List'!$B$7:$B$611,0))),"")</f>
        <v/>
      </c>
      <c r="F45" s="133"/>
      <c r="G45" s="134"/>
      <c r="H45" s="102"/>
      <c r="I45" s="101"/>
      <c r="J45" s="103"/>
      <c r="K45" s="83"/>
      <c r="L45" s="101"/>
      <c r="M45" s="103"/>
      <c r="N45" s="83"/>
    </row>
    <row r="46" spans="1:14" x14ac:dyDescent="0.35">
      <c r="A46" s="79"/>
      <c r="B46" s="128"/>
      <c r="C46" s="132"/>
      <c r="D46" s="81" t="str">
        <f>IFERROR(IF(C46="No CAS","",INDEX('DEQ Pollutant List'!$C$7:$C$611,MATCH('5. Pollutant Emissions - MB'!C46,'DEQ Pollutant List'!$B$7:$B$611,0))),"")</f>
        <v/>
      </c>
      <c r="E46" s="110" t="str">
        <f>IFERROR(IF(OR($C46="",$C46="No CAS"),INDEX('DEQ Pollutant List'!$A$7:$A$611,MATCH($D46,'DEQ Pollutant List'!$C$7:$C$611,0)),INDEX('DEQ Pollutant List'!$A$7:$A$611,MATCH($C46,'DEQ Pollutant List'!$B$7:$B$611,0))),"")</f>
        <v/>
      </c>
      <c r="F46" s="133"/>
      <c r="G46" s="134"/>
      <c r="H46" s="102"/>
      <c r="I46" s="101"/>
      <c r="J46" s="103"/>
      <c r="K46" s="83"/>
      <c r="L46" s="101"/>
      <c r="M46" s="103"/>
      <c r="N46" s="83"/>
    </row>
    <row r="47" spans="1:14" x14ac:dyDescent="0.35">
      <c r="A47" s="79"/>
      <c r="B47" s="128"/>
      <c r="C47" s="132"/>
      <c r="D47" s="81" t="str">
        <f>IFERROR(IF(C47="No CAS","",INDEX('DEQ Pollutant List'!$C$7:$C$611,MATCH('5. Pollutant Emissions - MB'!C47,'DEQ Pollutant List'!$B$7:$B$611,0))),"")</f>
        <v/>
      </c>
      <c r="E47" s="110" t="str">
        <f>IFERROR(IF(OR($C47="",$C47="No CAS"),INDEX('DEQ Pollutant List'!$A$7:$A$611,MATCH($D47,'DEQ Pollutant List'!$C$7:$C$611,0)),INDEX('DEQ Pollutant List'!$A$7:$A$611,MATCH($C47,'DEQ Pollutant List'!$B$7:$B$611,0))),"")</f>
        <v/>
      </c>
      <c r="F47" s="133"/>
      <c r="G47" s="134"/>
      <c r="H47" s="102"/>
      <c r="I47" s="101"/>
      <c r="J47" s="103"/>
      <c r="K47" s="83"/>
      <c r="L47" s="101"/>
      <c r="M47" s="103"/>
      <c r="N47" s="83"/>
    </row>
    <row r="48" spans="1:14" x14ac:dyDescent="0.35">
      <c r="A48" s="79"/>
      <c r="B48" s="128"/>
      <c r="C48" s="132"/>
      <c r="D48" s="81" t="str">
        <f>IFERROR(IF(C48="No CAS","",INDEX('DEQ Pollutant List'!$C$7:$C$611,MATCH('5. Pollutant Emissions - MB'!C48,'DEQ Pollutant List'!$B$7:$B$611,0))),"")</f>
        <v/>
      </c>
      <c r="E48" s="110" t="str">
        <f>IFERROR(IF(OR($C48="",$C48="No CAS"),INDEX('DEQ Pollutant List'!$A$7:$A$611,MATCH($D48,'DEQ Pollutant List'!$C$7:$C$611,0)),INDEX('DEQ Pollutant List'!$A$7:$A$611,MATCH($C48,'DEQ Pollutant List'!$B$7:$B$611,0))),"")</f>
        <v/>
      </c>
      <c r="F48" s="133"/>
      <c r="G48" s="134"/>
      <c r="H48" s="102"/>
      <c r="I48" s="101"/>
      <c r="J48" s="103"/>
      <c r="K48" s="83"/>
      <c r="L48" s="101"/>
      <c r="M48" s="103"/>
      <c r="N48" s="83"/>
    </row>
    <row r="49" spans="1:14" x14ac:dyDescent="0.35">
      <c r="A49" s="79"/>
      <c r="B49" s="128"/>
      <c r="C49" s="132"/>
      <c r="D49" s="81" t="str">
        <f>IFERROR(IF(C49="No CAS","",INDEX('DEQ Pollutant List'!$C$7:$C$611,MATCH('5. Pollutant Emissions - MB'!C49,'DEQ Pollutant List'!$B$7:$B$611,0))),"")</f>
        <v/>
      </c>
      <c r="E49" s="110" t="str">
        <f>IFERROR(IF(OR($C49="",$C49="No CAS"),INDEX('DEQ Pollutant List'!$A$7:$A$611,MATCH($D49,'DEQ Pollutant List'!$C$7:$C$611,0)),INDEX('DEQ Pollutant List'!$A$7:$A$611,MATCH($C49,'DEQ Pollutant List'!$B$7:$B$611,0))),"")</f>
        <v/>
      </c>
      <c r="F49" s="133"/>
      <c r="G49" s="134"/>
      <c r="H49" s="102"/>
      <c r="I49" s="101"/>
      <c r="J49" s="103"/>
      <c r="K49" s="83"/>
      <c r="L49" s="101"/>
      <c r="M49" s="103"/>
      <c r="N49" s="83"/>
    </row>
    <row r="50" spans="1:14" x14ac:dyDescent="0.35">
      <c r="A50" s="79"/>
      <c r="B50" s="128"/>
      <c r="C50" s="132"/>
      <c r="D50" s="81" t="str">
        <f>IFERROR(IF(C50="No CAS","",INDEX('DEQ Pollutant List'!$C$7:$C$611,MATCH('5. Pollutant Emissions - MB'!C50,'DEQ Pollutant List'!$B$7:$B$611,0))),"")</f>
        <v/>
      </c>
      <c r="E50" s="110" t="str">
        <f>IFERROR(IF(OR($C50="",$C50="No CAS"),INDEX('DEQ Pollutant List'!$A$7:$A$611,MATCH($D50,'DEQ Pollutant List'!$C$7:$C$611,0)),INDEX('DEQ Pollutant List'!$A$7:$A$611,MATCH($C50,'DEQ Pollutant List'!$B$7:$B$611,0))),"")</f>
        <v/>
      </c>
      <c r="F50" s="133"/>
      <c r="G50" s="134"/>
      <c r="H50" s="102"/>
      <c r="I50" s="101"/>
      <c r="J50" s="103"/>
      <c r="K50" s="83"/>
      <c r="L50" s="101"/>
      <c r="M50" s="103"/>
      <c r="N50" s="83"/>
    </row>
    <row r="51" spans="1:14" x14ac:dyDescent="0.35">
      <c r="A51" s="79"/>
      <c r="B51" s="128"/>
      <c r="C51" s="132"/>
      <c r="D51" s="81" t="str">
        <f>IFERROR(IF(C51="No CAS","",INDEX('DEQ Pollutant List'!$C$7:$C$611,MATCH('5. Pollutant Emissions - MB'!C51,'DEQ Pollutant List'!$B$7:$B$611,0))),"")</f>
        <v/>
      </c>
      <c r="E51" s="110" t="str">
        <f>IFERROR(IF(OR($C51="",$C51="No CAS"),INDEX('DEQ Pollutant List'!$A$7:$A$611,MATCH($D51,'DEQ Pollutant List'!$C$7:$C$611,0)),INDEX('DEQ Pollutant List'!$A$7:$A$611,MATCH($C51,'DEQ Pollutant List'!$B$7:$B$611,0))),"")</f>
        <v/>
      </c>
      <c r="F51" s="133"/>
      <c r="G51" s="134"/>
      <c r="H51" s="102"/>
      <c r="I51" s="101"/>
      <c r="J51" s="103"/>
      <c r="K51" s="83"/>
      <c r="L51" s="101"/>
      <c r="M51" s="103"/>
      <c r="N51" s="83"/>
    </row>
    <row r="52" spans="1:14" x14ac:dyDescent="0.35">
      <c r="A52" s="79"/>
      <c r="B52" s="128"/>
      <c r="C52" s="132"/>
      <c r="D52" s="81" t="str">
        <f>IFERROR(IF(C52="No CAS","",INDEX('DEQ Pollutant List'!$C$7:$C$611,MATCH('5. Pollutant Emissions - MB'!C52,'DEQ Pollutant List'!$B$7:$B$611,0))),"")</f>
        <v/>
      </c>
      <c r="E52" s="110" t="str">
        <f>IFERROR(IF(OR($C52="",$C52="No CAS"),INDEX('DEQ Pollutant List'!$A$7:$A$611,MATCH($D52,'DEQ Pollutant List'!$C$7:$C$611,0)),INDEX('DEQ Pollutant List'!$A$7:$A$611,MATCH($C52,'DEQ Pollutant List'!$B$7:$B$611,0))),"")</f>
        <v/>
      </c>
      <c r="F52" s="133"/>
      <c r="G52" s="134"/>
      <c r="H52" s="102"/>
      <c r="I52" s="101"/>
      <c r="J52" s="103"/>
      <c r="K52" s="83"/>
      <c r="L52" s="101"/>
      <c r="M52" s="103"/>
      <c r="N52" s="83"/>
    </row>
    <row r="53" spans="1:14" x14ac:dyDescent="0.35">
      <c r="A53" s="79"/>
      <c r="B53" s="128"/>
      <c r="C53" s="132"/>
      <c r="D53" s="81" t="str">
        <f>IFERROR(IF(C53="No CAS","",INDEX('DEQ Pollutant List'!$C$7:$C$611,MATCH('5. Pollutant Emissions - MB'!C53,'DEQ Pollutant List'!$B$7:$B$611,0))),"")</f>
        <v/>
      </c>
      <c r="E53" s="110" t="str">
        <f>IFERROR(IF(OR($C53="",$C53="No CAS"),INDEX('DEQ Pollutant List'!$A$7:$A$611,MATCH($D53,'DEQ Pollutant List'!$C$7:$C$611,0)),INDEX('DEQ Pollutant List'!$A$7:$A$611,MATCH($C53,'DEQ Pollutant List'!$B$7:$B$611,0))),"")</f>
        <v/>
      </c>
      <c r="F53" s="133"/>
      <c r="G53" s="134"/>
      <c r="H53" s="102"/>
      <c r="I53" s="101"/>
      <c r="J53" s="103"/>
      <c r="K53" s="83"/>
      <c r="L53" s="101"/>
      <c r="M53" s="103"/>
      <c r="N53" s="83"/>
    </row>
    <row r="54" spans="1:14" x14ac:dyDescent="0.35">
      <c r="A54" s="79"/>
      <c r="B54" s="128"/>
      <c r="C54" s="132"/>
      <c r="D54" s="81" t="str">
        <f>IFERROR(IF(C54="No CAS","",INDEX('DEQ Pollutant List'!$C$7:$C$611,MATCH('5. Pollutant Emissions - MB'!C54,'DEQ Pollutant List'!$B$7:$B$611,0))),"")</f>
        <v/>
      </c>
      <c r="E54" s="110" t="str">
        <f>IFERROR(IF(OR($C54="",$C54="No CAS"),INDEX('DEQ Pollutant List'!$A$7:$A$611,MATCH($D54,'DEQ Pollutant List'!$C$7:$C$611,0)),INDEX('DEQ Pollutant List'!$A$7:$A$611,MATCH($C54,'DEQ Pollutant List'!$B$7:$B$611,0))),"")</f>
        <v/>
      </c>
      <c r="F54" s="133"/>
      <c r="G54" s="134"/>
      <c r="H54" s="102"/>
      <c r="I54" s="101"/>
      <c r="J54" s="103"/>
      <c r="K54" s="83"/>
      <c r="L54" s="101"/>
      <c r="M54" s="103"/>
      <c r="N54" s="83"/>
    </row>
    <row r="55" spans="1:14" x14ac:dyDescent="0.35">
      <c r="A55" s="79"/>
      <c r="B55" s="128"/>
      <c r="C55" s="132"/>
      <c r="D55" s="81" t="str">
        <f>IFERROR(IF(C55="No CAS","",INDEX('DEQ Pollutant List'!$C$7:$C$611,MATCH('5. Pollutant Emissions - MB'!C55,'DEQ Pollutant List'!$B$7:$B$611,0))),"")</f>
        <v/>
      </c>
      <c r="E55" s="110" t="str">
        <f>IFERROR(IF(OR($C55="",$C55="No CAS"),INDEX('DEQ Pollutant List'!$A$7:$A$611,MATCH($D55,'DEQ Pollutant List'!$C$7:$C$611,0)),INDEX('DEQ Pollutant List'!$A$7:$A$611,MATCH($C55,'DEQ Pollutant List'!$B$7:$B$611,0))),"")</f>
        <v/>
      </c>
      <c r="F55" s="133"/>
      <c r="G55" s="134"/>
      <c r="H55" s="102"/>
      <c r="I55" s="101"/>
      <c r="J55" s="103"/>
      <c r="K55" s="83"/>
      <c r="L55" s="101"/>
      <c r="M55" s="103"/>
      <c r="N55" s="83"/>
    </row>
    <row r="56" spans="1:14" x14ac:dyDescent="0.35">
      <c r="A56" s="79"/>
      <c r="B56" s="128"/>
      <c r="C56" s="132"/>
      <c r="D56" s="81" t="str">
        <f>IFERROR(IF(C56="No CAS","",INDEX('DEQ Pollutant List'!$C$7:$C$611,MATCH('5. Pollutant Emissions - MB'!C56,'DEQ Pollutant List'!$B$7:$B$611,0))),"")</f>
        <v/>
      </c>
      <c r="E56" s="110" t="str">
        <f>IFERROR(IF(OR($C56="",$C56="No CAS"),INDEX('DEQ Pollutant List'!$A$7:$A$611,MATCH($D56,'DEQ Pollutant List'!$C$7:$C$611,0)),INDEX('DEQ Pollutant List'!$A$7:$A$611,MATCH($C56,'DEQ Pollutant List'!$B$7:$B$611,0))),"")</f>
        <v/>
      </c>
      <c r="F56" s="133"/>
      <c r="G56" s="134"/>
      <c r="H56" s="102"/>
      <c r="I56" s="101"/>
      <c r="J56" s="103"/>
      <c r="K56" s="83"/>
      <c r="L56" s="101"/>
      <c r="M56" s="103"/>
      <c r="N56" s="83"/>
    </row>
    <row r="57" spans="1:14" x14ac:dyDescent="0.35">
      <c r="A57" s="79"/>
      <c r="B57" s="128"/>
      <c r="C57" s="132"/>
      <c r="D57" s="81" t="str">
        <f>IFERROR(IF(C57="No CAS","",INDEX('DEQ Pollutant List'!$C$7:$C$611,MATCH('5. Pollutant Emissions - MB'!C57,'DEQ Pollutant List'!$B$7:$B$611,0))),"")</f>
        <v/>
      </c>
      <c r="E57" s="110" t="str">
        <f>IFERROR(IF(OR($C57="",$C57="No CAS"),INDEX('DEQ Pollutant List'!$A$7:$A$611,MATCH($D57,'DEQ Pollutant List'!$C$7:$C$611,0)),INDEX('DEQ Pollutant List'!$A$7:$A$611,MATCH($C57,'DEQ Pollutant List'!$B$7:$B$611,0))),"")</f>
        <v/>
      </c>
      <c r="F57" s="133"/>
      <c r="G57" s="134"/>
      <c r="H57" s="102"/>
      <c r="I57" s="101"/>
      <c r="J57" s="103"/>
      <c r="K57" s="83"/>
      <c r="L57" s="101"/>
      <c r="M57" s="103"/>
      <c r="N57" s="83"/>
    </row>
    <row r="58" spans="1:14" x14ac:dyDescent="0.35">
      <c r="A58" s="79"/>
      <c r="B58" s="128"/>
      <c r="C58" s="132"/>
      <c r="D58" s="81" t="str">
        <f>IFERROR(IF(C58="No CAS","",INDEX('DEQ Pollutant List'!$C$7:$C$611,MATCH('5. Pollutant Emissions - MB'!C58,'DEQ Pollutant List'!$B$7:$B$611,0))),"")</f>
        <v/>
      </c>
      <c r="E58" s="110" t="str">
        <f>IFERROR(IF(OR($C58="",$C58="No CAS"),INDEX('DEQ Pollutant List'!$A$7:$A$611,MATCH($D58,'DEQ Pollutant List'!$C$7:$C$611,0)),INDEX('DEQ Pollutant List'!$A$7:$A$611,MATCH($C58,'DEQ Pollutant List'!$B$7:$B$611,0))),"")</f>
        <v/>
      </c>
      <c r="F58" s="133"/>
      <c r="G58" s="134"/>
      <c r="H58" s="102"/>
      <c r="I58" s="101"/>
      <c r="J58" s="103"/>
      <c r="K58" s="83"/>
      <c r="L58" s="101"/>
      <c r="M58" s="103"/>
      <c r="N58" s="83"/>
    </row>
    <row r="59" spans="1:14" x14ac:dyDescent="0.35">
      <c r="A59" s="79"/>
      <c r="B59" s="128"/>
      <c r="C59" s="132"/>
      <c r="D59" s="81" t="str">
        <f>IFERROR(IF(C59="No CAS","",INDEX('DEQ Pollutant List'!$C$7:$C$611,MATCH('5. Pollutant Emissions - MB'!C59,'DEQ Pollutant List'!$B$7:$B$611,0))),"")</f>
        <v/>
      </c>
      <c r="E59" s="110" t="str">
        <f>IFERROR(IF(OR($C59="",$C59="No CAS"),INDEX('DEQ Pollutant List'!$A$7:$A$611,MATCH($D59,'DEQ Pollutant List'!$C$7:$C$611,0)),INDEX('DEQ Pollutant List'!$A$7:$A$611,MATCH($C59,'DEQ Pollutant List'!$B$7:$B$611,0))),"")</f>
        <v/>
      </c>
      <c r="F59" s="133"/>
      <c r="G59" s="134"/>
      <c r="H59" s="102"/>
      <c r="I59" s="101"/>
      <c r="J59" s="103"/>
      <c r="K59" s="83"/>
      <c r="L59" s="101"/>
      <c r="M59" s="103"/>
      <c r="N59" s="83"/>
    </row>
    <row r="60" spans="1:14" x14ac:dyDescent="0.35">
      <c r="A60" s="79"/>
      <c r="B60" s="128"/>
      <c r="C60" s="132"/>
      <c r="D60" s="81" t="str">
        <f>IFERROR(IF(C60="No CAS","",INDEX('DEQ Pollutant List'!$C$7:$C$611,MATCH('5. Pollutant Emissions - MB'!C60,'DEQ Pollutant List'!$B$7:$B$611,0))),"")</f>
        <v/>
      </c>
      <c r="E60" s="110" t="str">
        <f>IFERROR(IF(OR($C60="",$C60="No CAS"),INDEX('DEQ Pollutant List'!$A$7:$A$611,MATCH($D60,'DEQ Pollutant List'!$C$7:$C$611,0)),INDEX('DEQ Pollutant List'!$A$7:$A$611,MATCH($C60,'DEQ Pollutant List'!$B$7:$B$611,0))),"")</f>
        <v/>
      </c>
      <c r="F60" s="133"/>
      <c r="G60" s="134"/>
      <c r="H60" s="102"/>
      <c r="I60" s="101"/>
      <c r="J60" s="103"/>
      <c r="K60" s="83"/>
      <c r="L60" s="101"/>
      <c r="M60" s="103"/>
      <c r="N60" s="83"/>
    </row>
    <row r="61" spans="1:14" x14ac:dyDescent="0.35">
      <c r="A61" s="79"/>
      <c r="B61" s="128"/>
      <c r="C61" s="132"/>
      <c r="D61" s="81" t="str">
        <f>IFERROR(IF(C61="No CAS","",INDEX('DEQ Pollutant List'!$C$7:$C$611,MATCH('5. Pollutant Emissions - MB'!C61,'DEQ Pollutant List'!$B$7:$B$611,0))),"")</f>
        <v/>
      </c>
      <c r="E61" s="110" t="str">
        <f>IFERROR(IF(OR($C61="",$C61="No CAS"),INDEX('DEQ Pollutant List'!$A$7:$A$611,MATCH($D61,'DEQ Pollutant List'!$C$7:$C$611,0)),INDEX('DEQ Pollutant List'!$A$7:$A$611,MATCH($C61,'DEQ Pollutant List'!$B$7:$B$611,0))),"")</f>
        <v/>
      </c>
      <c r="F61" s="133"/>
      <c r="G61" s="134"/>
      <c r="H61" s="102"/>
      <c r="I61" s="101"/>
      <c r="J61" s="103"/>
      <c r="K61" s="83"/>
      <c r="L61" s="101"/>
      <c r="M61" s="103"/>
      <c r="N61" s="83"/>
    </row>
    <row r="62" spans="1:14" x14ac:dyDescent="0.35">
      <c r="A62" s="79"/>
      <c r="B62" s="128"/>
      <c r="C62" s="132"/>
      <c r="D62" s="81" t="str">
        <f>IFERROR(IF(C62="No CAS","",INDEX('DEQ Pollutant List'!$C$7:$C$611,MATCH('5. Pollutant Emissions - MB'!C62,'DEQ Pollutant List'!$B$7:$B$611,0))),"")</f>
        <v/>
      </c>
      <c r="E62" s="110" t="str">
        <f>IFERROR(IF(OR($C62="",$C62="No CAS"),INDEX('DEQ Pollutant List'!$A$7:$A$611,MATCH($D62,'DEQ Pollutant List'!$C$7:$C$611,0)),INDEX('DEQ Pollutant List'!$A$7:$A$611,MATCH($C62,'DEQ Pollutant List'!$B$7:$B$611,0))),"")</f>
        <v/>
      </c>
      <c r="F62" s="133"/>
      <c r="G62" s="134"/>
      <c r="H62" s="102"/>
      <c r="I62" s="101"/>
      <c r="J62" s="103"/>
      <c r="K62" s="83"/>
      <c r="L62" s="101"/>
      <c r="M62" s="103"/>
      <c r="N62" s="83"/>
    </row>
    <row r="63" spans="1:14" x14ac:dyDescent="0.35">
      <c r="A63" s="79"/>
      <c r="B63" s="128"/>
      <c r="C63" s="132"/>
      <c r="D63" s="81" t="str">
        <f>IFERROR(IF(C63="No CAS","",INDEX('DEQ Pollutant List'!$C$7:$C$611,MATCH('5. Pollutant Emissions - MB'!C63,'DEQ Pollutant List'!$B$7:$B$611,0))),"")</f>
        <v/>
      </c>
      <c r="E63" s="110" t="str">
        <f>IFERROR(IF(OR($C63="",$C63="No CAS"),INDEX('DEQ Pollutant List'!$A$7:$A$611,MATCH($D63,'DEQ Pollutant List'!$C$7:$C$611,0)),INDEX('DEQ Pollutant List'!$A$7:$A$611,MATCH($C63,'DEQ Pollutant List'!$B$7:$B$611,0))),"")</f>
        <v/>
      </c>
      <c r="F63" s="133"/>
      <c r="G63" s="134"/>
      <c r="H63" s="102"/>
      <c r="I63" s="101"/>
      <c r="J63" s="103"/>
      <c r="K63" s="83"/>
      <c r="L63" s="101"/>
      <c r="M63" s="103"/>
      <c r="N63" s="83"/>
    </row>
    <row r="64" spans="1:14" x14ac:dyDescent="0.35">
      <c r="A64" s="79"/>
      <c r="B64" s="128"/>
      <c r="C64" s="132"/>
      <c r="D64" s="81" t="str">
        <f>IFERROR(IF(C64="No CAS","",INDEX('DEQ Pollutant List'!$C$7:$C$611,MATCH('5. Pollutant Emissions - MB'!C64,'DEQ Pollutant List'!$B$7:$B$611,0))),"")</f>
        <v/>
      </c>
      <c r="E64" s="110" t="str">
        <f>IFERROR(IF(OR($C64="",$C64="No CAS"),INDEX('DEQ Pollutant List'!$A$7:$A$611,MATCH($D64,'DEQ Pollutant List'!$C$7:$C$611,0)),INDEX('DEQ Pollutant List'!$A$7:$A$611,MATCH($C64,'DEQ Pollutant List'!$B$7:$B$611,0))),"")</f>
        <v/>
      </c>
      <c r="F64" s="133"/>
      <c r="G64" s="134"/>
      <c r="H64" s="102"/>
      <c r="I64" s="101"/>
      <c r="J64" s="103"/>
      <c r="K64" s="83"/>
      <c r="L64" s="101"/>
      <c r="M64" s="103"/>
      <c r="N64" s="83"/>
    </row>
    <row r="65" spans="1:14" x14ac:dyDescent="0.35">
      <c r="A65" s="79"/>
      <c r="B65" s="128"/>
      <c r="C65" s="132"/>
      <c r="D65" s="81" t="str">
        <f>IFERROR(IF(C65="No CAS","",INDEX('DEQ Pollutant List'!$C$7:$C$611,MATCH('5. Pollutant Emissions - MB'!C65,'DEQ Pollutant List'!$B$7:$B$611,0))),"")</f>
        <v/>
      </c>
      <c r="E65" s="110" t="str">
        <f>IFERROR(IF(OR($C65="",$C65="No CAS"),INDEX('DEQ Pollutant List'!$A$7:$A$611,MATCH($D65,'DEQ Pollutant List'!$C$7:$C$611,0)),INDEX('DEQ Pollutant List'!$A$7:$A$611,MATCH($C65,'DEQ Pollutant List'!$B$7:$B$611,0))),"")</f>
        <v/>
      </c>
      <c r="F65" s="133"/>
      <c r="G65" s="134"/>
      <c r="H65" s="102"/>
      <c r="I65" s="101"/>
      <c r="J65" s="103"/>
      <c r="K65" s="83"/>
      <c r="L65" s="101"/>
      <c r="M65" s="103"/>
      <c r="N65" s="83"/>
    </row>
    <row r="66" spans="1:14" x14ac:dyDescent="0.35">
      <c r="A66" s="79"/>
      <c r="B66" s="128"/>
      <c r="C66" s="132"/>
      <c r="D66" s="81" t="str">
        <f>IFERROR(IF(C66="No CAS","",INDEX('DEQ Pollutant List'!$C$7:$C$611,MATCH('5. Pollutant Emissions - MB'!C66,'DEQ Pollutant List'!$B$7:$B$611,0))),"")</f>
        <v/>
      </c>
      <c r="E66" s="110" t="str">
        <f>IFERROR(IF(OR($C66="",$C66="No CAS"),INDEX('DEQ Pollutant List'!$A$7:$A$611,MATCH($D66,'DEQ Pollutant List'!$C$7:$C$611,0)),INDEX('DEQ Pollutant List'!$A$7:$A$611,MATCH($C66,'DEQ Pollutant List'!$B$7:$B$611,0))),"")</f>
        <v/>
      </c>
      <c r="F66" s="133"/>
      <c r="G66" s="134"/>
      <c r="H66" s="102"/>
      <c r="I66" s="101"/>
      <c r="J66" s="103"/>
      <c r="K66" s="83"/>
      <c r="L66" s="101"/>
      <c r="M66" s="103"/>
      <c r="N66" s="83"/>
    </row>
    <row r="67" spans="1:14" x14ac:dyDescent="0.35">
      <c r="A67" s="79"/>
      <c r="B67" s="128"/>
      <c r="C67" s="132"/>
      <c r="D67" s="81" t="str">
        <f>IFERROR(IF(C67="No CAS","",INDEX('DEQ Pollutant List'!$C$7:$C$611,MATCH('5. Pollutant Emissions - MB'!C67,'DEQ Pollutant List'!$B$7:$B$611,0))),"")</f>
        <v/>
      </c>
      <c r="E67" s="110" t="str">
        <f>IFERROR(IF(OR($C67="",$C67="No CAS"),INDEX('DEQ Pollutant List'!$A$7:$A$611,MATCH($D67,'DEQ Pollutant List'!$C$7:$C$611,0)),INDEX('DEQ Pollutant List'!$A$7:$A$611,MATCH($C67,'DEQ Pollutant List'!$B$7:$B$611,0))),"")</f>
        <v/>
      </c>
      <c r="F67" s="133"/>
      <c r="G67" s="134"/>
      <c r="H67" s="102"/>
      <c r="I67" s="101"/>
      <c r="J67" s="103"/>
      <c r="K67" s="83"/>
      <c r="L67" s="101"/>
      <c r="M67" s="103"/>
      <c r="N67" s="83"/>
    </row>
    <row r="68" spans="1:14" x14ac:dyDescent="0.35">
      <c r="A68" s="79"/>
      <c r="B68" s="128"/>
      <c r="C68" s="132"/>
      <c r="D68" s="81" t="str">
        <f>IFERROR(IF(C68="No CAS","",INDEX('DEQ Pollutant List'!$C$7:$C$611,MATCH('5. Pollutant Emissions - MB'!C68,'DEQ Pollutant List'!$B$7:$B$611,0))),"")</f>
        <v/>
      </c>
      <c r="E68" s="110" t="str">
        <f>IFERROR(IF(OR($C68="",$C68="No CAS"),INDEX('DEQ Pollutant List'!$A$7:$A$611,MATCH($D68,'DEQ Pollutant List'!$C$7:$C$611,0)),INDEX('DEQ Pollutant List'!$A$7:$A$611,MATCH($C68,'DEQ Pollutant List'!$B$7:$B$611,0))),"")</f>
        <v/>
      </c>
      <c r="F68" s="133"/>
      <c r="G68" s="134"/>
      <c r="H68" s="102"/>
      <c r="I68" s="101"/>
      <c r="J68" s="103"/>
      <c r="K68" s="83"/>
      <c r="L68" s="101"/>
      <c r="M68" s="103"/>
      <c r="N68" s="83"/>
    </row>
    <row r="69" spans="1:14" x14ac:dyDescent="0.35">
      <c r="A69" s="79"/>
      <c r="B69" s="128"/>
      <c r="C69" s="132"/>
      <c r="D69" s="81" t="str">
        <f>IFERROR(IF(C69="No CAS","",INDEX('DEQ Pollutant List'!$C$7:$C$611,MATCH('5. Pollutant Emissions - MB'!C69,'DEQ Pollutant List'!$B$7:$B$611,0))),"")</f>
        <v/>
      </c>
      <c r="E69" s="110" t="str">
        <f>IFERROR(IF(OR($C69="",$C69="No CAS"),INDEX('DEQ Pollutant List'!$A$7:$A$611,MATCH($D69,'DEQ Pollutant List'!$C$7:$C$611,0)),INDEX('DEQ Pollutant List'!$A$7:$A$611,MATCH($C69,'DEQ Pollutant List'!$B$7:$B$611,0))),"")</f>
        <v/>
      </c>
      <c r="F69" s="133"/>
      <c r="G69" s="134"/>
      <c r="H69" s="102"/>
      <c r="I69" s="101"/>
      <c r="J69" s="103"/>
      <c r="K69" s="83"/>
      <c r="L69" s="101"/>
      <c r="M69" s="103"/>
      <c r="N69" s="83"/>
    </row>
    <row r="70" spans="1:14" x14ac:dyDescent="0.35">
      <c r="A70" s="79"/>
      <c r="B70" s="128"/>
      <c r="C70" s="132"/>
      <c r="D70" s="81" t="str">
        <f>IFERROR(IF(C70="No CAS","",INDEX('DEQ Pollutant List'!$C$7:$C$611,MATCH('5. Pollutant Emissions - MB'!C70,'DEQ Pollutant List'!$B$7:$B$611,0))),"")</f>
        <v/>
      </c>
      <c r="E70" s="110" t="str">
        <f>IFERROR(IF(OR($C70="",$C70="No CAS"),INDEX('DEQ Pollutant List'!$A$7:$A$611,MATCH($D70,'DEQ Pollutant List'!$C$7:$C$611,0)),INDEX('DEQ Pollutant List'!$A$7:$A$611,MATCH($C70,'DEQ Pollutant List'!$B$7:$B$611,0))),"")</f>
        <v/>
      </c>
      <c r="F70" s="133"/>
      <c r="G70" s="134"/>
      <c r="H70" s="102"/>
      <c r="I70" s="101"/>
      <c r="J70" s="103"/>
      <c r="K70" s="83"/>
      <c r="L70" s="101"/>
      <c r="M70" s="103"/>
      <c r="N70" s="83"/>
    </row>
    <row r="71" spans="1:14" x14ac:dyDescent="0.35">
      <c r="A71" s="79"/>
      <c r="B71" s="128"/>
      <c r="C71" s="132"/>
      <c r="D71" s="81" t="str">
        <f>IFERROR(IF(C71="No CAS","",INDEX('DEQ Pollutant List'!$C$7:$C$611,MATCH('5. Pollutant Emissions - MB'!C71,'DEQ Pollutant List'!$B$7:$B$611,0))),"")</f>
        <v/>
      </c>
      <c r="E71" s="110" t="str">
        <f>IFERROR(IF(OR($C71="",$C71="No CAS"),INDEX('DEQ Pollutant List'!$A$7:$A$611,MATCH($D71,'DEQ Pollutant List'!$C$7:$C$611,0)),INDEX('DEQ Pollutant List'!$A$7:$A$611,MATCH($C71,'DEQ Pollutant List'!$B$7:$B$611,0))),"")</f>
        <v/>
      </c>
      <c r="F71" s="133"/>
      <c r="G71" s="134"/>
      <c r="H71" s="102"/>
      <c r="I71" s="101"/>
      <c r="J71" s="103"/>
      <c r="K71" s="83"/>
      <c r="L71" s="101"/>
      <c r="M71" s="103"/>
      <c r="N71" s="83"/>
    </row>
    <row r="72" spans="1:14" x14ac:dyDescent="0.35">
      <c r="A72" s="79"/>
      <c r="B72" s="128"/>
      <c r="C72" s="132"/>
      <c r="D72" s="81" t="str">
        <f>IFERROR(IF(C72="No CAS","",INDEX('DEQ Pollutant List'!$C$7:$C$611,MATCH('5. Pollutant Emissions - MB'!C72,'DEQ Pollutant List'!$B$7:$B$611,0))),"")</f>
        <v/>
      </c>
      <c r="E72" s="110" t="str">
        <f>IFERROR(IF(OR($C72="",$C72="No CAS"),INDEX('DEQ Pollutant List'!$A$7:$A$611,MATCH($D72,'DEQ Pollutant List'!$C$7:$C$611,0)),INDEX('DEQ Pollutant List'!$A$7:$A$611,MATCH($C72,'DEQ Pollutant List'!$B$7:$B$611,0))),"")</f>
        <v/>
      </c>
      <c r="F72" s="133"/>
      <c r="G72" s="134"/>
      <c r="H72" s="102"/>
      <c r="I72" s="101"/>
      <c r="J72" s="103"/>
      <c r="K72" s="83"/>
      <c r="L72" s="101"/>
      <c r="M72" s="103"/>
      <c r="N72" s="83"/>
    </row>
    <row r="73" spans="1:14" x14ac:dyDescent="0.35">
      <c r="A73" s="79"/>
      <c r="B73" s="128"/>
      <c r="C73" s="132"/>
      <c r="D73" s="81" t="str">
        <f>IFERROR(IF(C73="No CAS","",INDEX('DEQ Pollutant List'!$C$7:$C$611,MATCH('5. Pollutant Emissions - MB'!C73,'DEQ Pollutant List'!$B$7:$B$611,0))),"")</f>
        <v/>
      </c>
      <c r="E73" s="110" t="str">
        <f>IFERROR(IF(OR($C73="",$C73="No CAS"),INDEX('DEQ Pollutant List'!$A$7:$A$611,MATCH($D73,'DEQ Pollutant List'!$C$7:$C$611,0)),INDEX('DEQ Pollutant List'!$A$7:$A$611,MATCH($C73,'DEQ Pollutant List'!$B$7:$B$611,0))),"")</f>
        <v/>
      </c>
      <c r="F73" s="133"/>
      <c r="G73" s="134"/>
      <c r="H73" s="102"/>
      <c r="I73" s="101"/>
      <c r="J73" s="103"/>
      <c r="K73" s="83"/>
      <c r="L73" s="101"/>
      <c r="M73" s="103"/>
      <c r="N73" s="83"/>
    </row>
    <row r="74" spans="1:14" x14ac:dyDescent="0.35">
      <c r="A74" s="79"/>
      <c r="B74" s="128"/>
      <c r="C74" s="132"/>
      <c r="D74" s="81" t="str">
        <f>IFERROR(IF(C74="No CAS","",INDEX('DEQ Pollutant List'!$C$7:$C$611,MATCH('5. Pollutant Emissions - MB'!C74,'DEQ Pollutant List'!$B$7:$B$611,0))),"")</f>
        <v/>
      </c>
      <c r="E74" s="110" t="str">
        <f>IFERROR(IF(OR($C74="",$C74="No CAS"),INDEX('DEQ Pollutant List'!$A$7:$A$611,MATCH($D74,'DEQ Pollutant List'!$C$7:$C$611,0)),INDEX('DEQ Pollutant List'!$A$7:$A$611,MATCH($C74,'DEQ Pollutant List'!$B$7:$B$611,0))),"")</f>
        <v/>
      </c>
      <c r="F74" s="133"/>
      <c r="G74" s="134"/>
      <c r="H74" s="102"/>
      <c r="I74" s="101"/>
      <c r="J74" s="103"/>
      <c r="K74" s="83"/>
      <c r="L74" s="101"/>
      <c r="M74" s="103"/>
      <c r="N74" s="83"/>
    </row>
    <row r="75" spans="1:14" x14ac:dyDescent="0.35">
      <c r="A75" s="79"/>
      <c r="B75" s="128"/>
      <c r="C75" s="132"/>
      <c r="D75" s="81" t="str">
        <f>IFERROR(IF(C75="No CAS","",INDEX('DEQ Pollutant List'!$C$7:$C$611,MATCH('5. Pollutant Emissions - MB'!C75,'DEQ Pollutant List'!$B$7:$B$611,0))),"")</f>
        <v/>
      </c>
      <c r="E75" s="110" t="str">
        <f>IFERROR(IF(OR($C75="",$C75="No CAS"),INDEX('DEQ Pollutant List'!$A$7:$A$611,MATCH($D75,'DEQ Pollutant List'!$C$7:$C$611,0)),INDEX('DEQ Pollutant List'!$A$7:$A$611,MATCH($C75,'DEQ Pollutant List'!$B$7:$B$611,0))),"")</f>
        <v/>
      </c>
      <c r="F75" s="133"/>
      <c r="G75" s="134"/>
      <c r="H75" s="102"/>
      <c r="I75" s="101"/>
      <c r="J75" s="103"/>
      <c r="K75" s="83"/>
      <c r="L75" s="101"/>
      <c r="M75" s="103"/>
      <c r="N75" s="83"/>
    </row>
    <row r="76" spans="1:14" x14ac:dyDescent="0.35">
      <c r="A76" s="79"/>
      <c r="B76" s="128"/>
      <c r="C76" s="132"/>
      <c r="D76" s="81" t="str">
        <f>IFERROR(IF(C76="No CAS","",INDEX('DEQ Pollutant List'!$C$7:$C$611,MATCH('5. Pollutant Emissions - MB'!C76,'DEQ Pollutant List'!$B$7:$B$611,0))),"")</f>
        <v/>
      </c>
      <c r="E76" s="110" t="str">
        <f>IFERROR(IF(OR($C76="",$C76="No CAS"),INDEX('DEQ Pollutant List'!$A$7:$A$611,MATCH($D76,'DEQ Pollutant List'!$C$7:$C$611,0)),INDEX('DEQ Pollutant List'!$A$7:$A$611,MATCH($C76,'DEQ Pollutant List'!$B$7:$B$611,0))),"")</f>
        <v/>
      </c>
      <c r="F76" s="133"/>
      <c r="G76" s="134"/>
      <c r="H76" s="102"/>
      <c r="I76" s="101"/>
      <c r="J76" s="103"/>
      <c r="K76" s="83"/>
      <c r="L76" s="101"/>
      <c r="M76" s="103"/>
      <c r="N76" s="83"/>
    </row>
    <row r="77" spans="1:14" x14ac:dyDescent="0.35">
      <c r="A77" s="79"/>
      <c r="B77" s="128"/>
      <c r="C77" s="132"/>
      <c r="D77" s="81" t="str">
        <f>IFERROR(IF(C77="No CAS","",INDEX('DEQ Pollutant List'!$C$7:$C$611,MATCH('5. Pollutant Emissions - MB'!C77,'DEQ Pollutant List'!$B$7:$B$611,0))),"")</f>
        <v/>
      </c>
      <c r="E77" s="110" t="str">
        <f>IFERROR(IF(OR($C77="",$C77="No CAS"),INDEX('DEQ Pollutant List'!$A$7:$A$611,MATCH($D77,'DEQ Pollutant List'!$C$7:$C$611,0)),INDEX('DEQ Pollutant List'!$A$7:$A$611,MATCH($C77,'DEQ Pollutant List'!$B$7:$B$611,0))),"")</f>
        <v/>
      </c>
      <c r="F77" s="133"/>
      <c r="G77" s="134"/>
      <c r="H77" s="102"/>
      <c r="I77" s="101"/>
      <c r="J77" s="103"/>
      <c r="K77" s="83"/>
      <c r="L77" s="101"/>
      <c r="M77" s="103"/>
      <c r="N77" s="83"/>
    </row>
    <row r="78" spans="1:14" x14ac:dyDescent="0.35">
      <c r="A78" s="79"/>
      <c r="B78" s="128"/>
      <c r="C78" s="132"/>
      <c r="D78" s="81" t="str">
        <f>IFERROR(IF(C78="No CAS","",INDEX('DEQ Pollutant List'!$C$7:$C$611,MATCH('5. Pollutant Emissions - MB'!C78,'DEQ Pollutant List'!$B$7:$B$611,0))),"")</f>
        <v/>
      </c>
      <c r="E78" s="110" t="str">
        <f>IFERROR(IF(OR($C78="",$C78="No CAS"),INDEX('DEQ Pollutant List'!$A$7:$A$611,MATCH($D78,'DEQ Pollutant List'!$C$7:$C$611,0)),INDEX('DEQ Pollutant List'!$A$7:$A$611,MATCH($C78,'DEQ Pollutant List'!$B$7:$B$611,0))),"")</f>
        <v/>
      </c>
      <c r="F78" s="133"/>
      <c r="G78" s="134"/>
      <c r="H78" s="102"/>
      <c r="I78" s="101"/>
      <c r="J78" s="103"/>
      <c r="K78" s="83"/>
      <c r="L78" s="101"/>
      <c r="M78" s="103"/>
      <c r="N78" s="83"/>
    </row>
    <row r="79" spans="1:14" x14ac:dyDescent="0.35">
      <c r="A79" s="79"/>
      <c r="B79" s="128"/>
      <c r="C79" s="132"/>
      <c r="D79" s="81" t="str">
        <f>IFERROR(IF(C79="No CAS","",INDEX('DEQ Pollutant List'!$C$7:$C$611,MATCH('5. Pollutant Emissions - MB'!C79,'DEQ Pollutant List'!$B$7:$B$611,0))),"")</f>
        <v/>
      </c>
      <c r="E79" s="110" t="str">
        <f>IFERROR(IF(OR($C79="",$C79="No CAS"),INDEX('DEQ Pollutant List'!$A$7:$A$611,MATCH($D79,'DEQ Pollutant List'!$C$7:$C$611,0)),INDEX('DEQ Pollutant List'!$A$7:$A$611,MATCH($C79,'DEQ Pollutant List'!$B$7:$B$611,0))),"")</f>
        <v/>
      </c>
      <c r="F79" s="133"/>
      <c r="G79" s="134"/>
      <c r="H79" s="102"/>
      <c r="I79" s="101"/>
      <c r="J79" s="103"/>
      <c r="K79" s="83"/>
      <c r="L79" s="101"/>
      <c r="M79" s="103"/>
      <c r="N79" s="83"/>
    </row>
    <row r="80" spans="1:14" x14ac:dyDescent="0.35">
      <c r="A80" s="79"/>
      <c r="B80" s="128"/>
      <c r="C80" s="132"/>
      <c r="D80" s="81" t="str">
        <f>IFERROR(IF(C80="No CAS","",INDEX('DEQ Pollutant List'!$C$7:$C$611,MATCH('5. Pollutant Emissions - MB'!C80,'DEQ Pollutant List'!$B$7:$B$611,0))),"")</f>
        <v/>
      </c>
      <c r="E80" s="110" t="str">
        <f>IFERROR(IF(OR($C80="",$C80="No CAS"),INDEX('DEQ Pollutant List'!$A$7:$A$611,MATCH($D80,'DEQ Pollutant List'!$C$7:$C$611,0)),INDEX('DEQ Pollutant List'!$A$7:$A$611,MATCH($C80,'DEQ Pollutant List'!$B$7:$B$611,0))),"")</f>
        <v/>
      </c>
      <c r="F80" s="133"/>
      <c r="G80" s="134"/>
      <c r="H80" s="102"/>
      <c r="I80" s="101"/>
      <c r="J80" s="103"/>
      <c r="K80" s="83"/>
      <c r="L80" s="101"/>
      <c r="M80" s="103"/>
      <c r="N80" s="83"/>
    </row>
    <row r="81" spans="1:14" x14ac:dyDescent="0.35">
      <c r="A81" s="79"/>
      <c r="B81" s="128"/>
      <c r="C81" s="132"/>
      <c r="D81" s="81" t="str">
        <f>IFERROR(IF(C81="No CAS","",INDEX('DEQ Pollutant List'!$C$7:$C$611,MATCH('5. Pollutant Emissions - MB'!C81,'DEQ Pollutant List'!$B$7:$B$611,0))),"")</f>
        <v/>
      </c>
      <c r="E81" s="110" t="str">
        <f>IFERROR(IF(OR($C81="",$C81="No CAS"),INDEX('DEQ Pollutant List'!$A$7:$A$611,MATCH($D81,'DEQ Pollutant List'!$C$7:$C$611,0)),INDEX('DEQ Pollutant List'!$A$7:$A$611,MATCH($C81,'DEQ Pollutant List'!$B$7:$B$611,0))),"")</f>
        <v/>
      </c>
      <c r="F81" s="133"/>
      <c r="G81" s="134"/>
      <c r="H81" s="102"/>
      <c r="I81" s="101"/>
      <c r="J81" s="103"/>
      <c r="K81" s="83"/>
      <c r="L81" s="101"/>
      <c r="M81" s="103"/>
      <c r="N81" s="83"/>
    </row>
    <row r="82" spans="1:14" x14ac:dyDescent="0.35">
      <c r="A82" s="79"/>
      <c r="B82" s="128"/>
      <c r="C82" s="132"/>
      <c r="D82" s="81" t="str">
        <f>IFERROR(IF(C82="No CAS","",INDEX('DEQ Pollutant List'!$C$7:$C$611,MATCH('5. Pollutant Emissions - MB'!C82,'DEQ Pollutant List'!$B$7:$B$611,0))),"")</f>
        <v/>
      </c>
      <c r="E82" s="110" t="str">
        <f>IFERROR(IF(OR($C82="",$C82="No CAS"),INDEX('DEQ Pollutant List'!$A$7:$A$611,MATCH($D82,'DEQ Pollutant List'!$C$7:$C$611,0)),INDEX('DEQ Pollutant List'!$A$7:$A$611,MATCH($C82,'DEQ Pollutant List'!$B$7:$B$611,0))),"")</f>
        <v/>
      </c>
      <c r="F82" s="133"/>
      <c r="G82" s="134"/>
      <c r="H82" s="102"/>
      <c r="I82" s="101"/>
      <c r="J82" s="103"/>
      <c r="K82" s="83"/>
      <c r="L82" s="101"/>
      <c r="M82" s="103"/>
      <c r="N82" s="83"/>
    </row>
    <row r="83" spans="1:14" x14ac:dyDescent="0.35">
      <c r="A83" s="79"/>
      <c r="B83" s="128"/>
      <c r="C83" s="132"/>
      <c r="D83" s="81" t="str">
        <f>IFERROR(IF(C83="No CAS","",INDEX('DEQ Pollutant List'!$C$7:$C$611,MATCH('5. Pollutant Emissions - MB'!C83,'DEQ Pollutant List'!$B$7:$B$611,0))),"")</f>
        <v/>
      </c>
      <c r="E83" s="110" t="str">
        <f>IFERROR(IF(OR($C83="",$C83="No CAS"),INDEX('DEQ Pollutant List'!$A$7:$A$611,MATCH($D83,'DEQ Pollutant List'!$C$7:$C$611,0)),INDEX('DEQ Pollutant List'!$A$7:$A$611,MATCH($C83,'DEQ Pollutant List'!$B$7:$B$611,0))),"")</f>
        <v/>
      </c>
      <c r="F83" s="133"/>
      <c r="G83" s="134"/>
      <c r="H83" s="102"/>
      <c r="I83" s="101"/>
      <c r="J83" s="103"/>
      <c r="K83" s="83"/>
      <c r="L83" s="101"/>
      <c r="M83" s="103"/>
      <c r="N83" s="83"/>
    </row>
    <row r="84" spans="1:14" x14ac:dyDescent="0.35">
      <c r="A84" s="79"/>
      <c r="B84" s="128"/>
      <c r="C84" s="132"/>
      <c r="D84" s="81" t="str">
        <f>IFERROR(IF(C84="No CAS","",INDEX('DEQ Pollutant List'!$C$7:$C$611,MATCH('5. Pollutant Emissions - MB'!C84,'DEQ Pollutant List'!$B$7:$B$611,0))),"")</f>
        <v/>
      </c>
      <c r="E84" s="110" t="str">
        <f>IFERROR(IF(OR($C84="",$C84="No CAS"),INDEX('DEQ Pollutant List'!$A$7:$A$611,MATCH($D84,'DEQ Pollutant List'!$C$7:$C$611,0)),INDEX('DEQ Pollutant List'!$A$7:$A$611,MATCH($C84,'DEQ Pollutant List'!$B$7:$B$611,0))),"")</f>
        <v/>
      </c>
      <c r="F84" s="133"/>
      <c r="G84" s="134"/>
      <c r="H84" s="102"/>
      <c r="I84" s="101"/>
      <c r="J84" s="103"/>
      <c r="K84" s="83"/>
      <c r="L84" s="101"/>
      <c r="M84" s="103"/>
      <c r="N84" s="83"/>
    </row>
    <row r="85" spans="1:14" x14ac:dyDescent="0.35">
      <c r="A85" s="79"/>
      <c r="B85" s="128"/>
      <c r="C85" s="132"/>
      <c r="D85" s="81" t="str">
        <f>IFERROR(IF(C85="No CAS","",INDEX('DEQ Pollutant List'!$C$7:$C$611,MATCH('5. Pollutant Emissions - MB'!C85,'DEQ Pollutant List'!$B$7:$B$611,0))),"")</f>
        <v/>
      </c>
      <c r="E85" s="110" t="str">
        <f>IFERROR(IF(OR($C85="",$C85="No CAS"),INDEX('DEQ Pollutant List'!$A$7:$A$611,MATCH($D85,'DEQ Pollutant List'!$C$7:$C$611,0)),INDEX('DEQ Pollutant List'!$A$7:$A$611,MATCH($C85,'DEQ Pollutant List'!$B$7:$B$611,0))),"")</f>
        <v/>
      </c>
      <c r="F85" s="133"/>
      <c r="G85" s="134"/>
      <c r="H85" s="102"/>
      <c r="I85" s="101"/>
      <c r="J85" s="103"/>
      <c r="K85" s="83"/>
      <c r="L85" s="101"/>
      <c r="M85" s="103"/>
      <c r="N85" s="83"/>
    </row>
    <row r="86" spans="1:14" x14ac:dyDescent="0.35">
      <c r="A86" s="79"/>
      <c r="B86" s="128"/>
      <c r="C86" s="132"/>
      <c r="D86" s="81" t="str">
        <f>IFERROR(IF(C86="No CAS","",INDEX('DEQ Pollutant List'!$C$7:$C$611,MATCH('5. Pollutant Emissions - MB'!C86,'DEQ Pollutant List'!$B$7:$B$611,0))),"")</f>
        <v/>
      </c>
      <c r="E86" s="110" t="str">
        <f>IFERROR(IF(OR($C86="",$C86="No CAS"),INDEX('DEQ Pollutant List'!$A$7:$A$611,MATCH($D86,'DEQ Pollutant List'!$C$7:$C$611,0)),INDEX('DEQ Pollutant List'!$A$7:$A$611,MATCH($C86,'DEQ Pollutant List'!$B$7:$B$611,0))),"")</f>
        <v/>
      </c>
      <c r="F86" s="133"/>
      <c r="G86" s="134"/>
      <c r="H86" s="102"/>
      <c r="I86" s="101"/>
      <c r="J86" s="103"/>
      <c r="K86" s="83"/>
      <c r="L86" s="101"/>
      <c r="M86" s="103"/>
      <c r="N86" s="83"/>
    </row>
    <row r="87" spans="1:14" x14ac:dyDescent="0.35">
      <c r="A87" s="79"/>
      <c r="B87" s="128"/>
      <c r="C87" s="132"/>
      <c r="D87" s="81" t="str">
        <f>IFERROR(IF(C87="No CAS","",INDEX('DEQ Pollutant List'!$C$7:$C$611,MATCH('5. Pollutant Emissions - MB'!C87,'DEQ Pollutant List'!$B$7:$B$611,0))),"")</f>
        <v/>
      </c>
      <c r="E87" s="110" t="str">
        <f>IFERROR(IF(OR($C87="",$C87="No CAS"),INDEX('DEQ Pollutant List'!$A$7:$A$611,MATCH($D87,'DEQ Pollutant List'!$C$7:$C$611,0)),INDEX('DEQ Pollutant List'!$A$7:$A$611,MATCH($C87,'DEQ Pollutant List'!$B$7:$B$611,0))),"")</f>
        <v/>
      </c>
      <c r="F87" s="133"/>
      <c r="G87" s="134"/>
      <c r="H87" s="102"/>
      <c r="I87" s="101"/>
      <c r="J87" s="103"/>
      <c r="K87" s="83"/>
      <c r="L87" s="101"/>
      <c r="M87" s="103"/>
      <c r="N87" s="83"/>
    </row>
    <row r="88" spans="1:14" x14ac:dyDescent="0.35">
      <c r="A88" s="79"/>
      <c r="B88" s="128"/>
      <c r="C88" s="132"/>
      <c r="D88" s="81" t="str">
        <f>IFERROR(IF(C88="No CAS","",INDEX('DEQ Pollutant List'!$C$7:$C$611,MATCH('5. Pollutant Emissions - MB'!C88,'DEQ Pollutant List'!$B$7:$B$611,0))),"")</f>
        <v/>
      </c>
      <c r="E88" s="110" t="str">
        <f>IFERROR(IF(OR($C88="",$C88="No CAS"),INDEX('DEQ Pollutant List'!$A$7:$A$611,MATCH($D88,'DEQ Pollutant List'!$C$7:$C$611,0)),INDEX('DEQ Pollutant List'!$A$7:$A$611,MATCH($C88,'DEQ Pollutant List'!$B$7:$B$611,0))),"")</f>
        <v/>
      </c>
      <c r="F88" s="133"/>
      <c r="G88" s="134"/>
      <c r="H88" s="102"/>
      <c r="I88" s="101"/>
      <c r="J88" s="103"/>
      <c r="K88" s="83"/>
      <c r="L88" s="101"/>
      <c r="M88" s="103"/>
      <c r="N88" s="83"/>
    </row>
    <row r="89" spans="1:14" x14ac:dyDescent="0.35">
      <c r="A89" s="79"/>
      <c r="B89" s="128"/>
      <c r="C89" s="132"/>
      <c r="D89" s="81" t="str">
        <f>IFERROR(IF(C89="No CAS","",INDEX('DEQ Pollutant List'!$C$7:$C$611,MATCH('5. Pollutant Emissions - MB'!C89,'DEQ Pollutant List'!$B$7:$B$611,0))),"")</f>
        <v/>
      </c>
      <c r="E89" s="110" t="str">
        <f>IFERROR(IF(OR($C89="",$C89="No CAS"),INDEX('DEQ Pollutant List'!$A$7:$A$611,MATCH($D89,'DEQ Pollutant List'!$C$7:$C$611,0)),INDEX('DEQ Pollutant List'!$A$7:$A$611,MATCH($C89,'DEQ Pollutant List'!$B$7:$B$611,0))),"")</f>
        <v/>
      </c>
      <c r="F89" s="133"/>
      <c r="G89" s="134"/>
      <c r="H89" s="102"/>
      <c r="I89" s="101"/>
      <c r="J89" s="103"/>
      <c r="K89" s="83"/>
      <c r="L89" s="101"/>
      <c r="M89" s="103"/>
      <c r="N89" s="83"/>
    </row>
    <row r="90" spans="1:14" x14ac:dyDescent="0.35">
      <c r="A90" s="79"/>
      <c r="B90" s="128"/>
      <c r="C90" s="132"/>
      <c r="D90" s="81" t="str">
        <f>IFERROR(IF(C90="No CAS","",INDEX('DEQ Pollutant List'!$C$7:$C$611,MATCH('5. Pollutant Emissions - MB'!C90,'DEQ Pollutant List'!$B$7:$B$611,0))),"")</f>
        <v/>
      </c>
      <c r="E90" s="110" t="str">
        <f>IFERROR(IF(OR($C90="",$C90="No CAS"),INDEX('DEQ Pollutant List'!$A$7:$A$611,MATCH($D90,'DEQ Pollutant List'!$C$7:$C$611,0)),INDEX('DEQ Pollutant List'!$A$7:$A$611,MATCH($C90,'DEQ Pollutant List'!$B$7:$B$611,0))),"")</f>
        <v/>
      </c>
      <c r="F90" s="133"/>
      <c r="G90" s="134"/>
      <c r="H90" s="102"/>
      <c r="I90" s="101"/>
      <c r="J90" s="103"/>
      <c r="K90" s="83"/>
      <c r="L90" s="101"/>
      <c r="M90" s="103"/>
      <c r="N90" s="83"/>
    </row>
    <row r="91" spans="1:14" x14ac:dyDescent="0.35">
      <c r="A91" s="79"/>
      <c r="B91" s="128"/>
      <c r="C91" s="132"/>
      <c r="D91" s="81" t="str">
        <f>IFERROR(IF(C91="No CAS","",INDEX('DEQ Pollutant List'!$C$7:$C$611,MATCH('5. Pollutant Emissions - MB'!C91,'DEQ Pollutant List'!$B$7:$B$611,0))),"")</f>
        <v/>
      </c>
      <c r="E91" s="110" t="str">
        <f>IFERROR(IF(OR($C91="",$C91="No CAS"),INDEX('DEQ Pollutant List'!$A$7:$A$611,MATCH($D91,'DEQ Pollutant List'!$C$7:$C$611,0)),INDEX('DEQ Pollutant List'!$A$7:$A$611,MATCH($C91,'DEQ Pollutant List'!$B$7:$B$611,0))),"")</f>
        <v/>
      </c>
      <c r="F91" s="133"/>
      <c r="G91" s="134"/>
      <c r="H91" s="102"/>
      <c r="I91" s="101"/>
      <c r="J91" s="103"/>
      <c r="K91" s="83"/>
      <c r="L91" s="101"/>
      <c r="M91" s="103"/>
      <c r="N91" s="83"/>
    </row>
    <row r="92" spans="1:14" x14ac:dyDescent="0.35">
      <c r="A92" s="79"/>
      <c r="B92" s="128"/>
      <c r="C92" s="132"/>
      <c r="D92" s="81" t="str">
        <f>IFERROR(IF(C92="No CAS","",INDEX('DEQ Pollutant List'!$C$7:$C$611,MATCH('5. Pollutant Emissions - MB'!C92,'DEQ Pollutant List'!$B$7:$B$611,0))),"")</f>
        <v/>
      </c>
      <c r="E92" s="110" t="str">
        <f>IFERROR(IF(OR($C92="",$C92="No CAS"),INDEX('DEQ Pollutant List'!$A$7:$A$611,MATCH($D92,'DEQ Pollutant List'!$C$7:$C$611,0)),INDEX('DEQ Pollutant List'!$A$7:$A$611,MATCH($C92,'DEQ Pollutant List'!$B$7:$B$611,0))),"")</f>
        <v/>
      </c>
      <c r="F92" s="133"/>
      <c r="G92" s="134"/>
      <c r="H92" s="102"/>
      <c r="I92" s="101"/>
      <c r="J92" s="103"/>
      <c r="K92" s="83"/>
      <c r="L92" s="101"/>
      <c r="M92" s="103"/>
      <c r="N92" s="83"/>
    </row>
    <row r="93" spans="1:14" x14ac:dyDescent="0.35">
      <c r="A93" s="79"/>
      <c r="B93" s="128"/>
      <c r="C93" s="132"/>
      <c r="D93" s="81" t="str">
        <f>IFERROR(IF(C93="No CAS","",INDEX('DEQ Pollutant List'!$C$7:$C$611,MATCH('5. Pollutant Emissions - MB'!C93,'DEQ Pollutant List'!$B$7:$B$611,0))),"")</f>
        <v/>
      </c>
      <c r="E93" s="110" t="str">
        <f>IFERROR(IF(OR($C93="",$C93="No CAS"),INDEX('DEQ Pollutant List'!$A$7:$A$611,MATCH($D93,'DEQ Pollutant List'!$C$7:$C$611,0)),INDEX('DEQ Pollutant List'!$A$7:$A$611,MATCH($C93,'DEQ Pollutant List'!$B$7:$B$611,0))),"")</f>
        <v/>
      </c>
      <c r="F93" s="133"/>
      <c r="G93" s="134"/>
      <c r="H93" s="102"/>
      <c r="I93" s="101"/>
      <c r="J93" s="103"/>
      <c r="K93" s="83"/>
      <c r="L93" s="101"/>
      <c r="M93" s="103"/>
      <c r="N93" s="83"/>
    </row>
    <row r="94" spans="1:14" x14ac:dyDescent="0.35">
      <c r="A94" s="79"/>
      <c r="B94" s="128"/>
      <c r="C94" s="132"/>
      <c r="D94" s="81" t="str">
        <f>IFERROR(IF(C94="No CAS","",INDEX('DEQ Pollutant List'!$C$7:$C$611,MATCH('5. Pollutant Emissions - MB'!C94,'DEQ Pollutant List'!$B$7:$B$611,0))),"")</f>
        <v/>
      </c>
      <c r="E94" s="110" t="str">
        <f>IFERROR(IF(OR($C94="",$C94="No CAS"),INDEX('DEQ Pollutant List'!$A$7:$A$611,MATCH($D94,'DEQ Pollutant List'!$C$7:$C$611,0)),INDEX('DEQ Pollutant List'!$A$7:$A$611,MATCH($C94,'DEQ Pollutant List'!$B$7:$B$611,0))),"")</f>
        <v/>
      </c>
      <c r="F94" s="133"/>
      <c r="G94" s="134"/>
      <c r="H94" s="102"/>
      <c r="I94" s="101"/>
      <c r="J94" s="103"/>
      <c r="K94" s="83"/>
      <c r="L94" s="101"/>
      <c r="M94" s="103"/>
      <c r="N94" s="83"/>
    </row>
    <row r="95" spans="1:14" x14ac:dyDescent="0.35">
      <c r="A95" s="79"/>
      <c r="B95" s="128"/>
      <c r="C95" s="132"/>
      <c r="D95" s="81" t="str">
        <f>IFERROR(IF(C95="No CAS","",INDEX('DEQ Pollutant List'!$C$7:$C$611,MATCH('5. Pollutant Emissions - MB'!C95,'DEQ Pollutant List'!$B$7:$B$611,0))),"")</f>
        <v/>
      </c>
      <c r="E95" s="110" t="str">
        <f>IFERROR(IF(OR($C95="",$C95="No CAS"),INDEX('DEQ Pollutant List'!$A$7:$A$611,MATCH($D95,'DEQ Pollutant List'!$C$7:$C$611,0)),INDEX('DEQ Pollutant List'!$A$7:$A$611,MATCH($C95,'DEQ Pollutant List'!$B$7:$B$611,0))),"")</f>
        <v/>
      </c>
      <c r="F95" s="133"/>
      <c r="G95" s="134"/>
      <c r="H95" s="102"/>
      <c r="I95" s="101"/>
      <c r="J95" s="103"/>
      <c r="K95" s="83"/>
      <c r="L95" s="101"/>
      <c r="M95" s="103"/>
      <c r="N95" s="83"/>
    </row>
    <row r="96" spans="1:14" x14ac:dyDescent="0.35">
      <c r="A96" s="79"/>
      <c r="B96" s="128"/>
      <c r="C96" s="132"/>
      <c r="D96" s="81" t="str">
        <f>IFERROR(IF(C96="No CAS","",INDEX('DEQ Pollutant List'!$C$7:$C$611,MATCH('5. Pollutant Emissions - MB'!C96,'DEQ Pollutant List'!$B$7:$B$611,0))),"")</f>
        <v/>
      </c>
      <c r="E96" s="110" t="str">
        <f>IFERROR(IF(OR($C96="",$C96="No CAS"),INDEX('DEQ Pollutant List'!$A$7:$A$611,MATCH($D96,'DEQ Pollutant List'!$C$7:$C$611,0)),INDEX('DEQ Pollutant List'!$A$7:$A$611,MATCH($C96,'DEQ Pollutant List'!$B$7:$B$611,0))),"")</f>
        <v/>
      </c>
      <c r="F96" s="133"/>
      <c r="G96" s="134"/>
      <c r="H96" s="102"/>
      <c r="I96" s="101"/>
      <c r="J96" s="103"/>
      <c r="K96" s="83"/>
      <c r="L96" s="101"/>
      <c r="M96" s="103"/>
      <c r="N96" s="83"/>
    </row>
    <row r="97" spans="1:14" x14ac:dyDescent="0.35">
      <c r="A97" s="79"/>
      <c r="B97" s="128"/>
      <c r="C97" s="132"/>
      <c r="D97" s="81" t="str">
        <f>IFERROR(IF(C97="No CAS","",INDEX('DEQ Pollutant List'!$C$7:$C$611,MATCH('5. Pollutant Emissions - MB'!C97,'DEQ Pollutant List'!$B$7:$B$611,0))),"")</f>
        <v/>
      </c>
      <c r="E97" s="110" t="str">
        <f>IFERROR(IF(OR($C97="",$C97="No CAS"),INDEX('DEQ Pollutant List'!$A$7:$A$611,MATCH($D97,'DEQ Pollutant List'!$C$7:$C$611,0)),INDEX('DEQ Pollutant List'!$A$7:$A$611,MATCH($C97,'DEQ Pollutant List'!$B$7:$B$611,0))),"")</f>
        <v/>
      </c>
      <c r="F97" s="133"/>
      <c r="G97" s="134"/>
      <c r="H97" s="102"/>
      <c r="I97" s="101"/>
      <c r="J97" s="103"/>
      <c r="K97" s="83"/>
      <c r="L97" s="101"/>
      <c r="M97" s="103"/>
      <c r="N97" s="83"/>
    </row>
    <row r="98" spans="1:14" x14ac:dyDescent="0.35">
      <c r="A98" s="79"/>
      <c r="B98" s="128"/>
      <c r="C98" s="132"/>
      <c r="D98" s="81" t="str">
        <f>IFERROR(IF(C98="No CAS","",INDEX('DEQ Pollutant List'!$C$7:$C$611,MATCH('5. Pollutant Emissions - MB'!C98,'DEQ Pollutant List'!$B$7:$B$611,0))),"")</f>
        <v/>
      </c>
      <c r="E98" s="110" t="str">
        <f>IFERROR(IF(OR($C98="",$C98="No CAS"),INDEX('DEQ Pollutant List'!$A$7:$A$611,MATCH($D98,'DEQ Pollutant List'!$C$7:$C$611,0)),INDEX('DEQ Pollutant List'!$A$7:$A$611,MATCH($C98,'DEQ Pollutant List'!$B$7:$B$611,0))),"")</f>
        <v/>
      </c>
      <c r="F98" s="133"/>
      <c r="G98" s="134"/>
      <c r="H98" s="102"/>
      <c r="I98" s="101"/>
      <c r="J98" s="103"/>
      <c r="K98" s="83"/>
      <c r="L98" s="101"/>
      <c r="M98" s="103"/>
      <c r="N98" s="83"/>
    </row>
    <row r="99" spans="1:14" x14ac:dyDescent="0.35">
      <c r="A99" s="79"/>
      <c r="B99" s="128"/>
      <c r="C99" s="132"/>
      <c r="D99" s="81" t="str">
        <f>IFERROR(IF(C99="No CAS","",INDEX('DEQ Pollutant List'!$C$7:$C$611,MATCH('5. Pollutant Emissions - MB'!C99,'DEQ Pollutant List'!$B$7:$B$611,0))),"")</f>
        <v/>
      </c>
      <c r="E99" s="110" t="str">
        <f>IFERROR(IF(OR($C99="",$C99="No CAS"),INDEX('DEQ Pollutant List'!$A$7:$A$611,MATCH($D99,'DEQ Pollutant List'!$C$7:$C$611,0)),INDEX('DEQ Pollutant List'!$A$7:$A$611,MATCH($C99,'DEQ Pollutant List'!$B$7:$B$611,0))),"")</f>
        <v/>
      </c>
      <c r="F99" s="133"/>
      <c r="G99" s="134"/>
      <c r="H99" s="102"/>
      <c r="I99" s="101"/>
      <c r="J99" s="103"/>
      <c r="K99" s="83"/>
      <c r="L99" s="101"/>
      <c r="M99" s="103"/>
      <c r="N99" s="83"/>
    </row>
    <row r="100" spans="1:14" x14ac:dyDescent="0.35">
      <c r="A100" s="79"/>
      <c r="B100" s="128"/>
      <c r="C100" s="132"/>
      <c r="D100" s="81" t="str">
        <f>IFERROR(IF(C100="No CAS","",INDEX('DEQ Pollutant List'!$C$7:$C$611,MATCH('5. Pollutant Emissions - MB'!C100,'DEQ Pollutant List'!$B$7:$B$611,0))),"")</f>
        <v/>
      </c>
      <c r="E100" s="110" t="str">
        <f>IFERROR(IF(OR($C100="",$C100="No CAS"),INDEX('DEQ Pollutant List'!$A$7:$A$611,MATCH($D100,'DEQ Pollutant List'!$C$7:$C$611,0)),INDEX('DEQ Pollutant List'!$A$7:$A$611,MATCH($C100,'DEQ Pollutant List'!$B$7:$B$611,0))),"")</f>
        <v/>
      </c>
      <c r="F100" s="133"/>
      <c r="G100" s="134"/>
      <c r="H100" s="102"/>
      <c r="I100" s="101"/>
      <c r="J100" s="103"/>
      <c r="K100" s="83"/>
      <c r="L100" s="101"/>
      <c r="M100" s="103"/>
      <c r="N100" s="83"/>
    </row>
    <row r="101" spans="1:14" x14ac:dyDescent="0.35">
      <c r="A101" s="79"/>
      <c r="B101" s="128"/>
      <c r="C101" s="132"/>
      <c r="D101" s="81" t="str">
        <f>IFERROR(IF(C101="No CAS","",INDEX('DEQ Pollutant List'!$C$7:$C$611,MATCH('5. Pollutant Emissions - MB'!C101,'DEQ Pollutant List'!$B$7:$B$611,0))),"")</f>
        <v/>
      </c>
      <c r="E101" s="110" t="str">
        <f>IFERROR(IF(OR($C101="",$C101="No CAS"),INDEX('DEQ Pollutant List'!$A$7:$A$611,MATCH($D101,'DEQ Pollutant List'!$C$7:$C$611,0)),INDEX('DEQ Pollutant List'!$A$7:$A$611,MATCH($C101,'DEQ Pollutant List'!$B$7:$B$611,0))),"")</f>
        <v/>
      </c>
      <c r="F101" s="133"/>
      <c r="G101" s="134"/>
      <c r="H101" s="102"/>
      <c r="I101" s="101"/>
      <c r="J101" s="103"/>
      <c r="K101" s="83"/>
      <c r="L101" s="101"/>
      <c r="M101" s="103"/>
      <c r="N101" s="83"/>
    </row>
    <row r="102" spans="1:14" x14ac:dyDescent="0.35">
      <c r="A102" s="79"/>
      <c r="B102" s="128"/>
      <c r="C102" s="132"/>
      <c r="D102" s="81" t="str">
        <f>IFERROR(IF(C102="No CAS","",INDEX('DEQ Pollutant List'!$C$7:$C$611,MATCH('5. Pollutant Emissions - MB'!C102,'DEQ Pollutant List'!$B$7:$B$611,0))),"")</f>
        <v/>
      </c>
      <c r="E102" s="110" t="str">
        <f>IFERROR(IF(OR($C102="",$C102="No CAS"),INDEX('DEQ Pollutant List'!$A$7:$A$611,MATCH($D102,'DEQ Pollutant List'!$C$7:$C$611,0)),INDEX('DEQ Pollutant List'!$A$7:$A$611,MATCH($C102,'DEQ Pollutant List'!$B$7:$B$611,0))),"")</f>
        <v/>
      </c>
      <c r="F102" s="133"/>
      <c r="G102" s="134"/>
      <c r="H102" s="102"/>
      <c r="I102" s="101"/>
      <c r="J102" s="103"/>
      <c r="K102" s="83"/>
      <c r="L102" s="101"/>
      <c r="M102" s="103"/>
      <c r="N102" s="83"/>
    </row>
    <row r="103" spans="1:14" x14ac:dyDescent="0.35">
      <c r="A103" s="79"/>
      <c r="B103" s="128"/>
      <c r="C103" s="132"/>
      <c r="D103" s="81" t="str">
        <f>IFERROR(IF(C103="No CAS","",INDEX('DEQ Pollutant List'!$C$7:$C$611,MATCH('5. Pollutant Emissions - MB'!C103,'DEQ Pollutant List'!$B$7:$B$611,0))),"")</f>
        <v/>
      </c>
      <c r="E103" s="110" t="str">
        <f>IFERROR(IF(OR($C103="",$C103="No CAS"),INDEX('DEQ Pollutant List'!$A$7:$A$611,MATCH($D103,'DEQ Pollutant List'!$C$7:$C$611,0)),INDEX('DEQ Pollutant List'!$A$7:$A$611,MATCH($C103,'DEQ Pollutant List'!$B$7:$B$611,0))),"")</f>
        <v/>
      </c>
      <c r="F103" s="133"/>
      <c r="G103" s="134"/>
      <c r="H103" s="102"/>
      <c r="I103" s="101"/>
      <c r="J103" s="103"/>
      <c r="K103" s="83"/>
      <c r="L103" s="101"/>
      <c r="M103" s="103"/>
      <c r="N103" s="83"/>
    </row>
    <row r="104" spans="1:14" x14ac:dyDescent="0.35">
      <c r="A104" s="79"/>
      <c r="B104" s="128"/>
      <c r="C104" s="132"/>
      <c r="D104" s="81" t="str">
        <f>IFERROR(IF(C104="No CAS","",INDEX('DEQ Pollutant List'!$C$7:$C$611,MATCH('5. Pollutant Emissions - MB'!C104,'DEQ Pollutant List'!$B$7:$B$611,0))),"")</f>
        <v/>
      </c>
      <c r="E104" s="110" t="str">
        <f>IFERROR(IF(OR($C104="",$C104="No CAS"),INDEX('DEQ Pollutant List'!$A$7:$A$611,MATCH($D104,'DEQ Pollutant List'!$C$7:$C$611,0)),INDEX('DEQ Pollutant List'!$A$7:$A$611,MATCH($C104,'DEQ Pollutant List'!$B$7:$B$611,0))),"")</f>
        <v/>
      </c>
      <c r="F104" s="133"/>
      <c r="G104" s="134"/>
      <c r="H104" s="102"/>
      <c r="I104" s="101"/>
      <c r="J104" s="103"/>
      <c r="K104" s="83"/>
      <c r="L104" s="101"/>
      <c r="M104" s="103"/>
      <c r="N104" s="83"/>
    </row>
    <row r="105" spans="1:14" x14ac:dyDescent="0.35">
      <c r="A105" s="79"/>
      <c r="B105" s="128"/>
      <c r="C105" s="132"/>
      <c r="D105" s="81" t="str">
        <f>IFERROR(IF(C105="No CAS","",INDEX('DEQ Pollutant List'!$C$7:$C$611,MATCH('5. Pollutant Emissions - MB'!C105,'DEQ Pollutant List'!$B$7:$B$611,0))),"")</f>
        <v/>
      </c>
      <c r="E105" s="110" t="str">
        <f>IFERROR(IF(OR($C105="",$C105="No CAS"),INDEX('DEQ Pollutant List'!$A$7:$A$611,MATCH($D105,'DEQ Pollutant List'!$C$7:$C$611,0)),INDEX('DEQ Pollutant List'!$A$7:$A$611,MATCH($C105,'DEQ Pollutant List'!$B$7:$B$611,0))),"")</f>
        <v/>
      </c>
      <c r="F105" s="133"/>
      <c r="G105" s="134"/>
      <c r="H105" s="102"/>
      <c r="I105" s="101"/>
      <c r="J105" s="103"/>
      <c r="K105" s="83"/>
      <c r="L105" s="101"/>
      <c r="M105" s="103"/>
      <c r="N105" s="83"/>
    </row>
    <row r="106" spans="1:14" x14ac:dyDescent="0.35">
      <c r="A106" s="79"/>
      <c r="B106" s="128"/>
      <c r="C106" s="132"/>
      <c r="D106" s="81" t="str">
        <f>IFERROR(IF(C106="No CAS","",INDEX('DEQ Pollutant List'!$C$7:$C$611,MATCH('5. Pollutant Emissions - MB'!C106,'DEQ Pollutant List'!$B$7:$B$611,0))),"")</f>
        <v/>
      </c>
      <c r="E106" s="110" t="str">
        <f>IFERROR(IF(OR($C106="",$C106="No CAS"),INDEX('DEQ Pollutant List'!$A$7:$A$611,MATCH($D106,'DEQ Pollutant List'!$C$7:$C$611,0)),INDEX('DEQ Pollutant List'!$A$7:$A$611,MATCH($C106,'DEQ Pollutant List'!$B$7:$B$611,0))),"")</f>
        <v/>
      </c>
      <c r="F106" s="133"/>
      <c r="G106" s="134"/>
      <c r="H106" s="102"/>
      <c r="I106" s="101"/>
      <c r="J106" s="103"/>
      <c r="K106" s="83"/>
      <c r="L106" s="101"/>
      <c r="M106" s="103"/>
      <c r="N106" s="83"/>
    </row>
    <row r="107" spans="1:14" x14ac:dyDescent="0.35">
      <c r="A107" s="79"/>
      <c r="B107" s="128"/>
      <c r="C107" s="132"/>
      <c r="D107" s="81" t="str">
        <f>IFERROR(IF(C107="No CAS","",INDEX('DEQ Pollutant List'!$C$7:$C$611,MATCH('5. Pollutant Emissions - MB'!C107,'DEQ Pollutant List'!$B$7:$B$611,0))),"")</f>
        <v/>
      </c>
      <c r="E107" s="110" t="str">
        <f>IFERROR(IF(OR($C107="",$C107="No CAS"),INDEX('DEQ Pollutant List'!$A$7:$A$611,MATCH($D107,'DEQ Pollutant List'!$C$7:$C$611,0)),INDEX('DEQ Pollutant List'!$A$7:$A$611,MATCH($C107,'DEQ Pollutant List'!$B$7:$B$611,0))),"")</f>
        <v/>
      </c>
      <c r="F107" s="133"/>
      <c r="G107" s="134"/>
      <c r="H107" s="102"/>
      <c r="I107" s="101"/>
      <c r="J107" s="103"/>
      <c r="K107" s="83"/>
      <c r="L107" s="101"/>
      <c r="M107" s="103"/>
      <c r="N107" s="83"/>
    </row>
    <row r="108" spans="1:14" x14ac:dyDescent="0.35">
      <c r="A108" s="79"/>
      <c r="B108" s="128"/>
      <c r="C108" s="132"/>
      <c r="D108" s="81" t="str">
        <f>IFERROR(IF(C108="No CAS","",INDEX('DEQ Pollutant List'!$C$7:$C$611,MATCH('5. Pollutant Emissions - MB'!C108,'DEQ Pollutant List'!$B$7:$B$611,0))),"")</f>
        <v/>
      </c>
      <c r="E108" s="110" t="str">
        <f>IFERROR(IF(OR($C108="",$C108="No CAS"),INDEX('DEQ Pollutant List'!$A$7:$A$611,MATCH($D108,'DEQ Pollutant List'!$C$7:$C$611,0)),INDEX('DEQ Pollutant List'!$A$7:$A$611,MATCH($C108,'DEQ Pollutant List'!$B$7:$B$611,0))),"")</f>
        <v/>
      </c>
      <c r="F108" s="133"/>
      <c r="G108" s="134"/>
      <c r="H108" s="102"/>
      <c r="I108" s="101"/>
      <c r="J108" s="103"/>
      <c r="K108" s="83"/>
      <c r="L108" s="101"/>
      <c r="M108" s="103"/>
      <c r="N108" s="83"/>
    </row>
    <row r="109" spans="1:14" x14ac:dyDescent="0.35">
      <c r="A109" s="79"/>
      <c r="B109" s="128"/>
      <c r="C109" s="132"/>
      <c r="D109" s="81" t="str">
        <f>IFERROR(IF(C109="No CAS","",INDEX('DEQ Pollutant List'!$C$7:$C$611,MATCH('5. Pollutant Emissions - MB'!C109,'DEQ Pollutant List'!$B$7:$B$611,0))),"")</f>
        <v/>
      </c>
      <c r="E109" s="110" t="str">
        <f>IFERROR(IF(OR($C109="",$C109="No CAS"),INDEX('DEQ Pollutant List'!$A$7:$A$611,MATCH($D109,'DEQ Pollutant List'!$C$7:$C$611,0)),INDEX('DEQ Pollutant List'!$A$7:$A$611,MATCH($C109,'DEQ Pollutant List'!$B$7:$B$611,0))),"")</f>
        <v/>
      </c>
      <c r="F109" s="133"/>
      <c r="G109" s="134"/>
      <c r="H109" s="102"/>
      <c r="I109" s="101"/>
      <c r="J109" s="103"/>
      <c r="K109" s="83"/>
      <c r="L109" s="101"/>
      <c r="M109" s="103"/>
      <c r="N109" s="83"/>
    </row>
    <row r="110" spans="1:14" x14ac:dyDescent="0.35">
      <c r="A110" s="79"/>
      <c r="B110" s="128"/>
      <c r="C110" s="132"/>
      <c r="D110" s="81" t="str">
        <f>IFERROR(IF(C110="No CAS","",INDEX('DEQ Pollutant List'!$C$7:$C$611,MATCH('5. Pollutant Emissions - MB'!C110,'DEQ Pollutant List'!$B$7:$B$611,0))),"")</f>
        <v/>
      </c>
      <c r="E110" s="110" t="str">
        <f>IFERROR(IF(OR($C110="",$C110="No CAS"),INDEX('DEQ Pollutant List'!$A$7:$A$611,MATCH($D110,'DEQ Pollutant List'!$C$7:$C$611,0)),INDEX('DEQ Pollutant List'!$A$7:$A$611,MATCH($C110,'DEQ Pollutant List'!$B$7:$B$611,0))),"")</f>
        <v/>
      </c>
      <c r="F110" s="133"/>
      <c r="G110" s="134"/>
      <c r="H110" s="102"/>
      <c r="I110" s="101"/>
      <c r="J110" s="103"/>
      <c r="K110" s="83"/>
      <c r="L110" s="101"/>
      <c r="M110" s="103"/>
      <c r="N110" s="83"/>
    </row>
    <row r="111" spans="1:14" x14ac:dyDescent="0.35">
      <c r="A111" s="79"/>
      <c r="B111" s="128"/>
      <c r="C111" s="132"/>
      <c r="D111" s="81" t="str">
        <f>IFERROR(IF(C111="No CAS","",INDEX('DEQ Pollutant List'!$C$7:$C$611,MATCH('5. Pollutant Emissions - MB'!C111,'DEQ Pollutant List'!$B$7:$B$611,0))),"")</f>
        <v/>
      </c>
      <c r="E111" s="110" t="str">
        <f>IFERROR(IF(OR($C111="",$C111="No CAS"),INDEX('DEQ Pollutant List'!$A$7:$A$611,MATCH($D111,'DEQ Pollutant List'!$C$7:$C$611,0)),INDEX('DEQ Pollutant List'!$A$7:$A$611,MATCH($C111,'DEQ Pollutant List'!$B$7:$B$611,0))),"")</f>
        <v/>
      </c>
      <c r="F111" s="133"/>
      <c r="G111" s="134"/>
      <c r="H111" s="102"/>
      <c r="I111" s="101"/>
      <c r="J111" s="103"/>
      <c r="K111" s="83"/>
      <c r="L111" s="101"/>
      <c r="M111" s="103"/>
      <c r="N111" s="83"/>
    </row>
    <row r="112" spans="1:14" x14ac:dyDescent="0.35">
      <c r="A112" s="79"/>
      <c r="B112" s="128"/>
      <c r="C112" s="132"/>
      <c r="D112" s="81" t="str">
        <f>IFERROR(IF(C112="No CAS","",INDEX('DEQ Pollutant List'!$C$7:$C$611,MATCH('5. Pollutant Emissions - MB'!C112,'DEQ Pollutant List'!$B$7:$B$611,0))),"")</f>
        <v/>
      </c>
      <c r="E112" s="110" t="str">
        <f>IFERROR(IF(OR($C112="",$C112="No CAS"),INDEX('DEQ Pollutant List'!$A$7:$A$611,MATCH($D112,'DEQ Pollutant List'!$C$7:$C$611,0)),INDEX('DEQ Pollutant List'!$A$7:$A$611,MATCH($C112,'DEQ Pollutant List'!$B$7:$B$611,0))),"")</f>
        <v/>
      </c>
      <c r="F112" s="133"/>
      <c r="G112" s="134"/>
      <c r="H112" s="102"/>
      <c r="I112" s="101"/>
      <c r="J112" s="103"/>
      <c r="K112" s="83"/>
      <c r="L112" s="101"/>
      <c r="M112" s="103"/>
      <c r="N112" s="83"/>
    </row>
    <row r="113" spans="1:14" x14ac:dyDescent="0.35">
      <c r="A113" s="79"/>
      <c r="B113" s="128"/>
      <c r="C113" s="132"/>
      <c r="D113" s="81" t="str">
        <f>IFERROR(IF(C113="No CAS","",INDEX('DEQ Pollutant List'!$C$7:$C$611,MATCH('5. Pollutant Emissions - MB'!C113,'DEQ Pollutant List'!$B$7:$B$611,0))),"")</f>
        <v/>
      </c>
      <c r="E113" s="110" t="str">
        <f>IFERROR(IF(OR($C113="",$C113="No CAS"),INDEX('DEQ Pollutant List'!$A$7:$A$611,MATCH($D113,'DEQ Pollutant List'!$C$7:$C$611,0)),INDEX('DEQ Pollutant List'!$A$7:$A$611,MATCH($C113,'DEQ Pollutant List'!$B$7:$B$611,0))),"")</f>
        <v/>
      </c>
      <c r="F113" s="133"/>
      <c r="G113" s="134"/>
      <c r="H113" s="102"/>
      <c r="I113" s="101"/>
      <c r="J113" s="103"/>
      <c r="K113" s="83"/>
      <c r="L113" s="101"/>
      <c r="M113" s="103"/>
      <c r="N113" s="83"/>
    </row>
    <row r="114" spans="1:14" x14ac:dyDescent="0.35">
      <c r="A114" s="79"/>
      <c r="B114" s="128"/>
      <c r="C114" s="132"/>
      <c r="D114" s="81" t="str">
        <f>IFERROR(IF(C114="No CAS","",INDEX('DEQ Pollutant List'!$C$7:$C$611,MATCH('5. Pollutant Emissions - MB'!C114,'DEQ Pollutant List'!$B$7:$B$611,0))),"")</f>
        <v/>
      </c>
      <c r="E114" s="110" t="str">
        <f>IFERROR(IF(OR($C114="",$C114="No CAS"),INDEX('DEQ Pollutant List'!$A$7:$A$611,MATCH($D114,'DEQ Pollutant List'!$C$7:$C$611,0)),INDEX('DEQ Pollutant List'!$A$7:$A$611,MATCH($C114,'DEQ Pollutant List'!$B$7:$B$611,0))),"")</f>
        <v/>
      </c>
      <c r="F114" s="133"/>
      <c r="G114" s="134"/>
      <c r="H114" s="102"/>
      <c r="I114" s="101"/>
      <c r="J114" s="103"/>
      <c r="K114" s="83"/>
      <c r="L114" s="101"/>
      <c r="M114" s="103"/>
      <c r="N114" s="83"/>
    </row>
    <row r="115" spans="1:14" x14ac:dyDescent="0.35">
      <c r="A115" s="79"/>
      <c r="B115" s="128"/>
      <c r="C115" s="132"/>
      <c r="D115" s="81" t="str">
        <f>IFERROR(IF(C115="No CAS","",INDEX('DEQ Pollutant List'!$C$7:$C$611,MATCH('5. Pollutant Emissions - MB'!C115,'DEQ Pollutant List'!$B$7:$B$611,0))),"")</f>
        <v/>
      </c>
      <c r="E115" s="110" t="str">
        <f>IFERROR(IF(OR($C115="",$C115="No CAS"),INDEX('DEQ Pollutant List'!$A$7:$A$611,MATCH($D115,'DEQ Pollutant List'!$C$7:$C$611,0)),INDEX('DEQ Pollutant List'!$A$7:$A$611,MATCH($C115,'DEQ Pollutant List'!$B$7:$B$611,0))),"")</f>
        <v/>
      </c>
      <c r="F115" s="133"/>
      <c r="G115" s="134"/>
      <c r="H115" s="102"/>
      <c r="I115" s="101"/>
      <c r="J115" s="103"/>
      <c r="K115" s="83"/>
      <c r="L115" s="101"/>
      <c r="M115" s="103"/>
      <c r="N115" s="83"/>
    </row>
    <row r="116" spans="1:14" x14ac:dyDescent="0.35">
      <c r="A116" s="79"/>
      <c r="B116" s="128"/>
      <c r="C116" s="132"/>
      <c r="D116" s="81" t="str">
        <f>IFERROR(IF(C116="No CAS","",INDEX('DEQ Pollutant List'!$C$7:$C$611,MATCH('5. Pollutant Emissions - MB'!C116,'DEQ Pollutant List'!$B$7:$B$611,0))),"")</f>
        <v/>
      </c>
      <c r="E116" s="110" t="str">
        <f>IFERROR(IF(OR($C116="",$C116="No CAS"),INDEX('DEQ Pollutant List'!$A$7:$A$611,MATCH($D116,'DEQ Pollutant List'!$C$7:$C$611,0)),INDEX('DEQ Pollutant List'!$A$7:$A$611,MATCH($C116,'DEQ Pollutant List'!$B$7:$B$611,0))),"")</f>
        <v/>
      </c>
      <c r="F116" s="133"/>
      <c r="G116" s="134"/>
      <c r="H116" s="102"/>
      <c r="I116" s="101"/>
      <c r="J116" s="103"/>
      <c r="K116" s="83"/>
      <c r="L116" s="101"/>
      <c r="M116" s="103"/>
      <c r="N116" s="83"/>
    </row>
    <row r="117" spans="1:14" x14ac:dyDescent="0.35">
      <c r="A117" s="79"/>
      <c r="B117" s="128"/>
      <c r="C117" s="132"/>
      <c r="D117" s="81" t="str">
        <f>IFERROR(IF(C117="No CAS","",INDEX('DEQ Pollutant List'!$C$7:$C$611,MATCH('5. Pollutant Emissions - MB'!C117,'DEQ Pollutant List'!$B$7:$B$611,0))),"")</f>
        <v/>
      </c>
      <c r="E117" s="110" t="str">
        <f>IFERROR(IF(OR($C117="",$C117="No CAS"),INDEX('DEQ Pollutant List'!$A$7:$A$611,MATCH($D117,'DEQ Pollutant List'!$C$7:$C$611,0)),INDEX('DEQ Pollutant List'!$A$7:$A$611,MATCH($C117,'DEQ Pollutant List'!$B$7:$B$611,0))),"")</f>
        <v/>
      </c>
      <c r="F117" s="133"/>
      <c r="G117" s="134"/>
      <c r="H117" s="102"/>
      <c r="I117" s="101"/>
      <c r="J117" s="103"/>
      <c r="K117" s="83"/>
      <c r="L117" s="101"/>
      <c r="M117" s="103"/>
      <c r="N117" s="83"/>
    </row>
    <row r="118" spans="1:14" x14ac:dyDescent="0.35">
      <c r="A118" s="79"/>
      <c r="B118" s="128"/>
      <c r="C118" s="132"/>
      <c r="D118" s="81" t="str">
        <f>IFERROR(IF(C118="No CAS","",INDEX('DEQ Pollutant List'!$C$7:$C$611,MATCH('5. Pollutant Emissions - MB'!C118,'DEQ Pollutant List'!$B$7:$B$611,0))),"")</f>
        <v/>
      </c>
      <c r="E118" s="110" t="str">
        <f>IFERROR(IF(OR($C118="",$C118="No CAS"),INDEX('DEQ Pollutant List'!$A$7:$A$611,MATCH($D118,'DEQ Pollutant List'!$C$7:$C$611,0)),INDEX('DEQ Pollutant List'!$A$7:$A$611,MATCH($C118,'DEQ Pollutant List'!$B$7:$B$611,0))),"")</f>
        <v/>
      </c>
      <c r="F118" s="133"/>
      <c r="G118" s="134"/>
      <c r="H118" s="102"/>
      <c r="I118" s="101"/>
      <c r="J118" s="103"/>
      <c r="K118" s="83"/>
      <c r="L118" s="101"/>
      <c r="M118" s="103"/>
      <c r="N118" s="83"/>
    </row>
    <row r="119" spans="1:14" x14ac:dyDescent="0.35">
      <c r="A119" s="79"/>
      <c r="B119" s="128"/>
      <c r="C119" s="132"/>
      <c r="D119" s="81" t="str">
        <f>IFERROR(IF(C119="No CAS","",INDEX('DEQ Pollutant List'!$C$7:$C$611,MATCH('5. Pollutant Emissions - MB'!C119,'DEQ Pollutant List'!$B$7:$B$611,0))),"")</f>
        <v/>
      </c>
      <c r="E119" s="110" t="str">
        <f>IFERROR(IF(OR($C119="",$C119="No CAS"),INDEX('DEQ Pollutant List'!$A$7:$A$611,MATCH($D119,'DEQ Pollutant List'!$C$7:$C$611,0)),INDEX('DEQ Pollutant List'!$A$7:$A$611,MATCH($C119,'DEQ Pollutant List'!$B$7:$B$611,0))),"")</f>
        <v/>
      </c>
      <c r="F119" s="133"/>
      <c r="G119" s="134"/>
      <c r="H119" s="102"/>
      <c r="I119" s="101"/>
      <c r="J119" s="103"/>
      <c r="K119" s="83"/>
      <c r="L119" s="101"/>
      <c r="M119" s="103"/>
      <c r="N119" s="83"/>
    </row>
    <row r="120" spans="1:14" x14ac:dyDescent="0.35">
      <c r="A120" s="79"/>
      <c r="B120" s="128"/>
      <c r="C120" s="132"/>
      <c r="D120" s="81" t="str">
        <f>IFERROR(IF(C120="No CAS","",INDEX('DEQ Pollutant List'!$C$7:$C$611,MATCH('5. Pollutant Emissions - MB'!C120,'DEQ Pollutant List'!$B$7:$B$611,0))),"")</f>
        <v/>
      </c>
      <c r="E120" s="110" t="str">
        <f>IFERROR(IF(OR($C120="",$C120="No CAS"),INDEX('DEQ Pollutant List'!$A$7:$A$611,MATCH($D120,'DEQ Pollutant List'!$C$7:$C$611,0)),INDEX('DEQ Pollutant List'!$A$7:$A$611,MATCH($C120,'DEQ Pollutant List'!$B$7:$B$611,0))),"")</f>
        <v/>
      </c>
      <c r="F120" s="133"/>
      <c r="G120" s="134"/>
      <c r="H120" s="102"/>
      <c r="I120" s="101"/>
      <c r="J120" s="103"/>
      <c r="K120" s="83"/>
      <c r="L120" s="101"/>
      <c r="M120" s="103"/>
      <c r="N120" s="83"/>
    </row>
    <row r="121" spans="1:14" x14ac:dyDescent="0.35">
      <c r="A121" s="79"/>
      <c r="B121" s="128"/>
      <c r="C121" s="132"/>
      <c r="D121" s="81" t="str">
        <f>IFERROR(IF(C121="No CAS","",INDEX('DEQ Pollutant List'!$C$7:$C$611,MATCH('5. Pollutant Emissions - MB'!C121,'DEQ Pollutant List'!$B$7:$B$611,0))),"")</f>
        <v/>
      </c>
      <c r="E121" s="110" t="str">
        <f>IFERROR(IF(OR($C121="",$C121="No CAS"),INDEX('DEQ Pollutant List'!$A$7:$A$611,MATCH($D121,'DEQ Pollutant List'!$C$7:$C$611,0)),INDEX('DEQ Pollutant List'!$A$7:$A$611,MATCH($C121,'DEQ Pollutant List'!$B$7:$B$611,0))),"")</f>
        <v/>
      </c>
      <c r="F121" s="133"/>
      <c r="G121" s="134"/>
      <c r="H121" s="102"/>
      <c r="I121" s="101"/>
      <c r="J121" s="103"/>
      <c r="K121" s="83"/>
      <c r="L121" s="101"/>
      <c r="M121" s="103"/>
      <c r="N121" s="83"/>
    </row>
    <row r="122" spans="1:14" x14ac:dyDescent="0.35">
      <c r="A122" s="79"/>
      <c r="B122" s="128"/>
      <c r="C122" s="132"/>
      <c r="D122" s="81" t="str">
        <f>IFERROR(IF(C122="No CAS","",INDEX('DEQ Pollutant List'!$C$7:$C$611,MATCH('5. Pollutant Emissions - MB'!C122,'DEQ Pollutant List'!$B$7:$B$611,0))),"")</f>
        <v/>
      </c>
      <c r="E122" s="110" t="str">
        <f>IFERROR(IF(OR($C122="",$C122="No CAS"),INDEX('DEQ Pollutant List'!$A$7:$A$611,MATCH($D122,'DEQ Pollutant List'!$C$7:$C$611,0)),INDEX('DEQ Pollutant List'!$A$7:$A$611,MATCH($C122,'DEQ Pollutant List'!$B$7:$B$611,0))),"")</f>
        <v/>
      </c>
      <c r="F122" s="133"/>
      <c r="G122" s="134"/>
      <c r="H122" s="102"/>
      <c r="I122" s="101"/>
      <c r="J122" s="103"/>
      <c r="K122" s="83"/>
      <c r="L122" s="101"/>
      <c r="M122" s="103"/>
      <c r="N122" s="83"/>
    </row>
    <row r="123" spans="1:14" x14ac:dyDescent="0.35">
      <c r="A123" s="79"/>
      <c r="B123" s="128"/>
      <c r="C123" s="132"/>
      <c r="D123" s="81" t="str">
        <f>IFERROR(IF(C123="No CAS","",INDEX('DEQ Pollutant List'!$C$7:$C$611,MATCH('5. Pollutant Emissions - MB'!C123,'DEQ Pollutant List'!$B$7:$B$611,0))),"")</f>
        <v/>
      </c>
      <c r="E123" s="110" t="str">
        <f>IFERROR(IF(OR($C123="",$C123="No CAS"),INDEX('DEQ Pollutant List'!$A$7:$A$611,MATCH($D123,'DEQ Pollutant List'!$C$7:$C$611,0)),INDEX('DEQ Pollutant List'!$A$7:$A$611,MATCH($C123,'DEQ Pollutant List'!$B$7:$B$611,0))),"")</f>
        <v/>
      </c>
      <c r="F123" s="133"/>
      <c r="G123" s="134"/>
      <c r="H123" s="102"/>
      <c r="I123" s="101"/>
      <c r="J123" s="103"/>
      <c r="K123" s="83"/>
      <c r="L123" s="101"/>
      <c r="M123" s="103"/>
      <c r="N123" s="83"/>
    </row>
    <row r="124" spans="1:14" x14ac:dyDescent="0.35">
      <c r="A124" s="79"/>
      <c r="B124" s="128"/>
      <c r="C124" s="132"/>
      <c r="D124" s="81" t="str">
        <f>IFERROR(IF(C124="No CAS","",INDEX('DEQ Pollutant List'!$C$7:$C$611,MATCH('5. Pollutant Emissions - MB'!C124,'DEQ Pollutant List'!$B$7:$B$611,0))),"")</f>
        <v/>
      </c>
      <c r="E124" s="110" t="str">
        <f>IFERROR(IF(OR($C124="",$C124="No CAS"),INDEX('DEQ Pollutant List'!$A$7:$A$611,MATCH($D124,'DEQ Pollutant List'!$C$7:$C$611,0)),INDEX('DEQ Pollutant List'!$A$7:$A$611,MATCH($C124,'DEQ Pollutant List'!$B$7:$B$611,0))),"")</f>
        <v/>
      </c>
      <c r="F124" s="133"/>
      <c r="G124" s="134"/>
      <c r="H124" s="102"/>
      <c r="I124" s="101"/>
      <c r="J124" s="103"/>
      <c r="K124" s="83"/>
      <c r="L124" s="101"/>
      <c r="M124" s="103"/>
      <c r="N124" s="83"/>
    </row>
    <row r="125" spans="1:14" x14ac:dyDescent="0.35">
      <c r="A125" s="79"/>
      <c r="B125" s="128"/>
      <c r="C125" s="132"/>
      <c r="D125" s="81" t="str">
        <f>IFERROR(IF(C125="No CAS","",INDEX('DEQ Pollutant List'!$C$7:$C$611,MATCH('5. Pollutant Emissions - MB'!C125,'DEQ Pollutant List'!$B$7:$B$611,0))),"")</f>
        <v/>
      </c>
      <c r="E125" s="110" t="str">
        <f>IFERROR(IF(OR($C125="",$C125="No CAS"),INDEX('DEQ Pollutant List'!$A$7:$A$611,MATCH($D125,'DEQ Pollutant List'!$C$7:$C$611,0)),INDEX('DEQ Pollutant List'!$A$7:$A$611,MATCH($C125,'DEQ Pollutant List'!$B$7:$B$611,0))),"")</f>
        <v/>
      </c>
      <c r="F125" s="133"/>
      <c r="G125" s="134"/>
      <c r="H125" s="102"/>
      <c r="I125" s="101"/>
      <c r="J125" s="103"/>
      <c r="K125" s="83"/>
      <c r="L125" s="101"/>
      <c r="M125" s="103"/>
      <c r="N125" s="83"/>
    </row>
    <row r="126" spans="1:14" x14ac:dyDescent="0.35">
      <c r="A126" s="79"/>
      <c r="B126" s="128"/>
      <c r="C126" s="132"/>
      <c r="D126" s="81" t="str">
        <f>IFERROR(IF(C126="No CAS","",INDEX('DEQ Pollutant List'!$C$7:$C$611,MATCH('5. Pollutant Emissions - MB'!C126,'DEQ Pollutant List'!$B$7:$B$611,0))),"")</f>
        <v/>
      </c>
      <c r="E126" s="110" t="str">
        <f>IFERROR(IF(OR($C126="",$C126="No CAS"),INDEX('DEQ Pollutant List'!$A$7:$A$611,MATCH($D126,'DEQ Pollutant List'!$C$7:$C$611,0)),INDEX('DEQ Pollutant List'!$A$7:$A$611,MATCH($C126,'DEQ Pollutant List'!$B$7:$B$611,0))),"")</f>
        <v/>
      </c>
      <c r="F126" s="133"/>
      <c r="G126" s="134"/>
      <c r="H126" s="102"/>
      <c r="I126" s="101"/>
      <c r="J126" s="103"/>
      <c r="K126" s="83"/>
      <c r="L126" s="101"/>
      <c r="M126" s="103"/>
      <c r="N126" s="83"/>
    </row>
    <row r="127" spans="1:14" x14ac:dyDescent="0.35">
      <c r="A127" s="79"/>
      <c r="B127" s="128"/>
      <c r="C127" s="132"/>
      <c r="D127" s="81" t="str">
        <f>IFERROR(IF(C127="No CAS","",INDEX('DEQ Pollutant List'!$C$7:$C$611,MATCH('5. Pollutant Emissions - MB'!C127,'DEQ Pollutant List'!$B$7:$B$611,0))),"")</f>
        <v/>
      </c>
      <c r="E127" s="110" t="str">
        <f>IFERROR(IF(OR($C127="",$C127="No CAS"),INDEX('DEQ Pollutant List'!$A$7:$A$611,MATCH($D127,'DEQ Pollutant List'!$C$7:$C$611,0)),INDEX('DEQ Pollutant List'!$A$7:$A$611,MATCH($C127,'DEQ Pollutant List'!$B$7:$B$611,0))),"")</f>
        <v/>
      </c>
      <c r="F127" s="133"/>
      <c r="G127" s="134"/>
      <c r="H127" s="102"/>
      <c r="I127" s="101"/>
      <c r="J127" s="103"/>
      <c r="K127" s="83"/>
      <c r="L127" s="101"/>
      <c r="M127" s="103"/>
      <c r="N127" s="83"/>
    </row>
    <row r="128" spans="1:14" x14ac:dyDescent="0.35">
      <c r="A128" s="79"/>
      <c r="B128" s="128"/>
      <c r="C128" s="132"/>
      <c r="D128" s="81" t="str">
        <f>IFERROR(IF(C128="No CAS","",INDEX('DEQ Pollutant List'!$C$7:$C$611,MATCH('5. Pollutant Emissions - MB'!C128,'DEQ Pollutant List'!$B$7:$B$611,0))),"")</f>
        <v/>
      </c>
      <c r="E128" s="110" t="str">
        <f>IFERROR(IF(OR($C128="",$C128="No CAS"),INDEX('DEQ Pollutant List'!$A$7:$A$611,MATCH($D128,'DEQ Pollutant List'!$C$7:$C$611,0)),INDEX('DEQ Pollutant List'!$A$7:$A$611,MATCH($C128,'DEQ Pollutant List'!$B$7:$B$611,0))),"")</f>
        <v/>
      </c>
      <c r="F128" s="133"/>
      <c r="G128" s="134"/>
      <c r="H128" s="102"/>
      <c r="I128" s="101"/>
      <c r="J128" s="103"/>
      <c r="K128" s="83"/>
      <c r="L128" s="101"/>
      <c r="M128" s="103"/>
      <c r="N128" s="83"/>
    </row>
    <row r="129" spans="1:14" x14ac:dyDescent="0.35">
      <c r="A129" s="79"/>
      <c r="B129" s="128"/>
      <c r="C129" s="132"/>
      <c r="D129" s="81" t="str">
        <f>IFERROR(IF(C129="No CAS","",INDEX('DEQ Pollutant List'!$C$7:$C$611,MATCH('5. Pollutant Emissions - MB'!C129,'DEQ Pollutant List'!$B$7:$B$611,0))),"")</f>
        <v/>
      </c>
      <c r="E129" s="110" t="str">
        <f>IFERROR(IF(OR($C129="",$C129="No CAS"),INDEX('DEQ Pollutant List'!$A$7:$A$611,MATCH($D129,'DEQ Pollutant List'!$C$7:$C$611,0)),INDEX('DEQ Pollutant List'!$A$7:$A$611,MATCH($C129,'DEQ Pollutant List'!$B$7:$B$611,0))),"")</f>
        <v/>
      </c>
      <c r="F129" s="133"/>
      <c r="G129" s="134"/>
      <c r="H129" s="102"/>
      <c r="I129" s="101"/>
      <c r="J129" s="103"/>
      <c r="K129" s="83"/>
      <c r="L129" s="101"/>
      <c r="M129" s="103"/>
      <c r="N129" s="83"/>
    </row>
    <row r="130" spans="1:14" x14ac:dyDescent="0.35">
      <c r="A130" s="79"/>
      <c r="B130" s="128"/>
      <c r="C130" s="132"/>
      <c r="D130" s="81" t="str">
        <f>IFERROR(IF(C130="No CAS","",INDEX('DEQ Pollutant List'!$C$7:$C$611,MATCH('5. Pollutant Emissions - MB'!C130,'DEQ Pollutant List'!$B$7:$B$611,0))),"")</f>
        <v/>
      </c>
      <c r="E130" s="110" t="str">
        <f>IFERROR(IF(OR($C130="",$C130="No CAS"),INDEX('DEQ Pollutant List'!$A$7:$A$611,MATCH($D130,'DEQ Pollutant List'!$C$7:$C$611,0)),INDEX('DEQ Pollutant List'!$A$7:$A$611,MATCH($C130,'DEQ Pollutant List'!$B$7:$B$611,0))),"")</f>
        <v/>
      </c>
      <c r="F130" s="133"/>
      <c r="G130" s="134"/>
      <c r="H130" s="102"/>
      <c r="I130" s="101"/>
      <c r="J130" s="103"/>
      <c r="K130" s="83"/>
      <c r="L130" s="101"/>
      <c r="M130" s="103"/>
      <c r="N130" s="83"/>
    </row>
    <row r="131" spans="1:14" x14ac:dyDescent="0.35">
      <c r="A131" s="79"/>
      <c r="B131" s="128"/>
      <c r="C131" s="132"/>
      <c r="D131" s="81" t="str">
        <f>IFERROR(IF(C131="No CAS","",INDEX('DEQ Pollutant List'!$C$7:$C$611,MATCH('5. Pollutant Emissions - MB'!C131,'DEQ Pollutant List'!$B$7:$B$611,0))),"")</f>
        <v/>
      </c>
      <c r="E131" s="110" t="str">
        <f>IFERROR(IF(OR($C131="",$C131="No CAS"),INDEX('DEQ Pollutant List'!$A$7:$A$611,MATCH($D131,'DEQ Pollutant List'!$C$7:$C$611,0)),INDEX('DEQ Pollutant List'!$A$7:$A$611,MATCH($C131,'DEQ Pollutant List'!$B$7:$B$611,0))),"")</f>
        <v/>
      </c>
      <c r="F131" s="133"/>
      <c r="G131" s="134"/>
      <c r="H131" s="102"/>
      <c r="I131" s="101"/>
      <c r="J131" s="103"/>
      <c r="K131" s="83"/>
      <c r="L131" s="101"/>
      <c r="M131" s="103"/>
      <c r="N131" s="83"/>
    </row>
    <row r="132" spans="1:14" x14ac:dyDescent="0.35">
      <c r="A132" s="79"/>
      <c r="B132" s="128"/>
      <c r="C132" s="132"/>
      <c r="D132" s="81" t="str">
        <f>IFERROR(IF(C132="No CAS","",INDEX('DEQ Pollutant List'!$C$7:$C$611,MATCH('5. Pollutant Emissions - MB'!C132,'DEQ Pollutant List'!$B$7:$B$611,0))),"")</f>
        <v/>
      </c>
      <c r="E132" s="110" t="str">
        <f>IFERROR(IF(OR($C132="",$C132="No CAS"),INDEX('DEQ Pollutant List'!$A$7:$A$611,MATCH($D132,'DEQ Pollutant List'!$C$7:$C$611,0)),INDEX('DEQ Pollutant List'!$A$7:$A$611,MATCH($C132,'DEQ Pollutant List'!$B$7:$B$611,0))),"")</f>
        <v/>
      </c>
      <c r="F132" s="133"/>
      <c r="G132" s="134"/>
      <c r="H132" s="102"/>
      <c r="I132" s="101"/>
      <c r="J132" s="103"/>
      <c r="K132" s="83"/>
      <c r="L132" s="101"/>
      <c r="M132" s="103"/>
      <c r="N132" s="83"/>
    </row>
    <row r="133" spans="1:14" x14ac:dyDescent="0.35">
      <c r="A133" s="79"/>
      <c r="B133" s="128"/>
      <c r="C133" s="132"/>
      <c r="D133" s="81" t="str">
        <f>IFERROR(IF(C133="No CAS","",INDEX('DEQ Pollutant List'!$C$7:$C$611,MATCH('5. Pollutant Emissions - MB'!C133,'DEQ Pollutant List'!$B$7:$B$611,0))),"")</f>
        <v/>
      </c>
      <c r="E133" s="110" t="str">
        <f>IFERROR(IF(OR($C133="",$C133="No CAS"),INDEX('DEQ Pollutant List'!$A$7:$A$611,MATCH($D133,'DEQ Pollutant List'!$C$7:$C$611,0)),INDEX('DEQ Pollutant List'!$A$7:$A$611,MATCH($C133,'DEQ Pollutant List'!$B$7:$B$611,0))),"")</f>
        <v/>
      </c>
      <c r="F133" s="133"/>
      <c r="G133" s="134"/>
      <c r="H133" s="102"/>
      <c r="I133" s="101"/>
      <c r="J133" s="103"/>
      <c r="K133" s="83"/>
      <c r="L133" s="101"/>
      <c r="M133" s="103"/>
      <c r="N133" s="83"/>
    </row>
    <row r="134" spans="1:14" x14ac:dyDescent="0.35">
      <c r="A134" s="79"/>
      <c r="B134" s="128"/>
      <c r="C134" s="132"/>
      <c r="D134" s="81" t="str">
        <f>IFERROR(IF(C134="No CAS","",INDEX('DEQ Pollutant List'!$C$7:$C$611,MATCH('5. Pollutant Emissions - MB'!C134,'DEQ Pollutant List'!$B$7:$B$611,0))),"")</f>
        <v/>
      </c>
      <c r="E134" s="110" t="str">
        <f>IFERROR(IF(OR($C134="",$C134="No CAS"),INDEX('DEQ Pollutant List'!$A$7:$A$611,MATCH($D134,'DEQ Pollutant List'!$C$7:$C$611,0)),INDEX('DEQ Pollutant List'!$A$7:$A$611,MATCH($C134,'DEQ Pollutant List'!$B$7:$B$611,0))),"")</f>
        <v/>
      </c>
      <c r="F134" s="133"/>
      <c r="G134" s="134"/>
      <c r="H134" s="102"/>
      <c r="I134" s="101"/>
      <c r="J134" s="103"/>
      <c r="K134" s="83"/>
      <c r="L134" s="101"/>
      <c r="M134" s="103"/>
      <c r="N134" s="83"/>
    </row>
    <row r="135" spans="1:14" x14ac:dyDescent="0.35">
      <c r="A135" s="79"/>
      <c r="B135" s="128"/>
      <c r="C135" s="132"/>
      <c r="D135" s="81" t="str">
        <f>IFERROR(IF(C135="No CAS","",INDEX('DEQ Pollutant List'!$C$7:$C$611,MATCH('5. Pollutant Emissions - MB'!C135,'DEQ Pollutant List'!$B$7:$B$611,0))),"")</f>
        <v/>
      </c>
      <c r="E135" s="110" t="str">
        <f>IFERROR(IF(OR($C135="",$C135="No CAS"),INDEX('DEQ Pollutant List'!$A$7:$A$611,MATCH($D135,'DEQ Pollutant List'!$C$7:$C$611,0)),INDEX('DEQ Pollutant List'!$A$7:$A$611,MATCH($C135,'DEQ Pollutant List'!$B$7:$B$611,0))),"")</f>
        <v/>
      </c>
      <c r="F135" s="133"/>
      <c r="G135" s="134"/>
      <c r="H135" s="102"/>
      <c r="I135" s="101"/>
      <c r="J135" s="103"/>
      <c r="K135" s="83"/>
      <c r="L135" s="101"/>
      <c r="M135" s="103"/>
      <c r="N135" s="83"/>
    </row>
    <row r="136" spans="1:14" x14ac:dyDescent="0.35">
      <c r="A136" s="79"/>
      <c r="B136" s="128"/>
      <c r="C136" s="132"/>
      <c r="D136" s="81" t="str">
        <f>IFERROR(IF(C136="No CAS","",INDEX('DEQ Pollutant List'!$C$7:$C$611,MATCH('5. Pollutant Emissions - MB'!C136,'DEQ Pollutant List'!$B$7:$B$611,0))),"")</f>
        <v/>
      </c>
      <c r="E136" s="110" t="str">
        <f>IFERROR(IF(OR($C136="",$C136="No CAS"),INDEX('DEQ Pollutant List'!$A$7:$A$611,MATCH($D136,'DEQ Pollutant List'!$C$7:$C$611,0)),INDEX('DEQ Pollutant List'!$A$7:$A$611,MATCH($C136,'DEQ Pollutant List'!$B$7:$B$611,0))),"")</f>
        <v/>
      </c>
      <c r="F136" s="133"/>
      <c r="G136" s="134"/>
      <c r="H136" s="102"/>
      <c r="I136" s="101"/>
      <c r="J136" s="103"/>
      <c r="K136" s="83"/>
      <c r="L136" s="101"/>
      <c r="M136" s="103"/>
      <c r="N136" s="83"/>
    </row>
    <row r="137" spans="1:14" x14ac:dyDescent="0.35">
      <c r="A137" s="79"/>
      <c r="B137" s="128"/>
      <c r="C137" s="132"/>
      <c r="D137" s="81" t="str">
        <f>IFERROR(IF(C137="No CAS","",INDEX('DEQ Pollutant List'!$C$7:$C$611,MATCH('5. Pollutant Emissions - MB'!C137,'DEQ Pollutant List'!$B$7:$B$611,0))),"")</f>
        <v/>
      </c>
      <c r="E137" s="110" t="str">
        <f>IFERROR(IF(OR($C137="",$C137="No CAS"),INDEX('DEQ Pollutant List'!$A$7:$A$611,MATCH($D137,'DEQ Pollutant List'!$C$7:$C$611,0)),INDEX('DEQ Pollutant List'!$A$7:$A$611,MATCH($C137,'DEQ Pollutant List'!$B$7:$B$611,0))),"")</f>
        <v/>
      </c>
      <c r="F137" s="133"/>
      <c r="G137" s="134"/>
      <c r="H137" s="102"/>
      <c r="I137" s="101"/>
      <c r="J137" s="103"/>
      <c r="K137" s="83"/>
      <c r="L137" s="101"/>
      <c r="M137" s="103"/>
      <c r="N137" s="83"/>
    </row>
    <row r="138" spans="1:14" x14ac:dyDescent="0.35">
      <c r="A138" s="79"/>
      <c r="B138" s="128"/>
      <c r="C138" s="132"/>
      <c r="D138" s="81" t="str">
        <f>IFERROR(IF(C138="No CAS","",INDEX('DEQ Pollutant List'!$C$7:$C$611,MATCH('5. Pollutant Emissions - MB'!C138,'DEQ Pollutant List'!$B$7:$B$611,0))),"")</f>
        <v/>
      </c>
      <c r="E138" s="110" t="str">
        <f>IFERROR(IF(OR($C138="",$C138="No CAS"),INDEX('DEQ Pollutant List'!$A$7:$A$611,MATCH($D138,'DEQ Pollutant List'!$C$7:$C$611,0)),INDEX('DEQ Pollutant List'!$A$7:$A$611,MATCH($C138,'DEQ Pollutant List'!$B$7:$B$611,0))),"")</f>
        <v/>
      </c>
      <c r="F138" s="133"/>
      <c r="G138" s="134"/>
      <c r="H138" s="102"/>
      <c r="I138" s="101"/>
      <c r="J138" s="103"/>
      <c r="K138" s="83"/>
      <c r="L138" s="101"/>
      <c r="M138" s="103"/>
      <c r="N138" s="83"/>
    </row>
    <row r="139" spans="1:14" x14ac:dyDescent="0.35">
      <c r="A139" s="79"/>
      <c r="B139" s="128"/>
      <c r="C139" s="132"/>
      <c r="D139" s="81" t="str">
        <f>IFERROR(IF(C139="No CAS","",INDEX('DEQ Pollutant List'!$C$7:$C$611,MATCH('5. Pollutant Emissions - MB'!C139,'DEQ Pollutant List'!$B$7:$B$611,0))),"")</f>
        <v/>
      </c>
      <c r="E139" s="110" t="str">
        <f>IFERROR(IF(OR($C139="",$C139="No CAS"),INDEX('DEQ Pollutant List'!$A$7:$A$611,MATCH($D139,'DEQ Pollutant List'!$C$7:$C$611,0)),INDEX('DEQ Pollutant List'!$A$7:$A$611,MATCH($C139,'DEQ Pollutant List'!$B$7:$B$611,0))),"")</f>
        <v/>
      </c>
      <c r="F139" s="133"/>
      <c r="G139" s="134"/>
      <c r="H139" s="102"/>
      <c r="I139" s="101"/>
      <c r="J139" s="103"/>
      <c r="K139" s="83"/>
      <c r="L139" s="101"/>
      <c r="M139" s="103"/>
      <c r="N139" s="83"/>
    </row>
    <row r="140" spans="1:14" x14ac:dyDescent="0.35">
      <c r="A140" s="79"/>
      <c r="B140" s="128"/>
      <c r="C140" s="132"/>
      <c r="D140" s="81" t="str">
        <f>IFERROR(IF(C140="No CAS","",INDEX('DEQ Pollutant List'!$C$7:$C$611,MATCH('5. Pollutant Emissions - MB'!C140,'DEQ Pollutant List'!$B$7:$B$611,0))),"")</f>
        <v/>
      </c>
      <c r="E140" s="110" t="str">
        <f>IFERROR(IF(OR($C140="",$C140="No CAS"),INDEX('DEQ Pollutant List'!$A$7:$A$611,MATCH($D140,'DEQ Pollutant List'!$C$7:$C$611,0)),INDEX('DEQ Pollutant List'!$A$7:$A$611,MATCH($C140,'DEQ Pollutant List'!$B$7:$B$611,0))),"")</f>
        <v/>
      </c>
      <c r="F140" s="133"/>
      <c r="G140" s="134"/>
      <c r="H140" s="102"/>
      <c r="I140" s="101"/>
      <c r="J140" s="103"/>
      <c r="K140" s="83"/>
      <c r="L140" s="101"/>
      <c r="M140" s="103"/>
      <c r="N140" s="83"/>
    </row>
    <row r="141" spans="1:14" x14ac:dyDescent="0.35">
      <c r="A141" s="79"/>
      <c r="B141" s="128"/>
      <c r="C141" s="132"/>
      <c r="D141" s="81" t="str">
        <f>IFERROR(IF(C141="No CAS","",INDEX('DEQ Pollutant List'!$C$7:$C$611,MATCH('5. Pollutant Emissions - MB'!C141,'DEQ Pollutant List'!$B$7:$B$611,0))),"")</f>
        <v/>
      </c>
      <c r="E141" s="110" t="str">
        <f>IFERROR(IF(OR($C141="",$C141="No CAS"),INDEX('DEQ Pollutant List'!$A$7:$A$611,MATCH($D141,'DEQ Pollutant List'!$C$7:$C$611,0)),INDEX('DEQ Pollutant List'!$A$7:$A$611,MATCH($C141,'DEQ Pollutant List'!$B$7:$B$611,0))),"")</f>
        <v/>
      </c>
      <c r="F141" s="133"/>
      <c r="G141" s="134"/>
      <c r="H141" s="102"/>
      <c r="I141" s="101"/>
      <c r="J141" s="103"/>
      <c r="K141" s="83"/>
      <c r="L141" s="101"/>
      <c r="M141" s="103"/>
      <c r="N141" s="83"/>
    </row>
    <row r="142" spans="1:14" x14ac:dyDescent="0.35">
      <c r="A142" s="79"/>
      <c r="B142" s="128"/>
      <c r="C142" s="132"/>
      <c r="D142" s="81" t="str">
        <f>IFERROR(IF(C142="No CAS","",INDEX('DEQ Pollutant List'!$C$7:$C$611,MATCH('5. Pollutant Emissions - MB'!C142,'DEQ Pollutant List'!$B$7:$B$611,0))),"")</f>
        <v/>
      </c>
      <c r="E142" s="110" t="str">
        <f>IFERROR(IF(OR($C142="",$C142="No CAS"),INDEX('DEQ Pollutant List'!$A$7:$A$611,MATCH($D142,'DEQ Pollutant List'!$C$7:$C$611,0)),INDEX('DEQ Pollutant List'!$A$7:$A$611,MATCH($C142,'DEQ Pollutant List'!$B$7:$B$611,0))),"")</f>
        <v/>
      </c>
      <c r="F142" s="133"/>
      <c r="G142" s="134"/>
      <c r="H142" s="102"/>
      <c r="I142" s="101"/>
      <c r="J142" s="103"/>
      <c r="K142" s="83"/>
      <c r="L142" s="101"/>
      <c r="M142" s="103"/>
      <c r="N142" s="83"/>
    </row>
    <row r="143" spans="1:14" x14ac:dyDescent="0.35">
      <c r="A143" s="79"/>
      <c r="B143" s="128"/>
      <c r="C143" s="132"/>
      <c r="D143" s="81" t="str">
        <f>IFERROR(IF(C143="No CAS","",INDEX('DEQ Pollutant List'!$C$7:$C$611,MATCH('5. Pollutant Emissions - MB'!C143,'DEQ Pollutant List'!$B$7:$B$611,0))),"")</f>
        <v/>
      </c>
      <c r="E143" s="110" t="str">
        <f>IFERROR(IF(OR($C143="",$C143="No CAS"),INDEX('DEQ Pollutant List'!$A$7:$A$611,MATCH($D143,'DEQ Pollutant List'!$C$7:$C$611,0)),INDEX('DEQ Pollutant List'!$A$7:$A$611,MATCH($C143,'DEQ Pollutant List'!$B$7:$B$611,0))),"")</f>
        <v/>
      </c>
      <c r="F143" s="133"/>
      <c r="G143" s="134"/>
      <c r="H143" s="102"/>
      <c r="I143" s="101"/>
      <c r="J143" s="103"/>
      <c r="K143" s="83"/>
      <c r="L143" s="101"/>
      <c r="M143" s="103"/>
      <c r="N143" s="83"/>
    </row>
    <row r="144" spans="1:14" x14ac:dyDescent="0.35">
      <c r="A144" s="79"/>
      <c r="B144" s="128"/>
      <c r="C144" s="132"/>
      <c r="D144" s="81" t="str">
        <f>IFERROR(IF(C144="No CAS","",INDEX('DEQ Pollutant List'!$C$7:$C$611,MATCH('5. Pollutant Emissions - MB'!C144,'DEQ Pollutant List'!$B$7:$B$611,0))),"")</f>
        <v/>
      </c>
      <c r="E144" s="110" t="str">
        <f>IFERROR(IF(OR($C144="",$C144="No CAS"),INDEX('DEQ Pollutant List'!$A$7:$A$611,MATCH($D144,'DEQ Pollutant List'!$C$7:$C$611,0)),INDEX('DEQ Pollutant List'!$A$7:$A$611,MATCH($C144,'DEQ Pollutant List'!$B$7:$B$611,0))),"")</f>
        <v/>
      </c>
      <c r="F144" s="133"/>
      <c r="G144" s="134"/>
      <c r="H144" s="102"/>
      <c r="I144" s="101"/>
      <c r="J144" s="103"/>
      <c r="K144" s="83"/>
      <c r="L144" s="101"/>
      <c r="M144" s="103"/>
      <c r="N144" s="83"/>
    </row>
    <row r="145" spans="1:14" x14ac:dyDescent="0.35">
      <c r="A145" s="79"/>
      <c r="B145" s="128"/>
      <c r="C145" s="132"/>
      <c r="D145" s="81" t="str">
        <f>IFERROR(IF(C145="No CAS","",INDEX('DEQ Pollutant List'!$C$7:$C$611,MATCH('5. Pollutant Emissions - MB'!C145,'DEQ Pollutant List'!$B$7:$B$611,0))),"")</f>
        <v/>
      </c>
      <c r="E145" s="110" t="str">
        <f>IFERROR(IF(OR($C145="",$C145="No CAS"),INDEX('DEQ Pollutant List'!$A$7:$A$611,MATCH($D145,'DEQ Pollutant List'!$C$7:$C$611,0)),INDEX('DEQ Pollutant List'!$A$7:$A$611,MATCH($C145,'DEQ Pollutant List'!$B$7:$B$611,0))),"")</f>
        <v/>
      </c>
      <c r="F145" s="133"/>
      <c r="G145" s="134"/>
      <c r="H145" s="102"/>
      <c r="I145" s="101"/>
      <c r="J145" s="103"/>
      <c r="K145" s="83"/>
      <c r="L145" s="101"/>
      <c r="M145" s="103"/>
      <c r="N145" s="83"/>
    </row>
    <row r="146" spans="1:14" x14ac:dyDescent="0.35">
      <c r="A146" s="79"/>
      <c r="B146" s="128"/>
      <c r="C146" s="132"/>
      <c r="D146" s="81" t="str">
        <f>IFERROR(IF(C146="No CAS","",INDEX('DEQ Pollutant List'!$C$7:$C$611,MATCH('5. Pollutant Emissions - MB'!C146,'DEQ Pollutant List'!$B$7:$B$611,0))),"")</f>
        <v/>
      </c>
      <c r="E146" s="110" t="str">
        <f>IFERROR(IF(OR($C146="",$C146="No CAS"),INDEX('DEQ Pollutant List'!$A$7:$A$611,MATCH($D146,'DEQ Pollutant List'!$C$7:$C$611,0)),INDEX('DEQ Pollutant List'!$A$7:$A$611,MATCH($C146,'DEQ Pollutant List'!$B$7:$B$611,0))),"")</f>
        <v/>
      </c>
      <c r="F146" s="133"/>
      <c r="G146" s="134"/>
      <c r="H146" s="102"/>
      <c r="I146" s="101"/>
      <c r="J146" s="103"/>
      <c r="K146" s="83"/>
      <c r="L146" s="101"/>
      <c r="M146" s="103"/>
      <c r="N146" s="83"/>
    </row>
    <row r="147" spans="1:14" x14ac:dyDescent="0.35">
      <c r="A147" s="79"/>
      <c r="B147" s="128"/>
      <c r="C147" s="132"/>
      <c r="D147" s="81" t="str">
        <f>IFERROR(IF(C147="No CAS","",INDEX('DEQ Pollutant List'!$C$7:$C$611,MATCH('5. Pollutant Emissions - MB'!C147,'DEQ Pollutant List'!$B$7:$B$611,0))),"")</f>
        <v/>
      </c>
      <c r="E147" s="110" t="str">
        <f>IFERROR(IF(OR($C147="",$C147="No CAS"),INDEX('DEQ Pollutant List'!$A$7:$A$611,MATCH($D147,'DEQ Pollutant List'!$C$7:$C$611,0)),INDEX('DEQ Pollutant List'!$A$7:$A$611,MATCH($C147,'DEQ Pollutant List'!$B$7:$B$611,0))),"")</f>
        <v/>
      </c>
      <c r="F147" s="133"/>
      <c r="G147" s="134"/>
      <c r="H147" s="102"/>
      <c r="I147" s="101"/>
      <c r="J147" s="103"/>
      <c r="K147" s="83"/>
      <c r="L147" s="101"/>
      <c r="M147" s="103"/>
      <c r="N147" s="83"/>
    </row>
    <row r="148" spans="1:14" x14ac:dyDescent="0.35">
      <c r="A148" s="79"/>
      <c r="B148" s="128"/>
      <c r="C148" s="132"/>
      <c r="D148" s="81" t="str">
        <f>IFERROR(IF(C148="No CAS","",INDEX('DEQ Pollutant List'!$C$7:$C$611,MATCH('5. Pollutant Emissions - MB'!C148,'DEQ Pollutant List'!$B$7:$B$611,0))),"")</f>
        <v/>
      </c>
      <c r="E148" s="110" t="str">
        <f>IFERROR(IF(OR($C148="",$C148="No CAS"),INDEX('DEQ Pollutant List'!$A$7:$A$611,MATCH($D148,'DEQ Pollutant List'!$C$7:$C$611,0)),INDEX('DEQ Pollutant List'!$A$7:$A$611,MATCH($C148,'DEQ Pollutant List'!$B$7:$B$611,0))),"")</f>
        <v/>
      </c>
      <c r="F148" s="133"/>
      <c r="G148" s="134"/>
      <c r="H148" s="102"/>
      <c r="I148" s="101"/>
      <c r="J148" s="103"/>
      <c r="K148" s="83"/>
      <c r="L148" s="101"/>
      <c r="M148" s="103"/>
      <c r="N148" s="83"/>
    </row>
    <row r="149" spans="1:14" x14ac:dyDescent="0.35">
      <c r="A149" s="79"/>
      <c r="B149" s="128"/>
      <c r="C149" s="132"/>
      <c r="D149" s="81" t="str">
        <f>IFERROR(IF(C149="No CAS","",INDEX('DEQ Pollutant List'!$C$7:$C$611,MATCH('5. Pollutant Emissions - MB'!C149,'DEQ Pollutant List'!$B$7:$B$611,0))),"")</f>
        <v/>
      </c>
      <c r="E149" s="110" t="str">
        <f>IFERROR(IF(OR($C149="",$C149="No CAS"),INDEX('DEQ Pollutant List'!$A$7:$A$611,MATCH($D149,'DEQ Pollutant List'!$C$7:$C$611,0)),INDEX('DEQ Pollutant List'!$A$7:$A$611,MATCH($C149,'DEQ Pollutant List'!$B$7:$B$611,0))),"")</f>
        <v/>
      </c>
      <c r="F149" s="133"/>
      <c r="G149" s="134"/>
      <c r="H149" s="102"/>
      <c r="I149" s="101"/>
      <c r="J149" s="103"/>
      <c r="K149" s="83"/>
      <c r="L149" s="101"/>
      <c r="M149" s="103"/>
      <c r="N149" s="83"/>
    </row>
    <row r="150" spans="1:14" x14ac:dyDescent="0.35">
      <c r="A150" s="79"/>
      <c r="B150" s="128"/>
      <c r="C150" s="132"/>
      <c r="D150" s="81" t="str">
        <f>IFERROR(IF(C150="No CAS","",INDEX('DEQ Pollutant List'!$C$7:$C$611,MATCH('5. Pollutant Emissions - MB'!C150,'DEQ Pollutant List'!$B$7:$B$611,0))),"")</f>
        <v/>
      </c>
      <c r="E150" s="110" t="str">
        <f>IFERROR(IF(OR($C150="",$C150="No CAS"),INDEX('DEQ Pollutant List'!$A$7:$A$611,MATCH($D150,'DEQ Pollutant List'!$C$7:$C$611,0)),INDEX('DEQ Pollutant List'!$A$7:$A$611,MATCH($C150,'DEQ Pollutant List'!$B$7:$B$611,0))),"")</f>
        <v/>
      </c>
      <c r="F150" s="133"/>
      <c r="G150" s="134"/>
      <c r="H150" s="102"/>
      <c r="I150" s="101"/>
      <c r="J150" s="103"/>
      <c r="K150" s="83"/>
      <c r="L150" s="101"/>
      <c r="M150" s="103"/>
      <c r="N150" s="83"/>
    </row>
    <row r="151" spans="1:14" x14ac:dyDescent="0.35">
      <c r="A151" s="79"/>
      <c r="B151" s="128"/>
      <c r="C151" s="132"/>
      <c r="D151" s="81" t="str">
        <f>IFERROR(IF(C151="No CAS","",INDEX('DEQ Pollutant List'!$C$7:$C$611,MATCH('5. Pollutant Emissions - MB'!C151,'DEQ Pollutant List'!$B$7:$B$611,0))),"")</f>
        <v/>
      </c>
      <c r="E151" s="110" t="str">
        <f>IFERROR(IF(OR($C151="",$C151="No CAS"),INDEX('DEQ Pollutant List'!$A$7:$A$611,MATCH($D151,'DEQ Pollutant List'!$C$7:$C$611,0)),INDEX('DEQ Pollutant List'!$A$7:$A$611,MATCH($C151,'DEQ Pollutant List'!$B$7:$B$611,0))),"")</f>
        <v/>
      </c>
      <c r="F151" s="133"/>
      <c r="G151" s="134"/>
      <c r="H151" s="102"/>
      <c r="I151" s="101"/>
      <c r="J151" s="103"/>
      <c r="K151" s="83"/>
      <c r="L151" s="101"/>
      <c r="M151" s="103"/>
      <c r="N151" s="83"/>
    </row>
    <row r="152" spans="1:14" x14ac:dyDescent="0.35">
      <c r="A152" s="79"/>
      <c r="B152" s="128"/>
      <c r="C152" s="132"/>
      <c r="D152" s="81" t="str">
        <f>IFERROR(IF(C152="No CAS","",INDEX('DEQ Pollutant List'!$C$7:$C$611,MATCH('5. Pollutant Emissions - MB'!C152,'DEQ Pollutant List'!$B$7:$B$611,0))),"")</f>
        <v/>
      </c>
      <c r="E152" s="110" t="str">
        <f>IFERROR(IF(OR($C152="",$C152="No CAS"),INDEX('DEQ Pollutant List'!$A$7:$A$611,MATCH($D152,'DEQ Pollutant List'!$C$7:$C$611,0)),INDEX('DEQ Pollutant List'!$A$7:$A$611,MATCH($C152,'DEQ Pollutant List'!$B$7:$B$611,0))),"")</f>
        <v/>
      </c>
      <c r="F152" s="133"/>
      <c r="G152" s="134"/>
      <c r="H152" s="102"/>
      <c r="I152" s="101"/>
      <c r="J152" s="103"/>
      <c r="K152" s="83"/>
      <c r="L152" s="101"/>
      <c r="M152" s="103"/>
      <c r="N152" s="83"/>
    </row>
    <row r="153" spans="1:14" x14ac:dyDescent="0.35">
      <c r="A153" s="79"/>
      <c r="B153" s="128"/>
      <c r="C153" s="132"/>
      <c r="D153" s="81" t="str">
        <f>IFERROR(IF(C153="No CAS","",INDEX('DEQ Pollutant List'!$C$7:$C$611,MATCH('5. Pollutant Emissions - MB'!C153,'DEQ Pollutant List'!$B$7:$B$611,0))),"")</f>
        <v/>
      </c>
      <c r="E153" s="110" t="str">
        <f>IFERROR(IF(OR($C153="",$C153="No CAS"),INDEX('DEQ Pollutant List'!$A$7:$A$611,MATCH($D153,'DEQ Pollutant List'!$C$7:$C$611,0)),INDEX('DEQ Pollutant List'!$A$7:$A$611,MATCH($C153,'DEQ Pollutant List'!$B$7:$B$611,0))),"")</f>
        <v/>
      </c>
      <c r="F153" s="133"/>
      <c r="G153" s="134"/>
      <c r="H153" s="102"/>
      <c r="I153" s="101"/>
      <c r="J153" s="103"/>
      <c r="K153" s="83"/>
      <c r="L153" s="101"/>
      <c r="M153" s="103"/>
      <c r="N153" s="83"/>
    </row>
    <row r="154" spans="1:14" x14ac:dyDescent="0.35">
      <c r="A154" s="79"/>
      <c r="B154" s="128"/>
      <c r="C154" s="132"/>
      <c r="D154" s="81" t="str">
        <f>IFERROR(IF(C154="No CAS","",INDEX('DEQ Pollutant List'!$C$7:$C$611,MATCH('5. Pollutant Emissions - MB'!C154,'DEQ Pollutant List'!$B$7:$B$611,0))),"")</f>
        <v/>
      </c>
      <c r="E154" s="110" t="str">
        <f>IFERROR(IF(OR($C154="",$C154="No CAS"),INDEX('DEQ Pollutant List'!$A$7:$A$611,MATCH($D154,'DEQ Pollutant List'!$C$7:$C$611,0)),INDEX('DEQ Pollutant List'!$A$7:$A$611,MATCH($C154,'DEQ Pollutant List'!$B$7:$B$611,0))),"")</f>
        <v/>
      </c>
      <c r="F154" s="133"/>
      <c r="G154" s="134"/>
      <c r="H154" s="102"/>
      <c r="I154" s="101"/>
      <c r="J154" s="103"/>
      <c r="K154" s="83"/>
      <c r="L154" s="101"/>
      <c r="M154" s="103"/>
      <c r="N154" s="83"/>
    </row>
    <row r="155" spans="1:14" x14ac:dyDescent="0.35">
      <c r="A155" s="79"/>
      <c r="B155" s="128"/>
      <c r="C155" s="132"/>
      <c r="D155" s="81" t="str">
        <f>IFERROR(IF(C155="No CAS","",INDEX('DEQ Pollutant List'!$C$7:$C$611,MATCH('5. Pollutant Emissions - MB'!C155,'DEQ Pollutant List'!$B$7:$B$611,0))),"")</f>
        <v/>
      </c>
      <c r="E155" s="110" t="str">
        <f>IFERROR(IF(OR($C155="",$C155="No CAS"),INDEX('DEQ Pollutant List'!$A$7:$A$611,MATCH($D155,'DEQ Pollutant List'!$C$7:$C$611,0)),INDEX('DEQ Pollutant List'!$A$7:$A$611,MATCH($C155,'DEQ Pollutant List'!$B$7:$B$611,0))),"")</f>
        <v/>
      </c>
      <c r="F155" s="133"/>
      <c r="G155" s="134"/>
      <c r="H155" s="102"/>
      <c r="I155" s="101"/>
      <c r="J155" s="103"/>
      <c r="K155" s="83"/>
      <c r="L155" s="101"/>
      <c r="M155" s="103"/>
      <c r="N155" s="83"/>
    </row>
    <row r="156" spans="1:14" x14ac:dyDescent="0.35">
      <c r="A156" s="79"/>
      <c r="B156" s="128"/>
      <c r="C156" s="132"/>
      <c r="D156" s="81" t="str">
        <f>IFERROR(IF(C156="No CAS","",INDEX('DEQ Pollutant List'!$C$7:$C$611,MATCH('5. Pollutant Emissions - MB'!C156,'DEQ Pollutant List'!$B$7:$B$611,0))),"")</f>
        <v/>
      </c>
      <c r="E156" s="110" t="str">
        <f>IFERROR(IF(OR($C156="",$C156="No CAS"),INDEX('DEQ Pollutant List'!$A$7:$A$611,MATCH($D156,'DEQ Pollutant List'!$C$7:$C$611,0)),INDEX('DEQ Pollutant List'!$A$7:$A$611,MATCH($C156,'DEQ Pollutant List'!$B$7:$B$611,0))),"")</f>
        <v/>
      </c>
      <c r="F156" s="133"/>
      <c r="G156" s="134"/>
      <c r="H156" s="102"/>
      <c r="I156" s="101"/>
      <c r="J156" s="103"/>
      <c r="K156" s="83"/>
      <c r="L156" s="101"/>
      <c r="M156" s="103"/>
      <c r="N156" s="83"/>
    </row>
    <row r="157" spans="1:14" x14ac:dyDescent="0.35">
      <c r="A157" s="79"/>
      <c r="B157" s="128"/>
      <c r="C157" s="132"/>
      <c r="D157" s="81" t="str">
        <f>IFERROR(IF(C157="No CAS","",INDEX('DEQ Pollutant List'!$C$7:$C$611,MATCH('5. Pollutant Emissions - MB'!C157,'DEQ Pollutant List'!$B$7:$B$611,0))),"")</f>
        <v/>
      </c>
      <c r="E157" s="110" t="str">
        <f>IFERROR(IF(OR($C157="",$C157="No CAS"),INDEX('DEQ Pollutant List'!$A$7:$A$611,MATCH($D157,'DEQ Pollutant List'!$C$7:$C$611,0)),INDEX('DEQ Pollutant List'!$A$7:$A$611,MATCH($C157,'DEQ Pollutant List'!$B$7:$B$611,0))),"")</f>
        <v/>
      </c>
      <c r="F157" s="133"/>
      <c r="G157" s="134"/>
      <c r="H157" s="102"/>
      <c r="I157" s="101"/>
      <c r="J157" s="103"/>
      <c r="K157" s="83"/>
      <c r="L157" s="101"/>
      <c r="M157" s="103"/>
      <c r="N157" s="83"/>
    </row>
    <row r="158" spans="1:14" x14ac:dyDescent="0.35">
      <c r="A158" s="79"/>
      <c r="B158" s="128"/>
      <c r="C158" s="132"/>
      <c r="D158" s="81" t="str">
        <f>IFERROR(IF(C158="No CAS","",INDEX('DEQ Pollutant List'!$C$7:$C$611,MATCH('5. Pollutant Emissions - MB'!C158,'DEQ Pollutant List'!$B$7:$B$611,0))),"")</f>
        <v/>
      </c>
      <c r="E158" s="110" t="str">
        <f>IFERROR(IF(OR($C158="",$C158="No CAS"),INDEX('DEQ Pollutant List'!$A$7:$A$611,MATCH($D158,'DEQ Pollutant List'!$C$7:$C$611,0)),INDEX('DEQ Pollutant List'!$A$7:$A$611,MATCH($C158,'DEQ Pollutant List'!$B$7:$B$611,0))),"")</f>
        <v/>
      </c>
      <c r="F158" s="133"/>
      <c r="G158" s="134"/>
      <c r="H158" s="102"/>
      <c r="I158" s="101"/>
      <c r="J158" s="103"/>
      <c r="K158" s="83"/>
      <c r="L158" s="101"/>
      <c r="M158" s="103"/>
      <c r="N158" s="83"/>
    </row>
    <row r="159" spans="1:14" x14ac:dyDescent="0.35">
      <c r="A159" s="79"/>
      <c r="B159" s="128"/>
      <c r="C159" s="132"/>
      <c r="D159" s="81" t="str">
        <f>IFERROR(IF(C159="No CAS","",INDEX('DEQ Pollutant List'!$C$7:$C$611,MATCH('5. Pollutant Emissions - MB'!C159,'DEQ Pollutant List'!$B$7:$B$611,0))),"")</f>
        <v/>
      </c>
      <c r="E159" s="110" t="str">
        <f>IFERROR(IF(OR($C159="",$C159="No CAS"),INDEX('DEQ Pollutant List'!$A$7:$A$611,MATCH($D159,'DEQ Pollutant List'!$C$7:$C$611,0)),INDEX('DEQ Pollutant List'!$A$7:$A$611,MATCH($C159,'DEQ Pollutant List'!$B$7:$B$611,0))),"")</f>
        <v/>
      </c>
      <c r="F159" s="133"/>
      <c r="G159" s="134"/>
      <c r="H159" s="102"/>
      <c r="I159" s="101"/>
      <c r="J159" s="103"/>
      <c r="K159" s="83"/>
      <c r="L159" s="101"/>
      <c r="M159" s="103"/>
      <c r="N159" s="83"/>
    </row>
    <row r="160" spans="1:14" x14ac:dyDescent="0.35">
      <c r="A160" s="79"/>
      <c r="B160" s="128"/>
      <c r="C160" s="132"/>
      <c r="D160" s="81" t="str">
        <f>IFERROR(IF(C160="No CAS","",INDEX('DEQ Pollutant List'!$C$7:$C$611,MATCH('5. Pollutant Emissions - MB'!C160,'DEQ Pollutant List'!$B$7:$B$611,0))),"")</f>
        <v/>
      </c>
      <c r="E160" s="110" t="str">
        <f>IFERROR(IF(OR($C160="",$C160="No CAS"),INDEX('DEQ Pollutant List'!$A$7:$A$611,MATCH($D160,'DEQ Pollutant List'!$C$7:$C$611,0)),INDEX('DEQ Pollutant List'!$A$7:$A$611,MATCH($C160,'DEQ Pollutant List'!$B$7:$B$611,0))),"")</f>
        <v/>
      </c>
      <c r="F160" s="133"/>
      <c r="G160" s="134"/>
      <c r="H160" s="102"/>
      <c r="I160" s="101"/>
      <c r="J160" s="103"/>
      <c r="K160" s="83"/>
      <c r="L160" s="101"/>
      <c r="M160" s="103"/>
      <c r="N160" s="83"/>
    </row>
    <row r="161" spans="1:14" x14ac:dyDescent="0.35">
      <c r="A161" s="79"/>
      <c r="B161" s="128"/>
      <c r="C161" s="132"/>
      <c r="D161" s="81" t="str">
        <f>IFERROR(IF(C161="No CAS","",INDEX('DEQ Pollutant List'!$C$7:$C$611,MATCH('5. Pollutant Emissions - MB'!C161,'DEQ Pollutant List'!$B$7:$B$611,0))),"")</f>
        <v/>
      </c>
      <c r="E161" s="110" t="str">
        <f>IFERROR(IF(OR($C161="",$C161="No CAS"),INDEX('DEQ Pollutant List'!$A$7:$A$611,MATCH($D161,'DEQ Pollutant List'!$C$7:$C$611,0)),INDEX('DEQ Pollutant List'!$A$7:$A$611,MATCH($C161,'DEQ Pollutant List'!$B$7:$B$611,0))),"")</f>
        <v/>
      </c>
      <c r="F161" s="133"/>
      <c r="G161" s="134"/>
      <c r="H161" s="102"/>
      <c r="I161" s="101"/>
      <c r="J161" s="103"/>
      <c r="K161" s="83"/>
      <c r="L161" s="101"/>
      <c r="M161" s="103"/>
      <c r="N161" s="83"/>
    </row>
    <row r="162" spans="1:14" x14ac:dyDescent="0.35">
      <c r="A162" s="79"/>
      <c r="B162" s="128"/>
      <c r="C162" s="132"/>
      <c r="D162" s="81" t="str">
        <f>IFERROR(IF(C162="No CAS","",INDEX('DEQ Pollutant List'!$C$7:$C$611,MATCH('5. Pollutant Emissions - MB'!C162,'DEQ Pollutant List'!$B$7:$B$611,0))),"")</f>
        <v/>
      </c>
      <c r="E162" s="110" t="str">
        <f>IFERROR(IF(OR($C162="",$C162="No CAS"),INDEX('DEQ Pollutant List'!$A$7:$A$611,MATCH($D162,'DEQ Pollutant List'!$C$7:$C$611,0)),INDEX('DEQ Pollutant List'!$A$7:$A$611,MATCH($C162,'DEQ Pollutant List'!$B$7:$B$611,0))),"")</f>
        <v/>
      </c>
      <c r="F162" s="133"/>
      <c r="G162" s="134"/>
      <c r="H162" s="102"/>
      <c r="I162" s="101"/>
      <c r="J162" s="103"/>
      <c r="K162" s="83"/>
      <c r="L162" s="101"/>
      <c r="M162" s="103"/>
      <c r="N162" s="83"/>
    </row>
    <row r="163" spans="1:14" x14ac:dyDescent="0.35">
      <c r="A163" s="79"/>
      <c r="B163" s="128"/>
      <c r="C163" s="132"/>
      <c r="D163" s="81" t="str">
        <f>IFERROR(IF(C163="No CAS","",INDEX('DEQ Pollutant List'!$C$7:$C$611,MATCH('5. Pollutant Emissions - MB'!C163,'DEQ Pollutant List'!$B$7:$B$611,0))),"")</f>
        <v/>
      </c>
      <c r="E163" s="110" t="str">
        <f>IFERROR(IF(OR($C163="",$C163="No CAS"),INDEX('DEQ Pollutant List'!$A$7:$A$611,MATCH($D163,'DEQ Pollutant List'!$C$7:$C$611,0)),INDEX('DEQ Pollutant List'!$A$7:$A$611,MATCH($C163,'DEQ Pollutant List'!$B$7:$B$611,0))),"")</f>
        <v/>
      </c>
      <c r="F163" s="133"/>
      <c r="G163" s="134"/>
      <c r="H163" s="102"/>
      <c r="I163" s="101"/>
      <c r="J163" s="103"/>
      <c r="K163" s="83"/>
      <c r="L163" s="101"/>
      <c r="M163" s="103"/>
      <c r="N163" s="83"/>
    </row>
    <row r="164" spans="1:14" x14ac:dyDescent="0.35">
      <c r="A164" s="79"/>
      <c r="B164" s="128"/>
      <c r="C164" s="132"/>
      <c r="D164" s="81" t="str">
        <f>IFERROR(IF(C164="No CAS","",INDEX('DEQ Pollutant List'!$C$7:$C$611,MATCH('5. Pollutant Emissions - MB'!C164,'DEQ Pollutant List'!$B$7:$B$611,0))),"")</f>
        <v/>
      </c>
      <c r="E164" s="110" t="str">
        <f>IFERROR(IF(OR($C164="",$C164="No CAS"),INDEX('DEQ Pollutant List'!$A$7:$A$611,MATCH($D164,'DEQ Pollutant List'!$C$7:$C$611,0)),INDEX('DEQ Pollutant List'!$A$7:$A$611,MATCH($C164,'DEQ Pollutant List'!$B$7:$B$611,0))),"")</f>
        <v/>
      </c>
      <c r="F164" s="133"/>
      <c r="G164" s="134"/>
      <c r="H164" s="102"/>
      <c r="I164" s="101"/>
      <c r="J164" s="103"/>
      <c r="K164" s="83"/>
      <c r="L164" s="101"/>
      <c r="M164" s="103"/>
      <c r="N164" s="83"/>
    </row>
    <row r="165" spans="1:14" x14ac:dyDescent="0.35">
      <c r="A165" s="79"/>
      <c r="B165" s="128"/>
      <c r="C165" s="132"/>
      <c r="D165" s="81" t="str">
        <f>IFERROR(IF(C165="No CAS","",INDEX('DEQ Pollutant List'!$C$7:$C$611,MATCH('5. Pollutant Emissions - MB'!C165,'DEQ Pollutant List'!$B$7:$B$611,0))),"")</f>
        <v/>
      </c>
      <c r="E165" s="110" t="str">
        <f>IFERROR(IF(OR($C165="",$C165="No CAS"),INDEX('DEQ Pollutant List'!$A$7:$A$611,MATCH($D165,'DEQ Pollutant List'!$C$7:$C$611,0)),INDEX('DEQ Pollutant List'!$A$7:$A$611,MATCH($C165,'DEQ Pollutant List'!$B$7:$B$611,0))),"")</f>
        <v/>
      </c>
      <c r="F165" s="133"/>
      <c r="G165" s="134"/>
      <c r="H165" s="102"/>
      <c r="I165" s="101"/>
      <c r="J165" s="103"/>
      <c r="K165" s="83"/>
      <c r="L165" s="101"/>
      <c r="M165" s="103"/>
      <c r="N165" s="83"/>
    </row>
    <row r="166" spans="1:14" x14ac:dyDescent="0.35">
      <c r="A166" s="79"/>
      <c r="B166" s="128"/>
      <c r="C166" s="132"/>
      <c r="D166" s="81" t="str">
        <f>IFERROR(IF(C166="No CAS","",INDEX('DEQ Pollutant List'!$C$7:$C$611,MATCH('5. Pollutant Emissions - MB'!C166,'DEQ Pollutant List'!$B$7:$B$611,0))),"")</f>
        <v/>
      </c>
      <c r="E166" s="110" t="str">
        <f>IFERROR(IF(OR($C166="",$C166="No CAS"),INDEX('DEQ Pollutant List'!$A$7:$A$611,MATCH($D166,'DEQ Pollutant List'!$C$7:$C$611,0)),INDEX('DEQ Pollutant List'!$A$7:$A$611,MATCH($C166,'DEQ Pollutant List'!$B$7:$B$611,0))),"")</f>
        <v/>
      </c>
      <c r="F166" s="133"/>
      <c r="G166" s="134"/>
      <c r="H166" s="102"/>
      <c r="I166" s="101"/>
      <c r="J166" s="103"/>
      <c r="K166" s="83"/>
      <c r="L166" s="101"/>
      <c r="M166" s="103"/>
      <c r="N166" s="83"/>
    </row>
    <row r="167" spans="1:14" x14ac:dyDescent="0.35">
      <c r="A167" s="79"/>
      <c r="B167" s="128"/>
      <c r="C167" s="132"/>
      <c r="D167" s="81" t="str">
        <f>IFERROR(IF(C167="No CAS","",INDEX('DEQ Pollutant List'!$C$7:$C$611,MATCH('5. Pollutant Emissions - MB'!C167,'DEQ Pollutant List'!$B$7:$B$611,0))),"")</f>
        <v/>
      </c>
      <c r="E167" s="110" t="str">
        <f>IFERROR(IF(OR($C167="",$C167="No CAS"),INDEX('DEQ Pollutant List'!$A$7:$A$611,MATCH($D167,'DEQ Pollutant List'!$C$7:$C$611,0)),INDEX('DEQ Pollutant List'!$A$7:$A$611,MATCH($C167,'DEQ Pollutant List'!$B$7:$B$611,0))),"")</f>
        <v/>
      </c>
      <c r="F167" s="133"/>
      <c r="G167" s="134"/>
      <c r="H167" s="102"/>
      <c r="I167" s="101"/>
      <c r="J167" s="103"/>
      <c r="K167" s="83"/>
      <c r="L167" s="101"/>
      <c r="M167" s="103"/>
      <c r="N167" s="83"/>
    </row>
    <row r="168" spans="1:14" x14ac:dyDescent="0.35">
      <c r="A168" s="79"/>
      <c r="B168" s="128"/>
      <c r="C168" s="132"/>
      <c r="D168" s="81" t="str">
        <f>IFERROR(IF(C168="No CAS","",INDEX('DEQ Pollutant List'!$C$7:$C$611,MATCH('5. Pollutant Emissions - MB'!C168,'DEQ Pollutant List'!$B$7:$B$611,0))),"")</f>
        <v/>
      </c>
      <c r="E168" s="110" t="str">
        <f>IFERROR(IF(OR($C168="",$C168="No CAS"),INDEX('DEQ Pollutant List'!$A$7:$A$611,MATCH($D168,'DEQ Pollutant List'!$C$7:$C$611,0)),INDEX('DEQ Pollutant List'!$A$7:$A$611,MATCH($C168,'DEQ Pollutant List'!$B$7:$B$611,0))),"")</f>
        <v/>
      </c>
      <c r="F168" s="133"/>
      <c r="G168" s="134"/>
      <c r="H168" s="102"/>
      <c r="I168" s="101"/>
      <c r="J168" s="103"/>
      <c r="K168" s="83"/>
      <c r="L168" s="101"/>
      <c r="M168" s="103"/>
      <c r="N168" s="83"/>
    </row>
    <row r="169" spans="1:14" x14ac:dyDescent="0.35">
      <c r="A169" s="79"/>
      <c r="B169" s="128"/>
      <c r="C169" s="132"/>
      <c r="D169" s="81" t="str">
        <f>IFERROR(IF(C169="No CAS","",INDEX('DEQ Pollutant List'!$C$7:$C$611,MATCH('5. Pollutant Emissions - MB'!C169,'DEQ Pollutant List'!$B$7:$B$611,0))),"")</f>
        <v/>
      </c>
      <c r="E169" s="110" t="str">
        <f>IFERROR(IF(OR($C169="",$C169="No CAS"),INDEX('DEQ Pollutant List'!$A$7:$A$611,MATCH($D169,'DEQ Pollutant List'!$C$7:$C$611,0)),INDEX('DEQ Pollutant List'!$A$7:$A$611,MATCH($C169,'DEQ Pollutant List'!$B$7:$B$611,0))),"")</f>
        <v/>
      </c>
      <c r="F169" s="133"/>
      <c r="G169" s="134"/>
      <c r="H169" s="102"/>
      <c r="I169" s="101"/>
      <c r="J169" s="103"/>
      <c r="K169" s="83"/>
      <c r="L169" s="101"/>
      <c r="M169" s="103"/>
      <c r="N169" s="83"/>
    </row>
    <row r="170" spans="1:14" x14ac:dyDescent="0.35">
      <c r="A170" s="79"/>
      <c r="B170" s="128"/>
      <c r="C170" s="132"/>
      <c r="D170" s="81" t="str">
        <f>IFERROR(IF(C170="No CAS","",INDEX('DEQ Pollutant List'!$C$7:$C$611,MATCH('5. Pollutant Emissions - MB'!C170,'DEQ Pollutant List'!$B$7:$B$611,0))),"")</f>
        <v/>
      </c>
      <c r="E170" s="110" t="str">
        <f>IFERROR(IF(OR($C170="",$C170="No CAS"),INDEX('DEQ Pollutant List'!$A$7:$A$611,MATCH($D170,'DEQ Pollutant List'!$C$7:$C$611,0)),INDEX('DEQ Pollutant List'!$A$7:$A$611,MATCH($C170,'DEQ Pollutant List'!$B$7:$B$611,0))),"")</f>
        <v/>
      </c>
      <c r="F170" s="133"/>
      <c r="G170" s="134"/>
      <c r="H170" s="102"/>
      <c r="I170" s="101"/>
      <c r="J170" s="103"/>
      <c r="K170" s="83"/>
      <c r="L170" s="101"/>
      <c r="M170" s="103"/>
      <c r="N170" s="83"/>
    </row>
    <row r="171" spans="1:14" x14ac:dyDescent="0.35">
      <c r="A171" s="79"/>
      <c r="B171" s="128"/>
      <c r="C171" s="132"/>
      <c r="D171" s="81" t="str">
        <f>IFERROR(IF(C171="No CAS","",INDEX('DEQ Pollutant List'!$C$7:$C$611,MATCH('5. Pollutant Emissions - MB'!C171,'DEQ Pollutant List'!$B$7:$B$611,0))),"")</f>
        <v/>
      </c>
      <c r="E171" s="110" t="str">
        <f>IFERROR(IF(OR($C171="",$C171="No CAS"),INDEX('DEQ Pollutant List'!$A$7:$A$611,MATCH($D171,'DEQ Pollutant List'!$C$7:$C$611,0)),INDEX('DEQ Pollutant List'!$A$7:$A$611,MATCH($C171,'DEQ Pollutant List'!$B$7:$B$611,0))),"")</f>
        <v/>
      </c>
      <c r="F171" s="133"/>
      <c r="G171" s="134"/>
      <c r="H171" s="102"/>
      <c r="I171" s="101"/>
      <c r="J171" s="103"/>
      <c r="K171" s="83"/>
      <c r="L171" s="101"/>
      <c r="M171" s="103"/>
      <c r="N171" s="83"/>
    </row>
    <row r="172" spans="1:14" x14ac:dyDescent="0.35">
      <c r="A172" s="79"/>
      <c r="B172" s="128"/>
      <c r="C172" s="132"/>
      <c r="D172" s="81" t="str">
        <f>IFERROR(IF(C172="No CAS","",INDEX('DEQ Pollutant List'!$C$7:$C$611,MATCH('5. Pollutant Emissions - MB'!C172,'DEQ Pollutant List'!$B$7:$B$611,0))),"")</f>
        <v/>
      </c>
      <c r="E172" s="110" t="str">
        <f>IFERROR(IF(OR($C172="",$C172="No CAS"),INDEX('DEQ Pollutant List'!$A$7:$A$611,MATCH($D172,'DEQ Pollutant List'!$C$7:$C$611,0)),INDEX('DEQ Pollutant List'!$A$7:$A$611,MATCH($C172,'DEQ Pollutant List'!$B$7:$B$611,0))),"")</f>
        <v/>
      </c>
      <c r="F172" s="133"/>
      <c r="G172" s="134"/>
      <c r="H172" s="102"/>
      <c r="I172" s="101"/>
      <c r="J172" s="103"/>
      <c r="K172" s="83"/>
      <c r="L172" s="101"/>
      <c r="M172" s="103"/>
      <c r="N172" s="83"/>
    </row>
    <row r="173" spans="1:14" x14ac:dyDescent="0.35">
      <c r="A173" s="79"/>
      <c r="B173" s="128"/>
      <c r="C173" s="132"/>
      <c r="D173" s="81" t="str">
        <f>IFERROR(IF(C173="No CAS","",INDEX('DEQ Pollutant List'!$C$7:$C$611,MATCH('5. Pollutant Emissions - MB'!C173,'DEQ Pollutant List'!$B$7:$B$611,0))),"")</f>
        <v/>
      </c>
      <c r="E173" s="110" t="str">
        <f>IFERROR(IF(OR($C173="",$C173="No CAS"),INDEX('DEQ Pollutant List'!$A$7:$A$611,MATCH($D173,'DEQ Pollutant List'!$C$7:$C$611,0)),INDEX('DEQ Pollutant List'!$A$7:$A$611,MATCH($C173,'DEQ Pollutant List'!$B$7:$B$611,0))),"")</f>
        <v/>
      </c>
      <c r="F173" s="133"/>
      <c r="G173" s="134"/>
      <c r="H173" s="102"/>
      <c r="I173" s="101"/>
      <c r="J173" s="103"/>
      <c r="K173" s="83"/>
      <c r="L173" s="101"/>
      <c r="M173" s="103"/>
      <c r="N173" s="83"/>
    </row>
    <row r="174" spans="1:14" x14ac:dyDescent="0.35">
      <c r="A174" s="79"/>
      <c r="B174" s="128"/>
      <c r="C174" s="132"/>
      <c r="D174" s="81" t="str">
        <f>IFERROR(IF(C174="No CAS","",INDEX('DEQ Pollutant List'!$C$7:$C$611,MATCH('5. Pollutant Emissions - MB'!C174,'DEQ Pollutant List'!$B$7:$B$611,0))),"")</f>
        <v/>
      </c>
      <c r="E174" s="110" t="str">
        <f>IFERROR(IF(OR($C174="",$C174="No CAS"),INDEX('DEQ Pollutant List'!$A$7:$A$611,MATCH($D174,'DEQ Pollutant List'!$C$7:$C$611,0)),INDEX('DEQ Pollutant List'!$A$7:$A$611,MATCH($C174,'DEQ Pollutant List'!$B$7:$B$611,0))),"")</f>
        <v/>
      </c>
      <c r="F174" s="133"/>
      <c r="G174" s="134"/>
      <c r="H174" s="102"/>
      <c r="I174" s="101"/>
      <c r="J174" s="103"/>
      <c r="K174" s="83"/>
      <c r="L174" s="101"/>
      <c r="M174" s="103"/>
      <c r="N174" s="83"/>
    </row>
    <row r="175" spans="1:14" x14ac:dyDescent="0.35">
      <c r="A175" s="79"/>
      <c r="B175" s="128"/>
      <c r="C175" s="132"/>
      <c r="D175" s="81" t="str">
        <f>IFERROR(IF(C175="No CAS","",INDEX('DEQ Pollutant List'!$C$7:$C$611,MATCH('5. Pollutant Emissions - MB'!C175,'DEQ Pollutant List'!$B$7:$B$611,0))),"")</f>
        <v/>
      </c>
      <c r="E175" s="110" t="str">
        <f>IFERROR(IF(OR($C175="",$C175="No CAS"),INDEX('DEQ Pollutant List'!$A$7:$A$611,MATCH($D175,'DEQ Pollutant List'!$C$7:$C$611,0)),INDEX('DEQ Pollutant List'!$A$7:$A$611,MATCH($C175,'DEQ Pollutant List'!$B$7:$B$611,0))),"")</f>
        <v/>
      </c>
      <c r="F175" s="133"/>
      <c r="G175" s="134"/>
      <c r="H175" s="102"/>
      <c r="I175" s="101"/>
      <c r="J175" s="103"/>
      <c r="K175" s="83"/>
      <c r="L175" s="101"/>
      <c r="M175" s="103"/>
      <c r="N175" s="83"/>
    </row>
    <row r="176" spans="1:14" x14ac:dyDescent="0.35">
      <c r="A176" s="79"/>
      <c r="B176" s="128"/>
      <c r="C176" s="132"/>
      <c r="D176" s="81" t="str">
        <f>IFERROR(IF(C176="No CAS","",INDEX('DEQ Pollutant List'!$C$7:$C$611,MATCH('5. Pollutant Emissions - MB'!C176,'DEQ Pollutant List'!$B$7:$B$611,0))),"")</f>
        <v/>
      </c>
      <c r="E176" s="110" t="str">
        <f>IFERROR(IF(OR($C176="",$C176="No CAS"),INDEX('DEQ Pollutant List'!$A$7:$A$611,MATCH($D176,'DEQ Pollutant List'!$C$7:$C$611,0)),INDEX('DEQ Pollutant List'!$A$7:$A$611,MATCH($C176,'DEQ Pollutant List'!$B$7:$B$611,0))),"")</f>
        <v/>
      </c>
      <c r="F176" s="133"/>
      <c r="G176" s="134"/>
      <c r="H176" s="102"/>
      <c r="I176" s="101"/>
      <c r="J176" s="103"/>
      <c r="K176" s="83"/>
      <c r="L176" s="101"/>
      <c r="M176" s="103"/>
      <c r="N176" s="83"/>
    </row>
    <row r="177" spans="1:14" x14ac:dyDescent="0.35">
      <c r="A177" s="79"/>
      <c r="B177" s="128"/>
      <c r="C177" s="132"/>
      <c r="D177" s="81" t="str">
        <f>IFERROR(IF(C177="No CAS","",INDEX('DEQ Pollutant List'!$C$7:$C$611,MATCH('5. Pollutant Emissions - MB'!C177,'DEQ Pollutant List'!$B$7:$B$611,0))),"")</f>
        <v/>
      </c>
      <c r="E177" s="110" t="str">
        <f>IFERROR(IF(OR($C177="",$C177="No CAS"),INDEX('DEQ Pollutant List'!$A$7:$A$611,MATCH($D177,'DEQ Pollutant List'!$C$7:$C$611,0)),INDEX('DEQ Pollutant List'!$A$7:$A$611,MATCH($C177,'DEQ Pollutant List'!$B$7:$B$611,0))),"")</f>
        <v/>
      </c>
      <c r="F177" s="133"/>
      <c r="G177" s="134"/>
      <c r="H177" s="102"/>
      <c r="I177" s="101"/>
      <c r="J177" s="103"/>
      <c r="K177" s="83"/>
      <c r="L177" s="101"/>
      <c r="M177" s="103"/>
      <c r="N177" s="83"/>
    </row>
    <row r="178" spans="1:14" x14ac:dyDescent="0.35">
      <c r="A178" s="79"/>
      <c r="B178" s="128"/>
      <c r="C178" s="132"/>
      <c r="D178" s="81" t="str">
        <f>IFERROR(IF(C178="No CAS","",INDEX('DEQ Pollutant List'!$C$7:$C$611,MATCH('5. Pollutant Emissions - MB'!C178,'DEQ Pollutant List'!$B$7:$B$611,0))),"")</f>
        <v/>
      </c>
      <c r="E178" s="110" t="str">
        <f>IFERROR(IF(OR($C178="",$C178="No CAS"),INDEX('DEQ Pollutant List'!$A$7:$A$611,MATCH($D178,'DEQ Pollutant List'!$C$7:$C$611,0)),INDEX('DEQ Pollutant List'!$A$7:$A$611,MATCH($C178,'DEQ Pollutant List'!$B$7:$B$611,0))),"")</f>
        <v/>
      </c>
      <c r="F178" s="133"/>
      <c r="G178" s="134"/>
      <c r="H178" s="102"/>
      <c r="I178" s="101"/>
      <c r="J178" s="103"/>
      <c r="K178" s="83"/>
      <c r="L178" s="101"/>
      <c r="M178" s="103"/>
      <c r="N178" s="83"/>
    </row>
    <row r="179" spans="1:14" x14ac:dyDescent="0.35">
      <c r="A179" s="79"/>
      <c r="B179" s="128"/>
      <c r="C179" s="132"/>
      <c r="D179" s="81" t="str">
        <f>IFERROR(IF(C179="No CAS","",INDEX('DEQ Pollutant List'!$C$7:$C$611,MATCH('5. Pollutant Emissions - MB'!C179,'DEQ Pollutant List'!$B$7:$B$611,0))),"")</f>
        <v/>
      </c>
      <c r="E179" s="110" t="str">
        <f>IFERROR(IF(OR($C179="",$C179="No CAS"),INDEX('DEQ Pollutant List'!$A$7:$A$611,MATCH($D179,'DEQ Pollutant List'!$C$7:$C$611,0)),INDEX('DEQ Pollutant List'!$A$7:$A$611,MATCH($C179,'DEQ Pollutant List'!$B$7:$B$611,0))),"")</f>
        <v/>
      </c>
      <c r="F179" s="133"/>
      <c r="G179" s="134"/>
      <c r="H179" s="102"/>
      <c r="I179" s="101"/>
      <c r="J179" s="103"/>
      <c r="K179" s="83"/>
      <c r="L179" s="101"/>
      <c r="M179" s="103"/>
      <c r="N179" s="83"/>
    </row>
    <row r="180" spans="1:14" x14ac:dyDescent="0.35">
      <c r="A180" s="79"/>
      <c r="B180" s="128"/>
      <c r="C180" s="132"/>
      <c r="D180" s="81" t="str">
        <f>IFERROR(IF(C180="No CAS","",INDEX('DEQ Pollutant List'!$C$7:$C$611,MATCH('5. Pollutant Emissions - MB'!C180,'DEQ Pollutant List'!$B$7:$B$611,0))),"")</f>
        <v/>
      </c>
      <c r="E180" s="110" t="str">
        <f>IFERROR(IF(OR($C180="",$C180="No CAS"),INDEX('DEQ Pollutant List'!$A$7:$A$611,MATCH($D180,'DEQ Pollutant List'!$C$7:$C$611,0)),INDEX('DEQ Pollutant List'!$A$7:$A$611,MATCH($C180,'DEQ Pollutant List'!$B$7:$B$611,0))),"")</f>
        <v/>
      </c>
      <c r="F180" s="133"/>
      <c r="G180" s="134"/>
      <c r="H180" s="102"/>
      <c r="I180" s="101"/>
      <c r="J180" s="103"/>
      <c r="K180" s="83"/>
      <c r="L180" s="101"/>
      <c r="M180" s="103"/>
      <c r="N180" s="83"/>
    </row>
    <row r="181" spans="1:14" x14ac:dyDescent="0.35">
      <c r="A181" s="79"/>
      <c r="B181" s="128"/>
      <c r="C181" s="132"/>
      <c r="D181" s="81" t="str">
        <f>IFERROR(IF(C181="No CAS","",INDEX('DEQ Pollutant List'!$C$7:$C$611,MATCH('5. Pollutant Emissions - MB'!C181,'DEQ Pollutant List'!$B$7:$B$611,0))),"")</f>
        <v/>
      </c>
      <c r="E181" s="110" t="str">
        <f>IFERROR(IF(OR($C181="",$C181="No CAS"),INDEX('DEQ Pollutant List'!$A$7:$A$611,MATCH($D181,'DEQ Pollutant List'!$C$7:$C$611,0)),INDEX('DEQ Pollutant List'!$A$7:$A$611,MATCH($C181,'DEQ Pollutant List'!$B$7:$B$611,0))),"")</f>
        <v/>
      </c>
      <c r="F181" s="133"/>
      <c r="G181" s="134"/>
      <c r="H181" s="102"/>
      <c r="I181" s="101"/>
      <c r="J181" s="103"/>
      <c r="K181" s="83"/>
      <c r="L181" s="101"/>
      <c r="M181" s="103"/>
      <c r="N181" s="83"/>
    </row>
    <row r="182" spans="1:14" x14ac:dyDescent="0.35">
      <c r="A182" s="79"/>
      <c r="B182" s="128"/>
      <c r="C182" s="132"/>
      <c r="D182" s="81" t="str">
        <f>IFERROR(IF(C182="No CAS","",INDEX('DEQ Pollutant List'!$C$7:$C$611,MATCH('5. Pollutant Emissions - MB'!C182,'DEQ Pollutant List'!$B$7:$B$611,0))),"")</f>
        <v/>
      </c>
      <c r="E182" s="110" t="str">
        <f>IFERROR(IF(OR($C182="",$C182="No CAS"),INDEX('DEQ Pollutant List'!$A$7:$A$611,MATCH($D182,'DEQ Pollutant List'!$C$7:$C$611,0)),INDEX('DEQ Pollutant List'!$A$7:$A$611,MATCH($C182,'DEQ Pollutant List'!$B$7:$B$611,0))),"")</f>
        <v/>
      </c>
      <c r="F182" s="133"/>
      <c r="G182" s="134"/>
      <c r="H182" s="102"/>
      <c r="I182" s="101"/>
      <c r="J182" s="103"/>
      <c r="K182" s="83"/>
      <c r="L182" s="101"/>
      <c r="M182" s="103"/>
      <c r="N182" s="83"/>
    </row>
    <row r="183" spans="1:14" x14ac:dyDescent="0.35">
      <c r="A183" s="79"/>
      <c r="B183" s="128"/>
      <c r="C183" s="132"/>
      <c r="D183" s="81" t="str">
        <f>IFERROR(IF(C183="No CAS","",INDEX('DEQ Pollutant List'!$C$7:$C$611,MATCH('5. Pollutant Emissions - MB'!C183,'DEQ Pollutant List'!$B$7:$B$611,0))),"")</f>
        <v/>
      </c>
      <c r="E183" s="110" t="str">
        <f>IFERROR(IF(OR($C183="",$C183="No CAS"),INDEX('DEQ Pollutant List'!$A$7:$A$611,MATCH($D183,'DEQ Pollutant List'!$C$7:$C$611,0)),INDEX('DEQ Pollutant List'!$A$7:$A$611,MATCH($C183,'DEQ Pollutant List'!$B$7:$B$611,0))),"")</f>
        <v/>
      </c>
      <c r="F183" s="133"/>
      <c r="G183" s="134"/>
      <c r="H183" s="102"/>
      <c r="I183" s="101"/>
      <c r="J183" s="103"/>
      <c r="K183" s="83"/>
      <c r="L183" s="101"/>
      <c r="M183" s="103"/>
      <c r="N183" s="83"/>
    </row>
    <row r="184" spans="1:14" x14ac:dyDescent="0.35">
      <c r="A184" s="79"/>
      <c r="B184" s="128"/>
      <c r="C184" s="132"/>
      <c r="D184" s="81" t="str">
        <f>IFERROR(IF(C184="No CAS","",INDEX('DEQ Pollutant List'!$C$7:$C$611,MATCH('5. Pollutant Emissions - MB'!C184,'DEQ Pollutant List'!$B$7:$B$611,0))),"")</f>
        <v/>
      </c>
      <c r="E184" s="110" t="str">
        <f>IFERROR(IF(OR($C184="",$C184="No CAS"),INDEX('DEQ Pollutant List'!$A$7:$A$611,MATCH($D184,'DEQ Pollutant List'!$C$7:$C$611,0)),INDEX('DEQ Pollutant List'!$A$7:$A$611,MATCH($C184,'DEQ Pollutant List'!$B$7:$B$611,0))),"")</f>
        <v/>
      </c>
      <c r="F184" s="133"/>
      <c r="G184" s="134"/>
      <c r="H184" s="102"/>
      <c r="I184" s="101"/>
      <c r="J184" s="103"/>
      <c r="K184" s="83"/>
      <c r="L184" s="101"/>
      <c r="M184" s="103"/>
      <c r="N184" s="83"/>
    </row>
    <row r="185" spans="1:14" x14ac:dyDescent="0.35">
      <c r="A185" s="79"/>
      <c r="B185" s="128"/>
      <c r="C185" s="132"/>
      <c r="D185" s="81" t="str">
        <f>IFERROR(IF(C185="No CAS","",INDEX('DEQ Pollutant List'!$C$7:$C$611,MATCH('5. Pollutant Emissions - MB'!C185,'DEQ Pollutant List'!$B$7:$B$611,0))),"")</f>
        <v/>
      </c>
      <c r="E185" s="110" t="str">
        <f>IFERROR(IF(OR($C185="",$C185="No CAS"),INDEX('DEQ Pollutant List'!$A$7:$A$611,MATCH($D185,'DEQ Pollutant List'!$C$7:$C$611,0)),INDEX('DEQ Pollutant List'!$A$7:$A$611,MATCH($C185,'DEQ Pollutant List'!$B$7:$B$611,0))),"")</f>
        <v/>
      </c>
      <c r="F185" s="133"/>
      <c r="G185" s="134"/>
      <c r="H185" s="102"/>
      <c r="I185" s="101"/>
      <c r="J185" s="103"/>
      <c r="K185" s="83"/>
      <c r="L185" s="101"/>
      <c r="M185" s="103"/>
      <c r="N185" s="83"/>
    </row>
    <row r="186" spans="1:14" x14ac:dyDescent="0.35">
      <c r="A186" s="79"/>
      <c r="B186" s="128"/>
      <c r="C186" s="132"/>
      <c r="D186" s="81" t="str">
        <f>IFERROR(IF(C186="No CAS","",INDEX('DEQ Pollutant List'!$C$7:$C$611,MATCH('5. Pollutant Emissions - MB'!C186,'DEQ Pollutant List'!$B$7:$B$611,0))),"")</f>
        <v/>
      </c>
      <c r="E186" s="110" t="str">
        <f>IFERROR(IF(OR($C186="",$C186="No CAS"),INDEX('DEQ Pollutant List'!$A$7:$A$611,MATCH($D186,'DEQ Pollutant List'!$C$7:$C$611,0)),INDEX('DEQ Pollutant List'!$A$7:$A$611,MATCH($C186,'DEQ Pollutant List'!$B$7:$B$611,0))),"")</f>
        <v/>
      </c>
      <c r="F186" s="133"/>
      <c r="G186" s="134"/>
      <c r="H186" s="102"/>
      <c r="I186" s="101"/>
      <c r="J186" s="103"/>
      <c r="K186" s="83"/>
      <c r="L186" s="101"/>
      <c r="M186" s="103"/>
      <c r="N186" s="83"/>
    </row>
    <row r="187" spans="1:14" x14ac:dyDescent="0.35">
      <c r="A187" s="79"/>
      <c r="B187" s="128"/>
      <c r="C187" s="132"/>
      <c r="D187" s="81" t="str">
        <f>IFERROR(IF(C187="No CAS","",INDEX('DEQ Pollutant List'!$C$7:$C$611,MATCH('5. Pollutant Emissions - MB'!C187,'DEQ Pollutant List'!$B$7:$B$611,0))),"")</f>
        <v/>
      </c>
      <c r="E187" s="110" t="str">
        <f>IFERROR(IF(OR($C187="",$C187="No CAS"),INDEX('DEQ Pollutant List'!$A$7:$A$611,MATCH($D187,'DEQ Pollutant List'!$C$7:$C$611,0)),INDEX('DEQ Pollutant List'!$A$7:$A$611,MATCH($C187,'DEQ Pollutant List'!$B$7:$B$611,0))),"")</f>
        <v/>
      </c>
      <c r="F187" s="133"/>
      <c r="G187" s="134"/>
      <c r="H187" s="102"/>
      <c r="I187" s="101"/>
      <c r="J187" s="103"/>
      <c r="K187" s="83"/>
      <c r="L187" s="101"/>
      <c r="M187" s="103"/>
      <c r="N187" s="83"/>
    </row>
    <row r="188" spans="1:14" x14ac:dyDescent="0.35">
      <c r="A188" s="79"/>
      <c r="B188" s="128"/>
      <c r="C188" s="132"/>
      <c r="D188" s="81" t="str">
        <f>IFERROR(IF(C188="No CAS","",INDEX('DEQ Pollutant List'!$C$7:$C$611,MATCH('5. Pollutant Emissions - MB'!C188,'DEQ Pollutant List'!$B$7:$B$611,0))),"")</f>
        <v/>
      </c>
      <c r="E188" s="110" t="str">
        <f>IFERROR(IF(OR($C188="",$C188="No CAS"),INDEX('DEQ Pollutant List'!$A$7:$A$611,MATCH($D188,'DEQ Pollutant List'!$C$7:$C$611,0)),INDEX('DEQ Pollutant List'!$A$7:$A$611,MATCH($C188,'DEQ Pollutant List'!$B$7:$B$611,0))),"")</f>
        <v/>
      </c>
      <c r="F188" s="133"/>
      <c r="G188" s="134"/>
      <c r="H188" s="102"/>
      <c r="I188" s="101"/>
      <c r="J188" s="103"/>
      <c r="K188" s="83"/>
      <c r="L188" s="101"/>
      <c r="M188" s="103"/>
      <c r="N188" s="83"/>
    </row>
    <row r="189" spans="1:14" x14ac:dyDescent="0.35">
      <c r="A189" s="79"/>
      <c r="B189" s="128"/>
      <c r="C189" s="132"/>
      <c r="D189" s="81" t="str">
        <f>IFERROR(IF(C189="No CAS","",INDEX('DEQ Pollutant List'!$C$7:$C$611,MATCH('5. Pollutant Emissions - MB'!C189,'DEQ Pollutant List'!$B$7:$B$611,0))),"")</f>
        <v/>
      </c>
      <c r="E189" s="110" t="str">
        <f>IFERROR(IF(OR($C189="",$C189="No CAS"),INDEX('DEQ Pollutant List'!$A$7:$A$611,MATCH($D189,'DEQ Pollutant List'!$C$7:$C$611,0)),INDEX('DEQ Pollutant List'!$A$7:$A$611,MATCH($C189,'DEQ Pollutant List'!$B$7:$B$611,0))),"")</f>
        <v/>
      </c>
      <c r="F189" s="133"/>
      <c r="G189" s="134"/>
      <c r="H189" s="102"/>
      <c r="I189" s="101"/>
      <c r="J189" s="103"/>
      <c r="K189" s="83"/>
      <c r="L189" s="101"/>
      <c r="M189" s="103"/>
      <c r="N189" s="83"/>
    </row>
    <row r="190" spans="1:14" x14ac:dyDescent="0.35">
      <c r="A190" s="79"/>
      <c r="B190" s="128"/>
      <c r="C190" s="132"/>
      <c r="D190" s="81" t="str">
        <f>IFERROR(IF(C190="No CAS","",INDEX('DEQ Pollutant List'!$C$7:$C$611,MATCH('5. Pollutant Emissions - MB'!C190,'DEQ Pollutant List'!$B$7:$B$611,0))),"")</f>
        <v/>
      </c>
      <c r="E190" s="110" t="str">
        <f>IFERROR(IF(OR($C190="",$C190="No CAS"),INDEX('DEQ Pollutant List'!$A$7:$A$611,MATCH($D190,'DEQ Pollutant List'!$C$7:$C$611,0)),INDEX('DEQ Pollutant List'!$A$7:$A$611,MATCH($C190,'DEQ Pollutant List'!$B$7:$B$611,0))),"")</f>
        <v/>
      </c>
      <c r="F190" s="133"/>
      <c r="G190" s="134"/>
      <c r="H190" s="102"/>
      <c r="I190" s="101"/>
      <c r="J190" s="103"/>
      <c r="K190" s="83"/>
      <c r="L190" s="101"/>
      <c r="M190" s="103"/>
      <c r="N190" s="83"/>
    </row>
    <row r="191" spans="1:14" x14ac:dyDescent="0.35">
      <c r="A191" s="79"/>
      <c r="B191" s="128"/>
      <c r="C191" s="132"/>
      <c r="D191" s="81" t="str">
        <f>IFERROR(IF(C191="No CAS","",INDEX('DEQ Pollutant List'!$C$7:$C$611,MATCH('5. Pollutant Emissions - MB'!C191,'DEQ Pollutant List'!$B$7:$B$611,0))),"")</f>
        <v/>
      </c>
      <c r="E191" s="110" t="str">
        <f>IFERROR(IF(OR($C191="",$C191="No CAS"),INDEX('DEQ Pollutant List'!$A$7:$A$611,MATCH($D191,'DEQ Pollutant List'!$C$7:$C$611,0)),INDEX('DEQ Pollutant List'!$A$7:$A$611,MATCH($C191,'DEQ Pollutant List'!$B$7:$B$611,0))),"")</f>
        <v/>
      </c>
      <c r="F191" s="133"/>
      <c r="G191" s="134"/>
      <c r="H191" s="102"/>
      <c r="I191" s="101"/>
      <c r="J191" s="103"/>
      <c r="K191" s="83"/>
      <c r="L191" s="101"/>
      <c r="M191" s="103"/>
      <c r="N191" s="83"/>
    </row>
    <row r="192" spans="1:14" x14ac:dyDescent="0.35">
      <c r="A192" s="79"/>
      <c r="B192" s="128"/>
      <c r="C192" s="132"/>
      <c r="D192" s="81" t="str">
        <f>IFERROR(IF(C192="No CAS","",INDEX('DEQ Pollutant List'!$C$7:$C$611,MATCH('5. Pollutant Emissions - MB'!C192,'DEQ Pollutant List'!$B$7:$B$611,0))),"")</f>
        <v/>
      </c>
      <c r="E192" s="110" t="str">
        <f>IFERROR(IF(OR($C192="",$C192="No CAS"),INDEX('DEQ Pollutant List'!$A$7:$A$611,MATCH($D192,'DEQ Pollutant List'!$C$7:$C$611,0)),INDEX('DEQ Pollutant List'!$A$7:$A$611,MATCH($C192,'DEQ Pollutant List'!$B$7:$B$611,0))),"")</f>
        <v/>
      </c>
      <c r="F192" s="133"/>
      <c r="G192" s="134"/>
      <c r="H192" s="102"/>
      <c r="I192" s="101"/>
      <c r="J192" s="103"/>
      <c r="K192" s="83"/>
      <c r="L192" s="101"/>
      <c r="M192" s="103"/>
      <c r="N192" s="83"/>
    </row>
    <row r="193" spans="1:14" x14ac:dyDescent="0.35">
      <c r="A193" s="79"/>
      <c r="B193" s="128"/>
      <c r="C193" s="132"/>
      <c r="D193" s="81" t="str">
        <f>IFERROR(IF(C193="No CAS","",INDEX('DEQ Pollutant List'!$C$7:$C$611,MATCH('5. Pollutant Emissions - MB'!C193,'DEQ Pollutant List'!$B$7:$B$611,0))),"")</f>
        <v/>
      </c>
      <c r="E193" s="110" t="str">
        <f>IFERROR(IF(OR($C193="",$C193="No CAS"),INDEX('DEQ Pollutant List'!$A$7:$A$611,MATCH($D193,'DEQ Pollutant List'!$C$7:$C$611,0)),INDEX('DEQ Pollutant List'!$A$7:$A$611,MATCH($C193,'DEQ Pollutant List'!$B$7:$B$611,0))),"")</f>
        <v/>
      </c>
      <c r="F193" s="133"/>
      <c r="G193" s="134"/>
      <c r="H193" s="102"/>
      <c r="I193" s="101"/>
      <c r="J193" s="103"/>
      <c r="K193" s="83"/>
      <c r="L193" s="101"/>
      <c r="M193" s="103"/>
      <c r="N193" s="83"/>
    </row>
    <row r="194" spans="1:14" x14ac:dyDescent="0.35">
      <c r="A194" s="79"/>
      <c r="B194" s="128"/>
      <c r="C194" s="132"/>
      <c r="D194" s="81" t="str">
        <f>IFERROR(IF(C194="No CAS","",INDEX('DEQ Pollutant List'!$C$7:$C$611,MATCH('5. Pollutant Emissions - MB'!C194,'DEQ Pollutant List'!$B$7:$B$611,0))),"")</f>
        <v/>
      </c>
      <c r="E194" s="110" t="str">
        <f>IFERROR(IF(OR($C194="",$C194="No CAS"),INDEX('DEQ Pollutant List'!$A$7:$A$611,MATCH($D194,'DEQ Pollutant List'!$C$7:$C$611,0)),INDEX('DEQ Pollutant List'!$A$7:$A$611,MATCH($C194,'DEQ Pollutant List'!$B$7:$B$611,0))),"")</f>
        <v/>
      </c>
      <c r="F194" s="133"/>
      <c r="G194" s="134"/>
      <c r="H194" s="102"/>
      <c r="I194" s="101"/>
      <c r="J194" s="103"/>
      <c r="K194" s="83"/>
      <c r="L194" s="101"/>
      <c r="M194" s="103"/>
      <c r="N194" s="83"/>
    </row>
    <row r="195" spans="1:14" x14ac:dyDescent="0.35">
      <c r="A195" s="79"/>
      <c r="B195" s="128"/>
      <c r="C195" s="132"/>
      <c r="D195" s="81" t="str">
        <f>IFERROR(IF(C195="No CAS","",INDEX('DEQ Pollutant List'!$C$7:$C$611,MATCH('5. Pollutant Emissions - MB'!C195,'DEQ Pollutant List'!$B$7:$B$611,0))),"")</f>
        <v/>
      </c>
      <c r="E195" s="110" t="str">
        <f>IFERROR(IF(OR($C195="",$C195="No CAS"),INDEX('DEQ Pollutant List'!$A$7:$A$611,MATCH($D195,'DEQ Pollutant List'!$C$7:$C$611,0)),INDEX('DEQ Pollutant List'!$A$7:$A$611,MATCH($C195,'DEQ Pollutant List'!$B$7:$B$611,0))),"")</f>
        <v/>
      </c>
      <c r="F195" s="133"/>
      <c r="G195" s="134"/>
      <c r="H195" s="102"/>
      <c r="I195" s="101"/>
      <c r="J195" s="103"/>
      <c r="K195" s="83"/>
      <c r="L195" s="101"/>
      <c r="M195" s="103"/>
      <c r="N195" s="83"/>
    </row>
    <row r="196" spans="1:14" x14ac:dyDescent="0.35">
      <c r="A196" s="79"/>
      <c r="B196" s="128"/>
      <c r="C196" s="132"/>
      <c r="D196" s="81" t="str">
        <f>IFERROR(IF(C196="No CAS","",INDEX('DEQ Pollutant List'!$C$7:$C$611,MATCH('5. Pollutant Emissions - MB'!C196,'DEQ Pollutant List'!$B$7:$B$611,0))),"")</f>
        <v/>
      </c>
      <c r="E196" s="110" t="str">
        <f>IFERROR(IF(OR($C196="",$C196="No CAS"),INDEX('DEQ Pollutant List'!$A$7:$A$611,MATCH($D196,'DEQ Pollutant List'!$C$7:$C$611,0)),INDEX('DEQ Pollutant List'!$A$7:$A$611,MATCH($C196,'DEQ Pollutant List'!$B$7:$B$611,0))),"")</f>
        <v/>
      </c>
      <c r="F196" s="133"/>
      <c r="G196" s="134"/>
      <c r="H196" s="102"/>
      <c r="I196" s="101"/>
      <c r="J196" s="103"/>
      <c r="K196" s="83"/>
      <c r="L196" s="101"/>
      <c r="M196" s="103"/>
      <c r="N196" s="83"/>
    </row>
    <row r="197" spans="1:14" x14ac:dyDescent="0.35">
      <c r="A197" s="79"/>
      <c r="B197" s="128"/>
      <c r="C197" s="132"/>
      <c r="D197" s="81" t="str">
        <f>IFERROR(IF(C197="No CAS","",INDEX('DEQ Pollutant List'!$C$7:$C$611,MATCH('5. Pollutant Emissions - MB'!C197,'DEQ Pollutant List'!$B$7:$B$611,0))),"")</f>
        <v/>
      </c>
      <c r="E197" s="110" t="str">
        <f>IFERROR(IF(OR($C197="",$C197="No CAS"),INDEX('DEQ Pollutant List'!$A$7:$A$611,MATCH($D197,'DEQ Pollutant List'!$C$7:$C$611,0)),INDEX('DEQ Pollutant List'!$A$7:$A$611,MATCH($C197,'DEQ Pollutant List'!$B$7:$B$611,0))),"")</f>
        <v/>
      </c>
      <c r="F197" s="133"/>
      <c r="G197" s="134"/>
      <c r="H197" s="102"/>
      <c r="I197" s="101"/>
      <c r="J197" s="103"/>
      <c r="K197" s="83"/>
      <c r="L197" s="101"/>
      <c r="M197" s="103"/>
      <c r="N197" s="83"/>
    </row>
    <row r="198" spans="1:14" x14ac:dyDescent="0.35">
      <c r="A198" s="79"/>
      <c r="B198" s="128"/>
      <c r="C198" s="132"/>
      <c r="D198" s="81" t="str">
        <f>IFERROR(IF(C198="No CAS","",INDEX('DEQ Pollutant List'!$C$7:$C$611,MATCH('5. Pollutant Emissions - MB'!C198,'DEQ Pollutant List'!$B$7:$B$611,0))),"")</f>
        <v/>
      </c>
      <c r="E198" s="110" t="str">
        <f>IFERROR(IF(OR($C198="",$C198="No CAS"),INDEX('DEQ Pollutant List'!$A$7:$A$611,MATCH($D198,'DEQ Pollutant List'!$C$7:$C$611,0)),INDEX('DEQ Pollutant List'!$A$7:$A$611,MATCH($C198,'DEQ Pollutant List'!$B$7:$B$611,0))),"")</f>
        <v/>
      </c>
      <c r="F198" s="133"/>
      <c r="G198" s="134"/>
      <c r="H198" s="102"/>
      <c r="I198" s="101"/>
      <c r="J198" s="103"/>
      <c r="K198" s="83"/>
      <c r="L198" s="101"/>
      <c r="M198" s="103"/>
      <c r="N198" s="83"/>
    </row>
    <row r="199" spans="1:14" x14ac:dyDescent="0.35">
      <c r="A199" s="79"/>
      <c r="B199" s="128"/>
      <c r="C199" s="132"/>
      <c r="D199" s="81" t="str">
        <f>IFERROR(IF(C199="No CAS","",INDEX('DEQ Pollutant List'!$C$7:$C$611,MATCH('5. Pollutant Emissions - MB'!C199,'DEQ Pollutant List'!$B$7:$B$611,0))),"")</f>
        <v/>
      </c>
      <c r="E199" s="110" t="str">
        <f>IFERROR(IF(OR($C199="",$C199="No CAS"),INDEX('DEQ Pollutant List'!$A$7:$A$611,MATCH($D199,'DEQ Pollutant List'!$C$7:$C$611,0)),INDEX('DEQ Pollutant List'!$A$7:$A$611,MATCH($C199,'DEQ Pollutant List'!$B$7:$B$611,0))),"")</f>
        <v/>
      </c>
      <c r="F199" s="133"/>
      <c r="G199" s="134"/>
      <c r="H199" s="102"/>
      <c r="I199" s="101"/>
      <c r="J199" s="103"/>
      <c r="K199" s="83"/>
      <c r="L199" s="101"/>
      <c r="M199" s="103"/>
      <c r="N199" s="83"/>
    </row>
    <row r="200" spans="1:14" x14ac:dyDescent="0.35">
      <c r="A200" s="79"/>
      <c r="B200" s="128"/>
      <c r="C200" s="132"/>
      <c r="D200" s="81" t="str">
        <f>IFERROR(IF(C200="No CAS","",INDEX('DEQ Pollutant List'!$C$7:$C$611,MATCH('5. Pollutant Emissions - MB'!C200,'DEQ Pollutant List'!$B$7:$B$611,0))),"")</f>
        <v/>
      </c>
      <c r="E200" s="110" t="str">
        <f>IFERROR(IF(OR($C200="",$C200="No CAS"),INDEX('DEQ Pollutant List'!$A$7:$A$611,MATCH($D200,'DEQ Pollutant List'!$C$7:$C$611,0)),INDEX('DEQ Pollutant List'!$A$7:$A$611,MATCH($C200,'DEQ Pollutant List'!$B$7:$B$611,0))),"")</f>
        <v/>
      </c>
      <c r="F200" s="133"/>
      <c r="G200" s="134"/>
      <c r="H200" s="102"/>
      <c r="I200" s="101"/>
      <c r="J200" s="103"/>
      <c r="K200" s="83"/>
      <c r="L200" s="101"/>
      <c r="M200" s="103"/>
      <c r="N200" s="83"/>
    </row>
    <row r="201" spans="1:14" x14ac:dyDescent="0.35">
      <c r="A201" s="79"/>
      <c r="B201" s="128"/>
      <c r="C201" s="132"/>
      <c r="D201" s="81" t="str">
        <f>IFERROR(IF(C201="No CAS","",INDEX('DEQ Pollutant List'!$C$7:$C$611,MATCH('5. Pollutant Emissions - MB'!C201,'DEQ Pollutant List'!$B$7:$B$611,0))),"")</f>
        <v/>
      </c>
      <c r="E201" s="110" t="str">
        <f>IFERROR(IF(OR($C201="",$C201="No CAS"),INDEX('DEQ Pollutant List'!$A$7:$A$611,MATCH($D201,'DEQ Pollutant List'!$C$7:$C$611,0)),INDEX('DEQ Pollutant List'!$A$7:$A$611,MATCH($C201,'DEQ Pollutant List'!$B$7:$B$611,0))),"")</f>
        <v/>
      </c>
      <c r="F201" s="133"/>
      <c r="G201" s="134"/>
      <c r="H201" s="102"/>
      <c r="I201" s="101"/>
      <c r="J201" s="103"/>
      <c r="K201" s="83"/>
      <c r="L201" s="101"/>
      <c r="M201" s="103"/>
      <c r="N201" s="83"/>
    </row>
    <row r="202" spans="1:14" x14ac:dyDescent="0.35">
      <c r="A202" s="79"/>
      <c r="B202" s="128"/>
      <c r="C202" s="132"/>
      <c r="D202" s="81" t="str">
        <f>IFERROR(IF(C202="No CAS","",INDEX('DEQ Pollutant List'!$C$7:$C$611,MATCH('5. Pollutant Emissions - MB'!C202,'DEQ Pollutant List'!$B$7:$B$611,0))),"")</f>
        <v/>
      </c>
      <c r="E202" s="110" t="str">
        <f>IFERROR(IF(OR($C202="",$C202="No CAS"),INDEX('DEQ Pollutant List'!$A$7:$A$611,MATCH($D202,'DEQ Pollutant List'!$C$7:$C$611,0)),INDEX('DEQ Pollutant List'!$A$7:$A$611,MATCH($C202,'DEQ Pollutant List'!$B$7:$B$611,0))),"")</f>
        <v/>
      </c>
      <c r="F202" s="133"/>
      <c r="G202" s="134"/>
      <c r="H202" s="102"/>
      <c r="I202" s="101"/>
      <c r="J202" s="103"/>
      <c r="K202" s="83"/>
      <c r="L202" s="101"/>
      <c r="M202" s="103"/>
      <c r="N202" s="83"/>
    </row>
    <row r="203" spans="1:14" x14ac:dyDescent="0.35">
      <c r="A203" s="79"/>
      <c r="B203" s="128"/>
      <c r="C203" s="132"/>
      <c r="D203" s="81" t="str">
        <f>IFERROR(IF(C203="No CAS","",INDEX('DEQ Pollutant List'!$C$7:$C$611,MATCH('5. Pollutant Emissions - MB'!C203,'DEQ Pollutant List'!$B$7:$B$611,0))),"")</f>
        <v/>
      </c>
      <c r="E203" s="110" t="str">
        <f>IFERROR(IF(OR($C203="",$C203="No CAS"),INDEX('DEQ Pollutant List'!$A$7:$A$611,MATCH($D203,'DEQ Pollutant List'!$C$7:$C$611,0)),INDEX('DEQ Pollutant List'!$A$7:$A$611,MATCH($C203,'DEQ Pollutant List'!$B$7:$B$611,0))),"")</f>
        <v/>
      </c>
      <c r="F203" s="133"/>
      <c r="G203" s="134"/>
      <c r="H203" s="102"/>
      <c r="I203" s="101"/>
      <c r="J203" s="103"/>
      <c r="K203" s="83"/>
      <c r="L203" s="101"/>
      <c r="M203" s="103"/>
      <c r="N203" s="83"/>
    </row>
    <row r="204" spans="1:14" x14ac:dyDescent="0.35">
      <c r="A204" s="79"/>
      <c r="B204" s="128"/>
      <c r="C204" s="132"/>
      <c r="D204" s="81" t="str">
        <f>IFERROR(IF(C204="No CAS","",INDEX('DEQ Pollutant List'!$C$7:$C$611,MATCH('5. Pollutant Emissions - MB'!C204,'DEQ Pollutant List'!$B$7:$B$611,0))),"")</f>
        <v/>
      </c>
      <c r="E204" s="110" t="str">
        <f>IFERROR(IF(OR($C204="",$C204="No CAS"),INDEX('DEQ Pollutant List'!$A$7:$A$611,MATCH($D204,'DEQ Pollutant List'!$C$7:$C$611,0)),INDEX('DEQ Pollutant List'!$A$7:$A$611,MATCH($C204,'DEQ Pollutant List'!$B$7:$B$611,0))),"")</f>
        <v/>
      </c>
      <c r="F204" s="133"/>
      <c r="G204" s="134"/>
      <c r="H204" s="102"/>
      <c r="I204" s="101"/>
      <c r="J204" s="103"/>
      <c r="K204" s="83"/>
      <c r="L204" s="101"/>
      <c r="M204" s="103"/>
      <c r="N204" s="83"/>
    </row>
    <row r="205" spans="1:14" x14ac:dyDescent="0.35">
      <c r="A205" s="79"/>
      <c r="B205" s="128"/>
      <c r="C205" s="132"/>
      <c r="D205" s="81" t="str">
        <f>IFERROR(IF(C205="No CAS","",INDEX('DEQ Pollutant List'!$C$7:$C$611,MATCH('5. Pollutant Emissions - MB'!C205,'DEQ Pollutant List'!$B$7:$B$611,0))),"")</f>
        <v/>
      </c>
      <c r="E205" s="110" t="str">
        <f>IFERROR(IF(OR($C205="",$C205="No CAS"),INDEX('DEQ Pollutant List'!$A$7:$A$611,MATCH($D205,'DEQ Pollutant List'!$C$7:$C$611,0)),INDEX('DEQ Pollutant List'!$A$7:$A$611,MATCH($C205,'DEQ Pollutant List'!$B$7:$B$611,0))),"")</f>
        <v/>
      </c>
      <c r="F205" s="133"/>
      <c r="G205" s="134"/>
      <c r="H205" s="102"/>
      <c r="I205" s="101"/>
      <c r="J205" s="103"/>
      <c r="K205" s="83"/>
      <c r="L205" s="101"/>
      <c r="M205" s="103"/>
      <c r="N205" s="83"/>
    </row>
    <row r="206" spans="1:14" x14ac:dyDescent="0.35">
      <c r="A206" s="79"/>
      <c r="B206" s="128"/>
      <c r="C206" s="132"/>
      <c r="D206" s="81" t="str">
        <f>IFERROR(IF(C206="No CAS","",INDEX('DEQ Pollutant List'!$C$7:$C$611,MATCH('5. Pollutant Emissions - MB'!C206,'DEQ Pollutant List'!$B$7:$B$611,0))),"")</f>
        <v/>
      </c>
      <c r="E206" s="110" t="str">
        <f>IFERROR(IF(OR($C206="",$C206="No CAS"),INDEX('DEQ Pollutant List'!$A$7:$A$611,MATCH($D206,'DEQ Pollutant List'!$C$7:$C$611,0)),INDEX('DEQ Pollutant List'!$A$7:$A$611,MATCH($C206,'DEQ Pollutant List'!$B$7:$B$611,0))),"")</f>
        <v/>
      </c>
      <c r="F206" s="133"/>
      <c r="G206" s="134"/>
      <c r="H206" s="102"/>
      <c r="I206" s="101"/>
      <c r="J206" s="103"/>
      <c r="K206" s="83"/>
      <c r="L206" s="101"/>
      <c r="M206" s="103"/>
      <c r="N206" s="83"/>
    </row>
    <row r="207" spans="1:14" x14ac:dyDescent="0.35">
      <c r="A207" s="79"/>
      <c r="B207" s="128"/>
      <c r="C207" s="132"/>
      <c r="D207" s="81" t="str">
        <f>IFERROR(IF(C207="No CAS","",INDEX('DEQ Pollutant List'!$C$7:$C$611,MATCH('5. Pollutant Emissions - MB'!C207,'DEQ Pollutant List'!$B$7:$B$611,0))),"")</f>
        <v/>
      </c>
      <c r="E207" s="110" t="str">
        <f>IFERROR(IF(OR($C207="",$C207="No CAS"),INDEX('DEQ Pollutant List'!$A$7:$A$611,MATCH($D207,'DEQ Pollutant List'!$C$7:$C$611,0)),INDEX('DEQ Pollutant List'!$A$7:$A$611,MATCH($C207,'DEQ Pollutant List'!$B$7:$B$611,0))),"")</f>
        <v/>
      </c>
      <c r="F207" s="133"/>
      <c r="G207" s="134"/>
      <c r="H207" s="102"/>
      <c r="I207" s="101"/>
      <c r="J207" s="103"/>
      <c r="K207" s="83"/>
      <c r="L207" s="101"/>
      <c r="M207" s="103"/>
      <c r="N207" s="83"/>
    </row>
    <row r="208" spans="1:14" x14ac:dyDescent="0.35">
      <c r="A208" s="79"/>
      <c r="B208" s="128"/>
      <c r="C208" s="132"/>
      <c r="D208" s="81" t="str">
        <f>IFERROR(IF(C208="No CAS","",INDEX('DEQ Pollutant List'!$C$7:$C$611,MATCH('5. Pollutant Emissions - MB'!C208,'DEQ Pollutant List'!$B$7:$B$611,0))),"")</f>
        <v/>
      </c>
      <c r="E208" s="110" t="str">
        <f>IFERROR(IF(OR($C208="",$C208="No CAS"),INDEX('DEQ Pollutant List'!$A$7:$A$611,MATCH($D208,'DEQ Pollutant List'!$C$7:$C$611,0)),INDEX('DEQ Pollutant List'!$A$7:$A$611,MATCH($C208,'DEQ Pollutant List'!$B$7:$B$611,0))),"")</f>
        <v/>
      </c>
      <c r="F208" s="133"/>
      <c r="G208" s="134"/>
      <c r="H208" s="102"/>
      <c r="I208" s="101"/>
      <c r="J208" s="103"/>
      <c r="K208" s="83"/>
      <c r="L208" s="101"/>
      <c r="M208" s="103"/>
      <c r="N208" s="83"/>
    </row>
    <row r="209" spans="1:14" x14ac:dyDescent="0.35">
      <c r="A209" s="79"/>
      <c r="B209" s="128"/>
      <c r="C209" s="132"/>
      <c r="D209" s="81" t="str">
        <f>IFERROR(IF(C209="No CAS","",INDEX('DEQ Pollutant List'!$C$7:$C$611,MATCH('5. Pollutant Emissions - MB'!C209,'DEQ Pollutant List'!$B$7:$B$611,0))),"")</f>
        <v/>
      </c>
      <c r="E209" s="110" t="str">
        <f>IFERROR(IF(OR($C209="",$C209="No CAS"),INDEX('DEQ Pollutant List'!$A$7:$A$611,MATCH($D209,'DEQ Pollutant List'!$C$7:$C$611,0)),INDEX('DEQ Pollutant List'!$A$7:$A$611,MATCH($C209,'DEQ Pollutant List'!$B$7:$B$611,0))),"")</f>
        <v/>
      </c>
      <c r="F209" s="133"/>
      <c r="G209" s="134"/>
      <c r="H209" s="102"/>
      <c r="I209" s="101"/>
      <c r="J209" s="103"/>
      <c r="K209" s="83"/>
      <c r="L209" s="101"/>
      <c r="M209" s="103"/>
      <c r="N209" s="83"/>
    </row>
    <row r="210" spans="1:14" x14ac:dyDescent="0.35">
      <c r="A210" s="79"/>
      <c r="B210" s="128"/>
      <c r="C210" s="132"/>
      <c r="D210" s="81" t="str">
        <f>IFERROR(IF(C210="No CAS","",INDEX('DEQ Pollutant List'!$C$7:$C$611,MATCH('5. Pollutant Emissions - MB'!C210,'DEQ Pollutant List'!$B$7:$B$611,0))),"")</f>
        <v/>
      </c>
      <c r="E210" s="110" t="str">
        <f>IFERROR(IF(OR($C210="",$C210="No CAS"),INDEX('DEQ Pollutant List'!$A$7:$A$611,MATCH($D210,'DEQ Pollutant List'!$C$7:$C$611,0)),INDEX('DEQ Pollutant List'!$A$7:$A$611,MATCH($C210,'DEQ Pollutant List'!$B$7:$B$611,0))),"")</f>
        <v/>
      </c>
      <c r="F210" s="133"/>
      <c r="G210" s="134"/>
      <c r="H210" s="102"/>
      <c r="I210" s="101"/>
      <c r="J210" s="103"/>
      <c r="K210" s="83"/>
      <c r="L210" s="101"/>
      <c r="M210" s="103"/>
      <c r="N210" s="83"/>
    </row>
    <row r="211" spans="1:14" x14ac:dyDescent="0.35">
      <c r="A211" s="79"/>
      <c r="B211" s="128"/>
      <c r="C211" s="132"/>
      <c r="D211" s="81" t="str">
        <f>IFERROR(IF(C211="No CAS","",INDEX('DEQ Pollutant List'!$C$7:$C$611,MATCH('5. Pollutant Emissions - MB'!C211,'DEQ Pollutant List'!$B$7:$B$611,0))),"")</f>
        <v/>
      </c>
      <c r="E211" s="110" t="str">
        <f>IFERROR(IF(OR($C211="",$C211="No CAS"),INDEX('DEQ Pollutant List'!$A$7:$A$611,MATCH($D211,'DEQ Pollutant List'!$C$7:$C$611,0)),INDEX('DEQ Pollutant List'!$A$7:$A$611,MATCH($C211,'DEQ Pollutant List'!$B$7:$B$611,0))),"")</f>
        <v/>
      </c>
      <c r="F211" s="133"/>
      <c r="G211" s="134"/>
      <c r="H211" s="102"/>
      <c r="I211" s="101"/>
      <c r="J211" s="103"/>
      <c r="K211" s="83"/>
      <c r="L211" s="101"/>
      <c r="M211" s="103"/>
      <c r="N211" s="83"/>
    </row>
    <row r="212" spans="1:14" x14ac:dyDescent="0.35">
      <c r="A212" s="79"/>
      <c r="B212" s="128"/>
      <c r="C212" s="132"/>
      <c r="D212" s="81" t="str">
        <f>IFERROR(IF(C212="No CAS","",INDEX('DEQ Pollutant List'!$C$7:$C$611,MATCH('5. Pollutant Emissions - MB'!C212,'DEQ Pollutant List'!$B$7:$B$611,0))),"")</f>
        <v/>
      </c>
      <c r="E212" s="110" t="str">
        <f>IFERROR(IF(OR($C212="",$C212="No CAS"),INDEX('DEQ Pollutant List'!$A$7:$A$611,MATCH($D212,'DEQ Pollutant List'!$C$7:$C$611,0)),INDEX('DEQ Pollutant List'!$A$7:$A$611,MATCH($C212,'DEQ Pollutant List'!$B$7:$B$611,0))),"")</f>
        <v/>
      </c>
      <c r="F212" s="133"/>
      <c r="G212" s="134"/>
      <c r="H212" s="102"/>
      <c r="I212" s="101"/>
      <c r="J212" s="103"/>
      <c r="K212" s="83"/>
      <c r="L212" s="101"/>
      <c r="M212" s="103"/>
      <c r="N212" s="83"/>
    </row>
    <row r="213" spans="1:14" x14ac:dyDescent="0.35">
      <c r="A213" s="79"/>
      <c r="B213" s="128"/>
      <c r="C213" s="132"/>
      <c r="D213" s="81" t="str">
        <f>IFERROR(IF(C213="No CAS","",INDEX('DEQ Pollutant List'!$C$7:$C$611,MATCH('5. Pollutant Emissions - MB'!C213,'DEQ Pollutant List'!$B$7:$B$611,0))),"")</f>
        <v/>
      </c>
      <c r="E213" s="110" t="str">
        <f>IFERROR(IF(OR($C213="",$C213="No CAS"),INDEX('DEQ Pollutant List'!$A$7:$A$611,MATCH($D213,'DEQ Pollutant List'!$C$7:$C$611,0)),INDEX('DEQ Pollutant List'!$A$7:$A$611,MATCH($C213,'DEQ Pollutant List'!$B$7:$B$611,0))),"")</f>
        <v/>
      </c>
      <c r="F213" s="133"/>
      <c r="G213" s="134"/>
      <c r="H213" s="102"/>
      <c r="I213" s="101"/>
      <c r="J213" s="103"/>
      <c r="K213" s="83"/>
      <c r="L213" s="101"/>
      <c r="M213" s="103"/>
      <c r="N213" s="83"/>
    </row>
    <row r="214" spans="1:14" x14ac:dyDescent="0.35">
      <c r="A214" s="79"/>
      <c r="B214" s="128"/>
      <c r="C214" s="132"/>
      <c r="D214" s="81" t="str">
        <f>IFERROR(IF(C214="No CAS","",INDEX('DEQ Pollutant List'!$C$7:$C$611,MATCH('5. Pollutant Emissions - MB'!C214,'DEQ Pollutant List'!$B$7:$B$611,0))),"")</f>
        <v/>
      </c>
      <c r="E214" s="110" t="str">
        <f>IFERROR(IF(OR($C214="",$C214="No CAS"),INDEX('DEQ Pollutant List'!$A$7:$A$611,MATCH($D214,'DEQ Pollutant List'!$C$7:$C$611,0)),INDEX('DEQ Pollutant List'!$A$7:$A$611,MATCH($C214,'DEQ Pollutant List'!$B$7:$B$611,0))),"")</f>
        <v/>
      </c>
      <c r="F214" s="133"/>
      <c r="G214" s="134"/>
      <c r="H214" s="102"/>
      <c r="I214" s="101"/>
      <c r="J214" s="103"/>
      <c r="K214" s="83"/>
      <c r="L214" s="101"/>
      <c r="M214" s="103"/>
      <c r="N214" s="83"/>
    </row>
    <row r="215" spans="1:14" x14ac:dyDescent="0.35">
      <c r="A215" s="79"/>
      <c r="B215" s="128"/>
      <c r="C215" s="132"/>
      <c r="D215" s="81" t="str">
        <f>IFERROR(IF(C215="No CAS","",INDEX('DEQ Pollutant List'!$C$7:$C$611,MATCH('5. Pollutant Emissions - MB'!C215,'DEQ Pollutant List'!$B$7:$B$611,0))),"")</f>
        <v/>
      </c>
      <c r="E215" s="110" t="str">
        <f>IFERROR(IF(OR($C215="",$C215="No CAS"),INDEX('DEQ Pollutant List'!$A$7:$A$611,MATCH($D215,'DEQ Pollutant List'!$C$7:$C$611,0)),INDEX('DEQ Pollutant List'!$A$7:$A$611,MATCH($C215,'DEQ Pollutant List'!$B$7:$B$611,0))),"")</f>
        <v/>
      </c>
      <c r="F215" s="133"/>
      <c r="G215" s="134"/>
      <c r="H215" s="102"/>
      <c r="I215" s="101"/>
      <c r="J215" s="103"/>
      <c r="K215" s="83"/>
      <c r="L215" s="101"/>
      <c r="M215" s="103"/>
      <c r="N215" s="83"/>
    </row>
    <row r="216" spans="1:14" x14ac:dyDescent="0.35">
      <c r="A216" s="79"/>
      <c r="B216" s="128"/>
      <c r="C216" s="132"/>
      <c r="D216" s="81" t="str">
        <f>IFERROR(IF(C216="No CAS","",INDEX('DEQ Pollutant List'!$C$7:$C$611,MATCH('5. Pollutant Emissions - MB'!C216,'DEQ Pollutant List'!$B$7:$B$611,0))),"")</f>
        <v/>
      </c>
      <c r="E216" s="110" t="str">
        <f>IFERROR(IF(OR($C216="",$C216="No CAS"),INDEX('DEQ Pollutant List'!$A$7:$A$611,MATCH($D216,'DEQ Pollutant List'!$C$7:$C$611,0)),INDEX('DEQ Pollutant List'!$A$7:$A$611,MATCH($C216,'DEQ Pollutant List'!$B$7:$B$611,0))),"")</f>
        <v/>
      </c>
      <c r="F216" s="133"/>
      <c r="G216" s="134"/>
      <c r="H216" s="102"/>
      <c r="I216" s="101"/>
      <c r="J216" s="103"/>
      <c r="K216" s="83"/>
      <c r="L216" s="101"/>
      <c r="M216" s="103"/>
      <c r="N216" s="83"/>
    </row>
    <row r="217" spans="1:14" x14ac:dyDescent="0.35">
      <c r="A217" s="79"/>
      <c r="B217" s="128"/>
      <c r="C217" s="132"/>
      <c r="D217" s="81" t="str">
        <f>IFERROR(IF(C217="No CAS","",INDEX('DEQ Pollutant List'!$C$7:$C$611,MATCH('5. Pollutant Emissions - MB'!C217,'DEQ Pollutant List'!$B$7:$B$611,0))),"")</f>
        <v/>
      </c>
      <c r="E217" s="110" t="str">
        <f>IFERROR(IF(OR($C217="",$C217="No CAS"),INDEX('DEQ Pollutant List'!$A$7:$A$611,MATCH($D217,'DEQ Pollutant List'!$C$7:$C$611,0)),INDEX('DEQ Pollutant List'!$A$7:$A$611,MATCH($C217,'DEQ Pollutant List'!$B$7:$B$611,0))),"")</f>
        <v/>
      </c>
      <c r="F217" s="133"/>
      <c r="G217" s="134"/>
      <c r="H217" s="102"/>
      <c r="I217" s="101"/>
      <c r="J217" s="103"/>
      <c r="K217" s="83"/>
      <c r="L217" s="101"/>
      <c r="M217" s="103"/>
      <c r="N217" s="83"/>
    </row>
    <row r="218" spans="1:14" x14ac:dyDescent="0.35">
      <c r="A218" s="79"/>
      <c r="B218" s="128"/>
      <c r="C218" s="132"/>
      <c r="D218" s="81" t="str">
        <f>IFERROR(IF(C218="No CAS","",INDEX('DEQ Pollutant List'!$C$7:$C$611,MATCH('5. Pollutant Emissions - MB'!C218,'DEQ Pollutant List'!$B$7:$B$611,0))),"")</f>
        <v/>
      </c>
      <c r="E218" s="110" t="str">
        <f>IFERROR(IF(OR($C218="",$C218="No CAS"),INDEX('DEQ Pollutant List'!$A$7:$A$611,MATCH($D218,'DEQ Pollutant List'!$C$7:$C$611,0)),INDEX('DEQ Pollutant List'!$A$7:$A$611,MATCH($C218,'DEQ Pollutant List'!$B$7:$B$611,0))),"")</f>
        <v/>
      </c>
      <c r="F218" s="133"/>
      <c r="G218" s="134"/>
      <c r="H218" s="102"/>
      <c r="I218" s="101"/>
      <c r="J218" s="103"/>
      <c r="K218" s="83"/>
      <c r="L218" s="101"/>
      <c r="M218" s="103"/>
      <c r="N218" s="83"/>
    </row>
    <row r="219" spans="1:14" x14ac:dyDescent="0.35">
      <c r="A219" s="79"/>
      <c r="B219" s="128"/>
      <c r="C219" s="132"/>
      <c r="D219" s="81" t="str">
        <f>IFERROR(IF(C219="No CAS","",INDEX('DEQ Pollutant List'!$C$7:$C$611,MATCH('5. Pollutant Emissions - MB'!C219,'DEQ Pollutant List'!$B$7:$B$611,0))),"")</f>
        <v/>
      </c>
      <c r="E219" s="110" t="str">
        <f>IFERROR(IF(OR($C219="",$C219="No CAS"),INDEX('DEQ Pollutant List'!$A$7:$A$611,MATCH($D219,'DEQ Pollutant List'!$C$7:$C$611,0)),INDEX('DEQ Pollutant List'!$A$7:$A$611,MATCH($C219,'DEQ Pollutant List'!$B$7:$B$611,0))),"")</f>
        <v/>
      </c>
      <c r="F219" s="133"/>
      <c r="G219" s="134"/>
      <c r="H219" s="102"/>
      <c r="I219" s="101"/>
      <c r="J219" s="103"/>
      <c r="K219" s="83"/>
      <c r="L219" s="101"/>
      <c r="M219" s="103"/>
      <c r="N219" s="83"/>
    </row>
    <row r="220" spans="1:14" x14ac:dyDescent="0.35">
      <c r="A220" s="79"/>
      <c r="B220" s="128"/>
      <c r="C220" s="132"/>
      <c r="D220" s="81" t="str">
        <f>IFERROR(IF(C220="No CAS","",INDEX('DEQ Pollutant List'!$C$7:$C$611,MATCH('5. Pollutant Emissions - MB'!C220,'DEQ Pollutant List'!$B$7:$B$611,0))),"")</f>
        <v/>
      </c>
      <c r="E220" s="110" t="str">
        <f>IFERROR(IF(OR($C220="",$C220="No CAS"),INDEX('DEQ Pollutant List'!$A$7:$A$611,MATCH($D220,'DEQ Pollutant List'!$C$7:$C$611,0)),INDEX('DEQ Pollutant List'!$A$7:$A$611,MATCH($C220,'DEQ Pollutant List'!$B$7:$B$611,0))),"")</f>
        <v/>
      </c>
      <c r="F220" s="133"/>
      <c r="G220" s="134"/>
      <c r="H220" s="102"/>
      <c r="I220" s="101"/>
      <c r="J220" s="103"/>
      <c r="K220" s="83"/>
      <c r="L220" s="101"/>
      <c r="M220" s="103"/>
      <c r="N220" s="83"/>
    </row>
    <row r="221" spans="1:14" x14ac:dyDescent="0.35">
      <c r="A221" s="79"/>
      <c r="B221" s="128"/>
      <c r="C221" s="132"/>
      <c r="D221" s="81" t="str">
        <f>IFERROR(IF(C221="No CAS","",INDEX('DEQ Pollutant List'!$C$7:$C$611,MATCH('5. Pollutant Emissions - MB'!C221,'DEQ Pollutant List'!$B$7:$B$611,0))),"")</f>
        <v/>
      </c>
      <c r="E221" s="110" t="str">
        <f>IFERROR(IF(OR($C221="",$C221="No CAS"),INDEX('DEQ Pollutant List'!$A$7:$A$611,MATCH($D221,'DEQ Pollutant List'!$C$7:$C$611,0)),INDEX('DEQ Pollutant List'!$A$7:$A$611,MATCH($C221,'DEQ Pollutant List'!$B$7:$B$611,0))),"")</f>
        <v/>
      </c>
      <c r="F221" s="133"/>
      <c r="G221" s="134"/>
      <c r="H221" s="102"/>
      <c r="I221" s="101"/>
      <c r="J221" s="103"/>
      <c r="K221" s="83"/>
      <c r="L221" s="101"/>
      <c r="M221" s="103"/>
      <c r="N221" s="83"/>
    </row>
    <row r="222" spans="1:14" x14ac:dyDescent="0.35">
      <c r="A222" s="79"/>
      <c r="B222" s="128"/>
      <c r="C222" s="132"/>
      <c r="D222" s="81" t="str">
        <f>IFERROR(IF(C222="No CAS","",INDEX('DEQ Pollutant List'!$C$7:$C$611,MATCH('5. Pollutant Emissions - MB'!C222,'DEQ Pollutant List'!$B$7:$B$611,0))),"")</f>
        <v/>
      </c>
      <c r="E222" s="110" t="str">
        <f>IFERROR(IF(OR($C222="",$C222="No CAS"),INDEX('DEQ Pollutant List'!$A$7:$A$611,MATCH($D222,'DEQ Pollutant List'!$C$7:$C$611,0)),INDEX('DEQ Pollutant List'!$A$7:$A$611,MATCH($C222,'DEQ Pollutant List'!$B$7:$B$611,0))),"")</f>
        <v/>
      </c>
      <c r="F222" s="133"/>
      <c r="G222" s="134"/>
      <c r="H222" s="102"/>
      <c r="I222" s="101"/>
      <c r="J222" s="103"/>
      <c r="K222" s="83"/>
      <c r="L222" s="101"/>
      <c r="M222" s="103"/>
      <c r="N222" s="83"/>
    </row>
    <row r="223" spans="1:14" x14ac:dyDescent="0.35">
      <c r="A223" s="79"/>
      <c r="B223" s="128"/>
      <c r="C223" s="132"/>
      <c r="D223" s="81" t="str">
        <f>IFERROR(IF(C223="No CAS","",INDEX('DEQ Pollutant List'!$C$7:$C$611,MATCH('5. Pollutant Emissions - MB'!C223,'DEQ Pollutant List'!$B$7:$B$611,0))),"")</f>
        <v/>
      </c>
      <c r="E223" s="110" t="str">
        <f>IFERROR(IF(OR($C223="",$C223="No CAS"),INDEX('DEQ Pollutant List'!$A$7:$A$611,MATCH($D223,'DEQ Pollutant List'!$C$7:$C$611,0)),INDEX('DEQ Pollutant List'!$A$7:$A$611,MATCH($C223,'DEQ Pollutant List'!$B$7:$B$611,0))),"")</f>
        <v/>
      </c>
      <c r="F223" s="133"/>
      <c r="G223" s="134"/>
      <c r="H223" s="102"/>
      <c r="I223" s="101"/>
      <c r="J223" s="103"/>
      <c r="K223" s="83"/>
      <c r="L223" s="101"/>
      <c r="M223" s="103"/>
      <c r="N223" s="83"/>
    </row>
    <row r="224" spans="1:14" x14ac:dyDescent="0.35">
      <c r="A224" s="79"/>
      <c r="B224" s="128"/>
      <c r="C224" s="132"/>
      <c r="D224" s="81" t="str">
        <f>IFERROR(IF(C224="No CAS","",INDEX('DEQ Pollutant List'!$C$7:$C$611,MATCH('5. Pollutant Emissions - MB'!C224,'DEQ Pollutant List'!$B$7:$B$611,0))),"")</f>
        <v/>
      </c>
      <c r="E224" s="110" t="str">
        <f>IFERROR(IF(OR($C224="",$C224="No CAS"),INDEX('DEQ Pollutant List'!$A$7:$A$611,MATCH($D224,'DEQ Pollutant List'!$C$7:$C$611,0)),INDEX('DEQ Pollutant List'!$A$7:$A$611,MATCH($C224,'DEQ Pollutant List'!$B$7:$B$611,0))),"")</f>
        <v/>
      </c>
      <c r="F224" s="133"/>
      <c r="G224" s="134"/>
      <c r="H224" s="102"/>
      <c r="I224" s="101"/>
      <c r="J224" s="103"/>
      <c r="K224" s="83"/>
      <c r="L224" s="101"/>
      <c r="M224" s="103"/>
      <c r="N224" s="83"/>
    </row>
    <row r="225" spans="1:14" x14ac:dyDescent="0.35">
      <c r="A225" s="79"/>
      <c r="B225" s="128"/>
      <c r="C225" s="132"/>
      <c r="D225" s="81" t="str">
        <f>IFERROR(IF(C225="No CAS","",INDEX('DEQ Pollutant List'!$C$7:$C$611,MATCH('5. Pollutant Emissions - MB'!C225,'DEQ Pollutant List'!$B$7:$B$611,0))),"")</f>
        <v/>
      </c>
      <c r="E225" s="110" t="str">
        <f>IFERROR(IF(OR($C225="",$C225="No CAS"),INDEX('DEQ Pollutant List'!$A$7:$A$611,MATCH($D225,'DEQ Pollutant List'!$C$7:$C$611,0)),INDEX('DEQ Pollutant List'!$A$7:$A$611,MATCH($C225,'DEQ Pollutant List'!$B$7:$B$611,0))),"")</f>
        <v/>
      </c>
      <c r="F225" s="133"/>
      <c r="G225" s="134"/>
      <c r="H225" s="102"/>
      <c r="I225" s="101"/>
      <c r="J225" s="103"/>
      <c r="K225" s="83"/>
      <c r="L225" s="101"/>
      <c r="M225" s="103"/>
      <c r="N225" s="83"/>
    </row>
    <row r="226" spans="1:14" x14ac:dyDescent="0.35">
      <c r="A226" s="79"/>
      <c r="B226" s="128"/>
      <c r="C226" s="132"/>
      <c r="D226" s="81" t="str">
        <f>IFERROR(IF(C226="No CAS","",INDEX('DEQ Pollutant List'!$C$7:$C$611,MATCH('5. Pollutant Emissions - MB'!C226,'DEQ Pollutant List'!$B$7:$B$611,0))),"")</f>
        <v/>
      </c>
      <c r="E226" s="110" t="str">
        <f>IFERROR(IF(OR($C226="",$C226="No CAS"),INDEX('DEQ Pollutant List'!$A$7:$A$611,MATCH($D226,'DEQ Pollutant List'!$C$7:$C$611,0)),INDEX('DEQ Pollutant List'!$A$7:$A$611,MATCH($C226,'DEQ Pollutant List'!$B$7:$B$611,0))),"")</f>
        <v/>
      </c>
      <c r="F226" s="133"/>
      <c r="G226" s="134"/>
      <c r="H226" s="102"/>
      <c r="I226" s="101"/>
      <c r="J226" s="103"/>
      <c r="K226" s="83"/>
      <c r="L226" s="101"/>
      <c r="M226" s="103"/>
      <c r="N226" s="83"/>
    </row>
    <row r="227" spans="1:14" x14ac:dyDescent="0.35">
      <c r="A227" s="79"/>
      <c r="B227" s="128"/>
      <c r="C227" s="132"/>
      <c r="D227" s="81" t="str">
        <f>IFERROR(IF(C227="No CAS","",INDEX('DEQ Pollutant List'!$C$7:$C$611,MATCH('5. Pollutant Emissions - MB'!C227,'DEQ Pollutant List'!$B$7:$B$611,0))),"")</f>
        <v/>
      </c>
      <c r="E227" s="110" t="str">
        <f>IFERROR(IF(OR($C227="",$C227="No CAS"),INDEX('DEQ Pollutant List'!$A$7:$A$611,MATCH($D227,'DEQ Pollutant List'!$C$7:$C$611,0)),INDEX('DEQ Pollutant List'!$A$7:$A$611,MATCH($C227,'DEQ Pollutant List'!$B$7:$B$611,0))),"")</f>
        <v/>
      </c>
      <c r="F227" s="133"/>
      <c r="G227" s="134"/>
      <c r="H227" s="102"/>
      <c r="I227" s="101"/>
      <c r="J227" s="103"/>
      <c r="K227" s="83"/>
      <c r="L227" s="101"/>
      <c r="M227" s="103"/>
      <c r="N227" s="83"/>
    </row>
    <row r="228" spans="1:14" x14ac:dyDescent="0.35">
      <c r="A228" s="79"/>
      <c r="B228" s="128"/>
      <c r="C228" s="132"/>
      <c r="D228" s="81" t="str">
        <f>IFERROR(IF(C228="No CAS","",INDEX('DEQ Pollutant List'!$C$7:$C$611,MATCH('5. Pollutant Emissions - MB'!C228,'DEQ Pollutant List'!$B$7:$B$611,0))),"")</f>
        <v/>
      </c>
      <c r="E228" s="110" t="str">
        <f>IFERROR(IF(OR($C228="",$C228="No CAS"),INDEX('DEQ Pollutant List'!$A$7:$A$611,MATCH($D228,'DEQ Pollutant List'!$C$7:$C$611,0)),INDEX('DEQ Pollutant List'!$A$7:$A$611,MATCH($C228,'DEQ Pollutant List'!$B$7:$B$611,0))),"")</f>
        <v/>
      </c>
      <c r="F228" s="133"/>
      <c r="G228" s="134"/>
      <c r="H228" s="102"/>
      <c r="I228" s="101"/>
      <c r="J228" s="103"/>
      <c r="K228" s="83"/>
      <c r="L228" s="101"/>
      <c r="M228" s="103"/>
      <c r="N228" s="83"/>
    </row>
    <row r="229" spans="1:14" x14ac:dyDescent="0.35">
      <c r="A229" s="79"/>
      <c r="B229" s="128"/>
      <c r="C229" s="132"/>
      <c r="D229" s="81" t="str">
        <f>IFERROR(IF(C229="No CAS","",INDEX('DEQ Pollutant List'!$C$7:$C$611,MATCH('5. Pollutant Emissions - MB'!C229,'DEQ Pollutant List'!$B$7:$B$611,0))),"")</f>
        <v/>
      </c>
      <c r="E229" s="110" t="str">
        <f>IFERROR(IF(OR($C229="",$C229="No CAS"),INDEX('DEQ Pollutant List'!$A$7:$A$611,MATCH($D229,'DEQ Pollutant List'!$C$7:$C$611,0)),INDEX('DEQ Pollutant List'!$A$7:$A$611,MATCH($C229,'DEQ Pollutant List'!$B$7:$B$611,0))),"")</f>
        <v/>
      </c>
      <c r="F229" s="133"/>
      <c r="G229" s="134"/>
      <c r="H229" s="102"/>
      <c r="I229" s="101"/>
      <c r="J229" s="103"/>
      <c r="K229" s="83"/>
      <c r="L229" s="101"/>
      <c r="M229" s="103"/>
      <c r="N229" s="83"/>
    </row>
    <row r="230" spans="1:14" x14ac:dyDescent="0.35">
      <c r="A230" s="79"/>
      <c r="B230" s="128"/>
      <c r="C230" s="132"/>
      <c r="D230" s="81" t="str">
        <f>IFERROR(IF(C230="No CAS","",INDEX('DEQ Pollutant List'!$C$7:$C$611,MATCH('5. Pollutant Emissions - MB'!C230,'DEQ Pollutant List'!$B$7:$B$611,0))),"")</f>
        <v/>
      </c>
      <c r="E230" s="110" t="str">
        <f>IFERROR(IF(OR($C230="",$C230="No CAS"),INDEX('DEQ Pollutant List'!$A$7:$A$611,MATCH($D230,'DEQ Pollutant List'!$C$7:$C$611,0)),INDEX('DEQ Pollutant List'!$A$7:$A$611,MATCH($C230,'DEQ Pollutant List'!$B$7:$B$611,0))),"")</f>
        <v/>
      </c>
      <c r="F230" s="133"/>
      <c r="G230" s="134"/>
      <c r="H230" s="102"/>
      <c r="I230" s="101"/>
      <c r="J230" s="103"/>
      <c r="K230" s="83"/>
      <c r="L230" s="101"/>
      <c r="M230" s="103"/>
      <c r="N230" s="83"/>
    </row>
    <row r="231" spans="1:14" x14ac:dyDescent="0.35">
      <c r="A231" s="79"/>
      <c r="B231" s="128"/>
      <c r="C231" s="132"/>
      <c r="D231" s="81" t="str">
        <f>IFERROR(IF(C231="No CAS","",INDEX('DEQ Pollutant List'!$C$7:$C$611,MATCH('5. Pollutant Emissions - MB'!C231,'DEQ Pollutant List'!$B$7:$B$611,0))),"")</f>
        <v/>
      </c>
      <c r="E231" s="110" t="str">
        <f>IFERROR(IF(OR($C231="",$C231="No CAS"),INDEX('DEQ Pollutant List'!$A$7:$A$611,MATCH($D231,'DEQ Pollutant List'!$C$7:$C$611,0)),INDEX('DEQ Pollutant List'!$A$7:$A$611,MATCH($C231,'DEQ Pollutant List'!$B$7:$B$611,0))),"")</f>
        <v/>
      </c>
      <c r="F231" s="133"/>
      <c r="G231" s="134"/>
      <c r="H231" s="102"/>
      <c r="I231" s="101"/>
      <c r="J231" s="103"/>
      <c r="K231" s="83"/>
      <c r="L231" s="101"/>
      <c r="M231" s="103"/>
      <c r="N231" s="83"/>
    </row>
    <row r="232" spans="1:14" x14ac:dyDescent="0.35">
      <c r="A232" s="79"/>
      <c r="B232" s="128"/>
      <c r="C232" s="132"/>
      <c r="D232" s="81" t="str">
        <f>IFERROR(IF(C232="No CAS","",INDEX('DEQ Pollutant List'!$C$7:$C$611,MATCH('5. Pollutant Emissions - MB'!C232,'DEQ Pollutant List'!$B$7:$B$611,0))),"")</f>
        <v/>
      </c>
      <c r="E232" s="110" t="str">
        <f>IFERROR(IF(OR($C232="",$C232="No CAS"),INDEX('DEQ Pollutant List'!$A$7:$A$611,MATCH($D232,'DEQ Pollutant List'!$C$7:$C$611,0)),INDEX('DEQ Pollutant List'!$A$7:$A$611,MATCH($C232,'DEQ Pollutant List'!$B$7:$B$611,0))),"")</f>
        <v/>
      </c>
      <c r="F232" s="133"/>
      <c r="G232" s="134"/>
      <c r="H232" s="102"/>
      <c r="I232" s="101"/>
      <c r="J232" s="103"/>
      <c r="K232" s="83"/>
      <c r="L232" s="101"/>
      <c r="M232" s="103"/>
      <c r="N232" s="83"/>
    </row>
    <row r="233" spans="1:14" x14ac:dyDescent="0.35">
      <c r="A233" s="79"/>
      <c r="B233" s="128"/>
      <c r="C233" s="132"/>
      <c r="D233" s="81" t="str">
        <f>IFERROR(IF(C233="No CAS","",INDEX('DEQ Pollutant List'!$C$7:$C$611,MATCH('5. Pollutant Emissions - MB'!C233,'DEQ Pollutant List'!$B$7:$B$611,0))),"")</f>
        <v/>
      </c>
      <c r="E233" s="110" t="str">
        <f>IFERROR(IF(OR($C233="",$C233="No CAS"),INDEX('DEQ Pollutant List'!$A$7:$A$611,MATCH($D233,'DEQ Pollutant List'!$C$7:$C$611,0)),INDEX('DEQ Pollutant List'!$A$7:$A$611,MATCH($C233,'DEQ Pollutant List'!$B$7:$B$611,0))),"")</f>
        <v/>
      </c>
      <c r="F233" s="133"/>
      <c r="G233" s="134"/>
      <c r="H233" s="102"/>
      <c r="I233" s="101"/>
      <c r="J233" s="103"/>
      <c r="K233" s="83"/>
      <c r="L233" s="101"/>
      <c r="M233" s="103"/>
      <c r="N233" s="83"/>
    </row>
    <row r="234" spans="1:14" x14ac:dyDescent="0.35">
      <c r="A234" s="79"/>
      <c r="B234" s="128"/>
      <c r="C234" s="132"/>
      <c r="D234" s="81" t="str">
        <f>IFERROR(IF(C234="No CAS","",INDEX('DEQ Pollutant List'!$C$7:$C$611,MATCH('5. Pollutant Emissions - MB'!C234,'DEQ Pollutant List'!$B$7:$B$611,0))),"")</f>
        <v/>
      </c>
      <c r="E234" s="110" t="str">
        <f>IFERROR(IF(OR($C234="",$C234="No CAS"),INDEX('DEQ Pollutant List'!$A$7:$A$611,MATCH($D234,'DEQ Pollutant List'!$C$7:$C$611,0)),INDEX('DEQ Pollutant List'!$A$7:$A$611,MATCH($C234,'DEQ Pollutant List'!$B$7:$B$611,0))),"")</f>
        <v/>
      </c>
      <c r="F234" s="133"/>
      <c r="G234" s="134"/>
      <c r="H234" s="102"/>
      <c r="I234" s="101"/>
      <c r="J234" s="103"/>
      <c r="K234" s="83"/>
      <c r="L234" s="101"/>
      <c r="M234" s="103"/>
      <c r="N234" s="83"/>
    </row>
    <row r="235" spans="1:14" x14ac:dyDescent="0.35">
      <c r="A235" s="79"/>
      <c r="B235" s="128"/>
      <c r="C235" s="132"/>
      <c r="D235" s="81" t="str">
        <f>IFERROR(IF(C235="No CAS","",INDEX('DEQ Pollutant List'!$C$7:$C$611,MATCH('5. Pollutant Emissions - MB'!C235,'DEQ Pollutant List'!$B$7:$B$611,0))),"")</f>
        <v/>
      </c>
      <c r="E235" s="110" t="str">
        <f>IFERROR(IF(OR($C235="",$C235="No CAS"),INDEX('DEQ Pollutant List'!$A$7:$A$611,MATCH($D235,'DEQ Pollutant List'!$C$7:$C$611,0)),INDEX('DEQ Pollutant List'!$A$7:$A$611,MATCH($C235,'DEQ Pollutant List'!$B$7:$B$611,0))),"")</f>
        <v/>
      </c>
      <c r="F235" s="133"/>
      <c r="G235" s="134"/>
      <c r="H235" s="102"/>
      <c r="I235" s="101"/>
      <c r="J235" s="103"/>
      <c r="K235" s="83"/>
      <c r="L235" s="101"/>
      <c r="M235" s="103"/>
      <c r="N235" s="83"/>
    </row>
    <row r="236" spans="1:14" x14ac:dyDescent="0.35">
      <c r="A236" s="79"/>
      <c r="B236" s="128"/>
      <c r="C236" s="132"/>
      <c r="D236" s="81" t="str">
        <f>IFERROR(IF(C236="No CAS","",INDEX('DEQ Pollutant List'!$C$7:$C$611,MATCH('5. Pollutant Emissions - MB'!C236,'DEQ Pollutant List'!$B$7:$B$611,0))),"")</f>
        <v/>
      </c>
      <c r="E236" s="110" t="str">
        <f>IFERROR(IF(OR($C236="",$C236="No CAS"),INDEX('DEQ Pollutant List'!$A$7:$A$611,MATCH($D236,'DEQ Pollutant List'!$C$7:$C$611,0)),INDEX('DEQ Pollutant List'!$A$7:$A$611,MATCH($C236,'DEQ Pollutant List'!$B$7:$B$611,0))),"")</f>
        <v/>
      </c>
      <c r="F236" s="133"/>
      <c r="G236" s="134"/>
      <c r="H236" s="102"/>
      <c r="I236" s="101"/>
      <c r="J236" s="103"/>
      <c r="K236" s="83"/>
      <c r="L236" s="101"/>
      <c r="M236" s="103"/>
      <c r="N236" s="83"/>
    </row>
    <row r="237" spans="1:14" x14ac:dyDescent="0.35">
      <c r="A237" s="79"/>
      <c r="B237" s="128"/>
      <c r="C237" s="132"/>
      <c r="D237" s="81" t="str">
        <f>IFERROR(IF(C237="No CAS","",INDEX('DEQ Pollutant List'!$C$7:$C$611,MATCH('5. Pollutant Emissions - MB'!C237,'DEQ Pollutant List'!$B$7:$B$611,0))),"")</f>
        <v/>
      </c>
      <c r="E237" s="110" t="str">
        <f>IFERROR(IF(OR($C237="",$C237="No CAS"),INDEX('DEQ Pollutant List'!$A$7:$A$611,MATCH($D237,'DEQ Pollutant List'!$C$7:$C$611,0)),INDEX('DEQ Pollutant List'!$A$7:$A$611,MATCH($C237,'DEQ Pollutant List'!$B$7:$B$611,0))),"")</f>
        <v/>
      </c>
      <c r="F237" s="133"/>
      <c r="G237" s="134"/>
      <c r="H237" s="102"/>
      <c r="I237" s="101"/>
      <c r="J237" s="103"/>
      <c r="K237" s="83"/>
      <c r="L237" s="101"/>
      <c r="M237" s="103"/>
      <c r="N237" s="83"/>
    </row>
    <row r="238" spans="1:14" x14ac:dyDescent="0.35">
      <c r="A238" s="79"/>
      <c r="B238" s="128"/>
      <c r="C238" s="132"/>
      <c r="D238" s="81" t="str">
        <f>IFERROR(IF(C238="No CAS","",INDEX('DEQ Pollutant List'!$C$7:$C$611,MATCH('5. Pollutant Emissions - MB'!C238,'DEQ Pollutant List'!$B$7:$B$611,0))),"")</f>
        <v/>
      </c>
      <c r="E238" s="110" t="str">
        <f>IFERROR(IF(OR($C238="",$C238="No CAS"),INDEX('DEQ Pollutant List'!$A$7:$A$611,MATCH($D238,'DEQ Pollutant List'!$C$7:$C$611,0)),INDEX('DEQ Pollutant List'!$A$7:$A$611,MATCH($C238,'DEQ Pollutant List'!$B$7:$B$611,0))),"")</f>
        <v/>
      </c>
      <c r="F238" s="133"/>
      <c r="G238" s="134"/>
      <c r="H238" s="102"/>
      <c r="I238" s="101"/>
      <c r="J238" s="103"/>
      <c r="K238" s="83"/>
      <c r="L238" s="101"/>
      <c r="M238" s="103"/>
      <c r="N238" s="83"/>
    </row>
    <row r="239" spans="1:14" x14ac:dyDescent="0.35">
      <c r="A239" s="79"/>
      <c r="B239" s="128"/>
      <c r="C239" s="132"/>
      <c r="D239" s="81" t="str">
        <f>IFERROR(IF(C239="No CAS","",INDEX('DEQ Pollutant List'!$C$7:$C$611,MATCH('5. Pollutant Emissions - MB'!C239,'DEQ Pollutant List'!$B$7:$B$611,0))),"")</f>
        <v/>
      </c>
      <c r="E239" s="110" t="str">
        <f>IFERROR(IF(OR($C239="",$C239="No CAS"),INDEX('DEQ Pollutant List'!$A$7:$A$611,MATCH($D239,'DEQ Pollutant List'!$C$7:$C$611,0)),INDEX('DEQ Pollutant List'!$A$7:$A$611,MATCH($C239,'DEQ Pollutant List'!$B$7:$B$611,0))),"")</f>
        <v/>
      </c>
      <c r="F239" s="133"/>
      <c r="G239" s="134"/>
      <c r="H239" s="102"/>
      <c r="I239" s="101"/>
      <c r="J239" s="103"/>
      <c r="K239" s="83"/>
      <c r="L239" s="101"/>
      <c r="M239" s="103"/>
      <c r="N239" s="83"/>
    </row>
    <row r="240" spans="1:14" x14ac:dyDescent="0.35">
      <c r="A240" s="79"/>
      <c r="B240" s="128"/>
      <c r="C240" s="132"/>
      <c r="D240" s="81" t="str">
        <f>IFERROR(IF(C240="No CAS","",INDEX('DEQ Pollutant List'!$C$7:$C$611,MATCH('5. Pollutant Emissions - MB'!C240,'DEQ Pollutant List'!$B$7:$B$611,0))),"")</f>
        <v/>
      </c>
      <c r="E240" s="110" t="str">
        <f>IFERROR(IF(OR($C240="",$C240="No CAS"),INDEX('DEQ Pollutant List'!$A$7:$A$611,MATCH($D240,'DEQ Pollutant List'!$C$7:$C$611,0)),INDEX('DEQ Pollutant List'!$A$7:$A$611,MATCH($C240,'DEQ Pollutant List'!$B$7:$B$611,0))),"")</f>
        <v/>
      </c>
      <c r="F240" s="133"/>
      <c r="G240" s="134"/>
      <c r="H240" s="102"/>
      <c r="I240" s="101"/>
      <c r="J240" s="103"/>
      <c r="K240" s="83"/>
      <c r="L240" s="101"/>
      <c r="M240" s="103"/>
      <c r="N240" s="83"/>
    </row>
    <row r="241" spans="1:14" x14ac:dyDescent="0.35">
      <c r="A241" s="79"/>
      <c r="B241" s="128"/>
      <c r="C241" s="132"/>
      <c r="D241" s="81" t="str">
        <f>IFERROR(IF(C241="No CAS","",INDEX('DEQ Pollutant List'!$C$7:$C$611,MATCH('5. Pollutant Emissions - MB'!C241,'DEQ Pollutant List'!$B$7:$B$611,0))),"")</f>
        <v/>
      </c>
      <c r="E241" s="110" t="str">
        <f>IFERROR(IF(OR($C241="",$C241="No CAS"),INDEX('DEQ Pollutant List'!$A$7:$A$611,MATCH($D241,'DEQ Pollutant List'!$C$7:$C$611,0)),INDEX('DEQ Pollutant List'!$A$7:$A$611,MATCH($C241,'DEQ Pollutant List'!$B$7:$B$611,0))),"")</f>
        <v/>
      </c>
      <c r="F241" s="133"/>
      <c r="G241" s="134"/>
      <c r="H241" s="102"/>
      <c r="I241" s="101"/>
      <c r="J241" s="103"/>
      <c r="K241" s="83"/>
      <c r="L241" s="101"/>
      <c r="M241" s="103"/>
      <c r="N241" s="83"/>
    </row>
    <row r="242" spans="1:14" x14ac:dyDescent="0.35">
      <c r="A242" s="79"/>
      <c r="B242" s="128"/>
      <c r="C242" s="132"/>
      <c r="D242" s="81" t="str">
        <f>IFERROR(IF(C242="No CAS","",INDEX('DEQ Pollutant List'!$C$7:$C$611,MATCH('5. Pollutant Emissions - MB'!C242,'DEQ Pollutant List'!$B$7:$B$611,0))),"")</f>
        <v/>
      </c>
      <c r="E242" s="110" t="str">
        <f>IFERROR(IF(OR($C242="",$C242="No CAS"),INDEX('DEQ Pollutant List'!$A$7:$A$611,MATCH($D242,'DEQ Pollutant List'!$C$7:$C$611,0)),INDEX('DEQ Pollutant List'!$A$7:$A$611,MATCH($C242,'DEQ Pollutant List'!$B$7:$B$611,0))),"")</f>
        <v/>
      </c>
      <c r="F242" s="133"/>
      <c r="G242" s="134"/>
      <c r="H242" s="102"/>
      <c r="I242" s="101"/>
      <c r="J242" s="103"/>
      <c r="K242" s="83"/>
      <c r="L242" s="101"/>
      <c r="M242" s="103"/>
      <c r="N242" s="83"/>
    </row>
    <row r="243" spans="1:14" x14ac:dyDescent="0.35">
      <c r="A243" s="79"/>
      <c r="B243" s="128"/>
      <c r="C243" s="132"/>
      <c r="D243" s="81" t="str">
        <f>IFERROR(IF(C243="No CAS","",INDEX('DEQ Pollutant List'!$C$7:$C$611,MATCH('5. Pollutant Emissions - MB'!C243,'DEQ Pollutant List'!$B$7:$B$611,0))),"")</f>
        <v/>
      </c>
      <c r="E243" s="110" t="str">
        <f>IFERROR(IF(OR($C243="",$C243="No CAS"),INDEX('DEQ Pollutant List'!$A$7:$A$611,MATCH($D243,'DEQ Pollutant List'!$C$7:$C$611,0)),INDEX('DEQ Pollutant List'!$A$7:$A$611,MATCH($C243,'DEQ Pollutant List'!$B$7:$B$611,0))),"")</f>
        <v/>
      </c>
      <c r="F243" s="133"/>
      <c r="G243" s="134"/>
      <c r="H243" s="102"/>
      <c r="I243" s="101"/>
      <c r="J243" s="103"/>
      <c r="K243" s="83"/>
      <c r="L243" s="101"/>
      <c r="M243" s="103"/>
      <c r="N243" s="83"/>
    </row>
    <row r="244" spans="1:14" x14ac:dyDescent="0.35">
      <c r="A244" s="79"/>
      <c r="B244" s="128"/>
      <c r="C244" s="132"/>
      <c r="D244" s="81" t="str">
        <f>IFERROR(IF(C244="No CAS","",INDEX('DEQ Pollutant List'!$C$7:$C$611,MATCH('5. Pollutant Emissions - MB'!C244,'DEQ Pollutant List'!$B$7:$B$611,0))),"")</f>
        <v/>
      </c>
      <c r="E244" s="110" t="str">
        <f>IFERROR(IF(OR($C244="",$C244="No CAS"),INDEX('DEQ Pollutant List'!$A$7:$A$611,MATCH($D244,'DEQ Pollutant List'!$C$7:$C$611,0)),INDEX('DEQ Pollutant List'!$A$7:$A$611,MATCH($C244,'DEQ Pollutant List'!$B$7:$B$611,0))),"")</f>
        <v/>
      </c>
      <c r="F244" s="133"/>
      <c r="G244" s="134"/>
      <c r="H244" s="102"/>
      <c r="I244" s="101"/>
      <c r="J244" s="103"/>
      <c r="K244" s="83"/>
      <c r="L244" s="101"/>
      <c r="M244" s="103"/>
      <c r="N244" s="83"/>
    </row>
    <row r="245" spans="1:14" x14ac:dyDescent="0.35">
      <c r="A245" s="79"/>
      <c r="B245" s="128"/>
      <c r="C245" s="132"/>
      <c r="D245" s="81" t="str">
        <f>IFERROR(IF(C245="No CAS","",INDEX('DEQ Pollutant List'!$C$7:$C$611,MATCH('5. Pollutant Emissions - MB'!C245,'DEQ Pollutant List'!$B$7:$B$611,0))),"")</f>
        <v/>
      </c>
      <c r="E245" s="110" t="str">
        <f>IFERROR(IF(OR($C245="",$C245="No CAS"),INDEX('DEQ Pollutant List'!$A$7:$A$611,MATCH($D245,'DEQ Pollutant List'!$C$7:$C$611,0)),INDEX('DEQ Pollutant List'!$A$7:$A$611,MATCH($C245,'DEQ Pollutant List'!$B$7:$B$611,0))),"")</f>
        <v/>
      </c>
      <c r="F245" s="133"/>
      <c r="G245" s="134"/>
      <c r="H245" s="102"/>
      <c r="I245" s="101"/>
      <c r="J245" s="103"/>
      <c r="K245" s="83"/>
      <c r="L245" s="101"/>
      <c r="M245" s="103"/>
      <c r="N245" s="83"/>
    </row>
    <row r="246" spans="1:14" x14ac:dyDescent="0.35">
      <c r="A246" s="79"/>
      <c r="B246" s="128"/>
      <c r="C246" s="132"/>
      <c r="D246" s="81" t="str">
        <f>IFERROR(IF(C246="No CAS","",INDEX('DEQ Pollutant List'!$C$7:$C$611,MATCH('5. Pollutant Emissions - MB'!C246,'DEQ Pollutant List'!$B$7:$B$611,0))),"")</f>
        <v/>
      </c>
      <c r="E246" s="110" t="str">
        <f>IFERROR(IF(OR($C246="",$C246="No CAS"),INDEX('DEQ Pollutant List'!$A$7:$A$611,MATCH($D246,'DEQ Pollutant List'!$C$7:$C$611,0)),INDEX('DEQ Pollutant List'!$A$7:$A$611,MATCH($C246,'DEQ Pollutant List'!$B$7:$B$611,0))),"")</f>
        <v/>
      </c>
      <c r="F246" s="133"/>
      <c r="G246" s="134"/>
      <c r="H246" s="102"/>
      <c r="I246" s="101"/>
      <c r="J246" s="103"/>
      <c r="K246" s="83"/>
      <c r="L246" s="101"/>
      <c r="M246" s="103"/>
      <c r="N246" s="83"/>
    </row>
    <row r="247" spans="1:14" x14ac:dyDescent="0.35">
      <c r="A247" s="79"/>
      <c r="B247" s="128"/>
      <c r="C247" s="132"/>
      <c r="D247" s="81" t="str">
        <f>IFERROR(IF(C247="No CAS","",INDEX('DEQ Pollutant List'!$C$7:$C$611,MATCH('5. Pollutant Emissions - MB'!C247,'DEQ Pollutant List'!$B$7:$B$611,0))),"")</f>
        <v/>
      </c>
      <c r="E247" s="110" t="str">
        <f>IFERROR(IF(OR($C247="",$C247="No CAS"),INDEX('DEQ Pollutant List'!$A$7:$A$611,MATCH($D247,'DEQ Pollutant List'!$C$7:$C$611,0)),INDEX('DEQ Pollutant List'!$A$7:$A$611,MATCH($C247,'DEQ Pollutant List'!$B$7:$B$611,0))),"")</f>
        <v/>
      </c>
      <c r="F247" s="133"/>
      <c r="G247" s="134"/>
      <c r="H247" s="102"/>
      <c r="I247" s="101"/>
      <c r="J247" s="103"/>
      <c r="K247" s="83"/>
      <c r="L247" s="101"/>
      <c r="M247" s="103"/>
      <c r="N247" s="83"/>
    </row>
    <row r="248" spans="1:14" x14ac:dyDescent="0.35">
      <c r="A248" s="79"/>
      <c r="B248" s="128"/>
      <c r="C248" s="132"/>
      <c r="D248" s="81" t="str">
        <f>IFERROR(IF(C248="No CAS","",INDEX('DEQ Pollutant List'!$C$7:$C$611,MATCH('5. Pollutant Emissions - MB'!C248,'DEQ Pollutant List'!$B$7:$B$611,0))),"")</f>
        <v/>
      </c>
      <c r="E248" s="110" t="str">
        <f>IFERROR(IF(OR($C248="",$C248="No CAS"),INDEX('DEQ Pollutant List'!$A$7:$A$611,MATCH($D248,'DEQ Pollutant List'!$C$7:$C$611,0)),INDEX('DEQ Pollutant List'!$A$7:$A$611,MATCH($C248,'DEQ Pollutant List'!$B$7:$B$611,0))),"")</f>
        <v/>
      </c>
      <c r="F248" s="133"/>
      <c r="G248" s="134"/>
      <c r="H248" s="102"/>
      <c r="I248" s="101"/>
      <c r="J248" s="103"/>
      <c r="K248" s="83"/>
      <c r="L248" s="101"/>
      <c r="M248" s="103"/>
      <c r="N248" s="83"/>
    </row>
    <row r="249" spans="1:14" x14ac:dyDescent="0.35">
      <c r="A249" s="79"/>
      <c r="B249" s="128"/>
      <c r="C249" s="132"/>
      <c r="D249" s="81" t="str">
        <f>IFERROR(IF(C249="No CAS","",INDEX('DEQ Pollutant List'!$C$7:$C$611,MATCH('5. Pollutant Emissions - MB'!C249,'DEQ Pollutant List'!$B$7:$B$611,0))),"")</f>
        <v/>
      </c>
      <c r="E249" s="110" t="str">
        <f>IFERROR(IF(OR($C249="",$C249="No CAS"),INDEX('DEQ Pollutant List'!$A$7:$A$611,MATCH($D249,'DEQ Pollutant List'!$C$7:$C$611,0)),INDEX('DEQ Pollutant List'!$A$7:$A$611,MATCH($C249,'DEQ Pollutant List'!$B$7:$B$611,0))),"")</f>
        <v/>
      </c>
      <c r="F249" s="133"/>
      <c r="G249" s="134"/>
      <c r="H249" s="102"/>
      <c r="I249" s="101"/>
      <c r="J249" s="103"/>
      <c r="K249" s="83"/>
      <c r="L249" s="101"/>
      <c r="M249" s="103"/>
      <c r="N249" s="83"/>
    </row>
    <row r="250" spans="1:14" x14ac:dyDescent="0.35">
      <c r="A250" s="79"/>
      <c r="B250" s="128"/>
      <c r="C250" s="132"/>
      <c r="D250" s="81" t="str">
        <f>IFERROR(IF(C250="No CAS","",INDEX('DEQ Pollutant List'!$C$7:$C$611,MATCH('5. Pollutant Emissions - MB'!C250,'DEQ Pollutant List'!$B$7:$B$611,0))),"")</f>
        <v/>
      </c>
      <c r="E250" s="110" t="str">
        <f>IFERROR(IF(OR($C250="",$C250="No CAS"),INDEX('DEQ Pollutant List'!$A$7:$A$611,MATCH($D250,'DEQ Pollutant List'!$C$7:$C$611,0)),INDEX('DEQ Pollutant List'!$A$7:$A$611,MATCH($C250,'DEQ Pollutant List'!$B$7:$B$611,0))),"")</f>
        <v/>
      </c>
      <c r="F250" s="133"/>
      <c r="G250" s="134"/>
      <c r="H250" s="102"/>
      <c r="I250" s="101"/>
      <c r="J250" s="103"/>
      <c r="K250" s="83"/>
      <c r="L250" s="101"/>
      <c r="M250" s="103"/>
      <c r="N250" s="83"/>
    </row>
    <row r="251" spans="1:14" x14ac:dyDescent="0.35">
      <c r="A251" s="79"/>
      <c r="B251" s="128"/>
      <c r="C251" s="132"/>
      <c r="D251" s="81" t="str">
        <f>IFERROR(IF(C251="No CAS","",INDEX('DEQ Pollutant List'!$C$7:$C$611,MATCH('5. Pollutant Emissions - MB'!C251,'DEQ Pollutant List'!$B$7:$B$611,0))),"")</f>
        <v/>
      </c>
      <c r="E251" s="110" t="str">
        <f>IFERROR(IF(OR($C251="",$C251="No CAS"),INDEX('DEQ Pollutant List'!$A$7:$A$611,MATCH($D251,'DEQ Pollutant List'!$C$7:$C$611,0)),INDEX('DEQ Pollutant List'!$A$7:$A$611,MATCH($C251,'DEQ Pollutant List'!$B$7:$B$611,0))),"")</f>
        <v/>
      </c>
      <c r="F251" s="133"/>
      <c r="G251" s="134"/>
      <c r="H251" s="102"/>
      <c r="I251" s="101"/>
      <c r="J251" s="103"/>
      <c r="K251" s="83"/>
      <c r="L251" s="101"/>
      <c r="M251" s="103"/>
      <c r="N251" s="83"/>
    </row>
    <row r="252" spans="1:14" x14ac:dyDescent="0.35">
      <c r="A252" s="79"/>
      <c r="B252" s="128"/>
      <c r="C252" s="132"/>
      <c r="D252" s="81" t="str">
        <f>IFERROR(IF(C252="No CAS","",INDEX('DEQ Pollutant List'!$C$7:$C$611,MATCH('5. Pollutant Emissions - MB'!C252,'DEQ Pollutant List'!$B$7:$B$611,0))),"")</f>
        <v/>
      </c>
      <c r="E252" s="110" t="str">
        <f>IFERROR(IF(OR($C252="",$C252="No CAS"),INDEX('DEQ Pollutant List'!$A$7:$A$611,MATCH($D252,'DEQ Pollutant List'!$C$7:$C$611,0)),INDEX('DEQ Pollutant List'!$A$7:$A$611,MATCH($C252,'DEQ Pollutant List'!$B$7:$B$611,0))),"")</f>
        <v/>
      </c>
      <c r="F252" s="133"/>
      <c r="G252" s="134"/>
      <c r="H252" s="102"/>
      <c r="I252" s="101"/>
      <c r="J252" s="103"/>
      <c r="K252" s="83"/>
      <c r="L252" s="101"/>
      <c r="M252" s="103"/>
      <c r="N252" s="83"/>
    </row>
    <row r="253" spans="1:14" x14ac:dyDescent="0.35">
      <c r="A253" s="79"/>
      <c r="B253" s="128"/>
      <c r="C253" s="132"/>
      <c r="D253" s="81" t="str">
        <f>IFERROR(IF(C253="No CAS","",INDEX('DEQ Pollutant List'!$C$7:$C$611,MATCH('5. Pollutant Emissions - MB'!C253,'DEQ Pollutant List'!$B$7:$B$611,0))),"")</f>
        <v/>
      </c>
      <c r="E253" s="110" t="str">
        <f>IFERROR(IF(OR($C253="",$C253="No CAS"),INDEX('DEQ Pollutant List'!$A$7:$A$611,MATCH($D253,'DEQ Pollutant List'!$C$7:$C$611,0)),INDEX('DEQ Pollutant List'!$A$7:$A$611,MATCH($C253,'DEQ Pollutant List'!$B$7:$B$611,0))),"")</f>
        <v/>
      </c>
      <c r="F253" s="133"/>
      <c r="G253" s="134"/>
      <c r="H253" s="102"/>
      <c r="I253" s="101"/>
      <c r="J253" s="103"/>
      <c r="K253" s="83"/>
      <c r="L253" s="101"/>
      <c r="M253" s="103"/>
      <c r="N253" s="83"/>
    </row>
    <row r="254" spans="1:14" x14ac:dyDescent="0.35">
      <c r="A254" s="79"/>
      <c r="B254" s="128"/>
      <c r="C254" s="132"/>
      <c r="D254" s="81" t="str">
        <f>IFERROR(IF(C254="No CAS","",INDEX('DEQ Pollutant List'!$C$7:$C$611,MATCH('5. Pollutant Emissions - MB'!C254,'DEQ Pollutant List'!$B$7:$B$611,0))),"")</f>
        <v/>
      </c>
      <c r="E254" s="110" t="str">
        <f>IFERROR(IF(OR($C254="",$C254="No CAS"),INDEX('DEQ Pollutant List'!$A$7:$A$611,MATCH($D254,'DEQ Pollutant List'!$C$7:$C$611,0)),INDEX('DEQ Pollutant List'!$A$7:$A$611,MATCH($C254,'DEQ Pollutant List'!$B$7:$B$611,0))),"")</f>
        <v/>
      </c>
      <c r="F254" s="133"/>
      <c r="G254" s="134"/>
      <c r="H254" s="102"/>
      <c r="I254" s="101"/>
      <c r="J254" s="103"/>
      <c r="K254" s="83"/>
      <c r="L254" s="101"/>
      <c r="M254" s="103"/>
      <c r="N254" s="83"/>
    </row>
    <row r="255" spans="1:14" x14ac:dyDescent="0.35">
      <c r="A255" s="79"/>
      <c r="B255" s="128"/>
      <c r="C255" s="132"/>
      <c r="D255" s="81" t="str">
        <f>IFERROR(IF(C255="No CAS","",INDEX('DEQ Pollutant List'!$C$7:$C$611,MATCH('5. Pollutant Emissions - MB'!C255,'DEQ Pollutant List'!$B$7:$B$611,0))),"")</f>
        <v/>
      </c>
      <c r="E255" s="110" t="str">
        <f>IFERROR(IF(OR($C255="",$C255="No CAS"),INDEX('DEQ Pollutant List'!$A$7:$A$611,MATCH($D255,'DEQ Pollutant List'!$C$7:$C$611,0)),INDEX('DEQ Pollutant List'!$A$7:$A$611,MATCH($C255,'DEQ Pollutant List'!$B$7:$B$611,0))),"")</f>
        <v/>
      </c>
      <c r="F255" s="133"/>
      <c r="G255" s="134"/>
      <c r="H255" s="102"/>
      <c r="I255" s="101"/>
      <c r="J255" s="103"/>
      <c r="K255" s="83"/>
      <c r="L255" s="101"/>
      <c r="M255" s="103"/>
      <c r="N255" s="83"/>
    </row>
    <row r="256" spans="1:14" x14ac:dyDescent="0.35">
      <c r="A256" s="79"/>
      <c r="B256" s="128"/>
      <c r="C256" s="132"/>
      <c r="D256" s="81" t="str">
        <f>IFERROR(IF(C256="No CAS","",INDEX('DEQ Pollutant List'!$C$7:$C$611,MATCH('5. Pollutant Emissions - MB'!C256,'DEQ Pollutant List'!$B$7:$B$611,0))),"")</f>
        <v/>
      </c>
      <c r="E256" s="110" t="str">
        <f>IFERROR(IF(OR($C256="",$C256="No CAS"),INDEX('DEQ Pollutant List'!$A$7:$A$611,MATCH($D256,'DEQ Pollutant List'!$C$7:$C$611,0)),INDEX('DEQ Pollutant List'!$A$7:$A$611,MATCH($C256,'DEQ Pollutant List'!$B$7:$B$611,0))),"")</f>
        <v/>
      </c>
      <c r="F256" s="133"/>
      <c r="G256" s="134"/>
      <c r="H256" s="102"/>
      <c r="I256" s="101"/>
      <c r="J256" s="103"/>
      <c r="K256" s="83"/>
      <c r="L256" s="101"/>
      <c r="M256" s="103"/>
      <c r="N256" s="83"/>
    </row>
    <row r="257" spans="1:14" x14ac:dyDescent="0.35">
      <c r="A257" s="79"/>
      <c r="B257" s="128"/>
      <c r="C257" s="132"/>
      <c r="D257" s="81" t="str">
        <f>IFERROR(IF(C257="No CAS","",INDEX('DEQ Pollutant List'!$C$7:$C$611,MATCH('5. Pollutant Emissions - MB'!C257,'DEQ Pollutant List'!$B$7:$B$611,0))),"")</f>
        <v/>
      </c>
      <c r="E257" s="110" t="str">
        <f>IFERROR(IF(OR($C257="",$C257="No CAS"),INDEX('DEQ Pollutant List'!$A$7:$A$611,MATCH($D257,'DEQ Pollutant List'!$C$7:$C$611,0)),INDEX('DEQ Pollutant List'!$A$7:$A$611,MATCH($C257,'DEQ Pollutant List'!$B$7:$B$611,0))),"")</f>
        <v/>
      </c>
      <c r="F257" s="133"/>
      <c r="G257" s="134"/>
      <c r="H257" s="102"/>
      <c r="I257" s="101"/>
      <c r="J257" s="103"/>
      <c r="K257" s="83"/>
      <c r="L257" s="101"/>
      <c r="M257" s="103"/>
      <c r="N257" s="83"/>
    </row>
    <row r="258" spans="1:14" x14ac:dyDescent="0.35">
      <c r="A258" s="79"/>
      <c r="B258" s="128"/>
      <c r="C258" s="132"/>
      <c r="D258" s="81" t="str">
        <f>IFERROR(IF(C258="No CAS","",INDEX('DEQ Pollutant List'!$C$7:$C$611,MATCH('5. Pollutant Emissions - MB'!C258,'DEQ Pollutant List'!$B$7:$B$611,0))),"")</f>
        <v/>
      </c>
      <c r="E258" s="110" t="str">
        <f>IFERROR(IF(OR($C258="",$C258="No CAS"),INDEX('DEQ Pollutant List'!$A$7:$A$611,MATCH($D258,'DEQ Pollutant List'!$C$7:$C$611,0)),INDEX('DEQ Pollutant List'!$A$7:$A$611,MATCH($C258,'DEQ Pollutant List'!$B$7:$B$611,0))),"")</f>
        <v/>
      </c>
      <c r="F258" s="133"/>
      <c r="G258" s="134"/>
      <c r="H258" s="102"/>
      <c r="I258" s="101"/>
      <c r="J258" s="103"/>
      <c r="K258" s="83"/>
      <c r="L258" s="101"/>
      <c r="M258" s="103"/>
      <c r="N258" s="83"/>
    </row>
    <row r="259" spans="1:14" x14ac:dyDescent="0.35">
      <c r="A259" s="79"/>
      <c r="B259" s="128"/>
      <c r="C259" s="132"/>
      <c r="D259" s="81" t="str">
        <f>IFERROR(IF(C259="No CAS","",INDEX('DEQ Pollutant List'!$C$7:$C$611,MATCH('5. Pollutant Emissions - MB'!C259,'DEQ Pollutant List'!$B$7:$B$611,0))),"")</f>
        <v/>
      </c>
      <c r="E259" s="110" t="str">
        <f>IFERROR(IF(OR($C259="",$C259="No CAS"),INDEX('DEQ Pollutant List'!$A$7:$A$611,MATCH($D259,'DEQ Pollutant List'!$C$7:$C$611,0)),INDEX('DEQ Pollutant List'!$A$7:$A$611,MATCH($C259,'DEQ Pollutant List'!$B$7:$B$611,0))),"")</f>
        <v/>
      </c>
      <c r="F259" s="133"/>
      <c r="G259" s="134"/>
      <c r="H259" s="102"/>
      <c r="I259" s="101"/>
      <c r="J259" s="103"/>
      <c r="K259" s="83"/>
      <c r="L259" s="101"/>
      <c r="M259" s="103"/>
      <c r="N259" s="83"/>
    </row>
    <row r="260" spans="1:14" x14ac:dyDescent="0.35">
      <c r="A260" s="79"/>
      <c r="B260" s="128"/>
      <c r="C260" s="132"/>
      <c r="D260" s="81" t="str">
        <f>IFERROR(IF(C260="No CAS","",INDEX('DEQ Pollutant List'!$C$7:$C$611,MATCH('5. Pollutant Emissions - MB'!C260,'DEQ Pollutant List'!$B$7:$B$611,0))),"")</f>
        <v/>
      </c>
      <c r="E260" s="110" t="str">
        <f>IFERROR(IF(OR($C260="",$C260="No CAS"),INDEX('DEQ Pollutant List'!$A$7:$A$611,MATCH($D260,'DEQ Pollutant List'!$C$7:$C$611,0)),INDEX('DEQ Pollutant List'!$A$7:$A$611,MATCH($C260,'DEQ Pollutant List'!$B$7:$B$611,0))),"")</f>
        <v/>
      </c>
      <c r="F260" s="133"/>
      <c r="G260" s="134"/>
      <c r="H260" s="102"/>
      <c r="I260" s="101"/>
      <c r="J260" s="103"/>
      <c r="K260" s="83"/>
      <c r="L260" s="101"/>
      <c r="M260" s="103"/>
      <c r="N260" s="83"/>
    </row>
    <row r="261" spans="1:14" x14ac:dyDescent="0.35">
      <c r="A261" s="79"/>
      <c r="B261" s="128"/>
      <c r="C261" s="132"/>
      <c r="D261" s="81" t="str">
        <f>IFERROR(IF(C261="No CAS","",INDEX('DEQ Pollutant List'!$C$7:$C$611,MATCH('5. Pollutant Emissions - MB'!C261,'DEQ Pollutant List'!$B$7:$B$611,0))),"")</f>
        <v/>
      </c>
      <c r="E261" s="110" t="str">
        <f>IFERROR(IF(OR($C261="",$C261="No CAS"),INDEX('DEQ Pollutant List'!$A$7:$A$611,MATCH($D261,'DEQ Pollutant List'!$C$7:$C$611,0)),INDEX('DEQ Pollutant List'!$A$7:$A$611,MATCH($C261,'DEQ Pollutant List'!$B$7:$B$611,0))),"")</f>
        <v/>
      </c>
      <c r="F261" s="133"/>
      <c r="G261" s="134"/>
      <c r="H261" s="102"/>
      <c r="I261" s="101"/>
      <c r="J261" s="103"/>
      <c r="K261" s="83"/>
      <c r="L261" s="101"/>
      <c r="M261" s="103"/>
      <c r="N261" s="83"/>
    </row>
    <row r="262" spans="1:14" x14ac:dyDescent="0.35">
      <c r="A262" s="79"/>
      <c r="B262" s="128"/>
      <c r="C262" s="132"/>
      <c r="D262" s="81" t="str">
        <f>IFERROR(IF(C262="No CAS","",INDEX('DEQ Pollutant List'!$C$7:$C$611,MATCH('5. Pollutant Emissions - MB'!C262,'DEQ Pollutant List'!$B$7:$B$611,0))),"")</f>
        <v/>
      </c>
      <c r="E262" s="110" t="str">
        <f>IFERROR(IF(OR($C262="",$C262="No CAS"),INDEX('DEQ Pollutant List'!$A$7:$A$611,MATCH($D262,'DEQ Pollutant List'!$C$7:$C$611,0)),INDEX('DEQ Pollutant List'!$A$7:$A$611,MATCH($C262,'DEQ Pollutant List'!$B$7:$B$611,0))),"")</f>
        <v/>
      </c>
      <c r="F262" s="133"/>
      <c r="G262" s="134"/>
      <c r="H262" s="102"/>
      <c r="I262" s="101"/>
      <c r="J262" s="103"/>
      <c r="K262" s="83"/>
      <c r="L262" s="101"/>
      <c r="M262" s="103"/>
      <c r="N262" s="83"/>
    </row>
    <row r="263" spans="1:14" x14ac:dyDescent="0.35">
      <c r="A263" s="79"/>
      <c r="B263" s="128"/>
      <c r="C263" s="132"/>
      <c r="D263" s="81" t="str">
        <f>IFERROR(IF(C263="No CAS","",INDEX('DEQ Pollutant List'!$C$7:$C$611,MATCH('5. Pollutant Emissions - MB'!C263,'DEQ Pollutant List'!$B$7:$B$611,0))),"")</f>
        <v/>
      </c>
      <c r="E263" s="110" t="str">
        <f>IFERROR(IF(OR($C263="",$C263="No CAS"),INDEX('DEQ Pollutant List'!$A$7:$A$611,MATCH($D263,'DEQ Pollutant List'!$C$7:$C$611,0)),INDEX('DEQ Pollutant List'!$A$7:$A$611,MATCH($C263,'DEQ Pollutant List'!$B$7:$B$611,0))),"")</f>
        <v/>
      </c>
      <c r="F263" s="133"/>
      <c r="G263" s="134"/>
      <c r="H263" s="102"/>
      <c r="I263" s="101"/>
      <c r="J263" s="103"/>
      <c r="K263" s="83"/>
      <c r="L263" s="101"/>
      <c r="M263" s="103"/>
      <c r="N263" s="83"/>
    </row>
    <row r="264" spans="1:14" x14ac:dyDescent="0.35">
      <c r="A264" s="79"/>
      <c r="B264" s="128"/>
      <c r="C264" s="132"/>
      <c r="D264" s="81" t="str">
        <f>IFERROR(IF(C264="No CAS","",INDEX('DEQ Pollutant List'!$C$7:$C$611,MATCH('5. Pollutant Emissions - MB'!C264,'DEQ Pollutant List'!$B$7:$B$611,0))),"")</f>
        <v/>
      </c>
      <c r="E264" s="110" t="str">
        <f>IFERROR(IF(OR($C264="",$C264="No CAS"),INDEX('DEQ Pollutant List'!$A$7:$A$611,MATCH($D264,'DEQ Pollutant List'!$C$7:$C$611,0)),INDEX('DEQ Pollutant List'!$A$7:$A$611,MATCH($C264,'DEQ Pollutant List'!$B$7:$B$611,0))),"")</f>
        <v/>
      </c>
      <c r="F264" s="133"/>
      <c r="G264" s="134"/>
      <c r="H264" s="102"/>
      <c r="I264" s="101"/>
      <c r="J264" s="103"/>
      <c r="K264" s="83"/>
      <c r="L264" s="101"/>
      <c r="M264" s="103"/>
      <c r="N264" s="83"/>
    </row>
    <row r="265" spans="1:14" x14ac:dyDescent="0.35">
      <c r="A265" s="79"/>
      <c r="B265" s="128"/>
      <c r="C265" s="132"/>
      <c r="D265" s="81" t="str">
        <f>IFERROR(IF(C265="No CAS","",INDEX('DEQ Pollutant List'!$C$7:$C$611,MATCH('5. Pollutant Emissions - MB'!C265,'DEQ Pollutant List'!$B$7:$B$611,0))),"")</f>
        <v/>
      </c>
      <c r="E265" s="110" t="str">
        <f>IFERROR(IF(OR($C265="",$C265="No CAS"),INDEX('DEQ Pollutant List'!$A$7:$A$611,MATCH($D265,'DEQ Pollutant List'!$C$7:$C$611,0)),INDEX('DEQ Pollutant List'!$A$7:$A$611,MATCH($C265,'DEQ Pollutant List'!$B$7:$B$611,0))),"")</f>
        <v/>
      </c>
      <c r="F265" s="133"/>
      <c r="G265" s="134"/>
      <c r="H265" s="102"/>
      <c r="I265" s="101"/>
      <c r="J265" s="103"/>
      <c r="K265" s="83"/>
      <c r="L265" s="101"/>
      <c r="M265" s="103"/>
      <c r="N265" s="83"/>
    </row>
    <row r="266" spans="1:14" x14ac:dyDescent="0.35">
      <c r="A266" s="79"/>
      <c r="B266" s="128"/>
      <c r="C266" s="132"/>
      <c r="D266" s="81" t="str">
        <f>IFERROR(IF(C266="No CAS","",INDEX('DEQ Pollutant List'!$C$7:$C$611,MATCH('5. Pollutant Emissions - MB'!C266,'DEQ Pollutant List'!$B$7:$B$611,0))),"")</f>
        <v/>
      </c>
      <c r="E266" s="110" t="str">
        <f>IFERROR(IF(OR($C266="",$C266="No CAS"),INDEX('DEQ Pollutant List'!$A$7:$A$611,MATCH($D266,'DEQ Pollutant List'!$C$7:$C$611,0)),INDEX('DEQ Pollutant List'!$A$7:$A$611,MATCH($C266,'DEQ Pollutant List'!$B$7:$B$611,0))),"")</f>
        <v/>
      </c>
      <c r="F266" s="133"/>
      <c r="G266" s="134"/>
      <c r="H266" s="102"/>
      <c r="I266" s="101"/>
      <c r="J266" s="103"/>
      <c r="K266" s="83"/>
      <c r="L266" s="101"/>
      <c r="M266" s="103"/>
      <c r="N266" s="83"/>
    </row>
    <row r="267" spans="1:14" x14ac:dyDescent="0.35">
      <c r="A267" s="79"/>
      <c r="B267" s="128"/>
      <c r="C267" s="132"/>
      <c r="D267" s="81" t="str">
        <f>IFERROR(IF(C267="No CAS","",INDEX('DEQ Pollutant List'!$C$7:$C$611,MATCH('5. Pollutant Emissions - MB'!C267,'DEQ Pollutant List'!$B$7:$B$611,0))),"")</f>
        <v/>
      </c>
      <c r="E267" s="110" t="str">
        <f>IFERROR(IF(OR($C267="",$C267="No CAS"),INDEX('DEQ Pollutant List'!$A$7:$A$611,MATCH($D267,'DEQ Pollutant List'!$C$7:$C$611,0)),INDEX('DEQ Pollutant List'!$A$7:$A$611,MATCH($C267,'DEQ Pollutant List'!$B$7:$B$611,0))),"")</f>
        <v/>
      </c>
      <c r="F267" s="133"/>
      <c r="G267" s="134"/>
      <c r="H267" s="102"/>
      <c r="I267" s="101"/>
      <c r="J267" s="103"/>
      <c r="K267" s="83"/>
      <c r="L267" s="101"/>
      <c r="M267" s="103"/>
      <c r="N267" s="83"/>
    </row>
    <row r="268" spans="1:14" x14ac:dyDescent="0.35">
      <c r="A268" s="79"/>
      <c r="B268" s="128"/>
      <c r="C268" s="132"/>
      <c r="D268" s="81" t="str">
        <f>IFERROR(IF(C268="No CAS","",INDEX('DEQ Pollutant List'!$C$7:$C$611,MATCH('5. Pollutant Emissions - MB'!C268,'DEQ Pollutant List'!$B$7:$B$611,0))),"")</f>
        <v/>
      </c>
      <c r="E268" s="110" t="str">
        <f>IFERROR(IF(OR($C268="",$C268="No CAS"),INDEX('DEQ Pollutant List'!$A$7:$A$611,MATCH($D268,'DEQ Pollutant List'!$C$7:$C$611,0)),INDEX('DEQ Pollutant List'!$A$7:$A$611,MATCH($C268,'DEQ Pollutant List'!$B$7:$B$611,0))),"")</f>
        <v/>
      </c>
      <c r="F268" s="133"/>
      <c r="G268" s="134"/>
      <c r="H268" s="102"/>
      <c r="I268" s="101"/>
      <c r="J268" s="103"/>
      <c r="K268" s="83"/>
      <c r="L268" s="101"/>
      <c r="M268" s="103"/>
      <c r="N268" s="83"/>
    </row>
    <row r="269" spans="1:14" x14ac:dyDescent="0.35">
      <c r="A269" s="79"/>
      <c r="B269" s="128"/>
      <c r="C269" s="132"/>
      <c r="D269" s="81" t="str">
        <f>IFERROR(IF(C269="No CAS","",INDEX('DEQ Pollutant List'!$C$7:$C$611,MATCH('5. Pollutant Emissions - MB'!C269,'DEQ Pollutant List'!$B$7:$B$611,0))),"")</f>
        <v/>
      </c>
      <c r="E269" s="110" t="str">
        <f>IFERROR(IF(OR($C269="",$C269="No CAS"),INDEX('DEQ Pollutant List'!$A$7:$A$611,MATCH($D269,'DEQ Pollutant List'!$C$7:$C$611,0)),INDEX('DEQ Pollutant List'!$A$7:$A$611,MATCH($C269,'DEQ Pollutant List'!$B$7:$B$611,0))),"")</f>
        <v/>
      </c>
      <c r="F269" s="133"/>
      <c r="G269" s="134"/>
      <c r="H269" s="102"/>
      <c r="I269" s="101"/>
      <c r="J269" s="103"/>
      <c r="K269" s="83"/>
      <c r="L269" s="101"/>
      <c r="M269" s="103"/>
      <c r="N269" s="83"/>
    </row>
    <row r="270" spans="1:14" x14ac:dyDescent="0.35">
      <c r="A270" s="79"/>
      <c r="B270" s="128"/>
      <c r="C270" s="132"/>
      <c r="D270" s="81" t="str">
        <f>IFERROR(IF(C270="No CAS","",INDEX('DEQ Pollutant List'!$C$7:$C$611,MATCH('5. Pollutant Emissions - MB'!C270,'DEQ Pollutant List'!$B$7:$B$611,0))),"")</f>
        <v/>
      </c>
      <c r="E270" s="110" t="str">
        <f>IFERROR(IF(OR($C270="",$C270="No CAS"),INDEX('DEQ Pollutant List'!$A$7:$A$611,MATCH($D270,'DEQ Pollutant List'!$C$7:$C$611,0)),INDEX('DEQ Pollutant List'!$A$7:$A$611,MATCH($C270,'DEQ Pollutant List'!$B$7:$B$611,0))),"")</f>
        <v/>
      </c>
      <c r="F270" s="133"/>
      <c r="G270" s="134"/>
      <c r="H270" s="102"/>
      <c r="I270" s="101"/>
      <c r="J270" s="103"/>
      <c r="K270" s="83"/>
      <c r="L270" s="101"/>
      <c r="M270" s="103"/>
      <c r="N270" s="83"/>
    </row>
    <row r="271" spans="1:14" x14ac:dyDescent="0.35">
      <c r="A271" s="79"/>
      <c r="B271" s="128"/>
      <c r="C271" s="132"/>
      <c r="D271" s="81" t="str">
        <f>IFERROR(IF(C271="No CAS","",INDEX('DEQ Pollutant List'!$C$7:$C$611,MATCH('5. Pollutant Emissions - MB'!C271,'DEQ Pollutant List'!$B$7:$B$611,0))),"")</f>
        <v/>
      </c>
      <c r="E271" s="110" t="str">
        <f>IFERROR(IF(OR($C271="",$C271="No CAS"),INDEX('DEQ Pollutant List'!$A$7:$A$611,MATCH($D271,'DEQ Pollutant List'!$C$7:$C$611,0)),INDEX('DEQ Pollutant List'!$A$7:$A$611,MATCH($C271,'DEQ Pollutant List'!$B$7:$B$611,0))),"")</f>
        <v/>
      </c>
      <c r="F271" s="133"/>
      <c r="G271" s="134"/>
      <c r="H271" s="102"/>
      <c r="I271" s="101"/>
      <c r="J271" s="103"/>
      <c r="K271" s="83"/>
      <c r="L271" s="101"/>
      <c r="M271" s="103"/>
      <c r="N271" s="83"/>
    </row>
    <row r="272" spans="1:14" x14ac:dyDescent="0.35">
      <c r="A272" s="79"/>
      <c r="B272" s="128"/>
      <c r="C272" s="132"/>
      <c r="D272" s="81" t="str">
        <f>IFERROR(IF(C272="No CAS","",INDEX('DEQ Pollutant List'!$C$7:$C$611,MATCH('5. Pollutant Emissions - MB'!C272,'DEQ Pollutant List'!$B$7:$B$611,0))),"")</f>
        <v/>
      </c>
      <c r="E272" s="110" t="str">
        <f>IFERROR(IF(OR($C272="",$C272="No CAS"),INDEX('DEQ Pollutant List'!$A$7:$A$611,MATCH($D272,'DEQ Pollutant List'!$C$7:$C$611,0)),INDEX('DEQ Pollutant List'!$A$7:$A$611,MATCH($C272,'DEQ Pollutant List'!$B$7:$B$611,0))),"")</f>
        <v/>
      </c>
      <c r="F272" s="133"/>
      <c r="G272" s="134"/>
      <c r="H272" s="102"/>
      <c r="I272" s="101"/>
      <c r="J272" s="103"/>
      <c r="K272" s="83"/>
      <c r="L272" s="101"/>
      <c r="M272" s="103"/>
      <c r="N272" s="83"/>
    </row>
    <row r="273" spans="1:14" x14ac:dyDescent="0.35">
      <c r="A273" s="79"/>
      <c r="B273" s="128"/>
      <c r="C273" s="132"/>
      <c r="D273" s="81" t="str">
        <f>IFERROR(IF(C273="No CAS","",INDEX('DEQ Pollutant List'!$C$7:$C$611,MATCH('5. Pollutant Emissions - MB'!C273,'DEQ Pollutant List'!$B$7:$B$611,0))),"")</f>
        <v/>
      </c>
      <c r="E273" s="110" t="str">
        <f>IFERROR(IF(OR($C273="",$C273="No CAS"),INDEX('DEQ Pollutant List'!$A$7:$A$611,MATCH($D273,'DEQ Pollutant List'!$C$7:$C$611,0)),INDEX('DEQ Pollutant List'!$A$7:$A$611,MATCH($C273,'DEQ Pollutant List'!$B$7:$B$611,0))),"")</f>
        <v/>
      </c>
      <c r="F273" s="133"/>
      <c r="G273" s="134"/>
      <c r="H273" s="102"/>
      <c r="I273" s="101"/>
      <c r="J273" s="103"/>
      <c r="K273" s="83"/>
      <c r="L273" s="101"/>
      <c r="M273" s="103"/>
      <c r="N273" s="83"/>
    </row>
    <row r="274" spans="1:14" x14ac:dyDescent="0.35">
      <c r="A274" s="79"/>
      <c r="B274" s="128"/>
      <c r="C274" s="132"/>
      <c r="D274" s="81" t="str">
        <f>IFERROR(IF(C274="No CAS","",INDEX('DEQ Pollutant List'!$C$7:$C$611,MATCH('5. Pollutant Emissions - MB'!C274,'DEQ Pollutant List'!$B$7:$B$611,0))),"")</f>
        <v/>
      </c>
      <c r="E274" s="110" t="str">
        <f>IFERROR(IF(OR($C274="",$C274="No CAS"),INDEX('DEQ Pollutant List'!$A$7:$A$611,MATCH($D274,'DEQ Pollutant List'!$C$7:$C$611,0)),INDEX('DEQ Pollutant List'!$A$7:$A$611,MATCH($C274,'DEQ Pollutant List'!$B$7:$B$611,0))),"")</f>
        <v/>
      </c>
      <c r="F274" s="133"/>
      <c r="G274" s="134"/>
      <c r="H274" s="102"/>
      <c r="I274" s="101"/>
      <c r="J274" s="103"/>
      <c r="K274" s="83"/>
      <c r="L274" s="101"/>
      <c r="M274" s="103"/>
      <c r="N274" s="83"/>
    </row>
    <row r="275" spans="1:14" x14ac:dyDescent="0.35">
      <c r="A275" s="79"/>
      <c r="B275" s="128"/>
      <c r="C275" s="132"/>
      <c r="D275" s="81" t="str">
        <f>IFERROR(IF(C275="No CAS","",INDEX('DEQ Pollutant List'!$C$7:$C$611,MATCH('5. Pollutant Emissions - MB'!C275,'DEQ Pollutant List'!$B$7:$B$611,0))),"")</f>
        <v/>
      </c>
      <c r="E275" s="110" t="str">
        <f>IFERROR(IF(OR($C275="",$C275="No CAS"),INDEX('DEQ Pollutant List'!$A$7:$A$611,MATCH($D275,'DEQ Pollutant List'!$C$7:$C$611,0)),INDEX('DEQ Pollutant List'!$A$7:$A$611,MATCH($C275,'DEQ Pollutant List'!$B$7:$B$611,0))),"")</f>
        <v/>
      </c>
      <c r="F275" s="133"/>
      <c r="G275" s="134"/>
      <c r="H275" s="102"/>
      <c r="I275" s="101"/>
      <c r="J275" s="103"/>
      <c r="K275" s="83"/>
      <c r="L275" s="101"/>
      <c r="M275" s="103"/>
      <c r="N275" s="83"/>
    </row>
    <row r="276" spans="1:14" x14ac:dyDescent="0.35">
      <c r="A276" s="79"/>
      <c r="B276" s="128"/>
      <c r="C276" s="132"/>
      <c r="D276" s="81" t="str">
        <f>IFERROR(IF(C276="No CAS","",INDEX('DEQ Pollutant List'!$C$7:$C$611,MATCH('5. Pollutant Emissions - MB'!C276,'DEQ Pollutant List'!$B$7:$B$611,0))),"")</f>
        <v/>
      </c>
      <c r="E276" s="110" t="str">
        <f>IFERROR(IF(OR($C276="",$C276="No CAS"),INDEX('DEQ Pollutant List'!$A$7:$A$611,MATCH($D276,'DEQ Pollutant List'!$C$7:$C$611,0)),INDEX('DEQ Pollutant List'!$A$7:$A$611,MATCH($C276,'DEQ Pollutant List'!$B$7:$B$611,0))),"")</f>
        <v/>
      </c>
      <c r="F276" s="133"/>
      <c r="G276" s="134"/>
      <c r="H276" s="102"/>
      <c r="I276" s="101"/>
      <c r="J276" s="103"/>
      <c r="K276" s="83"/>
      <c r="L276" s="101"/>
      <c r="M276" s="103"/>
      <c r="N276" s="83"/>
    </row>
    <row r="277" spans="1:14" x14ac:dyDescent="0.35">
      <c r="A277" s="79"/>
      <c r="B277" s="128"/>
      <c r="C277" s="132"/>
      <c r="D277" s="81" t="str">
        <f>IFERROR(IF(C277="No CAS","",INDEX('DEQ Pollutant List'!$C$7:$C$611,MATCH('5. Pollutant Emissions - MB'!C277,'DEQ Pollutant List'!$B$7:$B$611,0))),"")</f>
        <v/>
      </c>
      <c r="E277" s="110" t="str">
        <f>IFERROR(IF(OR($C277="",$C277="No CAS"),INDEX('DEQ Pollutant List'!$A$7:$A$611,MATCH($D277,'DEQ Pollutant List'!$C$7:$C$611,0)),INDEX('DEQ Pollutant List'!$A$7:$A$611,MATCH($C277,'DEQ Pollutant List'!$B$7:$B$611,0))),"")</f>
        <v/>
      </c>
      <c r="F277" s="133"/>
      <c r="G277" s="134"/>
      <c r="H277" s="102"/>
      <c r="I277" s="101"/>
      <c r="J277" s="103"/>
      <c r="K277" s="83"/>
      <c r="L277" s="101"/>
      <c r="M277" s="103"/>
      <c r="N277" s="83"/>
    </row>
    <row r="278" spans="1:14" x14ac:dyDescent="0.35">
      <c r="A278" s="79"/>
      <c r="B278" s="128"/>
      <c r="C278" s="132"/>
      <c r="D278" s="81" t="str">
        <f>IFERROR(IF(C278="No CAS","",INDEX('DEQ Pollutant List'!$C$7:$C$611,MATCH('5. Pollutant Emissions - MB'!C278,'DEQ Pollutant List'!$B$7:$B$611,0))),"")</f>
        <v/>
      </c>
      <c r="E278" s="110" t="str">
        <f>IFERROR(IF(OR($C278="",$C278="No CAS"),INDEX('DEQ Pollutant List'!$A$7:$A$611,MATCH($D278,'DEQ Pollutant List'!$C$7:$C$611,0)),INDEX('DEQ Pollutant List'!$A$7:$A$611,MATCH($C278,'DEQ Pollutant List'!$B$7:$B$611,0))),"")</f>
        <v/>
      </c>
      <c r="F278" s="133"/>
      <c r="G278" s="134"/>
      <c r="H278" s="102"/>
      <c r="I278" s="101"/>
      <c r="J278" s="103"/>
      <c r="K278" s="83"/>
      <c r="L278" s="101"/>
      <c r="M278" s="103"/>
      <c r="N278" s="83"/>
    </row>
    <row r="279" spans="1:14" x14ac:dyDescent="0.35">
      <c r="A279" s="79"/>
      <c r="B279" s="128"/>
      <c r="C279" s="132"/>
      <c r="D279" s="81" t="str">
        <f>IFERROR(IF(C279="No CAS","",INDEX('DEQ Pollutant List'!$C$7:$C$611,MATCH('5. Pollutant Emissions - MB'!C279,'DEQ Pollutant List'!$B$7:$B$611,0))),"")</f>
        <v/>
      </c>
      <c r="E279" s="110" t="str">
        <f>IFERROR(IF(OR($C279="",$C279="No CAS"),INDEX('DEQ Pollutant List'!$A$7:$A$611,MATCH($D279,'DEQ Pollutant List'!$C$7:$C$611,0)),INDEX('DEQ Pollutant List'!$A$7:$A$611,MATCH($C279,'DEQ Pollutant List'!$B$7:$B$611,0))),"")</f>
        <v/>
      </c>
      <c r="F279" s="133"/>
      <c r="G279" s="134"/>
      <c r="H279" s="102"/>
      <c r="I279" s="101"/>
      <c r="J279" s="103"/>
      <c r="K279" s="83"/>
      <c r="L279" s="101"/>
      <c r="M279" s="103"/>
      <c r="N279" s="83"/>
    </row>
    <row r="280" spans="1:14" x14ac:dyDescent="0.35">
      <c r="A280" s="79"/>
      <c r="B280" s="128"/>
      <c r="C280" s="132"/>
      <c r="D280" s="81" t="str">
        <f>IFERROR(IF(C280="No CAS","",INDEX('DEQ Pollutant List'!$C$7:$C$611,MATCH('5. Pollutant Emissions - MB'!C280,'DEQ Pollutant List'!$B$7:$B$611,0))),"")</f>
        <v/>
      </c>
      <c r="E280" s="110" t="str">
        <f>IFERROR(IF(OR($C280="",$C280="No CAS"),INDEX('DEQ Pollutant List'!$A$7:$A$611,MATCH($D280,'DEQ Pollutant List'!$C$7:$C$611,0)),INDEX('DEQ Pollutant List'!$A$7:$A$611,MATCH($C280,'DEQ Pollutant List'!$B$7:$B$611,0))),"")</f>
        <v/>
      </c>
      <c r="F280" s="133"/>
      <c r="G280" s="134"/>
      <c r="H280" s="102"/>
      <c r="I280" s="101"/>
      <c r="J280" s="103"/>
      <c r="K280" s="83"/>
      <c r="L280" s="101"/>
      <c r="M280" s="103"/>
      <c r="N280" s="83"/>
    </row>
    <row r="281" spans="1:14" x14ac:dyDescent="0.35">
      <c r="A281" s="79"/>
      <c r="B281" s="128"/>
      <c r="C281" s="132"/>
      <c r="D281" s="81" t="str">
        <f>IFERROR(IF(C281="No CAS","",INDEX('DEQ Pollutant List'!$C$7:$C$611,MATCH('5. Pollutant Emissions - MB'!C281,'DEQ Pollutant List'!$B$7:$B$611,0))),"")</f>
        <v/>
      </c>
      <c r="E281" s="110" t="str">
        <f>IFERROR(IF(OR($C281="",$C281="No CAS"),INDEX('DEQ Pollutant List'!$A$7:$A$611,MATCH($D281,'DEQ Pollutant List'!$C$7:$C$611,0)),INDEX('DEQ Pollutant List'!$A$7:$A$611,MATCH($C281,'DEQ Pollutant List'!$B$7:$B$611,0))),"")</f>
        <v/>
      </c>
      <c r="F281" s="133"/>
      <c r="G281" s="134"/>
      <c r="H281" s="102"/>
      <c r="I281" s="101"/>
      <c r="J281" s="103"/>
      <c r="K281" s="83"/>
      <c r="L281" s="101"/>
      <c r="M281" s="103"/>
      <c r="N281" s="83"/>
    </row>
    <row r="282" spans="1:14" x14ac:dyDescent="0.35">
      <c r="A282" s="79"/>
      <c r="B282" s="128"/>
      <c r="C282" s="132"/>
      <c r="D282" s="81" t="str">
        <f>IFERROR(IF(C282="No CAS","",INDEX('DEQ Pollutant List'!$C$7:$C$611,MATCH('5. Pollutant Emissions - MB'!C282,'DEQ Pollutant List'!$B$7:$B$611,0))),"")</f>
        <v/>
      </c>
      <c r="E282" s="110" t="str">
        <f>IFERROR(IF(OR($C282="",$C282="No CAS"),INDEX('DEQ Pollutant List'!$A$7:$A$611,MATCH($D282,'DEQ Pollutant List'!$C$7:$C$611,0)),INDEX('DEQ Pollutant List'!$A$7:$A$611,MATCH($C282,'DEQ Pollutant List'!$B$7:$B$611,0))),"")</f>
        <v/>
      </c>
      <c r="F282" s="133"/>
      <c r="G282" s="134"/>
      <c r="H282" s="102"/>
      <c r="I282" s="101"/>
      <c r="J282" s="103"/>
      <c r="K282" s="83"/>
      <c r="L282" s="101"/>
      <c r="M282" s="103"/>
      <c r="N282" s="83"/>
    </row>
    <row r="283" spans="1:14" x14ac:dyDescent="0.35">
      <c r="A283" s="79"/>
      <c r="B283" s="128"/>
      <c r="C283" s="132"/>
      <c r="D283" s="81" t="str">
        <f>IFERROR(IF(C283="No CAS","",INDEX('DEQ Pollutant List'!$C$7:$C$611,MATCH('5. Pollutant Emissions - MB'!C283,'DEQ Pollutant List'!$B$7:$B$611,0))),"")</f>
        <v/>
      </c>
      <c r="E283" s="110" t="str">
        <f>IFERROR(IF(OR($C283="",$C283="No CAS"),INDEX('DEQ Pollutant List'!$A$7:$A$611,MATCH($D283,'DEQ Pollutant List'!$C$7:$C$611,0)),INDEX('DEQ Pollutant List'!$A$7:$A$611,MATCH($C283,'DEQ Pollutant List'!$B$7:$B$611,0))),"")</f>
        <v/>
      </c>
      <c r="F283" s="133"/>
      <c r="G283" s="134"/>
      <c r="H283" s="102"/>
      <c r="I283" s="101"/>
      <c r="J283" s="103"/>
      <c r="K283" s="83"/>
      <c r="L283" s="101"/>
      <c r="M283" s="103"/>
      <c r="N283" s="83"/>
    </row>
    <row r="284" spans="1:14" x14ac:dyDescent="0.35">
      <c r="A284" s="79"/>
      <c r="B284" s="128"/>
      <c r="C284" s="132"/>
      <c r="D284" s="81" t="str">
        <f>IFERROR(IF(C284="No CAS","",INDEX('DEQ Pollutant List'!$C$7:$C$611,MATCH('5. Pollutant Emissions - MB'!C284,'DEQ Pollutant List'!$B$7:$B$611,0))),"")</f>
        <v/>
      </c>
      <c r="E284" s="110" t="str">
        <f>IFERROR(IF(OR($C284="",$C284="No CAS"),INDEX('DEQ Pollutant List'!$A$7:$A$611,MATCH($D284,'DEQ Pollutant List'!$C$7:$C$611,0)),INDEX('DEQ Pollutant List'!$A$7:$A$611,MATCH($C284,'DEQ Pollutant List'!$B$7:$B$611,0))),"")</f>
        <v/>
      </c>
      <c r="F284" s="133"/>
      <c r="G284" s="134"/>
      <c r="H284" s="102"/>
      <c r="I284" s="101"/>
      <c r="J284" s="103"/>
      <c r="K284" s="83"/>
      <c r="L284" s="101"/>
      <c r="M284" s="103"/>
      <c r="N284" s="83"/>
    </row>
    <row r="285" spans="1:14" x14ac:dyDescent="0.35">
      <c r="A285" s="79"/>
      <c r="B285" s="128"/>
      <c r="C285" s="132"/>
      <c r="D285" s="81" t="str">
        <f>IFERROR(IF(C285="No CAS","",INDEX('DEQ Pollutant List'!$C$7:$C$611,MATCH('5. Pollutant Emissions - MB'!C285,'DEQ Pollutant List'!$B$7:$B$611,0))),"")</f>
        <v/>
      </c>
      <c r="E285" s="110" t="str">
        <f>IFERROR(IF(OR($C285="",$C285="No CAS"),INDEX('DEQ Pollutant List'!$A$7:$A$611,MATCH($D285,'DEQ Pollutant List'!$C$7:$C$611,0)),INDEX('DEQ Pollutant List'!$A$7:$A$611,MATCH($C285,'DEQ Pollutant List'!$B$7:$B$611,0))),"")</f>
        <v/>
      </c>
      <c r="F285" s="133"/>
      <c r="G285" s="134"/>
      <c r="H285" s="102"/>
      <c r="I285" s="101"/>
      <c r="J285" s="103"/>
      <c r="K285" s="83"/>
      <c r="L285" s="101"/>
      <c r="M285" s="103"/>
      <c r="N285" s="83"/>
    </row>
    <row r="286" spans="1:14" x14ac:dyDescent="0.35">
      <c r="A286" s="79"/>
      <c r="B286" s="128"/>
      <c r="C286" s="132"/>
      <c r="D286" s="81" t="str">
        <f>IFERROR(IF(C286="No CAS","",INDEX('DEQ Pollutant List'!$C$7:$C$611,MATCH('5. Pollutant Emissions - MB'!C286,'DEQ Pollutant List'!$B$7:$B$611,0))),"")</f>
        <v/>
      </c>
      <c r="E286" s="110" t="str">
        <f>IFERROR(IF(OR($C286="",$C286="No CAS"),INDEX('DEQ Pollutant List'!$A$7:$A$611,MATCH($D286,'DEQ Pollutant List'!$C$7:$C$611,0)),INDEX('DEQ Pollutant List'!$A$7:$A$611,MATCH($C286,'DEQ Pollutant List'!$B$7:$B$611,0))),"")</f>
        <v/>
      </c>
      <c r="F286" s="133"/>
      <c r="G286" s="134"/>
      <c r="H286" s="102"/>
      <c r="I286" s="101"/>
      <c r="J286" s="103"/>
      <c r="K286" s="83"/>
      <c r="L286" s="101"/>
      <c r="M286" s="103"/>
      <c r="N286" s="83"/>
    </row>
    <row r="287" spans="1:14" x14ac:dyDescent="0.35">
      <c r="A287" s="79"/>
      <c r="B287" s="128"/>
      <c r="C287" s="132"/>
      <c r="D287" s="81" t="str">
        <f>IFERROR(IF(C287="No CAS","",INDEX('DEQ Pollutant List'!$C$7:$C$611,MATCH('5. Pollutant Emissions - MB'!C287,'DEQ Pollutant List'!$B$7:$B$611,0))),"")</f>
        <v/>
      </c>
      <c r="E287" s="110" t="str">
        <f>IFERROR(IF(OR($C287="",$C287="No CAS"),INDEX('DEQ Pollutant List'!$A$7:$A$611,MATCH($D287,'DEQ Pollutant List'!$C$7:$C$611,0)),INDEX('DEQ Pollutant List'!$A$7:$A$611,MATCH($C287,'DEQ Pollutant List'!$B$7:$B$611,0))),"")</f>
        <v/>
      </c>
      <c r="F287" s="133"/>
      <c r="G287" s="134"/>
      <c r="H287" s="102"/>
      <c r="I287" s="101"/>
      <c r="J287" s="103"/>
      <c r="K287" s="83"/>
      <c r="L287" s="101"/>
      <c r="M287" s="103"/>
      <c r="N287" s="83"/>
    </row>
    <row r="288" spans="1:14" x14ac:dyDescent="0.35">
      <c r="A288" s="79"/>
      <c r="B288" s="128"/>
      <c r="C288" s="132"/>
      <c r="D288" s="81" t="str">
        <f>IFERROR(IF(C288="No CAS","",INDEX('DEQ Pollutant List'!$C$7:$C$611,MATCH('5. Pollutant Emissions - MB'!C288,'DEQ Pollutant List'!$B$7:$B$611,0))),"")</f>
        <v/>
      </c>
      <c r="E288" s="110" t="str">
        <f>IFERROR(IF(OR($C288="",$C288="No CAS"),INDEX('DEQ Pollutant List'!$A$7:$A$611,MATCH($D288,'DEQ Pollutant List'!$C$7:$C$611,0)),INDEX('DEQ Pollutant List'!$A$7:$A$611,MATCH($C288,'DEQ Pollutant List'!$B$7:$B$611,0))),"")</f>
        <v/>
      </c>
      <c r="F288" s="133"/>
      <c r="G288" s="134"/>
      <c r="H288" s="102"/>
      <c r="I288" s="101"/>
      <c r="J288" s="103"/>
      <c r="K288" s="83"/>
      <c r="L288" s="101"/>
      <c r="M288" s="103"/>
      <c r="N288" s="83"/>
    </row>
    <row r="289" spans="1:14" x14ac:dyDescent="0.35">
      <c r="A289" s="79"/>
      <c r="B289" s="128"/>
      <c r="C289" s="132"/>
      <c r="D289" s="81" t="str">
        <f>IFERROR(IF(C289="No CAS","",INDEX('DEQ Pollutant List'!$C$7:$C$611,MATCH('5. Pollutant Emissions - MB'!C289,'DEQ Pollutant List'!$B$7:$B$611,0))),"")</f>
        <v/>
      </c>
      <c r="E289" s="110" t="str">
        <f>IFERROR(IF(OR($C289="",$C289="No CAS"),INDEX('DEQ Pollutant List'!$A$7:$A$611,MATCH($D289,'DEQ Pollutant List'!$C$7:$C$611,0)),INDEX('DEQ Pollutant List'!$A$7:$A$611,MATCH($C289,'DEQ Pollutant List'!$B$7:$B$611,0))),"")</f>
        <v/>
      </c>
      <c r="F289" s="133"/>
      <c r="G289" s="134"/>
      <c r="H289" s="102"/>
      <c r="I289" s="101"/>
      <c r="J289" s="103"/>
      <c r="K289" s="83"/>
      <c r="L289" s="101"/>
      <c r="M289" s="103"/>
      <c r="N289" s="83"/>
    </row>
    <row r="290" spans="1:14" x14ac:dyDescent="0.35">
      <c r="A290" s="79"/>
      <c r="B290" s="128"/>
      <c r="C290" s="132"/>
      <c r="D290" s="81" t="str">
        <f>IFERROR(IF(C290="No CAS","",INDEX('DEQ Pollutant List'!$C$7:$C$611,MATCH('5. Pollutant Emissions - MB'!C290,'DEQ Pollutant List'!$B$7:$B$611,0))),"")</f>
        <v/>
      </c>
      <c r="E290" s="110" t="str">
        <f>IFERROR(IF(OR($C290="",$C290="No CAS"),INDEX('DEQ Pollutant List'!$A$7:$A$611,MATCH($D290,'DEQ Pollutant List'!$C$7:$C$611,0)),INDEX('DEQ Pollutant List'!$A$7:$A$611,MATCH($C290,'DEQ Pollutant List'!$B$7:$B$611,0))),"")</f>
        <v/>
      </c>
      <c r="F290" s="133"/>
      <c r="G290" s="134"/>
      <c r="H290" s="102"/>
      <c r="I290" s="101"/>
      <c r="J290" s="103"/>
      <c r="K290" s="83"/>
      <c r="L290" s="101"/>
      <c r="M290" s="103"/>
      <c r="N290" s="83"/>
    </row>
    <row r="291" spans="1:14" x14ac:dyDescent="0.35">
      <c r="A291" s="79"/>
      <c r="B291" s="128"/>
      <c r="C291" s="132"/>
      <c r="D291" s="81" t="str">
        <f>IFERROR(IF(C291="No CAS","",INDEX('DEQ Pollutant List'!$C$7:$C$611,MATCH('5. Pollutant Emissions - MB'!C291,'DEQ Pollutant List'!$B$7:$B$611,0))),"")</f>
        <v/>
      </c>
      <c r="E291" s="110" t="str">
        <f>IFERROR(IF(OR($C291="",$C291="No CAS"),INDEX('DEQ Pollutant List'!$A$7:$A$611,MATCH($D291,'DEQ Pollutant List'!$C$7:$C$611,0)),INDEX('DEQ Pollutant List'!$A$7:$A$611,MATCH($C291,'DEQ Pollutant List'!$B$7:$B$611,0))),"")</f>
        <v/>
      </c>
      <c r="F291" s="133"/>
      <c r="G291" s="134"/>
      <c r="H291" s="102"/>
      <c r="I291" s="101"/>
      <c r="J291" s="103"/>
      <c r="K291" s="83"/>
      <c r="L291" s="101"/>
      <c r="M291" s="103"/>
      <c r="N291" s="83"/>
    </row>
    <row r="292" spans="1:14" x14ac:dyDescent="0.35">
      <c r="A292" s="79"/>
      <c r="B292" s="128"/>
      <c r="C292" s="132"/>
      <c r="D292" s="81" t="str">
        <f>IFERROR(IF(C292="No CAS","",INDEX('DEQ Pollutant List'!$C$7:$C$611,MATCH('5. Pollutant Emissions - MB'!C292,'DEQ Pollutant List'!$B$7:$B$611,0))),"")</f>
        <v/>
      </c>
      <c r="E292" s="110" t="str">
        <f>IFERROR(IF(OR($C292="",$C292="No CAS"),INDEX('DEQ Pollutant List'!$A$7:$A$611,MATCH($D292,'DEQ Pollutant List'!$C$7:$C$611,0)),INDEX('DEQ Pollutant List'!$A$7:$A$611,MATCH($C292,'DEQ Pollutant List'!$B$7:$B$611,0))),"")</f>
        <v/>
      </c>
      <c r="F292" s="133"/>
      <c r="G292" s="134"/>
      <c r="H292" s="102"/>
      <c r="I292" s="101"/>
      <c r="J292" s="103"/>
      <c r="K292" s="83"/>
      <c r="L292" s="101"/>
      <c r="M292" s="103"/>
      <c r="N292" s="83"/>
    </row>
    <row r="293" spans="1:14" x14ac:dyDescent="0.35">
      <c r="A293" s="79"/>
      <c r="B293" s="128"/>
      <c r="C293" s="132"/>
      <c r="D293" s="81" t="str">
        <f>IFERROR(IF(C293="No CAS","",INDEX('DEQ Pollutant List'!$C$7:$C$611,MATCH('5. Pollutant Emissions - MB'!C293,'DEQ Pollutant List'!$B$7:$B$611,0))),"")</f>
        <v/>
      </c>
      <c r="E293" s="110" t="str">
        <f>IFERROR(IF(OR($C293="",$C293="No CAS"),INDEX('DEQ Pollutant List'!$A$7:$A$611,MATCH($D293,'DEQ Pollutant List'!$C$7:$C$611,0)),INDEX('DEQ Pollutant List'!$A$7:$A$611,MATCH($C293,'DEQ Pollutant List'!$B$7:$B$611,0))),"")</f>
        <v/>
      </c>
      <c r="F293" s="133"/>
      <c r="G293" s="134"/>
      <c r="H293" s="102"/>
      <c r="I293" s="101"/>
      <c r="J293" s="103"/>
      <c r="K293" s="83"/>
      <c r="L293" s="101"/>
      <c r="M293" s="103"/>
      <c r="N293" s="83"/>
    </row>
    <row r="294" spans="1:14" x14ac:dyDescent="0.35">
      <c r="A294" s="79"/>
      <c r="B294" s="128"/>
      <c r="C294" s="132"/>
      <c r="D294" s="81" t="str">
        <f>IFERROR(IF(C294="No CAS","",INDEX('DEQ Pollutant List'!$C$7:$C$611,MATCH('5. Pollutant Emissions - MB'!C294,'DEQ Pollutant List'!$B$7:$B$611,0))),"")</f>
        <v/>
      </c>
      <c r="E294" s="110" t="str">
        <f>IFERROR(IF(OR($C294="",$C294="No CAS"),INDEX('DEQ Pollutant List'!$A$7:$A$611,MATCH($D294,'DEQ Pollutant List'!$C$7:$C$611,0)),INDEX('DEQ Pollutant List'!$A$7:$A$611,MATCH($C294,'DEQ Pollutant List'!$B$7:$B$611,0))),"")</f>
        <v/>
      </c>
      <c r="F294" s="133"/>
      <c r="G294" s="134"/>
      <c r="H294" s="102"/>
      <c r="I294" s="101"/>
      <c r="J294" s="103"/>
      <c r="K294" s="83"/>
      <c r="L294" s="101"/>
      <c r="M294" s="103"/>
      <c r="N294" s="83"/>
    </row>
    <row r="295" spans="1:14" x14ac:dyDescent="0.35">
      <c r="A295" s="79"/>
      <c r="B295" s="128"/>
      <c r="C295" s="132"/>
      <c r="D295" s="81" t="str">
        <f>IFERROR(IF(C295="No CAS","",INDEX('DEQ Pollutant List'!$C$7:$C$611,MATCH('5. Pollutant Emissions - MB'!C295,'DEQ Pollutant List'!$B$7:$B$611,0))),"")</f>
        <v/>
      </c>
      <c r="E295" s="110" t="str">
        <f>IFERROR(IF(OR($C295="",$C295="No CAS"),INDEX('DEQ Pollutant List'!$A$7:$A$611,MATCH($D295,'DEQ Pollutant List'!$C$7:$C$611,0)),INDEX('DEQ Pollutant List'!$A$7:$A$611,MATCH($C295,'DEQ Pollutant List'!$B$7:$B$611,0))),"")</f>
        <v/>
      </c>
      <c r="F295" s="133"/>
      <c r="G295" s="134"/>
      <c r="H295" s="102"/>
      <c r="I295" s="101"/>
      <c r="J295" s="103"/>
      <c r="K295" s="83"/>
      <c r="L295" s="101"/>
      <c r="M295" s="103"/>
      <c r="N295" s="83"/>
    </row>
    <row r="296" spans="1:14" x14ac:dyDescent="0.35">
      <c r="A296" s="79"/>
      <c r="B296" s="128"/>
      <c r="C296" s="132"/>
      <c r="D296" s="81" t="str">
        <f>IFERROR(IF(C296="No CAS","",INDEX('DEQ Pollutant List'!$C$7:$C$611,MATCH('5. Pollutant Emissions - MB'!C296,'DEQ Pollutant List'!$B$7:$B$611,0))),"")</f>
        <v/>
      </c>
      <c r="E296" s="110" t="str">
        <f>IFERROR(IF(OR($C296="",$C296="No CAS"),INDEX('DEQ Pollutant List'!$A$7:$A$611,MATCH($D296,'DEQ Pollutant List'!$C$7:$C$611,0)),INDEX('DEQ Pollutant List'!$A$7:$A$611,MATCH($C296,'DEQ Pollutant List'!$B$7:$B$611,0))),"")</f>
        <v/>
      </c>
      <c r="F296" s="133"/>
      <c r="G296" s="134"/>
      <c r="H296" s="102"/>
      <c r="I296" s="101"/>
      <c r="J296" s="103"/>
      <c r="K296" s="83"/>
      <c r="L296" s="101"/>
      <c r="M296" s="103"/>
      <c r="N296" s="83"/>
    </row>
    <row r="297" spans="1:14" x14ac:dyDescent="0.35">
      <c r="A297" s="79"/>
      <c r="B297" s="128"/>
      <c r="C297" s="132"/>
      <c r="D297" s="81" t="str">
        <f>IFERROR(IF(C297="No CAS","",INDEX('DEQ Pollutant List'!$C$7:$C$611,MATCH('5. Pollutant Emissions - MB'!C297,'DEQ Pollutant List'!$B$7:$B$611,0))),"")</f>
        <v/>
      </c>
      <c r="E297" s="110" t="str">
        <f>IFERROR(IF(OR($C297="",$C297="No CAS"),INDEX('DEQ Pollutant List'!$A$7:$A$611,MATCH($D297,'DEQ Pollutant List'!$C$7:$C$611,0)),INDEX('DEQ Pollutant List'!$A$7:$A$611,MATCH($C297,'DEQ Pollutant List'!$B$7:$B$611,0))),"")</f>
        <v/>
      </c>
      <c r="F297" s="133"/>
      <c r="G297" s="134"/>
      <c r="H297" s="102"/>
      <c r="I297" s="101"/>
      <c r="J297" s="103"/>
      <c r="K297" s="83"/>
      <c r="L297" s="101"/>
      <c r="M297" s="103"/>
      <c r="N297" s="83"/>
    </row>
    <row r="298" spans="1:14" x14ac:dyDescent="0.35">
      <c r="A298" s="79"/>
      <c r="B298" s="128"/>
      <c r="C298" s="132"/>
      <c r="D298" s="81" t="str">
        <f>IFERROR(IF(C298="No CAS","",INDEX('DEQ Pollutant List'!$C$7:$C$611,MATCH('5. Pollutant Emissions - MB'!C298,'DEQ Pollutant List'!$B$7:$B$611,0))),"")</f>
        <v/>
      </c>
      <c r="E298" s="110" t="str">
        <f>IFERROR(IF(OR($C298="",$C298="No CAS"),INDEX('DEQ Pollutant List'!$A$7:$A$611,MATCH($D298,'DEQ Pollutant List'!$C$7:$C$611,0)),INDEX('DEQ Pollutant List'!$A$7:$A$611,MATCH($C298,'DEQ Pollutant List'!$B$7:$B$611,0))),"")</f>
        <v/>
      </c>
      <c r="F298" s="133"/>
      <c r="G298" s="134"/>
      <c r="H298" s="102"/>
      <c r="I298" s="101"/>
      <c r="J298" s="103"/>
      <c r="K298" s="83"/>
      <c r="L298" s="101"/>
      <c r="M298" s="103"/>
      <c r="N298" s="83"/>
    </row>
    <row r="299" spans="1:14" x14ac:dyDescent="0.35">
      <c r="A299" s="79"/>
      <c r="B299" s="128"/>
      <c r="C299" s="132"/>
      <c r="D299" s="81" t="str">
        <f>IFERROR(IF(C299="No CAS","",INDEX('DEQ Pollutant List'!$C$7:$C$611,MATCH('5. Pollutant Emissions - MB'!C299,'DEQ Pollutant List'!$B$7:$B$611,0))),"")</f>
        <v/>
      </c>
      <c r="E299" s="110" t="str">
        <f>IFERROR(IF(OR($C299="",$C299="No CAS"),INDEX('DEQ Pollutant List'!$A$7:$A$611,MATCH($D299,'DEQ Pollutant List'!$C$7:$C$611,0)),INDEX('DEQ Pollutant List'!$A$7:$A$611,MATCH($C299,'DEQ Pollutant List'!$B$7:$B$611,0))),"")</f>
        <v/>
      </c>
      <c r="F299" s="133"/>
      <c r="G299" s="134"/>
      <c r="H299" s="102"/>
      <c r="I299" s="101"/>
      <c r="J299" s="103"/>
      <c r="K299" s="83"/>
      <c r="L299" s="101"/>
      <c r="M299" s="103"/>
      <c r="N299" s="83"/>
    </row>
    <row r="300" spans="1:14" x14ac:dyDescent="0.35">
      <c r="A300" s="79"/>
      <c r="B300" s="128"/>
      <c r="C300" s="132"/>
      <c r="D300" s="81" t="str">
        <f>IFERROR(IF(C300="No CAS","",INDEX('DEQ Pollutant List'!$C$7:$C$611,MATCH('5. Pollutant Emissions - MB'!C300,'DEQ Pollutant List'!$B$7:$B$611,0))),"")</f>
        <v/>
      </c>
      <c r="E300" s="110" t="str">
        <f>IFERROR(IF(OR($C300="",$C300="No CAS"),INDEX('DEQ Pollutant List'!$A$7:$A$611,MATCH($D300,'DEQ Pollutant List'!$C$7:$C$611,0)),INDEX('DEQ Pollutant List'!$A$7:$A$611,MATCH($C300,'DEQ Pollutant List'!$B$7:$B$611,0))),"")</f>
        <v/>
      </c>
      <c r="F300" s="133"/>
      <c r="G300" s="134"/>
      <c r="H300" s="102"/>
      <c r="I300" s="101"/>
      <c r="J300" s="103"/>
      <c r="K300" s="83"/>
      <c r="L300" s="101"/>
      <c r="M300" s="103"/>
      <c r="N300" s="83"/>
    </row>
    <row r="301" spans="1:14" x14ac:dyDescent="0.35">
      <c r="A301" s="79"/>
      <c r="B301" s="128"/>
      <c r="C301" s="132"/>
      <c r="D301" s="81" t="str">
        <f>IFERROR(IF(C301="No CAS","",INDEX('DEQ Pollutant List'!$C$7:$C$611,MATCH('5. Pollutant Emissions - MB'!C301,'DEQ Pollutant List'!$B$7:$B$611,0))),"")</f>
        <v/>
      </c>
      <c r="E301" s="110" t="str">
        <f>IFERROR(IF(OR($C301="",$C301="No CAS"),INDEX('DEQ Pollutant List'!$A$7:$A$611,MATCH($D301,'DEQ Pollutant List'!$C$7:$C$611,0)),INDEX('DEQ Pollutant List'!$A$7:$A$611,MATCH($C301,'DEQ Pollutant List'!$B$7:$B$611,0))),"")</f>
        <v/>
      </c>
      <c r="F301" s="133"/>
      <c r="G301" s="134"/>
      <c r="H301" s="102"/>
      <c r="I301" s="101"/>
      <c r="J301" s="103"/>
      <c r="K301" s="83"/>
      <c r="L301" s="101"/>
      <c r="M301" s="103"/>
      <c r="N301" s="83"/>
    </row>
    <row r="302" spans="1:14" x14ac:dyDescent="0.35">
      <c r="A302" s="79"/>
      <c r="B302" s="128"/>
      <c r="C302" s="132"/>
      <c r="D302" s="81" t="str">
        <f>IFERROR(IF(C302="No CAS","",INDEX('DEQ Pollutant List'!$C$7:$C$611,MATCH('5. Pollutant Emissions - MB'!C302,'DEQ Pollutant List'!$B$7:$B$611,0))),"")</f>
        <v/>
      </c>
      <c r="E302" s="110" t="str">
        <f>IFERROR(IF(OR($C302="",$C302="No CAS"),INDEX('DEQ Pollutant List'!$A$7:$A$611,MATCH($D302,'DEQ Pollutant List'!$C$7:$C$611,0)),INDEX('DEQ Pollutant List'!$A$7:$A$611,MATCH($C302,'DEQ Pollutant List'!$B$7:$B$611,0))),"")</f>
        <v/>
      </c>
      <c r="F302" s="133"/>
      <c r="G302" s="134"/>
      <c r="H302" s="102"/>
      <c r="I302" s="101"/>
      <c r="J302" s="103"/>
      <c r="K302" s="83"/>
      <c r="L302" s="101"/>
      <c r="M302" s="103"/>
      <c r="N302" s="83"/>
    </row>
    <row r="303" spans="1:14" x14ac:dyDescent="0.35">
      <c r="A303" s="79"/>
      <c r="B303" s="128"/>
      <c r="C303" s="132"/>
      <c r="D303" s="81" t="str">
        <f>IFERROR(IF(C303="No CAS","",INDEX('DEQ Pollutant List'!$C$7:$C$611,MATCH('5. Pollutant Emissions - MB'!C303,'DEQ Pollutant List'!$B$7:$B$611,0))),"")</f>
        <v/>
      </c>
      <c r="E303" s="110" t="str">
        <f>IFERROR(IF(OR($C303="",$C303="No CAS"),INDEX('DEQ Pollutant List'!$A$7:$A$611,MATCH($D303,'DEQ Pollutant List'!$C$7:$C$611,0)),INDEX('DEQ Pollutant List'!$A$7:$A$611,MATCH($C303,'DEQ Pollutant List'!$B$7:$B$611,0))),"")</f>
        <v/>
      </c>
      <c r="F303" s="133"/>
      <c r="G303" s="134"/>
      <c r="H303" s="102"/>
      <c r="I303" s="101"/>
      <c r="J303" s="103"/>
      <c r="K303" s="83"/>
      <c r="L303" s="101"/>
      <c r="M303" s="103"/>
      <c r="N303" s="83"/>
    </row>
    <row r="304" spans="1:14" x14ac:dyDescent="0.35">
      <c r="A304" s="79"/>
      <c r="B304" s="128"/>
      <c r="C304" s="132"/>
      <c r="D304" s="81" t="str">
        <f>IFERROR(IF(C304="No CAS","",INDEX('DEQ Pollutant List'!$C$7:$C$611,MATCH('5. Pollutant Emissions - MB'!C304,'DEQ Pollutant List'!$B$7:$B$611,0))),"")</f>
        <v/>
      </c>
      <c r="E304" s="110" t="str">
        <f>IFERROR(IF(OR($C304="",$C304="No CAS"),INDEX('DEQ Pollutant List'!$A$7:$A$611,MATCH($D304,'DEQ Pollutant List'!$C$7:$C$611,0)),INDEX('DEQ Pollutant List'!$A$7:$A$611,MATCH($C304,'DEQ Pollutant List'!$B$7:$B$611,0))),"")</f>
        <v/>
      </c>
      <c r="F304" s="133"/>
      <c r="G304" s="134"/>
      <c r="H304" s="102"/>
      <c r="I304" s="101"/>
      <c r="J304" s="103"/>
      <c r="K304" s="83"/>
      <c r="L304" s="101"/>
      <c r="M304" s="103"/>
      <c r="N304" s="83"/>
    </row>
    <row r="305" spans="1:14" x14ac:dyDescent="0.35">
      <c r="A305" s="79"/>
      <c r="B305" s="128"/>
      <c r="C305" s="132"/>
      <c r="D305" s="81" t="str">
        <f>IFERROR(IF(C305="No CAS","",INDEX('DEQ Pollutant List'!$C$7:$C$611,MATCH('5. Pollutant Emissions - MB'!C305,'DEQ Pollutant List'!$B$7:$B$611,0))),"")</f>
        <v/>
      </c>
      <c r="E305" s="110" t="str">
        <f>IFERROR(IF(OR($C305="",$C305="No CAS"),INDEX('DEQ Pollutant List'!$A$7:$A$611,MATCH($D305,'DEQ Pollutant List'!$C$7:$C$611,0)),INDEX('DEQ Pollutant List'!$A$7:$A$611,MATCH($C305,'DEQ Pollutant List'!$B$7:$B$611,0))),"")</f>
        <v/>
      </c>
      <c r="F305" s="133"/>
      <c r="G305" s="134"/>
      <c r="H305" s="102"/>
      <c r="I305" s="101"/>
      <c r="J305" s="103"/>
      <c r="K305" s="83"/>
      <c r="L305" s="101"/>
      <c r="M305" s="103"/>
      <c r="N305" s="83"/>
    </row>
    <row r="306" spans="1:14" x14ac:dyDescent="0.35">
      <c r="A306" s="79"/>
      <c r="B306" s="128"/>
      <c r="C306" s="132"/>
      <c r="D306" s="81" t="str">
        <f>IFERROR(IF(C306="No CAS","",INDEX('DEQ Pollutant List'!$C$7:$C$611,MATCH('5. Pollutant Emissions - MB'!C306,'DEQ Pollutant List'!$B$7:$B$611,0))),"")</f>
        <v/>
      </c>
      <c r="E306" s="110" t="str">
        <f>IFERROR(IF(OR($C306="",$C306="No CAS"),INDEX('DEQ Pollutant List'!$A$7:$A$611,MATCH($D306,'DEQ Pollutant List'!$C$7:$C$611,0)),INDEX('DEQ Pollutant List'!$A$7:$A$611,MATCH($C306,'DEQ Pollutant List'!$B$7:$B$611,0))),"")</f>
        <v/>
      </c>
      <c r="F306" s="133"/>
      <c r="G306" s="134"/>
      <c r="H306" s="102"/>
      <c r="I306" s="101"/>
      <c r="J306" s="103"/>
      <c r="K306" s="83"/>
      <c r="L306" s="101"/>
      <c r="M306" s="103"/>
      <c r="N306" s="83"/>
    </row>
    <row r="307" spans="1:14" x14ac:dyDescent="0.35">
      <c r="A307" s="79"/>
      <c r="B307" s="128"/>
      <c r="C307" s="132"/>
      <c r="D307" s="81" t="str">
        <f>IFERROR(IF(C307="No CAS","",INDEX('DEQ Pollutant List'!$C$7:$C$611,MATCH('5. Pollutant Emissions - MB'!C307,'DEQ Pollutant List'!$B$7:$B$611,0))),"")</f>
        <v/>
      </c>
      <c r="E307" s="110" t="str">
        <f>IFERROR(IF(OR($C307="",$C307="No CAS"),INDEX('DEQ Pollutant List'!$A$7:$A$611,MATCH($D307,'DEQ Pollutant List'!$C$7:$C$611,0)),INDEX('DEQ Pollutant List'!$A$7:$A$611,MATCH($C307,'DEQ Pollutant List'!$B$7:$B$611,0))),"")</f>
        <v/>
      </c>
      <c r="F307" s="133"/>
      <c r="G307" s="134"/>
      <c r="H307" s="102"/>
      <c r="I307" s="101"/>
      <c r="J307" s="103"/>
      <c r="K307" s="83"/>
      <c r="L307" s="101"/>
      <c r="M307" s="103"/>
      <c r="N307" s="83"/>
    </row>
    <row r="308" spans="1:14" x14ac:dyDescent="0.35">
      <c r="A308" s="79"/>
      <c r="B308" s="128"/>
      <c r="C308" s="132"/>
      <c r="D308" s="81" t="str">
        <f>IFERROR(IF(C308="No CAS","",INDEX('DEQ Pollutant List'!$C$7:$C$611,MATCH('5. Pollutant Emissions - MB'!C308,'DEQ Pollutant List'!$B$7:$B$611,0))),"")</f>
        <v/>
      </c>
      <c r="E308" s="110" t="str">
        <f>IFERROR(IF(OR($C308="",$C308="No CAS"),INDEX('DEQ Pollutant List'!$A$7:$A$611,MATCH($D308,'DEQ Pollutant List'!$C$7:$C$611,0)),INDEX('DEQ Pollutant List'!$A$7:$A$611,MATCH($C308,'DEQ Pollutant List'!$B$7:$B$611,0))),"")</f>
        <v/>
      </c>
      <c r="F308" s="133"/>
      <c r="G308" s="134"/>
      <c r="H308" s="102"/>
      <c r="I308" s="101"/>
      <c r="J308" s="103"/>
      <c r="K308" s="83"/>
      <c r="L308" s="101"/>
      <c r="M308" s="103"/>
      <c r="N308" s="83"/>
    </row>
    <row r="309" spans="1:14" x14ac:dyDescent="0.35">
      <c r="A309" s="79"/>
      <c r="B309" s="128"/>
      <c r="C309" s="132"/>
      <c r="D309" s="81" t="str">
        <f>IFERROR(IF(C309="No CAS","",INDEX('DEQ Pollutant List'!$C$7:$C$611,MATCH('5. Pollutant Emissions - MB'!C309,'DEQ Pollutant List'!$B$7:$B$611,0))),"")</f>
        <v/>
      </c>
      <c r="E309" s="110" t="str">
        <f>IFERROR(IF(OR($C309="",$C309="No CAS"),INDEX('DEQ Pollutant List'!$A$7:$A$611,MATCH($D309,'DEQ Pollutant List'!$C$7:$C$611,0)),INDEX('DEQ Pollutant List'!$A$7:$A$611,MATCH($C309,'DEQ Pollutant List'!$B$7:$B$611,0))),"")</f>
        <v/>
      </c>
      <c r="F309" s="133"/>
      <c r="G309" s="134"/>
      <c r="H309" s="102"/>
      <c r="I309" s="101"/>
      <c r="J309" s="103"/>
      <c r="K309" s="83"/>
      <c r="L309" s="101"/>
      <c r="M309" s="103"/>
      <c r="N309" s="83"/>
    </row>
    <row r="310" spans="1:14" x14ac:dyDescent="0.35">
      <c r="A310" s="79"/>
      <c r="B310" s="128"/>
      <c r="C310" s="132"/>
      <c r="D310" s="81" t="str">
        <f>IFERROR(IF(C310="No CAS","",INDEX('DEQ Pollutant List'!$C$7:$C$611,MATCH('5. Pollutant Emissions - MB'!C310,'DEQ Pollutant List'!$B$7:$B$611,0))),"")</f>
        <v/>
      </c>
      <c r="E310" s="110" t="str">
        <f>IFERROR(IF(OR($C310="",$C310="No CAS"),INDEX('DEQ Pollutant List'!$A$7:$A$611,MATCH($D310,'DEQ Pollutant List'!$C$7:$C$611,0)),INDEX('DEQ Pollutant List'!$A$7:$A$611,MATCH($C310,'DEQ Pollutant List'!$B$7:$B$611,0))),"")</f>
        <v/>
      </c>
      <c r="F310" s="133"/>
      <c r="G310" s="134"/>
      <c r="H310" s="102"/>
      <c r="I310" s="101"/>
      <c r="J310" s="103"/>
      <c r="K310" s="83"/>
      <c r="L310" s="101"/>
      <c r="M310" s="103"/>
      <c r="N310" s="83"/>
    </row>
    <row r="311" spans="1:14" x14ac:dyDescent="0.35">
      <c r="A311" s="79"/>
      <c r="B311" s="128"/>
      <c r="C311" s="132"/>
      <c r="D311" s="81" t="str">
        <f>IFERROR(IF(C311="No CAS","",INDEX('DEQ Pollutant List'!$C$7:$C$611,MATCH('5. Pollutant Emissions - MB'!C311,'DEQ Pollutant List'!$B$7:$B$611,0))),"")</f>
        <v/>
      </c>
      <c r="E311" s="110" t="str">
        <f>IFERROR(IF(OR($C311="",$C311="No CAS"),INDEX('DEQ Pollutant List'!$A$7:$A$611,MATCH($D311,'DEQ Pollutant List'!$C$7:$C$611,0)),INDEX('DEQ Pollutant List'!$A$7:$A$611,MATCH($C311,'DEQ Pollutant List'!$B$7:$B$611,0))),"")</f>
        <v/>
      </c>
      <c r="F311" s="133"/>
      <c r="G311" s="134"/>
      <c r="H311" s="102"/>
      <c r="I311" s="101"/>
      <c r="J311" s="103"/>
      <c r="K311" s="83"/>
      <c r="L311" s="101"/>
      <c r="M311" s="103"/>
      <c r="N311" s="83"/>
    </row>
    <row r="312" spans="1:14" x14ac:dyDescent="0.35">
      <c r="A312" s="79"/>
      <c r="B312" s="128"/>
      <c r="C312" s="132"/>
      <c r="D312" s="81" t="str">
        <f>IFERROR(IF(C312="No CAS","",INDEX('DEQ Pollutant List'!$C$7:$C$611,MATCH('5. Pollutant Emissions - MB'!C312,'DEQ Pollutant List'!$B$7:$B$611,0))),"")</f>
        <v/>
      </c>
      <c r="E312" s="110" t="str">
        <f>IFERROR(IF(OR($C312="",$C312="No CAS"),INDEX('DEQ Pollutant List'!$A$7:$A$611,MATCH($D312,'DEQ Pollutant List'!$C$7:$C$611,0)),INDEX('DEQ Pollutant List'!$A$7:$A$611,MATCH($C312,'DEQ Pollutant List'!$B$7:$B$611,0))),"")</f>
        <v/>
      </c>
      <c r="F312" s="133"/>
      <c r="G312" s="134"/>
      <c r="H312" s="102"/>
      <c r="I312" s="101"/>
      <c r="J312" s="103"/>
      <c r="K312" s="83"/>
      <c r="L312" s="101"/>
      <c r="M312" s="103"/>
      <c r="N312" s="83"/>
    </row>
    <row r="313" spans="1:14" x14ac:dyDescent="0.35">
      <c r="A313" s="79"/>
      <c r="B313" s="128"/>
      <c r="C313" s="132"/>
      <c r="D313" s="81" t="str">
        <f>IFERROR(IF(C313="No CAS","",INDEX('DEQ Pollutant List'!$C$7:$C$611,MATCH('5. Pollutant Emissions - MB'!C313,'DEQ Pollutant List'!$B$7:$B$611,0))),"")</f>
        <v/>
      </c>
      <c r="E313" s="110" t="str">
        <f>IFERROR(IF(OR($C313="",$C313="No CAS"),INDEX('DEQ Pollutant List'!$A$7:$A$611,MATCH($D313,'DEQ Pollutant List'!$C$7:$C$611,0)),INDEX('DEQ Pollutant List'!$A$7:$A$611,MATCH($C313,'DEQ Pollutant List'!$B$7:$B$611,0))),"")</f>
        <v/>
      </c>
      <c r="F313" s="133"/>
      <c r="G313" s="134"/>
      <c r="H313" s="102"/>
      <c r="I313" s="101"/>
      <c r="J313" s="103"/>
      <c r="K313" s="83"/>
      <c r="L313" s="101"/>
      <c r="M313" s="103"/>
      <c r="N313" s="83"/>
    </row>
    <row r="314" spans="1:14" x14ac:dyDescent="0.35">
      <c r="A314" s="79"/>
      <c r="B314" s="128"/>
      <c r="C314" s="132"/>
      <c r="D314" s="81" t="str">
        <f>IFERROR(IF(C314="No CAS","",INDEX('DEQ Pollutant List'!$C$7:$C$611,MATCH('5. Pollutant Emissions - MB'!C314,'DEQ Pollutant List'!$B$7:$B$611,0))),"")</f>
        <v/>
      </c>
      <c r="E314" s="110" t="str">
        <f>IFERROR(IF(OR($C314="",$C314="No CAS"),INDEX('DEQ Pollutant List'!$A$7:$A$611,MATCH($D314,'DEQ Pollutant List'!$C$7:$C$611,0)),INDEX('DEQ Pollutant List'!$A$7:$A$611,MATCH($C314,'DEQ Pollutant List'!$B$7:$B$611,0))),"")</f>
        <v/>
      </c>
      <c r="F314" s="133"/>
      <c r="G314" s="134"/>
      <c r="H314" s="102"/>
      <c r="I314" s="101"/>
      <c r="J314" s="103"/>
      <c r="K314" s="83"/>
      <c r="L314" s="101"/>
      <c r="M314" s="103"/>
      <c r="N314" s="83"/>
    </row>
    <row r="315" spans="1:14" x14ac:dyDescent="0.35">
      <c r="A315" s="79"/>
      <c r="B315" s="128"/>
      <c r="C315" s="132"/>
      <c r="D315" s="81" t="str">
        <f>IFERROR(IF(C315="No CAS","",INDEX('DEQ Pollutant List'!$C$7:$C$611,MATCH('5. Pollutant Emissions - MB'!C315,'DEQ Pollutant List'!$B$7:$B$611,0))),"")</f>
        <v/>
      </c>
      <c r="E315" s="110" t="str">
        <f>IFERROR(IF(OR($C315="",$C315="No CAS"),INDEX('DEQ Pollutant List'!$A$7:$A$611,MATCH($D315,'DEQ Pollutant List'!$C$7:$C$611,0)),INDEX('DEQ Pollutant List'!$A$7:$A$611,MATCH($C315,'DEQ Pollutant List'!$B$7:$B$611,0))),"")</f>
        <v/>
      </c>
      <c r="F315" s="133"/>
      <c r="G315" s="134"/>
      <c r="H315" s="102"/>
      <c r="I315" s="101"/>
      <c r="J315" s="103"/>
      <c r="K315" s="83"/>
      <c r="L315" s="101"/>
      <c r="M315" s="103"/>
      <c r="N315" s="83"/>
    </row>
    <row r="316" spans="1:14" x14ac:dyDescent="0.35">
      <c r="A316" s="79"/>
      <c r="B316" s="128"/>
      <c r="C316" s="132"/>
      <c r="D316" s="81" t="str">
        <f>IFERROR(IF(C316="No CAS","",INDEX('DEQ Pollutant List'!$C$7:$C$611,MATCH('5. Pollutant Emissions - MB'!C316,'DEQ Pollutant List'!$B$7:$B$611,0))),"")</f>
        <v/>
      </c>
      <c r="E316" s="110" t="str">
        <f>IFERROR(IF(OR($C316="",$C316="No CAS"),INDEX('DEQ Pollutant List'!$A$7:$A$611,MATCH($D316,'DEQ Pollutant List'!$C$7:$C$611,0)),INDEX('DEQ Pollutant List'!$A$7:$A$611,MATCH($C316,'DEQ Pollutant List'!$B$7:$B$611,0))),"")</f>
        <v/>
      </c>
      <c r="F316" s="133"/>
      <c r="G316" s="134"/>
      <c r="H316" s="102"/>
      <c r="I316" s="101"/>
      <c r="J316" s="103"/>
      <c r="K316" s="83"/>
      <c r="L316" s="101"/>
      <c r="M316" s="103"/>
      <c r="N316" s="83"/>
    </row>
    <row r="317" spans="1:14" x14ac:dyDescent="0.35">
      <c r="A317" s="79"/>
      <c r="B317" s="128"/>
      <c r="C317" s="132"/>
      <c r="D317" s="81" t="str">
        <f>IFERROR(IF(C317="No CAS","",INDEX('DEQ Pollutant List'!$C$7:$C$611,MATCH('5. Pollutant Emissions - MB'!C317,'DEQ Pollutant List'!$B$7:$B$611,0))),"")</f>
        <v/>
      </c>
      <c r="E317" s="110" t="str">
        <f>IFERROR(IF(OR($C317="",$C317="No CAS"),INDEX('DEQ Pollutant List'!$A$7:$A$611,MATCH($D317,'DEQ Pollutant List'!$C$7:$C$611,0)),INDEX('DEQ Pollutant List'!$A$7:$A$611,MATCH($C317,'DEQ Pollutant List'!$B$7:$B$611,0))),"")</f>
        <v/>
      </c>
      <c r="F317" s="133"/>
      <c r="G317" s="134"/>
      <c r="H317" s="102"/>
      <c r="I317" s="101"/>
      <c r="J317" s="103"/>
      <c r="K317" s="83"/>
      <c r="L317" s="101"/>
      <c r="M317" s="103"/>
      <c r="N317" s="83"/>
    </row>
    <row r="318" spans="1:14" x14ac:dyDescent="0.35">
      <c r="A318" s="79"/>
      <c r="B318" s="128"/>
      <c r="C318" s="132"/>
      <c r="D318" s="81" t="str">
        <f>IFERROR(IF(C318="No CAS","",INDEX('DEQ Pollutant List'!$C$7:$C$611,MATCH('5. Pollutant Emissions - MB'!C318,'DEQ Pollutant List'!$B$7:$B$611,0))),"")</f>
        <v/>
      </c>
      <c r="E318" s="110" t="str">
        <f>IFERROR(IF(OR($C318="",$C318="No CAS"),INDEX('DEQ Pollutant List'!$A$7:$A$611,MATCH($D318,'DEQ Pollutant List'!$C$7:$C$611,0)),INDEX('DEQ Pollutant List'!$A$7:$A$611,MATCH($C318,'DEQ Pollutant List'!$B$7:$B$611,0))),"")</f>
        <v/>
      </c>
      <c r="F318" s="133"/>
      <c r="G318" s="134"/>
      <c r="H318" s="102"/>
      <c r="I318" s="101"/>
      <c r="J318" s="103"/>
      <c r="K318" s="83"/>
      <c r="L318" s="101"/>
      <c r="M318" s="103"/>
      <c r="N318" s="83"/>
    </row>
    <row r="319" spans="1:14" x14ac:dyDescent="0.35">
      <c r="A319" s="79"/>
      <c r="B319" s="128"/>
      <c r="C319" s="132"/>
      <c r="D319" s="81" t="str">
        <f>IFERROR(IF(C319="No CAS","",INDEX('DEQ Pollutant List'!$C$7:$C$611,MATCH('5. Pollutant Emissions - MB'!C319,'DEQ Pollutant List'!$B$7:$B$611,0))),"")</f>
        <v/>
      </c>
      <c r="E319" s="110" t="str">
        <f>IFERROR(IF(OR($C319="",$C319="No CAS"),INDEX('DEQ Pollutant List'!$A$7:$A$611,MATCH($D319,'DEQ Pollutant List'!$C$7:$C$611,0)),INDEX('DEQ Pollutant List'!$A$7:$A$611,MATCH($C319,'DEQ Pollutant List'!$B$7:$B$611,0))),"")</f>
        <v/>
      </c>
      <c r="F319" s="133"/>
      <c r="G319" s="134"/>
      <c r="H319" s="102"/>
      <c r="I319" s="101"/>
      <c r="J319" s="103"/>
      <c r="K319" s="83"/>
      <c r="L319" s="101"/>
      <c r="M319" s="103"/>
      <c r="N319" s="83"/>
    </row>
    <row r="320" spans="1:14" x14ac:dyDescent="0.35">
      <c r="A320" s="79"/>
      <c r="B320" s="128"/>
      <c r="C320" s="132"/>
      <c r="D320" s="81" t="str">
        <f>IFERROR(IF(C320="No CAS","",INDEX('DEQ Pollutant List'!$C$7:$C$611,MATCH('5. Pollutant Emissions - MB'!C320,'DEQ Pollutant List'!$B$7:$B$611,0))),"")</f>
        <v/>
      </c>
      <c r="E320" s="110" t="str">
        <f>IFERROR(IF(OR($C320="",$C320="No CAS"),INDEX('DEQ Pollutant List'!$A$7:$A$611,MATCH($D320,'DEQ Pollutant List'!$C$7:$C$611,0)),INDEX('DEQ Pollutant List'!$A$7:$A$611,MATCH($C320,'DEQ Pollutant List'!$B$7:$B$611,0))),"")</f>
        <v/>
      </c>
      <c r="F320" s="133"/>
      <c r="G320" s="134"/>
      <c r="H320" s="102"/>
      <c r="I320" s="101"/>
      <c r="J320" s="103"/>
      <c r="K320" s="83"/>
      <c r="L320" s="101"/>
      <c r="M320" s="103"/>
      <c r="N320" s="83"/>
    </row>
    <row r="321" spans="1:14" x14ac:dyDescent="0.35">
      <c r="A321" s="79"/>
      <c r="B321" s="128"/>
      <c r="C321" s="132"/>
      <c r="D321" s="81" t="str">
        <f>IFERROR(IF(C321="No CAS","",INDEX('DEQ Pollutant List'!$C$7:$C$611,MATCH('5. Pollutant Emissions - MB'!C321,'DEQ Pollutant List'!$B$7:$B$611,0))),"")</f>
        <v/>
      </c>
      <c r="E321" s="110" t="str">
        <f>IFERROR(IF(OR($C321="",$C321="No CAS"),INDEX('DEQ Pollutant List'!$A$7:$A$611,MATCH($D321,'DEQ Pollutant List'!$C$7:$C$611,0)),INDEX('DEQ Pollutant List'!$A$7:$A$611,MATCH($C321,'DEQ Pollutant List'!$B$7:$B$611,0))),"")</f>
        <v/>
      </c>
      <c r="F321" s="133"/>
      <c r="G321" s="134"/>
      <c r="H321" s="102"/>
      <c r="I321" s="101"/>
      <c r="J321" s="103"/>
      <c r="K321" s="83"/>
      <c r="L321" s="101"/>
      <c r="M321" s="103"/>
      <c r="N321" s="83"/>
    </row>
    <row r="322" spans="1:14" x14ac:dyDescent="0.35">
      <c r="A322" s="79"/>
      <c r="B322" s="128"/>
      <c r="C322" s="132"/>
      <c r="D322" s="81" t="str">
        <f>IFERROR(IF(C322="No CAS","",INDEX('DEQ Pollutant List'!$C$7:$C$611,MATCH('5. Pollutant Emissions - MB'!C322,'DEQ Pollutant List'!$B$7:$B$611,0))),"")</f>
        <v/>
      </c>
      <c r="E322" s="110" t="str">
        <f>IFERROR(IF(OR($C322="",$C322="No CAS"),INDEX('DEQ Pollutant List'!$A$7:$A$611,MATCH($D322,'DEQ Pollutant List'!$C$7:$C$611,0)),INDEX('DEQ Pollutant List'!$A$7:$A$611,MATCH($C322,'DEQ Pollutant List'!$B$7:$B$611,0))),"")</f>
        <v/>
      </c>
      <c r="F322" s="133"/>
      <c r="G322" s="134"/>
      <c r="H322" s="102"/>
      <c r="I322" s="101"/>
      <c r="J322" s="103"/>
      <c r="K322" s="83"/>
      <c r="L322" s="101"/>
      <c r="M322" s="103"/>
      <c r="N322" s="83"/>
    </row>
    <row r="323" spans="1:14" x14ac:dyDescent="0.35">
      <c r="A323" s="79"/>
      <c r="B323" s="128"/>
      <c r="C323" s="132"/>
      <c r="D323" s="81" t="str">
        <f>IFERROR(IF(C323="No CAS","",INDEX('DEQ Pollutant List'!$C$7:$C$611,MATCH('5. Pollutant Emissions - MB'!C323,'DEQ Pollutant List'!$B$7:$B$611,0))),"")</f>
        <v/>
      </c>
      <c r="E323" s="110" t="str">
        <f>IFERROR(IF(OR($C323="",$C323="No CAS"),INDEX('DEQ Pollutant List'!$A$7:$A$611,MATCH($D323,'DEQ Pollutant List'!$C$7:$C$611,0)),INDEX('DEQ Pollutant List'!$A$7:$A$611,MATCH($C323,'DEQ Pollutant List'!$B$7:$B$611,0))),"")</f>
        <v/>
      </c>
      <c r="F323" s="133"/>
      <c r="G323" s="134"/>
      <c r="H323" s="102"/>
      <c r="I323" s="101"/>
      <c r="J323" s="103"/>
      <c r="K323" s="83"/>
      <c r="L323" s="101"/>
      <c r="M323" s="103"/>
      <c r="N323" s="83"/>
    </row>
    <row r="324" spans="1:14" x14ac:dyDescent="0.35">
      <c r="A324" s="79"/>
      <c r="B324" s="128"/>
      <c r="C324" s="132"/>
      <c r="D324" s="81" t="str">
        <f>IFERROR(IF(C324="No CAS","",INDEX('DEQ Pollutant List'!$C$7:$C$611,MATCH('5. Pollutant Emissions - MB'!C324,'DEQ Pollutant List'!$B$7:$B$611,0))),"")</f>
        <v/>
      </c>
      <c r="E324" s="110" t="str">
        <f>IFERROR(IF(OR($C324="",$C324="No CAS"),INDEX('DEQ Pollutant List'!$A$7:$A$611,MATCH($D324,'DEQ Pollutant List'!$C$7:$C$611,0)),INDEX('DEQ Pollutant List'!$A$7:$A$611,MATCH($C324,'DEQ Pollutant List'!$B$7:$B$611,0))),"")</f>
        <v/>
      </c>
      <c r="F324" s="133"/>
      <c r="G324" s="134"/>
      <c r="H324" s="102"/>
      <c r="I324" s="101"/>
      <c r="J324" s="103"/>
      <c r="K324" s="83"/>
      <c r="L324" s="101"/>
      <c r="M324" s="103"/>
      <c r="N324" s="83"/>
    </row>
    <row r="325" spans="1:14" x14ac:dyDescent="0.35">
      <c r="A325" s="79"/>
      <c r="B325" s="128"/>
      <c r="C325" s="132"/>
      <c r="D325" s="81" t="str">
        <f>IFERROR(IF(C325="No CAS","",INDEX('DEQ Pollutant List'!$C$7:$C$611,MATCH('5. Pollutant Emissions - MB'!C325,'DEQ Pollutant List'!$B$7:$B$611,0))),"")</f>
        <v/>
      </c>
      <c r="E325" s="110" t="str">
        <f>IFERROR(IF(OR($C325="",$C325="No CAS"),INDEX('DEQ Pollutant List'!$A$7:$A$611,MATCH($D325,'DEQ Pollutant List'!$C$7:$C$611,0)),INDEX('DEQ Pollutant List'!$A$7:$A$611,MATCH($C325,'DEQ Pollutant List'!$B$7:$B$611,0))),"")</f>
        <v/>
      </c>
      <c r="F325" s="133"/>
      <c r="G325" s="134"/>
      <c r="H325" s="102"/>
      <c r="I325" s="101"/>
      <c r="J325" s="103"/>
      <c r="K325" s="83"/>
      <c r="L325" s="101"/>
      <c r="M325" s="103"/>
      <c r="N325" s="83"/>
    </row>
    <row r="326" spans="1:14" x14ac:dyDescent="0.35">
      <c r="A326" s="79"/>
      <c r="B326" s="128"/>
      <c r="C326" s="132"/>
      <c r="D326" s="81" t="str">
        <f>IFERROR(IF(C326="No CAS","",INDEX('DEQ Pollutant List'!$C$7:$C$611,MATCH('5. Pollutant Emissions - MB'!C326,'DEQ Pollutant List'!$B$7:$B$611,0))),"")</f>
        <v/>
      </c>
      <c r="E326" s="110" t="str">
        <f>IFERROR(IF(OR($C326="",$C326="No CAS"),INDEX('DEQ Pollutant List'!$A$7:$A$611,MATCH($D326,'DEQ Pollutant List'!$C$7:$C$611,0)),INDEX('DEQ Pollutant List'!$A$7:$A$611,MATCH($C326,'DEQ Pollutant List'!$B$7:$B$611,0))),"")</f>
        <v/>
      </c>
      <c r="F326" s="133"/>
      <c r="G326" s="134"/>
      <c r="H326" s="102"/>
      <c r="I326" s="101"/>
      <c r="J326" s="103"/>
      <c r="K326" s="83"/>
      <c r="L326" s="101"/>
      <c r="M326" s="103"/>
      <c r="N326" s="83"/>
    </row>
    <row r="327" spans="1:14" x14ac:dyDescent="0.35">
      <c r="A327" s="79"/>
      <c r="B327" s="128"/>
      <c r="C327" s="132"/>
      <c r="D327" s="81" t="str">
        <f>IFERROR(IF(C327="No CAS","",INDEX('DEQ Pollutant List'!$C$7:$C$611,MATCH('5. Pollutant Emissions - MB'!C327,'DEQ Pollutant List'!$B$7:$B$611,0))),"")</f>
        <v/>
      </c>
      <c r="E327" s="110" t="str">
        <f>IFERROR(IF(OR($C327="",$C327="No CAS"),INDEX('DEQ Pollutant List'!$A$7:$A$611,MATCH($D327,'DEQ Pollutant List'!$C$7:$C$611,0)),INDEX('DEQ Pollutant List'!$A$7:$A$611,MATCH($C327,'DEQ Pollutant List'!$B$7:$B$611,0))),"")</f>
        <v/>
      </c>
      <c r="F327" s="133"/>
      <c r="G327" s="134"/>
      <c r="H327" s="102"/>
      <c r="I327" s="101"/>
      <c r="J327" s="103"/>
      <c r="K327" s="83"/>
      <c r="L327" s="101"/>
      <c r="M327" s="103"/>
      <c r="N327" s="83"/>
    </row>
    <row r="328" spans="1:14" x14ac:dyDescent="0.35">
      <c r="A328" s="79"/>
      <c r="B328" s="128"/>
      <c r="C328" s="132"/>
      <c r="D328" s="81" t="str">
        <f>IFERROR(IF(C328="No CAS","",INDEX('DEQ Pollutant List'!$C$7:$C$611,MATCH('5. Pollutant Emissions - MB'!C328,'DEQ Pollutant List'!$B$7:$B$611,0))),"")</f>
        <v/>
      </c>
      <c r="E328" s="110" t="str">
        <f>IFERROR(IF(OR($C328="",$C328="No CAS"),INDEX('DEQ Pollutant List'!$A$7:$A$611,MATCH($D328,'DEQ Pollutant List'!$C$7:$C$611,0)),INDEX('DEQ Pollutant List'!$A$7:$A$611,MATCH($C328,'DEQ Pollutant List'!$B$7:$B$611,0))),"")</f>
        <v/>
      </c>
      <c r="F328" s="133"/>
      <c r="G328" s="134"/>
      <c r="H328" s="102"/>
      <c r="I328" s="101"/>
      <c r="J328" s="103"/>
      <c r="K328" s="83"/>
      <c r="L328" s="101"/>
      <c r="M328" s="103"/>
      <c r="N328" s="83"/>
    </row>
    <row r="329" spans="1:14" x14ac:dyDescent="0.35">
      <c r="A329" s="79"/>
      <c r="B329" s="128"/>
      <c r="C329" s="132"/>
      <c r="D329" s="81" t="str">
        <f>IFERROR(IF(C329="No CAS","",INDEX('DEQ Pollutant List'!$C$7:$C$611,MATCH('5. Pollutant Emissions - MB'!C329,'DEQ Pollutant List'!$B$7:$B$611,0))),"")</f>
        <v/>
      </c>
      <c r="E329" s="110" t="str">
        <f>IFERROR(IF(OR($C329="",$C329="No CAS"),INDEX('DEQ Pollutant List'!$A$7:$A$611,MATCH($D329,'DEQ Pollutant List'!$C$7:$C$611,0)),INDEX('DEQ Pollutant List'!$A$7:$A$611,MATCH($C329,'DEQ Pollutant List'!$B$7:$B$611,0))),"")</f>
        <v/>
      </c>
      <c r="F329" s="133"/>
      <c r="G329" s="134"/>
      <c r="H329" s="102"/>
      <c r="I329" s="101"/>
      <c r="J329" s="103"/>
      <c r="K329" s="83"/>
      <c r="L329" s="101"/>
      <c r="M329" s="103"/>
      <c r="N329" s="83"/>
    </row>
    <row r="330" spans="1:14" x14ac:dyDescent="0.35">
      <c r="A330" s="79"/>
      <c r="B330" s="128"/>
      <c r="C330" s="132"/>
      <c r="D330" s="81" t="str">
        <f>IFERROR(IF(C330="No CAS","",INDEX('DEQ Pollutant List'!$C$7:$C$611,MATCH('5. Pollutant Emissions - MB'!C330,'DEQ Pollutant List'!$B$7:$B$611,0))),"")</f>
        <v/>
      </c>
      <c r="E330" s="110" t="str">
        <f>IFERROR(IF(OR($C330="",$C330="No CAS"),INDEX('DEQ Pollutant List'!$A$7:$A$611,MATCH($D330,'DEQ Pollutant List'!$C$7:$C$611,0)),INDEX('DEQ Pollutant List'!$A$7:$A$611,MATCH($C330,'DEQ Pollutant List'!$B$7:$B$611,0))),"")</f>
        <v/>
      </c>
      <c r="F330" s="133"/>
      <c r="G330" s="134"/>
      <c r="H330" s="102"/>
      <c r="I330" s="101"/>
      <c r="J330" s="103"/>
      <c r="K330" s="83"/>
      <c r="L330" s="101"/>
      <c r="M330" s="103"/>
      <c r="N330" s="83"/>
    </row>
    <row r="331" spans="1:14" x14ac:dyDescent="0.35">
      <c r="A331" s="79"/>
      <c r="B331" s="128"/>
      <c r="C331" s="132"/>
      <c r="D331" s="81" t="str">
        <f>IFERROR(IF(C331="No CAS","",INDEX('DEQ Pollutant List'!$C$7:$C$611,MATCH('5. Pollutant Emissions - MB'!C331,'DEQ Pollutant List'!$B$7:$B$611,0))),"")</f>
        <v/>
      </c>
      <c r="E331" s="110" t="str">
        <f>IFERROR(IF(OR($C331="",$C331="No CAS"),INDEX('DEQ Pollutant List'!$A$7:$A$611,MATCH($D331,'DEQ Pollutant List'!$C$7:$C$611,0)),INDEX('DEQ Pollutant List'!$A$7:$A$611,MATCH($C331,'DEQ Pollutant List'!$B$7:$B$611,0))),"")</f>
        <v/>
      </c>
      <c r="F331" s="133"/>
      <c r="G331" s="134"/>
      <c r="H331" s="102"/>
      <c r="I331" s="101"/>
      <c r="J331" s="103"/>
      <c r="K331" s="83"/>
      <c r="L331" s="101"/>
      <c r="M331" s="103"/>
      <c r="N331" s="83"/>
    </row>
    <row r="332" spans="1:14" x14ac:dyDescent="0.35">
      <c r="A332" s="79"/>
      <c r="B332" s="128"/>
      <c r="C332" s="132"/>
      <c r="D332" s="81" t="str">
        <f>IFERROR(IF(C332="No CAS","",INDEX('DEQ Pollutant List'!$C$7:$C$611,MATCH('5. Pollutant Emissions - MB'!C332,'DEQ Pollutant List'!$B$7:$B$611,0))),"")</f>
        <v/>
      </c>
      <c r="E332" s="110" t="str">
        <f>IFERROR(IF(OR($C332="",$C332="No CAS"),INDEX('DEQ Pollutant List'!$A$7:$A$611,MATCH($D332,'DEQ Pollutant List'!$C$7:$C$611,0)),INDEX('DEQ Pollutant List'!$A$7:$A$611,MATCH($C332,'DEQ Pollutant List'!$B$7:$B$611,0))),"")</f>
        <v/>
      </c>
      <c r="F332" s="133"/>
      <c r="G332" s="134"/>
      <c r="H332" s="102"/>
      <c r="I332" s="101"/>
      <c r="J332" s="103"/>
      <c r="K332" s="83"/>
      <c r="L332" s="101"/>
      <c r="M332" s="103"/>
      <c r="N332" s="83"/>
    </row>
    <row r="333" spans="1:14" x14ac:dyDescent="0.35">
      <c r="A333" s="79"/>
      <c r="B333" s="128"/>
      <c r="C333" s="132"/>
      <c r="D333" s="81" t="str">
        <f>IFERROR(IF(C333="No CAS","",INDEX('DEQ Pollutant List'!$C$7:$C$611,MATCH('5. Pollutant Emissions - MB'!C333,'DEQ Pollutant List'!$B$7:$B$611,0))),"")</f>
        <v/>
      </c>
      <c r="E333" s="110" t="str">
        <f>IFERROR(IF(OR($C333="",$C333="No CAS"),INDEX('DEQ Pollutant List'!$A$7:$A$611,MATCH($D333,'DEQ Pollutant List'!$C$7:$C$611,0)),INDEX('DEQ Pollutant List'!$A$7:$A$611,MATCH($C333,'DEQ Pollutant List'!$B$7:$B$611,0))),"")</f>
        <v/>
      </c>
      <c r="F333" s="133"/>
      <c r="G333" s="134"/>
      <c r="H333" s="102"/>
      <c r="I333" s="101"/>
      <c r="J333" s="103"/>
      <c r="K333" s="83"/>
      <c r="L333" s="101"/>
      <c r="M333" s="103"/>
      <c r="N333" s="83"/>
    </row>
    <row r="334" spans="1:14" x14ac:dyDescent="0.35">
      <c r="A334" s="79"/>
      <c r="B334" s="128"/>
      <c r="C334" s="132"/>
      <c r="D334" s="81" t="str">
        <f>IFERROR(IF(C334="No CAS","",INDEX('DEQ Pollutant List'!$C$7:$C$611,MATCH('5. Pollutant Emissions - MB'!C334,'DEQ Pollutant List'!$B$7:$B$611,0))),"")</f>
        <v/>
      </c>
      <c r="E334" s="110" t="str">
        <f>IFERROR(IF(OR($C334="",$C334="No CAS"),INDEX('DEQ Pollutant List'!$A$7:$A$611,MATCH($D334,'DEQ Pollutant List'!$C$7:$C$611,0)),INDEX('DEQ Pollutant List'!$A$7:$A$611,MATCH($C334,'DEQ Pollutant List'!$B$7:$B$611,0))),"")</f>
        <v/>
      </c>
      <c r="F334" s="133"/>
      <c r="G334" s="134"/>
      <c r="H334" s="102"/>
      <c r="I334" s="101"/>
      <c r="J334" s="103"/>
      <c r="K334" s="83"/>
      <c r="L334" s="101"/>
      <c r="M334" s="103"/>
      <c r="N334" s="83"/>
    </row>
    <row r="335" spans="1:14" x14ac:dyDescent="0.35">
      <c r="A335" s="79"/>
      <c r="B335" s="128"/>
      <c r="C335" s="132"/>
      <c r="D335" s="81" t="str">
        <f>IFERROR(IF(C335="No CAS","",INDEX('DEQ Pollutant List'!$C$7:$C$611,MATCH('5. Pollutant Emissions - MB'!C335,'DEQ Pollutant List'!$B$7:$B$611,0))),"")</f>
        <v/>
      </c>
      <c r="E335" s="110" t="str">
        <f>IFERROR(IF(OR($C335="",$C335="No CAS"),INDEX('DEQ Pollutant List'!$A$7:$A$611,MATCH($D335,'DEQ Pollutant List'!$C$7:$C$611,0)),INDEX('DEQ Pollutant List'!$A$7:$A$611,MATCH($C335,'DEQ Pollutant List'!$B$7:$B$611,0))),"")</f>
        <v/>
      </c>
      <c r="F335" s="133"/>
      <c r="G335" s="134"/>
      <c r="H335" s="102"/>
      <c r="I335" s="101"/>
      <c r="J335" s="103"/>
      <c r="K335" s="83"/>
      <c r="L335" s="101"/>
      <c r="M335" s="103"/>
      <c r="N335" s="83"/>
    </row>
    <row r="336" spans="1:14" x14ac:dyDescent="0.35">
      <c r="A336" s="79"/>
      <c r="B336" s="128"/>
      <c r="C336" s="132"/>
      <c r="D336" s="81" t="str">
        <f>IFERROR(IF(C336="No CAS","",INDEX('DEQ Pollutant List'!$C$7:$C$611,MATCH('5. Pollutant Emissions - MB'!C336,'DEQ Pollutant List'!$B$7:$B$611,0))),"")</f>
        <v/>
      </c>
      <c r="E336" s="110" t="str">
        <f>IFERROR(IF(OR($C336="",$C336="No CAS"),INDEX('DEQ Pollutant List'!$A$7:$A$611,MATCH($D336,'DEQ Pollutant List'!$C$7:$C$611,0)),INDEX('DEQ Pollutant List'!$A$7:$A$611,MATCH($C336,'DEQ Pollutant List'!$B$7:$B$611,0))),"")</f>
        <v/>
      </c>
      <c r="F336" s="133"/>
      <c r="G336" s="134"/>
      <c r="H336" s="102"/>
      <c r="I336" s="101"/>
      <c r="J336" s="103"/>
      <c r="K336" s="83"/>
      <c r="L336" s="101"/>
      <c r="M336" s="103"/>
      <c r="N336" s="83"/>
    </row>
    <row r="337" spans="1:14" x14ac:dyDescent="0.35">
      <c r="A337" s="79"/>
      <c r="B337" s="128"/>
      <c r="C337" s="132"/>
      <c r="D337" s="81" t="str">
        <f>IFERROR(IF(C337="No CAS","",INDEX('DEQ Pollutant List'!$C$7:$C$611,MATCH('5. Pollutant Emissions - MB'!C337,'DEQ Pollutant List'!$B$7:$B$611,0))),"")</f>
        <v/>
      </c>
      <c r="E337" s="110" t="str">
        <f>IFERROR(IF(OR($C337="",$C337="No CAS"),INDEX('DEQ Pollutant List'!$A$7:$A$611,MATCH($D337,'DEQ Pollutant List'!$C$7:$C$611,0)),INDEX('DEQ Pollutant List'!$A$7:$A$611,MATCH($C337,'DEQ Pollutant List'!$B$7:$B$611,0))),"")</f>
        <v/>
      </c>
      <c r="F337" s="133"/>
      <c r="G337" s="134"/>
      <c r="H337" s="102"/>
      <c r="I337" s="101"/>
      <c r="J337" s="103"/>
      <c r="K337" s="83"/>
      <c r="L337" s="101"/>
      <c r="M337" s="103"/>
      <c r="N337" s="83"/>
    </row>
    <row r="338" spans="1:14" x14ac:dyDescent="0.35">
      <c r="A338" s="79"/>
      <c r="B338" s="128"/>
      <c r="C338" s="132"/>
      <c r="D338" s="81" t="str">
        <f>IFERROR(IF(C338="No CAS","",INDEX('DEQ Pollutant List'!$C$7:$C$611,MATCH('5. Pollutant Emissions - MB'!C338,'DEQ Pollutant List'!$B$7:$B$611,0))),"")</f>
        <v/>
      </c>
      <c r="E338" s="110" t="str">
        <f>IFERROR(IF(OR($C338="",$C338="No CAS"),INDEX('DEQ Pollutant List'!$A$7:$A$611,MATCH($D338,'DEQ Pollutant List'!$C$7:$C$611,0)),INDEX('DEQ Pollutant List'!$A$7:$A$611,MATCH($C338,'DEQ Pollutant List'!$B$7:$B$611,0))),"")</f>
        <v/>
      </c>
      <c r="F338" s="133"/>
      <c r="G338" s="134"/>
      <c r="H338" s="102"/>
      <c r="I338" s="101"/>
      <c r="J338" s="103"/>
      <c r="K338" s="83"/>
      <c r="L338" s="101"/>
      <c r="M338" s="103"/>
      <c r="N338" s="83"/>
    </row>
    <row r="339" spans="1:14" x14ac:dyDescent="0.35">
      <c r="A339" s="79"/>
      <c r="B339" s="128"/>
      <c r="C339" s="132"/>
      <c r="D339" s="81" t="str">
        <f>IFERROR(IF(C339="No CAS","",INDEX('DEQ Pollutant List'!$C$7:$C$611,MATCH('5. Pollutant Emissions - MB'!C339,'DEQ Pollutant List'!$B$7:$B$611,0))),"")</f>
        <v/>
      </c>
      <c r="E339" s="110" t="str">
        <f>IFERROR(IF(OR($C339="",$C339="No CAS"),INDEX('DEQ Pollutant List'!$A$7:$A$611,MATCH($D339,'DEQ Pollutant List'!$C$7:$C$611,0)),INDEX('DEQ Pollutant List'!$A$7:$A$611,MATCH($C339,'DEQ Pollutant List'!$B$7:$B$611,0))),"")</f>
        <v/>
      </c>
      <c r="F339" s="133"/>
      <c r="G339" s="134"/>
      <c r="H339" s="102"/>
      <c r="I339" s="101"/>
      <c r="J339" s="103"/>
      <c r="K339" s="83"/>
      <c r="L339" s="101"/>
      <c r="M339" s="103"/>
      <c r="N339" s="83"/>
    </row>
    <row r="340" spans="1:14" x14ac:dyDescent="0.35">
      <c r="A340" s="79"/>
      <c r="B340" s="128"/>
      <c r="C340" s="132"/>
      <c r="D340" s="81" t="str">
        <f>IFERROR(IF(C340="No CAS","",INDEX('DEQ Pollutant List'!$C$7:$C$611,MATCH('5. Pollutant Emissions - MB'!C340,'DEQ Pollutant List'!$B$7:$B$611,0))),"")</f>
        <v/>
      </c>
      <c r="E340" s="110" t="str">
        <f>IFERROR(IF(OR($C340="",$C340="No CAS"),INDEX('DEQ Pollutant List'!$A$7:$A$611,MATCH($D340,'DEQ Pollutant List'!$C$7:$C$611,0)),INDEX('DEQ Pollutant List'!$A$7:$A$611,MATCH($C340,'DEQ Pollutant List'!$B$7:$B$611,0))),"")</f>
        <v/>
      </c>
      <c r="F340" s="133"/>
      <c r="G340" s="134"/>
      <c r="H340" s="102"/>
      <c r="I340" s="101"/>
      <c r="J340" s="103"/>
      <c r="K340" s="83"/>
      <c r="L340" s="101"/>
      <c r="M340" s="103"/>
      <c r="N340" s="83"/>
    </row>
    <row r="341" spans="1:14" x14ac:dyDescent="0.35">
      <c r="A341" s="79"/>
      <c r="B341" s="128"/>
      <c r="C341" s="132"/>
      <c r="D341" s="81" t="str">
        <f>IFERROR(IF(C341="No CAS","",INDEX('DEQ Pollutant List'!$C$7:$C$611,MATCH('5. Pollutant Emissions - MB'!C341,'DEQ Pollutant List'!$B$7:$B$611,0))),"")</f>
        <v/>
      </c>
      <c r="E341" s="110" t="str">
        <f>IFERROR(IF(OR($C341="",$C341="No CAS"),INDEX('DEQ Pollutant List'!$A$7:$A$611,MATCH($D341,'DEQ Pollutant List'!$C$7:$C$611,0)),INDEX('DEQ Pollutant List'!$A$7:$A$611,MATCH($C341,'DEQ Pollutant List'!$B$7:$B$611,0))),"")</f>
        <v/>
      </c>
      <c r="F341" s="133"/>
      <c r="G341" s="134"/>
      <c r="H341" s="102"/>
      <c r="I341" s="101"/>
      <c r="J341" s="103"/>
      <c r="K341" s="83"/>
      <c r="L341" s="101"/>
      <c r="M341" s="103"/>
      <c r="N341" s="83"/>
    </row>
    <row r="342" spans="1:14" x14ac:dyDescent="0.35">
      <c r="A342" s="79"/>
      <c r="B342" s="128"/>
      <c r="C342" s="132"/>
      <c r="D342" s="81" t="str">
        <f>IFERROR(IF(C342="No CAS","",INDEX('DEQ Pollutant List'!$C$7:$C$611,MATCH('5. Pollutant Emissions - MB'!C342,'DEQ Pollutant List'!$B$7:$B$611,0))),"")</f>
        <v/>
      </c>
      <c r="E342" s="110" t="str">
        <f>IFERROR(IF(OR($C342="",$C342="No CAS"),INDEX('DEQ Pollutant List'!$A$7:$A$611,MATCH($D342,'DEQ Pollutant List'!$C$7:$C$611,0)),INDEX('DEQ Pollutant List'!$A$7:$A$611,MATCH($C342,'DEQ Pollutant List'!$B$7:$B$611,0))),"")</f>
        <v/>
      </c>
      <c r="F342" s="133"/>
      <c r="G342" s="134"/>
      <c r="H342" s="102"/>
      <c r="I342" s="101"/>
      <c r="J342" s="103"/>
      <c r="K342" s="83"/>
      <c r="L342" s="101"/>
      <c r="M342" s="103"/>
      <c r="N342" s="83"/>
    </row>
    <row r="343" spans="1:14" x14ac:dyDescent="0.35">
      <c r="A343" s="79"/>
      <c r="B343" s="128"/>
      <c r="C343" s="132"/>
      <c r="D343" s="81" t="str">
        <f>IFERROR(IF(C343="No CAS","",INDEX('DEQ Pollutant List'!$C$7:$C$611,MATCH('5. Pollutant Emissions - MB'!C343,'DEQ Pollutant List'!$B$7:$B$611,0))),"")</f>
        <v/>
      </c>
      <c r="E343" s="110" t="str">
        <f>IFERROR(IF(OR($C343="",$C343="No CAS"),INDEX('DEQ Pollutant List'!$A$7:$A$611,MATCH($D343,'DEQ Pollutant List'!$C$7:$C$611,0)),INDEX('DEQ Pollutant List'!$A$7:$A$611,MATCH($C343,'DEQ Pollutant List'!$B$7:$B$611,0))),"")</f>
        <v/>
      </c>
      <c r="F343" s="133"/>
      <c r="G343" s="134"/>
      <c r="H343" s="102"/>
      <c r="I343" s="101"/>
      <c r="J343" s="103"/>
      <c r="K343" s="83"/>
      <c r="L343" s="101"/>
      <c r="M343" s="103"/>
      <c r="N343" s="83"/>
    </row>
    <row r="344" spans="1:14" x14ac:dyDescent="0.35">
      <c r="A344" s="79"/>
      <c r="B344" s="128"/>
      <c r="C344" s="132"/>
      <c r="D344" s="81" t="str">
        <f>IFERROR(IF(C344="No CAS","",INDEX('DEQ Pollutant List'!$C$7:$C$611,MATCH('5. Pollutant Emissions - MB'!C344,'DEQ Pollutant List'!$B$7:$B$611,0))),"")</f>
        <v/>
      </c>
      <c r="E344" s="110" t="str">
        <f>IFERROR(IF(OR($C344="",$C344="No CAS"),INDEX('DEQ Pollutant List'!$A$7:$A$611,MATCH($D344,'DEQ Pollutant List'!$C$7:$C$611,0)),INDEX('DEQ Pollutant List'!$A$7:$A$611,MATCH($C344,'DEQ Pollutant List'!$B$7:$B$611,0))),"")</f>
        <v/>
      </c>
      <c r="F344" s="133"/>
      <c r="G344" s="134"/>
      <c r="H344" s="102"/>
      <c r="I344" s="101"/>
      <c r="J344" s="103"/>
      <c r="K344" s="83"/>
      <c r="L344" s="101"/>
      <c r="M344" s="103"/>
      <c r="N344" s="83"/>
    </row>
    <row r="345" spans="1:14" x14ac:dyDescent="0.35">
      <c r="A345" s="79"/>
      <c r="B345" s="128"/>
      <c r="C345" s="132"/>
      <c r="D345" s="81" t="str">
        <f>IFERROR(IF(C345="No CAS","",INDEX('DEQ Pollutant List'!$C$7:$C$611,MATCH('5. Pollutant Emissions - MB'!C345,'DEQ Pollutant List'!$B$7:$B$611,0))),"")</f>
        <v/>
      </c>
      <c r="E345" s="110" t="str">
        <f>IFERROR(IF(OR($C345="",$C345="No CAS"),INDEX('DEQ Pollutant List'!$A$7:$A$611,MATCH($D345,'DEQ Pollutant List'!$C$7:$C$611,0)),INDEX('DEQ Pollutant List'!$A$7:$A$611,MATCH($C345,'DEQ Pollutant List'!$B$7:$B$611,0))),"")</f>
        <v/>
      </c>
      <c r="F345" s="133"/>
      <c r="G345" s="134"/>
      <c r="H345" s="102"/>
      <c r="I345" s="101"/>
      <c r="J345" s="103"/>
      <c r="K345" s="83"/>
      <c r="L345" s="101"/>
      <c r="M345" s="103"/>
      <c r="N345" s="83"/>
    </row>
    <row r="346" spans="1:14" x14ac:dyDescent="0.35">
      <c r="A346" s="79"/>
      <c r="B346" s="128"/>
      <c r="C346" s="132"/>
      <c r="D346" s="81" t="str">
        <f>IFERROR(IF(C346="No CAS","",INDEX('DEQ Pollutant List'!$C$7:$C$611,MATCH('5. Pollutant Emissions - MB'!C346,'DEQ Pollutant List'!$B$7:$B$611,0))),"")</f>
        <v/>
      </c>
      <c r="E346" s="110" t="str">
        <f>IFERROR(IF(OR($C346="",$C346="No CAS"),INDEX('DEQ Pollutant List'!$A$7:$A$611,MATCH($D346,'DEQ Pollutant List'!$C$7:$C$611,0)),INDEX('DEQ Pollutant List'!$A$7:$A$611,MATCH($C346,'DEQ Pollutant List'!$B$7:$B$611,0))),"")</f>
        <v/>
      </c>
      <c r="F346" s="133"/>
      <c r="G346" s="134"/>
      <c r="H346" s="102"/>
      <c r="I346" s="101"/>
      <c r="J346" s="103"/>
      <c r="K346" s="83"/>
      <c r="L346" s="101"/>
      <c r="M346" s="103"/>
      <c r="N346" s="83"/>
    </row>
    <row r="347" spans="1:14" x14ac:dyDescent="0.35">
      <c r="A347" s="79"/>
      <c r="B347" s="128"/>
      <c r="C347" s="132"/>
      <c r="D347" s="81" t="str">
        <f>IFERROR(IF(C347="No CAS","",INDEX('DEQ Pollutant List'!$C$7:$C$611,MATCH('5. Pollutant Emissions - MB'!C347,'DEQ Pollutant List'!$B$7:$B$611,0))),"")</f>
        <v/>
      </c>
      <c r="E347" s="110" t="str">
        <f>IFERROR(IF(OR($C347="",$C347="No CAS"),INDEX('DEQ Pollutant List'!$A$7:$A$611,MATCH($D347,'DEQ Pollutant List'!$C$7:$C$611,0)),INDEX('DEQ Pollutant List'!$A$7:$A$611,MATCH($C347,'DEQ Pollutant List'!$B$7:$B$611,0))),"")</f>
        <v/>
      </c>
      <c r="F347" s="133"/>
      <c r="G347" s="134"/>
      <c r="H347" s="102"/>
      <c r="I347" s="101"/>
      <c r="J347" s="103"/>
      <c r="K347" s="83"/>
      <c r="L347" s="101"/>
      <c r="M347" s="103"/>
      <c r="N347" s="83"/>
    </row>
    <row r="348" spans="1:14" x14ac:dyDescent="0.35">
      <c r="A348" s="79"/>
      <c r="B348" s="128"/>
      <c r="C348" s="132"/>
      <c r="D348" s="81" t="str">
        <f>IFERROR(IF(C348="No CAS","",INDEX('DEQ Pollutant List'!$C$7:$C$611,MATCH('5. Pollutant Emissions - MB'!C348,'DEQ Pollutant List'!$B$7:$B$611,0))),"")</f>
        <v/>
      </c>
      <c r="E348" s="110" t="str">
        <f>IFERROR(IF(OR($C348="",$C348="No CAS"),INDEX('DEQ Pollutant List'!$A$7:$A$611,MATCH($D348,'DEQ Pollutant List'!$C$7:$C$611,0)),INDEX('DEQ Pollutant List'!$A$7:$A$611,MATCH($C348,'DEQ Pollutant List'!$B$7:$B$611,0))),"")</f>
        <v/>
      </c>
      <c r="F348" s="133"/>
      <c r="G348" s="134"/>
      <c r="H348" s="102"/>
      <c r="I348" s="101"/>
      <c r="J348" s="103"/>
      <c r="K348" s="83"/>
      <c r="L348" s="101"/>
      <c r="M348" s="103"/>
      <c r="N348" s="83"/>
    </row>
    <row r="349" spans="1:14" x14ac:dyDescent="0.35">
      <c r="A349" s="79"/>
      <c r="B349" s="128"/>
      <c r="C349" s="132"/>
      <c r="D349" s="81" t="str">
        <f>IFERROR(IF(C349="No CAS","",INDEX('DEQ Pollutant List'!$C$7:$C$611,MATCH('5. Pollutant Emissions - MB'!C349,'DEQ Pollutant List'!$B$7:$B$611,0))),"")</f>
        <v/>
      </c>
      <c r="E349" s="110" t="str">
        <f>IFERROR(IF(OR($C349="",$C349="No CAS"),INDEX('DEQ Pollutant List'!$A$7:$A$611,MATCH($D349,'DEQ Pollutant List'!$C$7:$C$611,0)),INDEX('DEQ Pollutant List'!$A$7:$A$611,MATCH($C349,'DEQ Pollutant List'!$B$7:$B$611,0))),"")</f>
        <v/>
      </c>
      <c r="F349" s="133"/>
      <c r="G349" s="134"/>
      <c r="H349" s="102"/>
      <c r="I349" s="101"/>
      <c r="J349" s="103"/>
      <c r="K349" s="83"/>
      <c r="L349" s="101"/>
      <c r="M349" s="103"/>
      <c r="N349" s="83"/>
    </row>
    <row r="350" spans="1:14" x14ac:dyDescent="0.35">
      <c r="A350" s="79"/>
      <c r="B350" s="128"/>
      <c r="C350" s="132"/>
      <c r="D350" s="81" t="str">
        <f>IFERROR(IF(C350="No CAS","",INDEX('DEQ Pollutant List'!$C$7:$C$611,MATCH('5. Pollutant Emissions - MB'!C350,'DEQ Pollutant List'!$B$7:$B$611,0))),"")</f>
        <v/>
      </c>
      <c r="E350" s="110" t="str">
        <f>IFERROR(IF(OR($C350="",$C350="No CAS"),INDEX('DEQ Pollutant List'!$A$7:$A$611,MATCH($D350,'DEQ Pollutant List'!$C$7:$C$611,0)),INDEX('DEQ Pollutant List'!$A$7:$A$611,MATCH($C350,'DEQ Pollutant List'!$B$7:$B$611,0))),"")</f>
        <v/>
      </c>
      <c r="F350" s="133"/>
      <c r="G350" s="134"/>
      <c r="H350" s="102"/>
      <c r="I350" s="101"/>
      <c r="J350" s="103"/>
      <c r="K350" s="83"/>
      <c r="L350" s="101"/>
      <c r="M350" s="103"/>
      <c r="N350" s="83"/>
    </row>
    <row r="351" spans="1:14" x14ac:dyDescent="0.35">
      <c r="A351" s="79"/>
      <c r="B351" s="128"/>
      <c r="C351" s="132"/>
      <c r="D351" s="81" t="str">
        <f>IFERROR(IF(C351="No CAS","",INDEX('DEQ Pollutant List'!$C$7:$C$611,MATCH('5. Pollutant Emissions - MB'!C351,'DEQ Pollutant List'!$B$7:$B$611,0))),"")</f>
        <v/>
      </c>
      <c r="E351" s="110" t="str">
        <f>IFERROR(IF(OR($C351="",$C351="No CAS"),INDEX('DEQ Pollutant List'!$A$7:$A$611,MATCH($D351,'DEQ Pollutant List'!$C$7:$C$611,0)),INDEX('DEQ Pollutant List'!$A$7:$A$611,MATCH($C351,'DEQ Pollutant List'!$B$7:$B$611,0))),"")</f>
        <v/>
      </c>
      <c r="F351" s="133"/>
      <c r="G351" s="134"/>
      <c r="H351" s="102"/>
      <c r="I351" s="101"/>
      <c r="J351" s="103"/>
      <c r="K351" s="83"/>
      <c r="L351" s="101"/>
      <c r="M351" s="103"/>
      <c r="N351" s="83"/>
    </row>
    <row r="352" spans="1:14" x14ac:dyDescent="0.35">
      <c r="A352" s="79"/>
      <c r="B352" s="128"/>
      <c r="C352" s="132"/>
      <c r="D352" s="81" t="str">
        <f>IFERROR(IF(C352="No CAS","",INDEX('DEQ Pollutant List'!$C$7:$C$611,MATCH('5. Pollutant Emissions - MB'!C352,'DEQ Pollutant List'!$B$7:$B$611,0))),"")</f>
        <v/>
      </c>
      <c r="E352" s="110" t="str">
        <f>IFERROR(IF(OR($C352="",$C352="No CAS"),INDEX('DEQ Pollutant List'!$A$7:$A$611,MATCH($D352,'DEQ Pollutant List'!$C$7:$C$611,0)),INDEX('DEQ Pollutant List'!$A$7:$A$611,MATCH($C352,'DEQ Pollutant List'!$B$7:$B$611,0))),"")</f>
        <v/>
      </c>
      <c r="F352" s="133"/>
      <c r="G352" s="134"/>
      <c r="H352" s="102"/>
      <c r="I352" s="101"/>
      <c r="J352" s="103"/>
      <c r="K352" s="83"/>
      <c r="L352" s="101"/>
      <c r="M352" s="103"/>
      <c r="N352" s="83"/>
    </row>
    <row r="353" spans="1:14" x14ac:dyDescent="0.35">
      <c r="A353" s="79"/>
      <c r="B353" s="128"/>
      <c r="C353" s="132"/>
      <c r="D353" s="81" t="str">
        <f>IFERROR(IF(C353="No CAS","",INDEX('DEQ Pollutant List'!$C$7:$C$611,MATCH('5. Pollutant Emissions - MB'!C353,'DEQ Pollutant List'!$B$7:$B$611,0))),"")</f>
        <v/>
      </c>
      <c r="E353" s="110" t="str">
        <f>IFERROR(IF(OR($C353="",$C353="No CAS"),INDEX('DEQ Pollutant List'!$A$7:$A$611,MATCH($D353,'DEQ Pollutant List'!$C$7:$C$611,0)),INDEX('DEQ Pollutant List'!$A$7:$A$611,MATCH($C353,'DEQ Pollutant List'!$B$7:$B$611,0))),"")</f>
        <v/>
      </c>
      <c r="F353" s="133"/>
      <c r="G353" s="134"/>
      <c r="H353" s="102"/>
      <c r="I353" s="101"/>
      <c r="J353" s="103"/>
      <c r="K353" s="83"/>
      <c r="L353" s="101"/>
      <c r="M353" s="103"/>
      <c r="N353" s="83"/>
    </row>
    <row r="354" spans="1:14" x14ac:dyDescent="0.35">
      <c r="A354" s="79"/>
      <c r="B354" s="128"/>
      <c r="C354" s="132"/>
      <c r="D354" s="81" t="str">
        <f>IFERROR(IF(C354="No CAS","",INDEX('DEQ Pollutant List'!$C$7:$C$611,MATCH('5. Pollutant Emissions - MB'!C354,'DEQ Pollutant List'!$B$7:$B$611,0))),"")</f>
        <v/>
      </c>
      <c r="E354" s="110" t="str">
        <f>IFERROR(IF(OR($C354="",$C354="No CAS"),INDEX('DEQ Pollutant List'!$A$7:$A$611,MATCH($D354,'DEQ Pollutant List'!$C$7:$C$611,0)),INDEX('DEQ Pollutant List'!$A$7:$A$611,MATCH($C354,'DEQ Pollutant List'!$B$7:$B$611,0))),"")</f>
        <v/>
      </c>
      <c r="F354" s="133"/>
      <c r="G354" s="134"/>
      <c r="H354" s="102"/>
      <c r="I354" s="101"/>
      <c r="J354" s="103"/>
      <c r="K354" s="83"/>
      <c r="L354" s="101"/>
      <c r="M354" s="103"/>
      <c r="N354" s="83"/>
    </row>
    <row r="355" spans="1:14" x14ac:dyDescent="0.35">
      <c r="A355" s="79"/>
      <c r="B355" s="128"/>
      <c r="C355" s="132"/>
      <c r="D355" s="81" t="str">
        <f>IFERROR(IF(C355="No CAS","",INDEX('DEQ Pollutant List'!$C$7:$C$611,MATCH('5. Pollutant Emissions - MB'!C355,'DEQ Pollutant List'!$B$7:$B$611,0))),"")</f>
        <v/>
      </c>
      <c r="E355" s="110" t="str">
        <f>IFERROR(IF(OR($C355="",$C355="No CAS"),INDEX('DEQ Pollutant List'!$A$7:$A$611,MATCH($D355,'DEQ Pollutant List'!$C$7:$C$611,0)),INDEX('DEQ Pollutant List'!$A$7:$A$611,MATCH($C355,'DEQ Pollutant List'!$B$7:$B$611,0))),"")</f>
        <v/>
      </c>
      <c r="F355" s="133"/>
      <c r="G355" s="134"/>
      <c r="H355" s="102"/>
      <c r="I355" s="101"/>
      <c r="J355" s="103"/>
      <c r="K355" s="83"/>
      <c r="L355" s="101"/>
      <c r="M355" s="103"/>
      <c r="N355" s="83"/>
    </row>
    <row r="356" spans="1:14" x14ac:dyDescent="0.35">
      <c r="A356" s="79"/>
      <c r="B356" s="128"/>
      <c r="C356" s="132"/>
      <c r="D356" s="81" t="str">
        <f>IFERROR(IF(C356="No CAS","",INDEX('DEQ Pollutant List'!$C$7:$C$611,MATCH('5. Pollutant Emissions - MB'!C356,'DEQ Pollutant List'!$B$7:$B$611,0))),"")</f>
        <v/>
      </c>
      <c r="E356" s="110" t="str">
        <f>IFERROR(IF(OR($C356="",$C356="No CAS"),INDEX('DEQ Pollutant List'!$A$7:$A$611,MATCH($D356,'DEQ Pollutant List'!$C$7:$C$611,0)),INDEX('DEQ Pollutant List'!$A$7:$A$611,MATCH($C356,'DEQ Pollutant List'!$B$7:$B$611,0))),"")</f>
        <v/>
      </c>
      <c r="F356" s="133"/>
      <c r="G356" s="134"/>
      <c r="H356" s="102"/>
      <c r="I356" s="101"/>
      <c r="J356" s="103"/>
      <c r="K356" s="83"/>
      <c r="L356" s="101"/>
      <c r="M356" s="103"/>
      <c r="N356" s="83"/>
    </row>
    <row r="357" spans="1:14" x14ac:dyDescent="0.35">
      <c r="A357" s="79"/>
      <c r="B357" s="128"/>
      <c r="C357" s="132"/>
      <c r="D357" s="81" t="str">
        <f>IFERROR(IF(C357="No CAS","",INDEX('DEQ Pollutant List'!$C$7:$C$611,MATCH('5. Pollutant Emissions - MB'!C357,'DEQ Pollutant List'!$B$7:$B$611,0))),"")</f>
        <v/>
      </c>
      <c r="E357" s="110" t="str">
        <f>IFERROR(IF(OR($C357="",$C357="No CAS"),INDEX('DEQ Pollutant List'!$A$7:$A$611,MATCH($D357,'DEQ Pollutant List'!$C$7:$C$611,0)),INDEX('DEQ Pollutant List'!$A$7:$A$611,MATCH($C357,'DEQ Pollutant List'!$B$7:$B$611,0))),"")</f>
        <v/>
      </c>
      <c r="F357" s="133"/>
      <c r="G357" s="134"/>
      <c r="H357" s="102"/>
      <c r="I357" s="101"/>
      <c r="J357" s="103"/>
      <c r="K357" s="83"/>
      <c r="L357" s="101"/>
      <c r="M357" s="103"/>
      <c r="N357" s="83"/>
    </row>
    <row r="358" spans="1:14" x14ac:dyDescent="0.35">
      <c r="A358" s="79"/>
      <c r="B358" s="128"/>
      <c r="C358" s="132"/>
      <c r="D358" s="81" t="str">
        <f>IFERROR(IF(C358="No CAS","",INDEX('DEQ Pollutant List'!$C$7:$C$611,MATCH('5. Pollutant Emissions - MB'!C358,'DEQ Pollutant List'!$B$7:$B$611,0))),"")</f>
        <v/>
      </c>
      <c r="E358" s="110" t="str">
        <f>IFERROR(IF(OR($C358="",$C358="No CAS"),INDEX('DEQ Pollutant List'!$A$7:$A$611,MATCH($D358,'DEQ Pollutant List'!$C$7:$C$611,0)),INDEX('DEQ Pollutant List'!$A$7:$A$611,MATCH($C358,'DEQ Pollutant List'!$B$7:$B$611,0))),"")</f>
        <v/>
      </c>
      <c r="F358" s="133"/>
      <c r="G358" s="134"/>
      <c r="H358" s="102"/>
      <c r="I358" s="101"/>
      <c r="J358" s="103"/>
      <c r="K358" s="83"/>
      <c r="L358" s="101"/>
      <c r="M358" s="103"/>
      <c r="N358" s="83"/>
    </row>
    <row r="359" spans="1:14" x14ac:dyDescent="0.35">
      <c r="A359" s="79"/>
      <c r="B359" s="128"/>
      <c r="C359" s="132"/>
      <c r="D359" s="81" t="str">
        <f>IFERROR(IF(C359="No CAS","",INDEX('DEQ Pollutant List'!$C$7:$C$611,MATCH('5. Pollutant Emissions - MB'!C359,'DEQ Pollutant List'!$B$7:$B$611,0))),"")</f>
        <v/>
      </c>
      <c r="E359" s="110" t="str">
        <f>IFERROR(IF(OR($C359="",$C359="No CAS"),INDEX('DEQ Pollutant List'!$A$7:$A$611,MATCH($D359,'DEQ Pollutant List'!$C$7:$C$611,0)),INDEX('DEQ Pollutant List'!$A$7:$A$611,MATCH($C359,'DEQ Pollutant List'!$B$7:$B$611,0))),"")</f>
        <v/>
      </c>
      <c r="F359" s="133"/>
      <c r="G359" s="134"/>
      <c r="H359" s="102"/>
      <c r="I359" s="101"/>
      <c r="J359" s="103"/>
      <c r="K359" s="83"/>
      <c r="L359" s="101"/>
      <c r="M359" s="103"/>
      <c r="N359" s="83"/>
    </row>
    <row r="360" spans="1:14" x14ac:dyDescent="0.35">
      <c r="A360" s="79"/>
      <c r="B360" s="128"/>
      <c r="C360" s="132"/>
      <c r="D360" s="81" t="str">
        <f>IFERROR(IF(C360="No CAS","",INDEX('DEQ Pollutant List'!$C$7:$C$611,MATCH('5. Pollutant Emissions - MB'!C360,'DEQ Pollutant List'!$B$7:$B$611,0))),"")</f>
        <v/>
      </c>
      <c r="E360" s="110" t="str">
        <f>IFERROR(IF(OR($C360="",$C360="No CAS"),INDEX('DEQ Pollutant List'!$A$7:$A$611,MATCH($D360,'DEQ Pollutant List'!$C$7:$C$611,0)),INDEX('DEQ Pollutant List'!$A$7:$A$611,MATCH($C360,'DEQ Pollutant List'!$B$7:$B$611,0))),"")</f>
        <v/>
      </c>
      <c r="F360" s="133"/>
      <c r="G360" s="134"/>
      <c r="H360" s="102"/>
      <c r="I360" s="101"/>
      <c r="J360" s="103"/>
      <c r="K360" s="83"/>
      <c r="L360" s="101"/>
      <c r="M360" s="103"/>
      <c r="N360" s="83"/>
    </row>
    <row r="361" spans="1:14" x14ac:dyDescent="0.35">
      <c r="A361" s="79"/>
      <c r="B361" s="128"/>
      <c r="C361" s="132"/>
      <c r="D361" s="81" t="str">
        <f>IFERROR(IF(C361="No CAS","",INDEX('DEQ Pollutant List'!$C$7:$C$611,MATCH('5. Pollutant Emissions - MB'!C361,'DEQ Pollutant List'!$B$7:$B$611,0))),"")</f>
        <v/>
      </c>
      <c r="E361" s="110" t="str">
        <f>IFERROR(IF(OR($C361="",$C361="No CAS"),INDEX('DEQ Pollutant List'!$A$7:$A$611,MATCH($D361,'DEQ Pollutant List'!$C$7:$C$611,0)),INDEX('DEQ Pollutant List'!$A$7:$A$611,MATCH($C361,'DEQ Pollutant List'!$B$7:$B$611,0))),"")</f>
        <v/>
      </c>
      <c r="F361" s="133"/>
      <c r="G361" s="134"/>
      <c r="H361" s="102"/>
      <c r="I361" s="101"/>
      <c r="J361" s="103"/>
      <c r="K361" s="83"/>
      <c r="L361" s="101"/>
      <c r="M361" s="103"/>
      <c r="N361" s="83"/>
    </row>
    <row r="362" spans="1:14" x14ac:dyDescent="0.35">
      <c r="A362" s="79"/>
      <c r="B362" s="128"/>
      <c r="C362" s="132"/>
      <c r="D362" s="81" t="str">
        <f>IFERROR(IF(C362="No CAS","",INDEX('DEQ Pollutant List'!$C$7:$C$611,MATCH('5. Pollutant Emissions - MB'!C362,'DEQ Pollutant List'!$B$7:$B$611,0))),"")</f>
        <v/>
      </c>
      <c r="E362" s="110" t="str">
        <f>IFERROR(IF(OR($C362="",$C362="No CAS"),INDEX('DEQ Pollutant List'!$A$7:$A$611,MATCH($D362,'DEQ Pollutant List'!$C$7:$C$611,0)),INDEX('DEQ Pollutant List'!$A$7:$A$611,MATCH($C362,'DEQ Pollutant List'!$B$7:$B$611,0))),"")</f>
        <v/>
      </c>
      <c r="F362" s="133"/>
      <c r="G362" s="134"/>
      <c r="H362" s="102"/>
      <c r="I362" s="101"/>
      <c r="J362" s="103"/>
      <c r="K362" s="83"/>
      <c r="L362" s="101"/>
      <c r="M362" s="103"/>
      <c r="N362" s="83"/>
    </row>
    <row r="363" spans="1:14" x14ac:dyDescent="0.35">
      <c r="A363" s="79"/>
      <c r="B363" s="128"/>
      <c r="C363" s="132"/>
      <c r="D363" s="81" t="str">
        <f>IFERROR(IF(C363="No CAS","",INDEX('DEQ Pollutant List'!$C$7:$C$611,MATCH('5. Pollutant Emissions - MB'!C363,'DEQ Pollutant List'!$B$7:$B$611,0))),"")</f>
        <v/>
      </c>
      <c r="E363" s="110" t="str">
        <f>IFERROR(IF(OR($C363="",$C363="No CAS"),INDEX('DEQ Pollutant List'!$A$7:$A$611,MATCH($D363,'DEQ Pollutant List'!$C$7:$C$611,0)),INDEX('DEQ Pollutant List'!$A$7:$A$611,MATCH($C363,'DEQ Pollutant List'!$B$7:$B$611,0))),"")</f>
        <v/>
      </c>
      <c r="F363" s="133"/>
      <c r="G363" s="134"/>
      <c r="H363" s="102"/>
      <c r="I363" s="101"/>
      <c r="J363" s="103"/>
      <c r="K363" s="83"/>
      <c r="L363" s="101"/>
      <c r="M363" s="103"/>
      <c r="N363" s="83"/>
    </row>
    <row r="364" spans="1:14" x14ac:dyDescent="0.35">
      <c r="A364" s="79"/>
      <c r="B364" s="128"/>
      <c r="C364" s="132"/>
      <c r="D364" s="81" t="str">
        <f>IFERROR(IF(C364="No CAS","",INDEX('DEQ Pollutant List'!$C$7:$C$611,MATCH('5. Pollutant Emissions - MB'!C364,'DEQ Pollutant List'!$B$7:$B$611,0))),"")</f>
        <v/>
      </c>
      <c r="E364" s="110" t="str">
        <f>IFERROR(IF(OR($C364="",$C364="No CAS"),INDEX('DEQ Pollutant List'!$A$7:$A$611,MATCH($D364,'DEQ Pollutant List'!$C$7:$C$611,0)),INDEX('DEQ Pollutant List'!$A$7:$A$611,MATCH($C364,'DEQ Pollutant List'!$B$7:$B$611,0))),"")</f>
        <v/>
      </c>
      <c r="F364" s="133"/>
      <c r="G364" s="134"/>
      <c r="H364" s="102"/>
      <c r="I364" s="101"/>
      <c r="J364" s="103"/>
      <c r="K364" s="83"/>
      <c r="L364" s="101"/>
      <c r="M364" s="103"/>
      <c r="N364" s="83"/>
    </row>
    <row r="365" spans="1:14" x14ac:dyDescent="0.35">
      <c r="A365" s="79"/>
      <c r="B365" s="128"/>
      <c r="C365" s="132"/>
      <c r="D365" s="81" t="str">
        <f>IFERROR(IF(C365="No CAS","",INDEX('DEQ Pollutant List'!$C$7:$C$611,MATCH('5. Pollutant Emissions - MB'!C365,'DEQ Pollutant List'!$B$7:$B$611,0))),"")</f>
        <v/>
      </c>
      <c r="E365" s="110" t="str">
        <f>IFERROR(IF(OR($C365="",$C365="No CAS"),INDEX('DEQ Pollutant List'!$A$7:$A$611,MATCH($D365,'DEQ Pollutant List'!$C$7:$C$611,0)),INDEX('DEQ Pollutant List'!$A$7:$A$611,MATCH($C365,'DEQ Pollutant List'!$B$7:$B$611,0))),"")</f>
        <v/>
      </c>
      <c r="F365" s="133"/>
      <c r="G365" s="134"/>
      <c r="H365" s="102"/>
      <c r="I365" s="101"/>
      <c r="J365" s="103"/>
      <c r="K365" s="83"/>
      <c r="L365" s="101"/>
      <c r="M365" s="103"/>
      <c r="N365" s="83"/>
    </row>
    <row r="366" spans="1:14" x14ac:dyDescent="0.35">
      <c r="A366" s="79"/>
      <c r="B366" s="128"/>
      <c r="C366" s="132"/>
      <c r="D366" s="81" t="str">
        <f>IFERROR(IF(C366="No CAS","",INDEX('DEQ Pollutant List'!$C$7:$C$611,MATCH('5. Pollutant Emissions - MB'!C366,'DEQ Pollutant List'!$B$7:$B$611,0))),"")</f>
        <v/>
      </c>
      <c r="E366" s="110" t="str">
        <f>IFERROR(IF(OR($C366="",$C366="No CAS"),INDEX('DEQ Pollutant List'!$A$7:$A$611,MATCH($D366,'DEQ Pollutant List'!$C$7:$C$611,0)),INDEX('DEQ Pollutant List'!$A$7:$A$611,MATCH($C366,'DEQ Pollutant List'!$B$7:$B$611,0))),"")</f>
        <v/>
      </c>
      <c r="F366" s="133"/>
      <c r="G366" s="134"/>
      <c r="H366" s="102"/>
      <c r="I366" s="101"/>
      <c r="J366" s="103"/>
      <c r="K366" s="83"/>
      <c r="L366" s="101"/>
      <c r="M366" s="103"/>
      <c r="N366" s="83"/>
    </row>
    <row r="367" spans="1:14" x14ac:dyDescent="0.35">
      <c r="A367" s="79"/>
      <c r="B367" s="128"/>
      <c r="C367" s="132"/>
      <c r="D367" s="81" t="str">
        <f>IFERROR(IF(C367="No CAS","",INDEX('DEQ Pollutant List'!$C$7:$C$611,MATCH('5. Pollutant Emissions - MB'!C367,'DEQ Pollutant List'!$B$7:$B$611,0))),"")</f>
        <v/>
      </c>
      <c r="E367" s="110" t="str">
        <f>IFERROR(IF(OR($C367="",$C367="No CAS"),INDEX('DEQ Pollutant List'!$A$7:$A$611,MATCH($D367,'DEQ Pollutant List'!$C$7:$C$611,0)),INDEX('DEQ Pollutant List'!$A$7:$A$611,MATCH($C367,'DEQ Pollutant List'!$B$7:$B$611,0))),"")</f>
        <v/>
      </c>
      <c r="F367" s="133"/>
      <c r="G367" s="134"/>
      <c r="H367" s="102"/>
      <c r="I367" s="101"/>
      <c r="J367" s="103"/>
      <c r="K367" s="83"/>
      <c r="L367" s="101"/>
      <c r="M367" s="103"/>
      <c r="N367" s="83"/>
    </row>
    <row r="368" spans="1:14" x14ac:dyDescent="0.35">
      <c r="A368" s="79"/>
      <c r="B368" s="128"/>
      <c r="C368" s="132"/>
      <c r="D368" s="81" t="str">
        <f>IFERROR(IF(C368="No CAS","",INDEX('DEQ Pollutant List'!$C$7:$C$611,MATCH('5. Pollutant Emissions - MB'!C368,'DEQ Pollutant List'!$B$7:$B$611,0))),"")</f>
        <v/>
      </c>
      <c r="E368" s="110" t="str">
        <f>IFERROR(IF(OR($C368="",$C368="No CAS"),INDEX('DEQ Pollutant List'!$A$7:$A$611,MATCH($D368,'DEQ Pollutant List'!$C$7:$C$611,0)),INDEX('DEQ Pollutant List'!$A$7:$A$611,MATCH($C368,'DEQ Pollutant List'!$B$7:$B$611,0))),"")</f>
        <v/>
      </c>
      <c r="F368" s="133"/>
      <c r="G368" s="134"/>
      <c r="H368" s="102"/>
      <c r="I368" s="101"/>
      <c r="J368" s="103"/>
      <c r="K368" s="83"/>
      <c r="L368" s="101"/>
      <c r="M368" s="103"/>
      <c r="N368" s="83"/>
    </row>
    <row r="369" spans="1:14" x14ac:dyDescent="0.35">
      <c r="A369" s="79"/>
      <c r="B369" s="128"/>
      <c r="C369" s="132"/>
      <c r="D369" s="81" t="str">
        <f>IFERROR(IF(C369="No CAS","",INDEX('DEQ Pollutant List'!$C$7:$C$611,MATCH('5. Pollutant Emissions - MB'!C369,'DEQ Pollutant List'!$B$7:$B$611,0))),"")</f>
        <v/>
      </c>
      <c r="E369" s="110" t="str">
        <f>IFERROR(IF(OR($C369="",$C369="No CAS"),INDEX('DEQ Pollutant List'!$A$7:$A$611,MATCH($D369,'DEQ Pollutant List'!$C$7:$C$611,0)),INDEX('DEQ Pollutant List'!$A$7:$A$611,MATCH($C369,'DEQ Pollutant List'!$B$7:$B$611,0))),"")</f>
        <v/>
      </c>
      <c r="F369" s="133"/>
      <c r="G369" s="134"/>
      <c r="H369" s="102"/>
      <c r="I369" s="101"/>
      <c r="J369" s="103"/>
      <c r="K369" s="83"/>
      <c r="L369" s="101"/>
      <c r="M369" s="103"/>
      <c r="N369" s="83"/>
    </row>
    <row r="370" spans="1:14" x14ac:dyDescent="0.35">
      <c r="A370" s="79"/>
      <c r="B370" s="128"/>
      <c r="C370" s="132"/>
      <c r="D370" s="81" t="str">
        <f>IFERROR(IF(C370="No CAS","",INDEX('DEQ Pollutant List'!$C$7:$C$611,MATCH('5. Pollutant Emissions - MB'!C370,'DEQ Pollutant List'!$B$7:$B$611,0))),"")</f>
        <v/>
      </c>
      <c r="E370" s="110" t="str">
        <f>IFERROR(IF(OR($C370="",$C370="No CAS"),INDEX('DEQ Pollutant List'!$A$7:$A$611,MATCH($D370,'DEQ Pollutant List'!$C$7:$C$611,0)),INDEX('DEQ Pollutant List'!$A$7:$A$611,MATCH($C370,'DEQ Pollutant List'!$B$7:$B$611,0))),"")</f>
        <v/>
      </c>
      <c r="F370" s="133"/>
      <c r="G370" s="134"/>
      <c r="H370" s="102"/>
      <c r="I370" s="101"/>
      <c r="J370" s="103"/>
      <c r="K370" s="83"/>
      <c r="L370" s="101"/>
      <c r="M370" s="103"/>
      <c r="N370" s="83"/>
    </row>
    <row r="371" spans="1:14" x14ac:dyDescent="0.35">
      <c r="A371" s="79"/>
      <c r="B371" s="128"/>
      <c r="C371" s="132"/>
      <c r="D371" s="81" t="str">
        <f>IFERROR(IF(C371="No CAS","",INDEX('DEQ Pollutant List'!$C$7:$C$611,MATCH('5. Pollutant Emissions - MB'!C371,'DEQ Pollutant List'!$B$7:$B$611,0))),"")</f>
        <v/>
      </c>
      <c r="E371" s="110" t="str">
        <f>IFERROR(IF(OR($C371="",$C371="No CAS"),INDEX('DEQ Pollutant List'!$A$7:$A$611,MATCH($D371,'DEQ Pollutant List'!$C$7:$C$611,0)),INDEX('DEQ Pollutant List'!$A$7:$A$611,MATCH($C371,'DEQ Pollutant List'!$B$7:$B$611,0))),"")</f>
        <v/>
      </c>
      <c r="F371" s="133"/>
      <c r="G371" s="134"/>
      <c r="H371" s="102"/>
      <c r="I371" s="101"/>
      <c r="J371" s="103"/>
      <c r="K371" s="83"/>
      <c r="L371" s="101"/>
      <c r="M371" s="103"/>
      <c r="N371" s="83"/>
    </row>
    <row r="372" spans="1:14" x14ac:dyDescent="0.35">
      <c r="A372" s="79"/>
      <c r="B372" s="128"/>
      <c r="C372" s="132"/>
      <c r="D372" s="81" t="str">
        <f>IFERROR(IF(C372="No CAS","",INDEX('DEQ Pollutant List'!$C$7:$C$611,MATCH('5. Pollutant Emissions - MB'!C372,'DEQ Pollutant List'!$B$7:$B$611,0))),"")</f>
        <v/>
      </c>
      <c r="E372" s="110" t="str">
        <f>IFERROR(IF(OR($C372="",$C372="No CAS"),INDEX('DEQ Pollutant List'!$A$7:$A$611,MATCH($D372,'DEQ Pollutant List'!$C$7:$C$611,0)),INDEX('DEQ Pollutant List'!$A$7:$A$611,MATCH($C372,'DEQ Pollutant List'!$B$7:$B$611,0))),"")</f>
        <v/>
      </c>
      <c r="F372" s="133"/>
      <c r="G372" s="134"/>
      <c r="H372" s="102"/>
      <c r="I372" s="101"/>
      <c r="J372" s="103"/>
      <c r="K372" s="83"/>
      <c r="L372" s="101"/>
      <c r="M372" s="103"/>
      <c r="N372" s="83"/>
    </row>
    <row r="373" spans="1:14" x14ac:dyDescent="0.35">
      <c r="A373" s="79"/>
      <c r="B373" s="128"/>
      <c r="C373" s="132"/>
      <c r="D373" s="81" t="str">
        <f>IFERROR(IF(C373="No CAS","",INDEX('DEQ Pollutant List'!$C$7:$C$611,MATCH('5. Pollutant Emissions - MB'!C373,'DEQ Pollutant List'!$B$7:$B$611,0))),"")</f>
        <v/>
      </c>
      <c r="E373" s="110" t="str">
        <f>IFERROR(IF(OR($C373="",$C373="No CAS"),INDEX('DEQ Pollutant List'!$A$7:$A$611,MATCH($D373,'DEQ Pollutant List'!$C$7:$C$611,0)),INDEX('DEQ Pollutant List'!$A$7:$A$611,MATCH($C373,'DEQ Pollutant List'!$B$7:$B$611,0))),"")</f>
        <v/>
      </c>
      <c r="F373" s="133"/>
      <c r="G373" s="134"/>
      <c r="H373" s="102"/>
      <c r="I373" s="101"/>
      <c r="J373" s="103"/>
      <c r="K373" s="83"/>
      <c r="L373" s="101"/>
      <c r="M373" s="103"/>
      <c r="N373" s="83"/>
    </row>
    <row r="374" spans="1:14" x14ac:dyDescent="0.35">
      <c r="A374" s="79"/>
      <c r="B374" s="128"/>
      <c r="C374" s="132"/>
      <c r="D374" s="81" t="str">
        <f>IFERROR(IF(C374="No CAS","",INDEX('DEQ Pollutant List'!$C$7:$C$611,MATCH('5. Pollutant Emissions - MB'!C374,'DEQ Pollutant List'!$B$7:$B$611,0))),"")</f>
        <v/>
      </c>
      <c r="E374" s="110" t="str">
        <f>IFERROR(IF(OR($C374="",$C374="No CAS"),INDEX('DEQ Pollutant List'!$A$7:$A$611,MATCH($D374,'DEQ Pollutant List'!$C$7:$C$611,0)),INDEX('DEQ Pollutant List'!$A$7:$A$611,MATCH($C374,'DEQ Pollutant List'!$B$7:$B$611,0))),"")</f>
        <v/>
      </c>
      <c r="F374" s="133"/>
      <c r="G374" s="134"/>
      <c r="H374" s="102"/>
      <c r="I374" s="101"/>
      <c r="J374" s="103"/>
      <c r="K374" s="83"/>
      <c r="L374" s="101"/>
      <c r="M374" s="103"/>
      <c r="N374" s="83"/>
    </row>
    <row r="375" spans="1:14" x14ac:dyDescent="0.35">
      <c r="A375" s="79"/>
      <c r="B375" s="128"/>
      <c r="C375" s="132"/>
      <c r="D375" s="81" t="str">
        <f>IFERROR(IF(C375="No CAS","",INDEX('DEQ Pollutant List'!$C$7:$C$611,MATCH('5. Pollutant Emissions - MB'!C375,'DEQ Pollutant List'!$B$7:$B$611,0))),"")</f>
        <v/>
      </c>
      <c r="E375" s="110" t="str">
        <f>IFERROR(IF(OR($C375="",$C375="No CAS"),INDEX('DEQ Pollutant List'!$A$7:$A$611,MATCH($D375,'DEQ Pollutant List'!$C$7:$C$611,0)),INDEX('DEQ Pollutant List'!$A$7:$A$611,MATCH($C375,'DEQ Pollutant List'!$B$7:$B$611,0))),"")</f>
        <v/>
      </c>
      <c r="F375" s="133"/>
      <c r="G375" s="134"/>
      <c r="H375" s="102"/>
      <c r="I375" s="101"/>
      <c r="J375" s="103"/>
      <c r="K375" s="83"/>
      <c r="L375" s="101"/>
      <c r="M375" s="103"/>
      <c r="N375" s="83"/>
    </row>
    <row r="376" spans="1:14" x14ac:dyDescent="0.35">
      <c r="A376" s="79"/>
      <c r="B376" s="128"/>
      <c r="C376" s="132"/>
      <c r="D376" s="81" t="str">
        <f>IFERROR(IF(C376="No CAS","",INDEX('DEQ Pollutant List'!$C$7:$C$611,MATCH('5. Pollutant Emissions - MB'!C376,'DEQ Pollutant List'!$B$7:$B$611,0))),"")</f>
        <v/>
      </c>
      <c r="E376" s="110" t="str">
        <f>IFERROR(IF(OR($C376="",$C376="No CAS"),INDEX('DEQ Pollutant List'!$A$7:$A$611,MATCH($D376,'DEQ Pollutant List'!$C$7:$C$611,0)),INDEX('DEQ Pollutant List'!$A$7:$A$611,MATCH($C376,'DEQ Pollutant List'!$B$7:$B$611,0))),"")</f>
        <v/>
      </c>
      <c r="F376" s="133"/>
      <c r="G376" s="134"/>
      <c r="H376" s="102"/>
      <c r="I376" s="101"/>
      <c r="J376" s="103"/>
      <c r="K376" s="83"/>
      <c r="L376" s="101"/>
      <c r="M376" s="103"/>
      <c r="N376" s="83"/>
    </row>
    <row r="377" spans="1:14" x14ac:dyDescent="0.35">
      <c r="A377" s="79"/>
      <c r="B377" s="128"/>
      <c r="C377" s="132"/>
      <c r="D377" s="81" t="str">
        <f>IFERROR(IF(C377="No CAS","",INDEX('DEQ Pollutant List'!$C$7:$C$611,MATCH('5. Pollutant Emissions - MB'!C377,'DEQ Pollutant List'!$B$7:$B$611,0))),"")</f>
        <v/>
      </c>
      <c r="E377" s="110" t="str">
        <f>IFERROR(IF(OR($C377="",$C377="No CAS"),INDEX('DEQ Pollutant List'!$A$7:$A$611,MATCH($D377,'DEQ Pollutant List'!$C$7:$C$611,0)),INDEX('DEQ Pollutant List'!$A$7:$A$611,MATCH($C377,'DEQ Pollutant List'!$B$7:$B$611,0))),"")</f>
        <v/>
      </c>
      <c r="F377" s="133"/>
      <c r="G377" s="134"/>
      <c r="H377" s="102"/>
      <c r="I377" s="101"/>
      <c r="J377" s="103"/>
      <c r="K377" s="83"/>
      <c r="L377" s="101"/>
      <c r="M377" s="103"/>
      <c r="N377" s="83"/>
    </row>
    <row r="378" spans="1:14" x14ac:dyDescent="0.35">
      <c r="A378" s="79"/>
      <c r="B378" s="128"/>
      <c r="C378" s="132"/>
      <c r="D378" s="81" t="str">
        <f>IFERROR(IF(C378="No CAS","",INDEX('DEQ Pollutant List'!$C$7:$C$611,MATCH('5. Pollutant Emissions - MB'!C378,'DEQ Pollutant List'!$B$7:$B$611,0))),"")</f>
        <v/>
      </c>
      <c r="E378" s="110" t="str">
        <f>IFERROR(IF(OR($C378="",$C378="No CAS"),INDEX('DEQ Pollutant List'!$A$7:$A$611,MATCH($D378,'DEQ Pollutant List'!$C$7:$C$611,0)),INDEX('DEQ Pollutant List'!$A$7:$A$611,MATCH($C378,'DEQ Pollutant List'!$B$7:$B$611,0))),"")</f>
        <v/>
      </c>
      <c r="F378" s="133"/>
      <c r="G378" s="134"/>
      <c r="H378" s="102"/>
      <c r="I378" s="101"/>
      <c r="J378" s="103"/>
      <c r="K378" s="83"/>
      <c r="L378" s="101"/>
      <c r="M378" s="103"/>
      <c r="N378" s="83"/>
    </row>
    <row r="379" spans="1:14" x14ac:dyDescent="0.35">
      <c r="A379" s="79"/>
      <c r="B379" s="128"/>
      <c r="C379" s="132"/>
      <c r="D379" s="81" t="str">
        <f>IFERROR(IF(C379="No CAS","",INDEX('DEQ Pollutant List'!$C$7:$C$611,MATCH('5. Pollutant Emissions - MB'!C379,'DEQ Pollutant List'!$B$7:$B$611,0))),"")</f>
        <v/>
      </c>
      <c r="E379" s="110" t="str">
        <f>IFERROR(IF(OR($C379="",$C379="No CAS"),INDEX('DEQ Pollutant List'!$A$7:$A$611,MATCH($D379,'DEQ Pollutant List'!$C$7:$C$611,0)),INDEX('DEQ Pollutant List'!$A$7:$A$611,MATCH($C379,'DEQ Pollutant List'!$B$7:$B$611,0))),"")</f>
        <v/>
      </c>
      <c r="F379" s="133"/>
      <c r="G379" s="134"/>
      <c r="H379" s="102"/>
      <c r="I379" s="101"/>
      <c r="J379" s="103"/>
      <c r="K379" s="83"/>
      <c r="L379" s="101"/>
      <c r="M379" s="103"/>
      <c r="N379" s="83"/>
    </row>
    <row r="380" spans="1:14" x14ac:dyDescent="0.35">
      <c r="A380" s="79"/>
      <c r="B380" s="128"/>
      <c r="C380" s="132"/>
      <c r="D380" s="81" t="str">
        <f>IFERROR(IF(C380="No CAS","",INDEX('DEQ Pollutant List'!$C$7:$C$611,MATCH('5. Pollutant Emissions - MB'!C380,'DEQ Pollutant List'!$B$7:$B$611,0))),"")</f>
        <v/>
      </c>
      <c r="E380" s="110" t="str">
        <f>IFERROR(IF(OR($C380="",$C380="No CAS"),INDEX('DEQ Pollutant List'!$A$7:$A$611,MATCH($D380,'DEQ Pollutant List'!$C$7:$C$611,0)),INDEX('DEQ Pollutant List'!$A$7:$A$611,MATCH($C380,'DEQ Pollutant List'!$B$7:$B$611,0))),"")</f>
        <v/>
      </c>
      <c r="F380" s="133"/>
      <c r="G380" s="134"/>
      <c r="H380" s="102"/>
      <c r="I380" s="101"/>
      <c r="J380" s="103"/>
      <c r="K380" s="83"/>
      <c r="L380" s="101"/>
      <c r="M380" s="103"/>
      <c r="N380" s="83"/>
    </row>
    <row r="381" spans="1:14" x14ac:dyDescent="0.35">
      <c r="A381" s="79"/>
      <c r="B381" s="128"/>
      <c r="C381" s="132"/>
      <c r="D381" s="81" t="str">
        <f>IFERROR(IF(C381="No CAS","",INDEX('DEQ Pollutant List'!$C$7:$C$611,MATCH('5. Pollutant Emissions - MB'!C381,'DEQ Pollutant List'!$B$7:$B$611,0))),"")</f>
        <v/>
      </c>
      <c r="E381" s="110" t="str">
        <f>IFERROR(IF(OR($C381="",$C381="No CAS"),INDEX('DEQ Pollutant List'!$A$7:$A$611,MATCH($D381,'DEQ Pollutant List'!$C$7:$C$611,0)),INDEX('DEQ Pollutant List'!$A$7:$A$611,MATCH($C381,'DEQ Pollutant List'!$B$7:$B$611,0))),"")</f>
        <v/>
      </c>
      <c r="F381" s="133"/>
      <c r="G381" s="134"/>
      <c r="H381" s="102"/>
      <c r="I381" s="101"/>
      <c r="J381" s="103"/>
      <c r="K381" s="83"/>
      <c r="L381" s="101"/>
      <c r="M381" s="103"/>
      <c r="N381" s="83"/>
    </row>
    <row r="382" spans="1:14" x14ac:dyDescent="0.35">
      <c r="A382" s="79"/>
      <c r="B382" s="128"/>
      <c r="C382" s="132"/>
      <c r="D382" s="81" t="str">
        <f>IFERROR(IF(C382="No CAS","",INDEX('DEQ Pollutant List'!$C$7:$C$611,MATCH('5. Pollutant Emissions - MB'!C382,'DEQ Pollutant List'!$B$7:$B$611,0))),"")</f>
        <v/>
      </c>
      <c r="E382" s="110" t="str">
        <f>IFERROR(IF(OR($C382="",$C382="No CAS"),INDEX('DEQ Pollutant List'!$A$7:$A$611,MATCH($D382,'DEQ Pollutant List'!$C$7:$C$611,0)),INDEX('DEQ Pollutant List'!$A$7:$A$611,MATCH($C382,'DEQ Pollutant List'!$B$7:$B$611,0))),"")</f>
        <v/>
      </c>
      <c r="F382" s="133"/>
      <c r="G382" s="134"/>
      <c r="H382" s="102"/>
      <c r="I382" s="101"/>
      <c r="J382" s="103"/>
      <c r="K382" s="83"/>
      <c r="L382" s="101"/>
      <c r="M382" s="103"/>
      <c r="N382" s="83"/>
    </row>
    <row r="383" spans="1:14" x14ac:dyDescent="0.35">
      <c r="A383" s="79"/>
      <c r="B383" s="128"/>
      <c r="C383" s="132"/>
      <c r="D383" s="81" t="str">
        <f>IFERROR(IF(C383="No CAS","",INDEX('DEQ Pollutant List'!$C$7:$C$611,MATCH('5. Pollutant Emissions - MB'!C383,'DEQ Pollutant List'!$B$7:$B$611,0))),"")</f>
        <v/>
      </c>
      <c r="E383" s="110" t="str">
        <f>IFERROR(IF(OR($C383="",$C383="No CAS"),INDEX('DEQ Pollutant List'!$A$7:$A$611,MATCH($D383,'DEQ Pollutant List'!$C$7:$C$611,0)),INDEX('DEQ Pollutant List'!$A$7:$A$611,MATCH($C383,'DEQ Pollutant List'!$B$7:$B$611,0))),"")</f>
        <v/>
      </c>
      <c r="F383" s="133"/>
      <c r="G383" s="134"/>
      <c r="H383" s="102"/>
      <c r="I383" s="101"/>
      <c r="J383" s="103"/>
      <c r="K383" s="83"/>
      <c r="L383" s="101"/>
      <c r="M383" s="103"/>
      <c r="N383" s="83"/>
    </row>
    <row r="384" spans="1:14" x14ac:dyDescent="0.35">
      <c r="A384" s="79"/>
      <c r="B384" s="128"/>
      <c r="C384" s="132"/>
      <c r="D384" s="81" t="str">
        <f>IFERROR(IF(C384="No CAS","",INDEX('DEQ Pollutant List'!$C$7:$C$611,MATCH('5. Pollutant Emissions - MB'!C384,'DEQ Pollutant List'!$B$7:$B$611,0))),"")</f>
        <v/>
      </c>
      <c r="E384" s="110" t="str">
        <f>IFERROR(IF(OR($C384="",$C384="No CAS"),INDEX('DEQ Pollutant List'!$A$7:$A$611,MATCH($D384,'DEQ Pollutant List'!$C$7:$C$611,0)),INDEX('DEQ Pollutant List'!$A$7:$A$611,MATCH($C384,'DEQ Pollutant List'!$B$7:$B$611,0))),"")</f>
        <v/>
      </c>
      <c r="F384" s="133"/>
      <c r="G384" s="134"/>
      <c r="H384" s="102"/>
      <c r="I384" s="101"/>
      <c r="J384" s="103"/>
      <c r="K384" s="83"/>
      <c r="L384" s="101"/>
      <c r="M384" s="103"/>
      <c r="N384" s="83"/>
    </row>
    <row r="385" spans="1:14" x14ac:dyDescent="0.35">
      <c r="A385" s="79"/>
      <c r="B385" s="128"/>
      <c r="C385" s="132"/>
      <c r="D385" s="81" t="str">
        <f>IFERROR(IF(C385="No CAS","",INDEX('DEQ Pollutant List'!$C$7:$C$611,MATCH('5. Pollutant Emissions - MB'!C385,'DEQ Pollutant List'!$B$7:$B$611,0))),"")</f>
        <v/>
      </c>
      <c r="E385" s="110" t="str">
        <f>IFERROR(IF(OR($C385="",$C385="No CAS"),INDEX('DEQ Pollutant List'!$A$7:$A$611,MATCH($D385,'DEQ Pollutant List'!$C$7:$C$611,0)),INDEX('DEQ Pollutant List'!$A$7:$A$611,MATCH($C385,'DEQ Pollutant List'!$B$7:$B$611,0))),"")</f>
        <v/>
      </c>
      <c r="F385" s="133"/>
      <c r="G385" s="134"/>
      <c r="H385" s="102"/>
      <c r="I385" s="101"/>
      <c r="J385" s="103"/>
      <c r="K385" s="83"/>
      <c r="L385" s="101"/>
      <c r="M385" s="103"/>
      <c r="N385" s="83"/>
    </row>
    <row r="386" spans="1:14" x14ac:dyDescent="0.35">
      <c r="A386" s="79"/>
      <c r="B386" s="128"/>
      <c r="C386" s="132"/>
      <c r="D386" s="81" t="str">
        <f>IFERROR(IF(C386="No CAS","",INDEX('DEQ Pollutant List'!$C$7:$C$611,MATCH('5. Pollutant Emissions - MB'!C386,'DEQ Pollutant List'!$B$7:$B$611,0))),"")</f>
        <v/>
      </c>
      <c r="E386" s="110" t="str">
        <f>IFERROR(IF(OR($C386="",$C386="No CAS"),INDEX('DEQ Pollutant List'!$A$7:$A$611,MATCH($D386,'DEQ Pollutant List'!$C$7:$C$611,0)),INDEX('DEQ Pollutant List'!$A$7:$A$611,MATCH($C386,'DEQ Pollutant List'!$B$7:$B$611,0))),"")</f>
        <v/>
      </c>
      <c r="F386" s="133"/>
      <c r="G386" s="134"/>
      <c r="H386" s="102"/>
      <c r="I386" s="101"/>
      <c r="J386" s="103"/>
      <c r="K386" s="83"/>
      <c r="L386" s="101"/>
      <c r="M386" s="103"/>
      <c r="N386" s="83"/>
    </row>
    <row r="387" spans="1:14" x14ac:dyDescent="0.35">
      <c r="A387" s="79"/>
      <c r="B387" s="128"/>
      <c r="C387" s="132"/>
      <c r="D387" s="81" t="str">
        <f>IFERROR(IF(C387="No CAS","",INDEX('DEQ Pollutant List'!$C$7:$C$611,MATCH('5. Pollutant Emissions - MB'!C387,'DEQ Pollutant List'!$B$7:$B$611,0))),"")</f>
        <v/>
      </c>
      <c r="E387" s="110" t="str">
        <f>IFERROR(IF(OR($C387="",$C387="No CAS"),INDEX('DEQ Pollutant List'!$A$7:$A$611,MATCH($D387,'DEQ Pollutant List'!$C$7:$C$611,0)),INDEX('DEQ Pollutant List'!$A$7:$A$611,MATCH($C387,'DEQ Pollutant List'!$B$7:$B$611,0))),"")</f>
        <v/>
      </c>
      <c r="F387" s="133"/>
      <c r="G387" s="134"/>
      <c r="H387" s="102"/>
      <c r="I387" s="101"/>
      <c r="J387" s="103"/>
      <c r="K387" s="83"/>
      <c r="L387" s="101"/>
      <c r="M387" s="103"/>
      <c r="N387" s="83"/>
    </row>
    <row r="388" spans="1:14" x14ac:dyDescent="0.35">
      <c r="A388" s="79"/>
      <c r="B388" s="128"/>
      <c r="C388" s="132"/>
      <c r="D388" s="81" t="str">
        <f>IFERROR(IF(C388="No CAS","",INDEX('DEQ Pollutant List'!$C$7:$C$611,MATCH('5. Pollutant Emissions - MB'!C388,'DEQ Pollutant List'!$B$7:$B$611,0))),"")</f>
        <v/>
      </c>
      <c r="E388" s="110" t="str">
        <f>IFERROR(IF(OR($C388="",$C388="No CAS"),INDEX('DEQ Pollutant List'!$A$7:$A$611,MATCH($D388,'DEQ Pollutant List'!$C$7:$C$611,0)),INDEX('DEQ Pollutant List'!$A$7:$A$611,MATCH($C388,'DEQ Pollutant List'!$B$7:$B$611,0))),"")</f>
        <v/>
      </c>
      <c r="F388" s="133"/>
      <c r="G388" s="134"/>
      <c r="H388" s="102"/>
      <c r="I388" s="101"/>
      <c r="J388" s="103"/>
      <c r="K388" s="83"/>
      <c r="L388" s="101"/>
      <c r="M388" s="103"/>
      <c r="N388" s="83"/>
    </row>
    <row r="389" spans="1:14" x14ac:dyDescent="0.35">
      <c r="A389" s="79"/>
      <c r="B389" s="128"/>
      <c r="C389" s="132"/>
      <c r="D389" s="81" t="str">
        <f>IFERROR(IF(C389="No CAS","",INDEX('DEQ Pollutant List'!$C$7:$C$611,MATCH('5. Pollutant Emissions - MB'!C389,'DEQ Pollutant List'!$B$7:$B$611,0))),"")</f>
        <v/>
      </c>
      <c r="E389" s="110" t="str">
        <f>IFERROR(IF(OR($C389="",$C389="No CAS"),INDEX('DEQ Pollutant List'!$A$7:$A$611,MATCH($D389,'DEQ Pollutant List'!$C$7:$C$611,0)),INDEX('DEQ Pollutant List'!$A$7:$A$611,MATCH($C389,'DEQ Pollutant List'!$B$7:$B$611,0))),"")</f>
        <v/>
      </c>
      <c r="F389" s="133"/>
      <c r="G389" s="134"/>
      <c r="H389" s="102"/>
      <c r="I389" s="101"/>
      <c r="J389" s="103"/>
      <c r="K389" s="83"/>
      <c r="L389" s="101"/>
      <c r="M389" s="103"/>
      <c r="N389" s="83"/>
    </row>
    <row r="390" spans="1:14" x14ac:dyDescent="0.35">
      <c r="A390" s="79"/>
      <c r="B390" s="128"/>
      <c r="C390" s="132"/>
      <c r="D390" s="81" t="str">
        <f>IFERROR(IF(C390="No CAS","",INDEX('DEQ Pollutant List'!$C$7:$C$611,MATCH('5. Pollutant Emissions - MB'!C390,'DEQ Pollutant List'!$B$7:$B$611,0))),"")</f>
        <v/>
      </c>
      <c r="E390" s="110" t="str">
        <f>IFERROR(IF(OR($C390="",$C390="No CAS"),INDEX('DEQ Pollutant List'!$A$7:$A$611,MATCH($D390,'DEQ Pollutant List'!$C$7:$C$611,0)),INDEX('DEQ Pollutant List'!$A$7:$A$611,MATCH($C390,'DEQ Pollutant List'!$B$7:$B$611,0))),"")</f>
        <v/>
      </c>
      <c r="F390" s="133"/>
      <c r="G390" s="134"/>
      <c r="H390" s="102"/>
      <c r="I390" s="101"/>
      <c r="J390" s="103"/>
      <c r="K390" s="83"/>
      <c r="L390" s="101"/>
      <c r="M390" s="103"/>
      <c r="N390" s="83"/>
    </row>
    <row r="391" spans="1:14" x14ac:dyDescent="0.35">
      <c r="A391" s="79"/>
      <c r="B391" s="128"/>
      <c r="C391" s="132"/>
      <c r="D391" s="81" t="str">
        <f>IFERROR(IF(C391="No CAS","",INDEX('DEQ Pollutant List'!$C$7:$C$611,MATCH('5. Pollutant Emissions - MB'!C391,'DEQ Pollutant List'!$B$7:$B$611,0))),"")</f>
        <v/>
      </c>
      <c r="E391" s="110" t="str">
        <f>IFERROR(IF(OR($C391="",$C391="No CAS"),INDEX('DEQ Pollutant List'!$A$7:$A$611,MATCH($D391,'DEQ Pollutant List'!$C$7:$C$611,0)),INDEX('DEQ Pollutant List'!$A$7:$A$611,MATCH($C391,'DEQ Pollutant List'!$B$7:$B$611,0))),"")</f>
        <v/>
      </c>
      <c r="F391" s="133"/>
      <c r="G391" s="134"/>
      <c r="H391" s="102"/>
      <c r="I391" s="101"/>
      <c r="J391" s="103"/>
      <c r="K391" s="83"/>
      <c r="L391" s="101"/>
      <c r="M391" s="103"/>
      <c r="N391" s="83"/>
    </row>
    <row r="392" spans="1:14" x14ac:dyDescent="0.35">
      <c r="A392" s="79"/>
      <c r="B392" s="128"/>
      <c r="C392" s="132"/>
      <c r="D392" s="81" t="str">
        <f>IFERROR(IF(C392="No CAS","",INDEX('DEQ Pollutant List'!$C$7:$C$611,MATCH('5. Pollutant Emissions - MB'!C392,'DEQ Pollutant List'!$B$7:$B$611,0))),"")</f>
        <v/>
      </c>
      <c r="E392" s="110" t="str">
        <f>IFERROR(IF(OR($C392="",$C392="No CAS"),INDEX('DEQ Pollutant List'!$A$7:$A$611,MATCH($D392,'DEQ Pollutant List'!$C$7:$C$611,0)),INDEX('DEQ Pollutant List'!$A$7:$A$611,MATCH($C392,'DEQ Pollutant List'!$B$7:$B$611,0))),"")</f>
        <v/>
      </c>
      <c r="F392" s="133"/>
      <c r="G392" s="134"/>
      <c r="H392" s="102"/>
      <c r="I392" s="101"/>
      <c r="J392" s="103"/>
      <c r="K392" s="83"/>
      <c r="L392" s="101"/>
      <c r="M392" s="103"/>
      <c r="N392" s="83"/>
    </row>
    <row r="393" spans="1:14" x14ac:dyDescent="0.35">
      <c r="A393" s="79"/>
      <c r="B393" s="128"/>
      <c r="C393" s="132"/>
      <c r="D393" s="81" t="str">
        <f>IFERROR(IF(C393="No CAS","",INDEX('DEQ Pollutant List'!$C$7:$C$611,MATCH('5. Pollutant Emissions - MB'!C393,'DEQ Pollutant List'!$B$7:$B$611,0))),"")</f>
        <v/>
      </c>
      <c r="E393" s="110" t="str">
        <f>IFERROR(IF(OR($C393="",$C393="No CAS"),INDEX('DEQ Pollutant List'!$A$7:$A$611,MATCH($D393,'DEQ Pollutant List'!$C$7:$C$611,0)),INDEX('DEQ Pollutant List'!$A$7:$A$611,MATCH($C393,'DEQ Pollutant List'!$B$7:$B$611,0))),"")</f>
        <v/>
      </c>
      <c r="F393" s="133"/>
      <c r="G393" s="134"/>
      <c r="H393" s="102"/>
      <c r="I393" s="101"/>
      <c r="J393" s="103"/>
      <c r="K393" s="83"/>
      <c r="L393" s="101"/>
      <c r="M393" s="103"/>
      <c r="N393" s="83"/>
    </row>
    <row r="394" spans="1:14" x14ac:dyDescent="0.35">
      <c r="A394" s="79"/>
      <c r="B394" s="128"/>
      <c r="C394" s="132"/>
      <c r="D394" s="81" t="str">
        <f>IFERROR(IF(C394="No CAS","",INDEX('DEQ Pollutant List'!$C$7:$C$611,MATCH('5. Pollutant Emissions - MB'!C394,'DEQ Pollutant List'!$B$7:$B$611,0))),"")</f>
        <v/>
      </c>
      <c r="E394" s="110" t="str">
        <f>IFERROR(IF(OR($C394="",$C394="No CAS"),INDEX('DEQ Pollutant List'!$A$7:$A$611,MATCH($D394,'DEQ Pollutant List'!$C$7:$C$611,0)),INDEX('DEQ Pollutant List'!$A$7:$A$611,MATCH($C394,'DEQ Pollutant List'!$B$7:$B$611,0))),"")</f>
        <v/>
      </c>
      <c r="F394" s="133"/>
      <c r="G394" s="134"/>
      <c r="H394" s="102"/>
      <c r="I394" s="101"/>
      <c r="J394" s="103"/>
      <c r="K394" s="83"/>
      <c r="L394" s="101"/>
      <c r="M394" s="103"/>
      <c r="N394" s="83"/>
    </row>
    <row r="395" spans="1:14" x14ac:dyDescent="0.35">
      <c r="A395" s="79"/>
      <c r="B395" s="128"/>
      <c r="C395" s="132"/>
      <c r="D395" s="81" t="str">
        <f>IFERROR(IF(C395="No CAS","",INDEX('DEQ Pollutant List'!$C$7:$C$611,MATCH('5. Pollutant Emissions - MB'!C395,'DEQ Pollutant List'!$B$7:$B$611,0))),"")</f>
        <v/>
      </c>
      <c r="E395" s="110" t="str">
        <f>IFERROR(IF(OR($C395="",$C395="No CAS"),INDEX('DEQ Pollutant List'!$A$7:$A$611,MATCH($D395,'DEQ Pollutant List'!$C$7:$C$611,0)),INDEX('DEQ Pollutant List'!$A$7:$A$611,MATCH($C395,'DEQ Pollutant List'!$B$7:$B$611,0))),"")</f>
        <v/>
      </c>
      <c r="F395" s="133"/>
      <c r="G395" s="134"/>
      <c r="H395" s="102"/>
      <c r="I395" s="101"/>
      <c r="J395" s="103"/>
      <c r="K395" s="83"/>
      <c r="L395" s="101"/>
      <c r="M395" s="103"/>
      <c r="N395" s="83"/>
    </row>
    <row r="396" spans="1:14" x14ac:dyDescent="0.35">
      <c r="A396" s="79"/>
      <c r="B396" s="128"/>
      <c r="C396" s="132"/>
      <c r="D396" s="81" t="str">
        <f>IFERROR(IF(C396="No CAS","",INDEX('DEQ Pollutant List'!$C$7:$C$611,MATCH('5. Pollutant Emissions - MB'!C396,'DEQ Pollutant List'!$B$7:$B$611,0))),"")</f>
        <v/>
      </c>
      <c r="E396" s="110" t="str">
        <f>IFERROR(IF(OR($C396="",$C396="No CAS"),INDEX('DEQ Pollutant List'!$A$7:$A$611,MATCH($D396,'DEQ Pollutant List'!$C$7:$C$611,0)),INDEX('DEQ Pollutant List'!$A$7:$A$611,MATCH($C396,'DEQ Pollutant List'!$B$7:$B$611,0))),"")</f>
        <v/>
      </c>
      <c r="F396" s="133"/>
      <c r="G396" s="134"/>
      <c r="H396" s="102"/>
      <c r="I396" s="101"/>
      <c r="J396" s="103"/>
      <c r="K396" s="83"/>
      <c r="L396" s="101"/>
      <c r="M396" s="103"/>
      <c r="N396" s="83"/>
    </row>
    <row r="397" spans="1:14" x14ac:dyDescent="0.35">
      <c r="A397" s="79"/>
      <c r="B397" s="128"/>
      <c r="C397" s="132"/>
      <c r="D397" s="81" t="str">
        <f>IFERROR(IF(C397="No CAS","",INDEX('DEQ Pollutant List'!$C$7:$C$611,MATCH('5. Pollutant Emissions - MB'!C397,'DEQ Pollutant List'!$B$7:$B$611,0))),"")</f>
        <v/>
      </c>
      <c r="E397" s="110" t="str">
        <f>IFERROR(IF(OR($C397="",$C397="No CAS"),INDEX('DEQ Pollutant List'!$A$7:$A$611,MATCH($D397,'DEQ Pollutant List'!$C$7:$C$611,0)),INDEX('DEQ Pollutant List'!$A$7:$A$611,MATCH($C397,'DEQ Pollutant List'!$B$7:$B$611,0))),"")</f>
        <v/>
      </c>
      <c r="F397" s="133"/>
      <c r="G397" s="134"/>
      <c r="H397" s="102"/>
      <c r="I397" s="101"/>
      <c r="J397" s="103"/>
      <c r="K397" s="83"/>
      <c r="L397" s="101"/>
      <c r="M397" s="103"/>
      <c r="N397" s="83"/>
    </row>
    <row r="398" spans="1:14" x14ac:dyDescent="0.35">
      <c r="A398" s="79"/>
      <c r="B398" s="128"/>
      <c r="C398" s="132"/>
      <c r="D398" s="81" t="str">
        <f>IFERROR(IF(C398="No CAS","",INDEX('DEQ Pollutant List'!$C$7:$C$611,MATCH('5. Pollutant Emissions - MB'!C398,'DEQ Pollutant List'!$B$7:$B$611,0))),"")</f>
        <v/>
      </c>
      <c r="E398" s="110" t="str">
        <f>IFERROR(IF(OR($C398="",$C398="No CAS"),INDEX('DEQ Pollutant List'!$A$7:$A$611,MATCH($D398,'DEQ Pollutant List'!$C$7:$C$611,0)),INDEX('DEQ Pollutant List'!$A$7:$A$611,MATCH($C398,'DEQ Pollutant List'!$B$7:$B$611,0))),"")</f>
        <v/>
      </c>
      <c r="F398" s="133"/>
      <c r="G398" s="134"/>
      <c r="H398" s="102"/>
      <c r="I398" s="101"/>
      <c r="J398" s="103"/>
      <c r="K398" s="83"/>
      <c r="L398" s="101"/>
      <c r="M398" s="103"/>
      <c r="N398" s="83"/>
    </row>
    <row r="399" spans="1:14" x14ac:dyDescent="0.35">
      <c r="A399" s="79"/>
      <c r="B399" s="128"/>
      <c r="C399" s="132"/>
      <c r="D399" s="81" t="str">
        <f>IFERROR(IF(C399="No CAS","",INDEX('DEQ Pollutant List'!$C$7:$C$611,MATCH('5. Pollutant Emissions - MB'!C399,'DEQ Pollutant List'!$B$7:$B$611,0))),"")</f>
        <v/>
      </c>
      <c r="E399" s="110" t="str">
        <f>IFERROR(IF(OR($C399="",$C399="No CAS"),INDEX('DEQ Pollutant List'!$A$7:$A$611,MATCH($D399,'DEQ Pollutant List'!$C$7:$C$611,0)),INDEX('DEQ Pollutant List'!$A$7:$A$611,MATCH($C399,'DEQ Pollutant List'!$B$7:$B$611,0))),"")</f>
        <v/>
      </c>
      <c r="F399" s="133"/>
      <c r="G399" s="134"/>
      <c r="H399" s="102"/>
      <c r="I399" s="101"/>
      <c r="J399" s="103"/>
      <c r="K399" s="83"/>
      <c r="L399" s="101"/>
      <c r="M399" s="103"/>
      <c r="N399" s="83"/>
    </row>
    <row r="400" spans="1:14" x14ac:dyDescent="0.35">
      <c r="A400" s="79"/>
      <c r="B400" s="128"/>
      <c r="C400" s="132"/>
      <c r="D400" s="81" t="str">
        <f>IFERROR(IF(C400="No CAS","",INDEX('DEQ Pollutant List'!$C$7:$C$611,MATCH('5. Pollutant Emissions - MB'!C400,'DEQ Pollutant List'!$B$7:$B$611,0))),"")</f>
        <v/>
      </c>
      <c r="E400" s="110" t="str">
        <f>IFERROR(IF(OR($C400="",$C400="No CAS"),INDEX('DEQ Pollutant List'!$A$7:$A$611,MATCH($D400,'DEQ Pollutant List'!$C$7:$C$611,0)),INDEX('DEQ Pollutant List'!$A$7:$A$611,MATCH($C400,'DEQ Pollutant List'!$B$7:$B$611,0))),"")</f>
        <v/>
      </c>
      <c r="F400" s="133"/>
      <c r="G400" s="134"/>
      <c r="H400" s="102"/>
      <c r="I400" s="101"/>
      <c r="J400" s="103"/>
      <c r="K400" s="83"/>
      <c r="L400" s="101"/>
      <c r="M400" s="103"/>
      <c r="N400" s="83"/>
    </row>
    <row r="401" spans="1:14" x14ac:dyDescent="0.35">
      <c r="A401" s="79"/>
      <c r="B401" s="128"/>
      <c r="C401" s="132"/>
      <c r="D401" s="81" t="str">
        <f>IFERROR(IF(C401="No CAS","",INDEX('DEQ Pollutant List'!$C$7:$C$611,MATCH('5. Pollutant Emissions - MB'!C401,'DEQ Pollutant List'!$B$7:$B$611,0))),"")</f>
        <v/>
      </c>
      <c r="E401" s="110" t="str">
        <f>IFERROR(IF(OR($C401="",$C401="No CAS"),INDEX('DEQ Pollutant List'!$A$7:$A$611,MATCH($D401,'DEQ Pollutant List'!$C$7:$C$611,0)),INDEX('DEQ Pollutant List'!$A$7:$A$611,MATCH($C401,'DEQ Pollutant List'!$B$7:$B$611,0))),"")</f>
        <v/>
      </c>
      <c r="F401" s="133"/>
      <c r="G401" s="134"/>
      <c r="H401" s="102"/>
      <c r="I401" s="101"/>
      <c r="J401" s="103"/>
      <c r="K401" s="83"/>
      <c r="L401" s="101"/>
      <c r="M401" s="103"/>
      <c r="N401" s="83"/>
    </row>
    <row r="402" spans="1:14" x14ac:dyDescent="0.35">
      <c r="A402" s="79"/>
      <c r="B402" s="128"/>
      <c r="C402" s="132"/>
      <c r="D402" s="81" t="str">
        <f>IFERROR(IF(C402="No CAS","",INDEX('DEQ Pollutant List'!$C$7:$C$611,MATCH('5. Pollutant Emissions - MB'!C402,'DEQ Pollutant List'!$B$7:$B$611,0))),"")</f>
        <v/>
      </c>
      <c r="E402" s="110" t="str">
        <f>IFERROR(IF(OR($C402="",$C402="No CAS"),INDEX('DEQ Pollutant List'!$A$7:$A$611,MATCH($D402,'DEQ Pollutant List'!$C$7:$C$611,0)),INDEX('DEQ Pollutant List'!$A$7:$A$611,MATCH($C402,'DEQ Pollutant List'!$B$7:$B$611,0))),"")</f>
        <v/>
      </c>
      <c r="F402" s="133"/>
      <c r="G402" s="134"/>
      <c r="H402" s="102"/>
      <c r="I402" s="101"/>
      <c r="J402" s="103"/>
      <c r="K402" s="83"/>
      <c r="L402" s="101"/>
      <c r="M402" s="103"/>
      <c r="N402" s="83"/>
    </row>
    <row r="403" spans="1:14" x14ac:dyDescent="0.35">
      <c r="A403" s="79"/>
      <c r="B403" s="128"/>
      <c r="C403" s="132"/>
      <c r="D403" s="81" t="str">
        <f>IFERROR(IF(C403="No CAS","",INDEX('DEQ Pollutant List'!$C$7:$C$611,MATCH('5. Pollutant Emissions - MB'!C403,'DEQ Pollutant List'!$B$7:$B$611,0))),"")</f>
        <v/>
      </c>
      <c r="E403" s="110" t="str">
        <f>IFERROR(IF(OR($C403="",$C403="No CAS"),INDEX('DEQ Pollutant List'!$A$7:$A$611,MATCH($D403,'DEQ Pollutant List'!$C$7:$C$611,0)),INDEX('DEQ Pollutant List'!$A$7:$A$611,MATCH($C403,'DEQ Pollutant List'!$B$7:$B$611,0))),"")</f>
        <v/>
      </c>
      <c r="F403" s="133"/>
      <c r="G403" s="134"/>
      <c r="H403" s="102"/>
      <c r="I403" s="101"/>
      <c r="J403" s="103"/>
      <c r="K403" s="83"/>
      <c r="L403" s="101"/>
      <c r="M403" s="103"/>
      <c r="N403" s="83"/>
    </row>
    <row r="404" spans="1:14" x14ac:dyDescent="0.35">
      <c r="A404" s="79"/>
      <c r="B404" s="128"/>
      <c r="C404" s="132"/>
      <c r="D404" s="81" t="str">
        <f>IFERROR(IF(C404="No CAS","",INDEX('DEQ Pollutant List'!$C$7:$C$611,MATCH('5. Pollutant Emissions - MB'!C404,'DEQ Pollutant List'!$B$7:$B$611,0))),"")</f>
        <v/>
      </c>
      <c r="E404" s="110" t="str">
        <f>IFERROR(IF(OR($C404="",$C404="No CAS"),INDEX('DEQ Pollutant List'!$A$7:$A$611,MATCH($D404,'DEQ Pollutant List'!$C$7:$C$611,0)),INDEX('DEQ Pollutant List'!$A$7:$A$611,MATCH($C404,'DEQ Pollutant List'!$B$7:$B$611,0))),"")</f>
        <v/>
      </c>
      <c r="F404" s="133"/>
      <c r="G404" s="134"/>
      <c r="H404" s="102"/>
      <c r="I404" s="101"/>
      <c r="J404" s="103"/>
      <c r="K404" s="83"/>
      <c r="L404" s="101"/>
      <c r="M404" s="103"/>
      <c r="N404" s="83"/>
    </row>
    <row r="405" spans="1:14" x14ac:dyDescent="0.35">
      <c r="A405" s="79"/>
      <c r="B405" s="128"/>
      <c r="C405" s="132"/>
      <c r="D405" s="81" t="str">
        <f>IFERROR(IF(C405="No CAS","",INDEX('DEQ Pollutant List'!$C$7:$C$611,MATCH('5. Pollutant Emissions - MB'!C405,'DEQ Pollutant List'!$B$7:$B$611,0))),"")</f>
        <v/>
      </c>
      <c r="E405" s="110" t="str">
        <f>IFERROR(IF(OR($C405="",$C405="No CAS"),INDEX('DEQ Pollutant List'!$A$7:$A$611,MATCH($D405,'DEQ Pollutant List'!$C$7:$C$611,0)),INDEX('DEQ Pollutant List'!$A$7:$A$611,MATCH($C405,'DEQ Pollutant List'!$B$7:$B$611,0))),"")</f>
        <v/>
      </c>
      <c r="F405" s="133"/>
      <c r="G405" s="134"/>
      <c r="H405" s="102"/>
      <c r="I405" s="101"/>
      <c r="J405" s="103"/>
      <c r="K405" s="83"/>
      <c r="L405" s="101"/>
      <c r="M405" s="103"/>
      <c r="N405" s="83"/>
    </row>
    <row r="406" spans="1:14" x14ac:dyDescent="0.35">
      <c r="A406" s="79"/>
      <c r="B406" s="128"/>
      <c r="C406" s="132"/>
      <c r="D406" s="81" t="str">
        <f>IFERROR(IF(C406="No CAS","",INDEX('DEQ Pollutant List'!$C$7:$C$611,MATCH('5. Pollutant Emissions - MB'!C406,'DEQ Pollutant List'!$B$7:$B$611,0))),"")</f>
        <v/>
      </c>
      <c r="E406" s="110" t="str">
        <f>IFERROR(IF(OR($C406="",$C406="No CAS"),INDEX('DEQ Pollutant List'!$A$7:$A$611,MATCH($D406,'DEQ Pollutant List'!$C$7:$C$611,0)),INDEX('DEQ Pollutant List'!$A$7:$A$611,MATCH($C406,'DEQ Pollutant List'!$B$7:$B$611,0))),"")</f>
        <v/>
      </c>
      <c r="F406" s="133"/>
      <c r="G406" s="134"/>
      <c r="H406" s="102"/>
      <c r="I406" s="101"/>
      <c r="J406" s="103"/>
      <c r="K406" s="83"/>
      <c r="L406" s="101"/>
      <c r="M406" s="103"/>
      <c r="N406" s="83"/>
    </row>
    <row r="407" spans="1:14" x14ac:dyDescent="0.35">
      <c r="A407" s="79"/>
      <c r="B407" s="128"/>
      <c r="C407" s="132"/>
      <c r="D407" s="81" t="str">
        <f>IFERROR(IF(C407="No CAS","",INDEX('DEQ Pollutant List'!$C$7:$C$611,MATCH('5. Pollutant Emissions - MB'!C407,'DEQ Pollutant List'!$B$7:$B$611,0))),"")</f>
        <v/>
      </c>
      <c r="E407" s="110" t="str">
        <f>IFERROR(IF(OR($C407="",$C407="No CAS"),INDEX('DEQ Pollutant List'!$A$7:$A$611,MATCH($D407,'DEQ Pollutant List'!$C$7:$C$611,0)),INDEX('DEQ Pollutant List'!$A$7:$A$611,MATCH($C407,'DEQ Pollutant List'!$B$7:$B$611,0))),"")</f>
        <v/>
      </c>
      <c r="F407" s="133"/>
      <c r="G407" s="134"/>
      <c r="H407" s="102"/>
      <c r="I407" s="101"/>
      <c r="J407" s="103"/>
      <c r="K407" s="83"/>
      <c r="L407" s="101"/>
      <c r="M407" s="103"/>
      <c r="N407" s="83"/>
    </row>
    <row r="408" spans="1:14" x14ac:dyDescent="0.35">
      <c r="A408" s="79"/>
      <c r="B408" s="128"/>
      <c r="C408" s="132"/>
      <c r="D408" s="81" t="str">
        <f>IFERROR(IF(C408="No CAS","",INDEX('DEQ Pollutant List'!$C$7:$C$611,MATCH('5. Pollutant Emissions - MB'!C408,'DEQ Pollutant List'!$B$7:$B$611,0))),"")</f>
        <v/>
      </c>
      <c r="E408" s="110" t="str">
        <f>IFERROR(IF(OR($C408="",$C408="No CAS"),INDEX('DEQ Pollutant List'!$A$7:$A$611,MATCH($D408,'DEQ Pollutant List'!$C$7:$C$611,0)),INDEX('DEQ Pollutant List'!$A$7:$A$611,MATCH($C408,'DEQ Pollutant List'!$B$7:$B$611,0))),"")</f>
        <v/>
      </c>
      <c r="F408" s="133"/>
      <c r="G408" s="134"/>
      <c r="H408" s="102"/>
      <c r="I408" s="101"/>
      <c r="J408" s="103"/>
      <c r="K408" s="83"/>
      <c r="L408" s="101"/>
      <c r="M408" s="103"/>
      <c r="N408" s="83"/>
    </row>
    <row r="409" spans="1:14" x14ac:dyDescent="0.35">
      <c r="A409" s="79"/>
      <c r="B409" s="128"/>
      <c r="C409" s="132"/>
      <c r="D409" s="81" t="str">
        <f>IFERROR(IF(C409="No CAS","",INDEX('DEQ Pollutant List'!$C$7:$C$611,MATCH('5. Pollutant Emissions - MB'!C409,'DEQ Pollutant List'!$B$7:$B$611,0))),"")</f>
        <v/>
      </c>
      <c r="E409" s="110" t="str">
        <f>IFERROR(IF(OR($C409="",$C409="No CAS"),INDEX('DEQ Pollutant List'!$A$7:$A$611,MATCH($D409,'DEQ Pollutant List'!$C$7:$C$611,0)),INDEX('DEQ Pollutant List'!$A$7:$A$611,MATCH($C409,'DEQ Pollutant List'!$B$7:$B$611,0))),"")</f>
        <v/>
      </c>
      <c r="F409" s="133"/>
      <c r="G409" s="134"/>
      <c r="H409" s="102"/>
      <c r="I409" s="101"/>
      <c r="J409" s="103"/>
      <c r="K409" s="83"/>
      <c r="L409" s="101"/>
      <c r="M409" s="103"/>
      <c r="N409" s="83"/>
    </row>
    <row r="410" spans="1:14" x14ac:dyDescent="0.35">
      <c r="A410" s="79"/>
      <c r="B410" s="128"/>
      <c r="C410" s="132"/>
      <c r="D410" s="81" t="str">
        <f>IFERROR(IF(C410="No CAS","",INDEX('DEQ Pollutant List'!$C$7:$C$611,MATCH('5. Pollutant Emissions - MB'!C410,'DEQ Pollutant List'!$B$7:$B$611,0))),"")</f>
        <v/>
      </c>
      <c r="E410" s="110" t="str">
        <f>IFERROR(IF(OR($C410="",$C410="No CAS"),INDEX('DEQ Pollutant List'!$A$7:$A$611,MATCH($D410,'DEQ Pollutant List'!$C$7:$C$611,0)),INDEX('DEQ Pollutant List'!$A$7:$A$611,MATCH($C410,'DEQ Pollutant List'!$B$7:$B$611,0))),"")</f>
        <v/>
      </c>
      <c r="F410" s="133"/>
      <c r="G410" s="134"/>
      <c r="H410" s="102"/>
      <c r="I410" s="101"/>
      <c r="J410" s="103"/>
      <c r="K410" s="83"/>
      <c r="L410" s="101"/>
      <c r="M410" s="103"/>
      <c r="N410" s="83"/>
    </row>
    <row r="411" spans="1:14" x14ac:dyDescent="0.35">
      <c r="A411" s="79"/>
      <c r="B411" s="128"/>
      <c r="C411" s="132"/>
      <c r="D411" s="81" t="str">
        <f>IFERROR(IF(C411="No CAS","",INDEX('DEQ Pollutant List'!$C$7:$C$611,MATCH('5. Pollutant Emissions - MB'!C411,'DEQ Pollutant List'!$B$7:$B$611,0))),"")</f>
        <v/>
      </c>
      <c r="E411" s="110" t="str">
        <f>IFERROR(IF(OR($C411="",$C411="No CAS"),INDEX('DEQ Pollutant List'!$A$7:$A$611,MATCH($D411,'DEQ Pollutant List'!$C$7:$C$611,0)),INDEX('DEQ Pollutant List'!$A$7:$A$611,MATCH($C411,'DEQ Pollutant List'!$B$7:$B$611,0))),"")</f>
        <v/>
      </c>
      <c r="F411" s="133"/>
      <c r="G411" s="134"/>
      <c r="H411" s="102"/>
      <c r="I411" s="101"/>
      <c r="J411" s="103"/>
      <c r="K411" s="83"/>
      <c r="L411" s="101"/>
      <c r="M411" s="103"/>
      <c r="N411" s="83"/>
    </row>
    <row r="412" spans="1:14" x14ac:dyDescent="0.35">
      <c r="A412" s="79"/>
      <c r="B412" s="128"/>
      <c r="C412" s="132"/>
      <c r="D412" s="81" t="str">
        <f>IFERROR(IF(C412="No CAS","",INDEX('DEQ Pollutant List'!$C$7:$C$611,MATCH('5. Pollutant Emissions - MB'!C412,'DEQ Pollutant List'!$B$7:$B$611,0))),"")</f>
        <v/>
      </c>
      <c r="E412" s="110" t="str">
        <f>IFERROR(IF(OR($C412="",$C412="No CAS"),INDEX('DEQ Pollutant List'!$A$7:$A$611,MATCH($D412,'DEQ Pollutant List'!$C$7:$C$611,0)),INDEX('DEQ Pollutant List'!$A$7:$A$611,MATCH($C412,'DEQ Pollutant List'!$B$7:$B$611,0))),"")</f>
        <v/>
      </c>
      <c r="F412" s="133"/>
      <c r="G412" s="134"/>
      <c r="H412" s="102"/>
      <c r="I412" s="101"/>
      <c r="J412" s="103"/>
      <c r="K412" s="83"/>
      <c r="L412" s="101"/>
      <c r="M412" s="103"/>
      <c r="N412" s="83"/>
    </row>
    <row r="413" spans="1:14" x14ac:dyDescent="0.35">
      <c r="A413" s="79"/>
      <c r="B413" s="128"/>
      <c r="C413" s="132"/>
      <c r="D413" s="81" t="str">
        <f>IFERROR(IF(C413="No CAS","",INDEX('DEQ Pollutant List'!$C$7:$C$611,MATCH('5. Pollutant Emissions - MB'!C413,'DEQ Pollutant List'!$B$7:$B$611,0))),"")</f>
        <v/>
      </c>
      <c r="E413" s="110" t="str">
        <f>IFERROR(IF(OR($C413="",$C413="No CAS"),INDEX('DEQ Pollutant List'!$A$7:$A$611,MATCH($D413,'DEQ Pollutant List'!$C$7:$C$611,0)),INDEX('DEQ Pollutant List'!$A$7:$A$611,MATCH($C413,'DEQ Pollutant List'!$B$7:$B$611,0))),"")</f>
        <v/>
      </c>
      <c r="F413" s="133"/>
      <c r="G413" s="134"/>
      <c r="H413" s="102"/>
      <c r="I413" s="101"/>
      <c r="J413" s="103"/>
      <c r="K413" s="83"/>
      <c r="L413" s="101"/>
      <c r="M413" s="103"/>
      <c r="N413" s="83"/>
    </row>
    <row r="414" spans="1:14" x14ac:dyDescent="0.35">
      <c r="A414" s="79"/>
      <c r="B414" s="128"/>
      <c r="C414" s="132"/>
      <c r="D414" s="81" t="str">
        <f>IFERROR(IF(C414="No CAS","",INDEX('DEQ Pollutant List'!$C$7:$C$611,MATCH('5. Pollutant Emissions - MB'!C414,'DEQ Pollutant List'!$B$7:$B$611,0))),"")</f>
        <v/>
      </c>
      <c r="E414" s="110" t="str">
        <f>IFERROR(IF(OR($C414="",$C414="No CAS"),INDEX('DEQ Pollutant List'!$A$7:$A$611,MATCH($D414,'DEQ Pollutant List'!$C$7:$C$611,0)),INDEX('DEQ Pollutant List'!$A$7:$A$611,MATCH($C414,'DEQ Pollutant List'!$B$7:$B$611,0))),"")</f>
        <v/>
      </c>
      <c r="F414" s="133"/>
      <c r="G414" s="134"/>
      <c r="H414" s="102"/>
      <c r="I414" s="101"/>
      <c r="J414" s="103"/>
      <c r="K414" s="83"/>
      <c r="L414" s="101"/>
      <c r="M414" s="103"/>
      <c r="N414" s="83"/>
    </row>
    <row r="415" spans="1:14" x14ac:dyDescent="0.35">
      <c r="A415" s="79"/>
      <c r="B415" s="128"/>
      <c r="C415" s="132"/>
      <c r="D415" s="81" t="str">
        <f>IFERROR(IF(C415="No CAS","",INDEX('DEQ Pollutant List'!$C$7:$C$611,MATCH('5. Pollutant Emissions - MB'!C415,'DEQ Pollutant List'!$B$7:$B$611,0))),"")</f>
        <v/>
      </c>
      <c r="E415" s="110" t="str">
        <f>IFERROR(IF(OR($C415="",$C415="No CAS"),INDEX('DEQ Pollutant List'!$A$7:$A$611,MATCH($D415,'DEQ Pollutant List'!$C$7:$C$611,0)),INDEX('DEQ Pollutant List'!$A$7:$A$611,MATCH($C415,'DEQ Pollutant List'!$B$7:$B$611,0))),"")</f>
        <v/>
      </c>
      <c r="F415" s="133"/>
      <c r="G415" s="134"/>
      <c r="H415" s="102"/>
      <c r="I415" s="101"/>
      <c r="J415" s="103"/>
      <c r="K415" s="83"/>
      <c r="L415" s="101"/>
      <c r="M415" s="103"/>
      <c r="N415" s="83"/>
    </row>
    <row r="416" spans="1:14" x14ac:dyDescent="0.35">
      <c r="A416" s="79"/>
      <c r="B416" s="128"/>
      <c r="C416" s="132"/>
      <c r="D416" s="81" t="str">
        <f>IFERROR(IF(C416="No CAS","",INDEX('DEQ Pollutant List'!$C$7:$C$611,MATCH('5. Pollutant Emissions - MB'!C416,'DEQ Pollutant List'!$B$7:$B$611,0))),"")</f>
        <v/>
      </c>
      <c r="E416" s="110" t="str">
        <f>IFERROR(IF(OR($C416="",$C416="No CAS"),INDEX('DEQ Pollutant List'!$A$7:$A$611,MATCH($D416,'DEQ Pollutant List'!$C$7:$C$611,0)),INDEX('DEQ Pollutant List'!$A$7:$A$611,MATCH($C416,'DEQ Pollutant List'!$B$7:$B$611,0))),"")</f>
        <v/>
      </c>
      <c r="F416" s="133"/>
      <c r="G416" s="134"/>
      <c r="H416" s="102"/>
      <c r="I416" s="101"/>
      <c r="J416" s="103"/>
      <c r="K416" s="83"/>
      <c r="L416" s="101"/>
      <c r="M416" s="103"/>
      <c r="N416" s="83"/>
    </row>
    <row r="417" spans="1:14" x14ac:dyDescent="0.35">
      <c r="A417" s="79"/>
      <c r="B417" s="128"/>
      <c r="C417" s="132"/>
      <c r="D417" s="81" t="str">
        <f>IFERROR(IF(C417="No CAS","",INDEX('DEQ Pollutant List'!$C$7:$C$611,MATCH('5. Pollutant Emissions - MB'!C417,'DEQ Pollutant List'!$B$7:$B$611,0))),"")</f>
        <v/>
      </c>
      <c r="E417" s="110" t="str">
        <f>IFERROR(IF(OR($C417="",$C417="No CAS"),INDEX('DEQ Pollutant List'!$A$7:$A$611,MATCH($D417,'DEQ Pollutant List'!$C$7:$C$611,0)),INDEX('DEQ Pollutant List'!$A$7:$A$611,MATCH($C417,'DEQ Pollutant List'!$B$7:$B$611,0))),"")</f>
        <v/>
      </c>
      <c r="F417" s="133"/>
      <c r="G417" s="134"/>
      <c r="H417" s="102"/>
      <c r="I417" s="101"/>
      <c r="J417" s="103"/>
      <c r="K417" s="83"/>
      <c r="L417" s="101"/>
      <c r="M417" s="103"/>
      <c r="N417" s="83"/>
    </row>
    <row r="418" spans="1:14" x14ac:dyDescent="0.35">
      <c r="A418" s="79"/>
      <c r="B418" s="128"/>
      <c r="C418" s="132"/>
      <c r="D418" s="81" t="str">
        <f>IFERROR(IF(C418="No CAS","",INDEX('DEQ Pollutant List'!$C$7:$C$611,MATCH('5. Pollutant Emissions - MB'!C418,'DEQ Pollutant List'!$B$7:$B$611,0))),"")</f>
        <v/>
      </c>
      <c r="E418" s="110" t="str">
        <f>IFERROR(IF(OR($C418="",$C418="No CAS"),INDEX('DEQ Pollutant List'!$A$7:$A$611,MATCH($D418,'DEQ Pollutant List'!$C$7:$C$611,0)),INDEX('DEQ Pollutant List'!$A$7:$A$611,MATCH($C418,'DEQ Pollutant List'!$B$7:$B$611,0))),"")</f>
        <v/>
      </c>
      <c r="F418" s="133"/>
      <c r="G418" s="134"/>
      <c r="H418" s="102"/>
      <c r="I418" s="101"/>
      <c r="J418" s="103"/>
      <c r="K418" s="83"/>
      <c r="L418" s="101"/>
      <c r="M418" s="103"/>
      <c r="N418" s="83"/>
    </row>
    <row r="419" spans="1:14" x14ac:dyDescent="0.35">
      <c r="A419" s="79"/>
      <c r="B419" s="128"/>
      <c r="C419" s="132"/>
      <c r="D419" s="81" t="str">
        <f>IFERROR(IF(C419="No CAS","",INDEX('DEQ Pollutant List'!$C$7:$C$611,MATCH('5. Pollutant Emissions - MB'!C419,'DEQ Pollutant List'!$B$7:$B$611,0))),"")</f>
        <v/>
      </c>
      <c r="E419" s="110" t="str">
        <f>IFERROR(IF(OR($C419="",$C419="No CAS"),INDEX('DEQ Pollutant List'!$A$7:$A$611,MATCH($D419,'DEQ Pollutant List'!$C$7:$C$611,0)),INDEX('DEQ Pollutant List'!$A$7:$A$611,MATCH($C419,'DEQ Pollutant List'!$B$7:$B$611,0))),"")</f>
        <v/>
      </c>
      <c r="F419" s="133"/>
      <c r="G419" s="134"/>
      <c r="H419" s="102"/>
      <c r="I419" s="101"/>
      <c r="J419" s="103"/>
      <c r="K419" s="83"/>
      <c r="L419" s="101"/>
      <c r="M419" s="103"/>
      <c r="N419" s="83"/>
    </row>
    <row r="420" spans="1:14" x14ac:dyDescent="0.35">
      <c r="A420" s="79"/>
      <c r="B420" s="128"/>
      <c r="C420" s="132"/>
      <c r="D420" s="81" t="str">
        <f>IFERROR(IF(C420="No CAS","",INDEX('DEQ Pollutant List'!$C$7:$C$611,MATCH('5. Pollutant Emissions - MB'!C420,'DEQ Pollutant List'!$B$7:$B$611,0))),"")</f>
        <v/>
      </c>
      <c r="E420" s="110" t="str">
        <f>IFERROR(IF(OR($C420="",$C420="No CAS"),INDEX('DEQ Pollutant List'!$A$7:$A$611,MATCH($D420,'DEQ Pollutant List'!$C$7:$C$611,0)),INDEX('DEQ Pollutant List'!$A$7:$A$611,MATCH($C420,'DEQ Pollutant List'!$B$7:$B$611,0))),"")</f>
        <v/>
      </c>
      <c r="F420" s="133"/>
      <c r="G420" s="134"/>
      <c r="H420" s="102"/>
      <c r="I420" s="101"/>
      <c r="J420" s="103"/>
      <c r="K420" s="83"/>
      <c r="L420" s="101"/>
      <c r="M420" s="103"/>
      <c r="N420" s="83"/>
    </row>
    <row r="421" spans="1:14" x14ac:dyDescent="0.35">
      <c r="A421" s="79"/>
      <c r="B421" s="128"/>
      <c r="C421" s="132"/>
      <c r="D421" s="81" t="str">
        <f>IFERROR(IF(C421="No CAS","",INDEX('DEQ Pollutant List'!$C$7:$C$611,MATCH('5. Pollutant Emissions - MB'!C421,'DEQ Pollutant List'!$B$7:$B$611,0))),"")</f>
        <v/>
      </c>
      <c r="E421" s="110" t="str">
        <f>IFERROR(IF(OR($C421="",$C421="No CAS"),INDEX('DEQ Pollutant List'!$A$7:$A$611,MATCH($D421,'DEQ Pollutant List'!$C$7:$C$611,0)),INDEX('DEQ Pollutant List'!$A$7:$A$611,MATCH($C421,'DEQ Pollutant List'!$B$7:$B$611,0))),"")</f>
        <v/>
      </c>
      <c r="F421" s="133"/>
      <c r="G421" s="134"/>
      <c r="H421" s="102"/>
      <c r="I421" s="101"/>
      <c r="J421" s="103"/>
      <c r="K421" s="83"/>
      <c r="L421" s="101"/>
      <c r="M421" s="103"/>
      <c r="N421" s="83"/>
    </row>
    <row r="422" spans="1:14" x14ac:dyDescent="0.35">
      <c r="A422" s="79"/>
      <c r="B422" s="128"/>
      <c r="C422" s="132"/>
      <c r="D422" s="81" t="str">
        <f>IFERROR(IF(C422="No CAS","",INDEX('DEQ Pollutant List'!$C$7:$C$611,MATCH('5. Pollutant Emissions - MB'!C422,'DEQ Pollutant List'!$B$7:$B$611,0))),"")</f>
        <v/>
      </c>
      <c r="E422" s="110" t="str">
        <f>IFERROR(IF(OR($C422="",$C422="No CAS"),INDEX('DEQ Pollutant List'!$A$7:$A$611,MATCH($D422,'DEQ Pollutant List'!$C$7:$C$611,0)),INDEX('DEQ Pollutant List'!$A$7:$A$611,MATCH($C422,'DEQ Pollutant List'!$B$7:$B$611,0))),"")</f>
        <v/>
      </c>
      <c r="F422" s="133"/>
      <c r="G422" s="134"/>
      <c r="H422" s="102"/>
      <c r="I422" s="101"/>
      <c r="J422" s="103"/>
      <c r="K422" s="83"/>
      <c r="L422" s="101"/>
      <c r="M422" s="103"/>
      <c r="N422" s="83"/>
    </row>
    <row r="423" spans="1:14" x14ac:dyDescent="0.35">
      <c r="A423" s="79"/>
      <c r="B423" s="128"/>
      <c r="C423" s="132"/>
      <c r="D423" s="81" t="str">
        <f>IFERROR(IF(C423="No CAS","",INDEX('DEQ Pollutant List'!$C$7:$C$611,MATCH('5. Pollutant Emissions - MB'!C423,'DEQ Pollutant List'!$B$7:$B$611,0))),"")</f>
        <v/>
      </c>
      <c r="E423" s="110" t="str">
        <f>IFERROR(IF(OR($C423="",$C423="No CAS"),INDEX('DEQ Pollutant List'!$A$7:$A$611,MATCH($D423,'DEQ Pollutant List'!$C$7:$C$611,0)),INDEX('DEQ Pollutant List'!$A$7:$A$611,MATCH($C423,'DEQ Pollutant List'!$B$7:$B$611,0))),"")</f>
        <v/>
      </c>
      <c r="F423" s="133"/>
      <c r="G423" s="134"/>
      <c r="H423" s="102"/>
      <c r="I423" s="101"/>
      <c r="J423" s="103"/>
      <c r="K423" s="83"/>
      <c r="L423" s="101"/>
      <c r="M423" s="103"/>
      <c r="N423" s="83"/>
    </row>
    <row r="424" spans="1:14" x14ac:dyDescent="0.35">
      <c r="A424" s="79"/>
      <c r="B424" s="128"/>
      <c r="C424" s="132"/>
      <c r="D424" s="81" t="str">
        <f>IFERROR(IF(C424="No CAS","",INDEX('DEQ Pollutant List'!$C$7:$C$611,MATCH('5. Pollutant Emissions - MB'!C424,'DEQ Pollutant List'!$B$7:$B$611,0))),"")</f>
        <v/>
      </c>
      <c r="E424" s="110" t="str">
        <f>IFERROR(IF(OR($C424="",$C424="No CAS"),INDEX('DEQ Pollutant List'!$A$7:$A$611,MATCH($D424,'DEQ Pollutant List'!$C$7:$C$611,0)),INDEX('DEQ Pollutant List'!$A$7:$A$611,MATCH($C424,'DEQ Pollutant List'!$B$7:$B$611,0))),"")</f>
        <v/>
      </c>
      <c r="F424" s="133"/>
      <c r="G424" s="134"/>
      <c r="H424" s="102"/>
      <c r="I424" s="101"/>
      <c r="J424" s="103"/>
      <c r="K424" s="83"/>
      <c r="L424" s="101"/>
      <c r="M424" s="103"/>
      <c r="N424" s="83"/>
    </row>
    <row r="425" spans="1:14" x14ac:dyDescent="0.35">
      <c r="A425" s="79"/>
      <c r="B425" s="128"/>
      <c r="C425" s="132"/>
      <c r="D425" s="81" t="str">
        <f>IFERROR(IF(C425="No CAS","",INDEX('DEQ Pollutant List'!$C$7:$C$611,MATCH('5. Pollutant Emissions - MB'!C425,'DEQ Pollutant List'!$B$7:$B$611,0))),"")</f>
        <v/>
      </c>
      <c r="E425" s="110" t="str">
        <f>IFERROR(IF(OR($C425="",$C425="No CAS"),INDEX('DEQ Pollutant List'!$A$7:$A$611,MATCH($D425,'DEQ Pollutant List'!$C$7:$C$611,0)),INDEX('DEQ Pollutant List'!$A$7:$A$611,MATCH($C425,'DEQ Pollutant List'!$B$7:$B$611,0))),"")</f>
        <v/>
      </c>
      <c r="F425" s="133"/>
      <c r="G425" s="134"/>
      <c r="H425" s="102"/>
      <c r="I425" s="101"/>
      <c r="J425" s="103"/>
      <c r="K425" s="83"/>
      <c r="L425" s="101"/>
      <c r="M425" s="103"/>
      <c r="N425" s="83"/>
    </row>
    <row r="426" spans="1:14" x14ac:dyDescent="0.35">
      <c r="A426" s="79"/>
      <c r="B426" s="128"/>
      <c r="C426" s="132"/>
      <c r="D426" s="81" t="str">
        <f>IFERROR(IF(C426="No CAS","",INDEX('DEQ Pollutant List'!$C$7:$C$611,MATCH('5. Pollutant Emissions - MB'!C426,'DEQ Pollutant List'!$B$7:$B$611,0))),"")</f>
        <v/>
      </c>
      <c r="E426" s="110" t="str">
        <f>IFERROR(IF(OR($C426="",$C426="No CAS"),INDEX('DEQ Pollutant List'!$A$7:$A$611,MATCH($D426,'DEQ Pollutant List'!$C$7:$C$611,0)),INDEX('DEQ Pollutant List'!$A$7:$A$611,MATCH($C426,'DEQ Pollutant List'!$B$7:$B$611,0))),"")</f>
        <v/>
      </c>
      <c r="F426" s="133"/>
      <c r="G426" s="134"/>
      <c r="H426" s="102"/>
      <c r="I426" s="101"/>
      <c r="J426" s="103"/>
      <c r="K426" s="83"/>
      <c r="L426" s="101"/>
      <c r="M426" s="103"/>
      <c r="N426" s="83"/>
    </row>
    <row r="427" spans="1:14" x14ac:dyDescent="0.35">
      <c r="A427" s="79"/>
      <c r="B427" s="128"/>
      <c r="C427" s="132"/>
      <c r="D427" s="81" t="str">
        <f>IFERROR(IF(C427="No CAS","",INDEX('DEQ Pollutant List'!$C$7:$C$611,MATCH('5. Pollutant Emissions - MB'!C427,'DEQ Pollutant List'!$B$7:$B$611,0))),"")</f>
        <v/>
      </c>
      <c r="E427" s="110" t="str">
        <f>IFERROR(IF(OR($C427="",$C427="No CAS"),INDEX('DEQ Pollutant List'!$A$7:$A$611,MATCH($D427,'DEQ Pollutant List'!$C$7:$C$611,0)),INDEX('DEQ Pollutant List'!$A$7:$A$611,MATCH($C427,'DEQ Pollutant List'!$B$7:$B$611,0))),"")</f>
        <v/>
      </c>
      <c r="F427" s="133"/>
      <c r="G427" s="134"/>
      <c r="H427" s="102"/>
      <c r="I427" s="101"/>
      <c r="J427" s="103"/>
      <c r="K427" s="83"/>
      <c r="L427" s="101"/>
      <c r="M427" s="103"/>
      <c r="N427" s="83"/>
    </row>
    <row r="428" spans="1:14" x14ac:dyDescent="0.35">
      <c r="A428" s="79"/>
      <c r="B428" s="128"/>
      <c r="C428" s="132"/>
      <c r="D428" s="81" t="str">
        <f>IFERROR(IF(C428="No CAS","",INDEX('DEQ Pollutant List'!$C$7:$C$611,MATCH('5. Pollutant Emissions - MB'!C428,'DEQ Pollutant List'!$B$7:$B$611,0))),"")</f>
        <v/>
      </c>
      <c r="E428" s="110" t="str">
        <f>IFERROR(IF(OR($C428="",$C428="No CAS"),INDEX('DEQ Pollutant List'!$A$7:$A$611,MATCH($D428,'DEQ Pollutant List'!$C$7:$C$611,0)),INDEX('DEQ Pollutant List'!$A$7:$A$611,MATCH($C428,'DEQ Pollutant List'!$B$7:$B$611,0))),"")</f>
        <v/>
      </c>
      <c r="F428" s="133"/>
      <c r="G428" s="134"/>
      <c r="H428" s="102"/>
      <c r="I428" s="101"/>
      <c r="J428" s="103"/>
      <c r="K428" s="83"/>
      <c r="L428" s="101"/>
      <c r="M428" s="103"/>
      <c r="N428" s="83"/>
    </row>
    <row r="429" spans="1:14" x14ac:dyDescent="0.35">
      <c r="A429" s="79"/>
      <c r="B429" s="128"/>
      <c r="C429" s="132"/>
      <c r="D429" s="81" t="str">
        <f>IFERROR(IF(C429="No CAS","",INDEX('DEQ Pollutant List'!$C$7:$C$611,MATCH('5. Pollutant Emissions - MB'!C429,'DEQ Pollutant List'!$B$7:$B$611,0))),"")</f>
        <v/>
      </c>
      <c r="E429" s="110" t="str">
        <f>IFERROR(IF(OR($C429="",$C429="No CAS"),INDEX('DEQ Pollutant List'!$A$7:$A$611,MATCH($D429,'DEQ Pollutant List'!$C$7:$C$611,0)),INDEX('DEQ Pollutant List'!$A$7:$A$611,MATCH($C429,'DEQ Pollutant List'!$B$7:$B$611,0))),"")</f>
        <v/>
      </c>
      <c r="F429" s="133"/>
      <c r="G429" s="134"/>
      <c r="H429" s="102"/>
      <c r="I429" s="101"/>
      <c r="J429" s="103"/>
      <c r="K429" s="83"/>
      <c r="L429" s="101"/>
      <c r="M429" s="103"/>
      <c r="N429" s="83"/>
    </row>
    <row r="430" spans="1:14" x14ac:dyDescent="0.35">
      <c r="A430" s="79"/>
      <c r="B430" s="128"/>
      <c r="C430" s="132"/>
      <c r="D430" s="81" t="str">
        <f>IFERROR(IF(C430="No CAS","",INDEX('DEQ Pollutant List'!$C$7:$C$611,MATCH('5. Pollutant Emissions - MB'!C430,'DEQ Pollutant List'!$B$7:$B$611,0))),"")</f>
        <v/>
      </c>
      <c r="E430" s="110" t="str">
        <f>IFERROR(IF(OR($C430="",$C430="No CAS"),INDEX('DEQ Pollutant List'!$A$7:$A$611,MATCH($D430,'DEQ Pollutant List'!$C$7:$C$611,0)),INDEX('DEQ Pollutant List'!$A$7:$A$611,MATCH($C430,'DEQ Pollutant List'!$B$7:$B$611,0))),"")</f>
        <v/>
      </c>
      <c r="F430" s="133"/>
      <c r="G430" s="134"/>
      <c r="H430" s="102"/>
      <c r="I430" s="101"/>
      <c r="J430" s="103"/>
      <c r="K430" s="83"/>
      <c r="L430" s="101"/>
      <c r="M430" s="103"/>
      <c r="N430" s="83"/>
    </row>
    <row r="431" spans="1:14" x14ac:dyDescent="0.35">
      <c r="A431" s="79"/>
      <c r="B431" s="128"/>
      <c r="C431" s="132"/>
      <c r="D431" s="81" t="str">
        <f>IFERROR(IF(C431="No CAS","",INDEX('DEQ Pollutant List'!$C$7:$C$611,MATCH('5. Pollutant Emissions - MB'!C431,'DEQ Pollutant List'!$B$7:$B$611,0))),"")</f>
        <v/>
      </c>
      <c r="E431" s="110" t="str">
        <f>IFERROR(IF(OR($C431="",$C431="No CAS"),INDEX('DEQ Pollutant List'!$A$7:$A$611,MATCH($D431,'DEQ Pollutant List'!$C$7:$C$611,0)),INDEX('DEQ Pollutant List'!$A$7:$A$611,MATCH($C431,'DEQ Pollutant List'!$B$7:$B$611,0))),"")</f>
        <v/>
      </c>
      <c r="F431" s="133"/>
      <c r="G431" s="134"/>
      <c r="H431" s="102"/>
      <c r="I431" s="101"/>
      <c r="J431" s="103"/>
      <c r="K431" s="83"/>
      <c r="L431" s="101"/>
      <c r="M431" s="103"/>
      <c r="N431" s="83"/>
    </row>
    <row r="432" spans="1:14" x14ac:dyDescent="0.35">
      <c r="A432" s="79"/>
      <c r="B432" s="128"/>
      <c r="C432" s="132"/>
      <c r="D432" s="81" t="str">
        <f>IFERROR(IF(C432="No CAS","",INDEX('DEQ Pollutant List'!$C$7:$C$611,MATCH('5. Pollutant Emissions - MB'!C432,'DEQ Pollutant List'!$B$7:$B$611,0))),"")</f>
        <v/>
      </c>
      <c r="E432" s="110" t="str">
        <f>IFERROR(IF(OR($C432="",$C432="No CAS"),INDEX('DEQ Pollutant List'!$A$7:$A$611,MATCH($D432,'DEQ Pollutant List'!$C$7:$C$611,0)),INDEX('DEQ Pollutant List'!$A$7:$A$611,MATCH($C432,'DEQ Pollutant List'!$B$7:$B$611,0))),"")</f>
        <v/>
      </c>
      <c r="F432" s="133"/>
      <c r="G432" s="134"/>
      <c r="H432" s="102"/>
      <c r="I432" s="101"/>
      <c r="J432" s="103"/>
      <c r="K432" s="83"/>
      <c r="L432" s="101"/>
      <c r="M432" s="103"/>
      <c r="N432" s="83"/>
    </row>
    <row r="433" spans="1:14" x14ac:dyDescent="0.35">
      <c r="A433" s="79"/>
      <c r="B433" s="128"/>
      <c r="C433" s="132"/>
      <c r="D433" s="81" t="str">
        <f>IFERROR(IF(C433="No CAS","",INDEX('DEQ Pollutant List'!$C$7:$C$611,MATCH('5. Pollutant Emissions - MB'!C433,'DEQ Pollutant List'!$B$7:$B$611,0))),"")</f>
        <v/>
      </c>
      <c r="E433" s="110" t="str">
        <f>IFERROR(IF(OR($C433="",$C433="No CAS"),INDEX('DEQ Pollutant List'!$A$7:$A$611,MATCH($D433,'DEQ Pollutant List'!$C$7:$C$611,0)),INDEX('DEQ Pollutant List'!$A$7:$A$611,MATCH($C433,'DEQ Pollutant List'!$B$7:$B$611,0))),"")</f>
        <v/>
      </c>
      <c r="F433" s="133"/>
      <c r="G433" s="134"/>
      <c r="H433" s="102"/>
      <c r="I433" s="101"/>
      <c r="J433" s="103"/>
      <c r="K433" s="83"/>
      <c r="L433" s="101"/>
      <c r="M433" s="103"/>
      <c r="N433" s="83"/>
    </row>
    <row r="434" spans="1:14" x14ac:dyDescent="0.35">
      <c r="A434" s="79"/>
      <c r="B434" s="128"/>
      <c r="C434" s="132"/>
      <c r="D434" s="81" t="str">
        <f>IFERROR(IF(C434="No CAS","",INDEX('DEQ Pollutant List'!$C$7:$C$611,MATCH('5. Pollutant Emissions - MB'!C434,'DEQ Pollutant List'!$B$7:$B$611,0))),"")</f>
        <v/>
      </c>
      <c r="E434" s="110" t="str">
        <f>IFERROR(IF(OR($C434="",$C434="No CAS"),INDEX('DEQ Pollutant List'!$A$7:$A$611,MATCH($D434,'DEQ Pollutant List'!$C$7:$C$611,0)),INDEX('DEQ Pollutant List'!$A$7:$A$611,MATCH($C434,'DEQ Pollutant List'!$B$7:$B$611,0))),"")</f>
        <v/>
      </c>
      <c r="F434" s="133"/>
      <c r="G434" s="134"/>
      <c r="H434" s="102"/>
      <c r="I434" s="101"/>
      <c r="J434" s="103"/>
      <c r="K434" s="83"/>
      <c r="L434" s="101"/>
      <c r="M434" s="103"/>
      <c r="N434" s="83"/>
    </row>
    <row r="435" spans="1:14" x14ac:dyDescent="0.35">
      <c r="A435" s="79"/>
      <c r="B435" s="128"/>
      <c r="C435" s="132"/>
      <c r="D435" s="81" t="str">
        <f>IFERROR(IF(C435="No CAS","",INDEX('DEQ Pollutant List'!$C$7:$C$611,MATCH('5. Pollutant Emissions - MB'!C435,'DEQ Pollutant List'!$B$7:$B$611,0))),"")</f>
        <v/>
      </c>
      <c r="E435" s="110" t="str">
        <f>IFERROR(IF(OR($C435="",$C435="No CAS"),INDEX('DEQ Pollutant List'!$A$7:$A$611,MATCH($D435,'DEQ Pollutant List'!$C$7:$C$611,0)),INDEX('DEQ Pollutant List'!$A$7:$A$611,MATCH($C435,'DEQ Pollutant List'!$B$7:$B$611,0))),"")</f>
        <v/>
      </c>
      <c r="F435" s="133"/>
      <c r="G435" s="134"/>
      <c r="H435" s="102"/>
      <c r="I435" s="101"/>
      <c r="J435" s="103"/>
      <c r="K435" s="83"/>
      <c r="L435" s="101"/>
      <c r="M435" s="103"/>
      <c r="N435" s="83"/>
    </row>
    <row r="436" spans="1:14" x14ac:dyDescent="0.35">
      <c r="A436" s="79"/>
      <c r="B436" s="128"/>
      <c r="C436" s="132"/>
      <c r="D436" s="81" t="str">
        <f>IFERROR(IF(C436="No CAS","",INDEX('DEQ Pollutant List'!$C$7:$C$611,MATCH('5. Pollutant Emissions - MB'!C436,'DEQ Pollutant List'!$B$7:$B$611,0))),"")</f>
        <v/>
      </c>
      <c r="E436" s="110" t="str">
        <f>IFERROR(IF(OR($C436="",$C436="No CAS"),INDEX('DEQ Pollutant List'!$A$7:$A$611,MATCH($D436,'DEQ Pollutant List'!$C$7:$C$611,0)),INDEX('DEQ Pollutant List'!$A$7:$A$611,MATCH($C436,'DEQ Pollutant List'!$B$7:$B$611,0))),"")</f>
        <v/>
      </c>
      <c r="F436" s="133"/>
      <c r="G436" s="134"/>
      <c r="H436" s="102"/>
      <c r="I436" s="101"/>
      <c r="J436" s="103"/>
      <c r="K436" s="83"/>
      <c r="L436" s="101"/>
      <c r="M436" s="103"/>
      <c r="N436" s="83"/>
    </row>
    <row r="437" spans="1:14" x14ac:dyDescent="0.35">
      <c r="A437" s="79"/>
      <c r="B437" s="128"/>
      <c r="C437" s="132"/>
      <c r="D437" s="81" t="str">
        <f>IFERROR(IF(C437="No CAS","",INDEX('DEQ Pollutant List'!$C$7:$C$611,MATCH('5. Pollutant Emissions - MB'!C437,'DEQ Pollutant List'!$B$7:$B$611,0))),"")</f>
        <v/>
      </c>
      <c r="E437" s="110" t="str">
        <f>IFERROR(IF(OR($C437="",$C437="No CAS"),INDEX('DEQ Pollutant List'!$A$7:$A$611,MATCH($D437,'DEQ Pollutant List'!$C$7:$C$611,0)),INDEX('DEQ Pollutant List'!$A$7:$A$611,MATCH($C437,'DEQ Pollutant List'!$B$7:$B$611,0))),"")</f>
        <v/>
      </c>
      <c r="F437" s="133"/>
      <c r="G437" s="134"/>
      <c r="H437" s="102"/>
      <c r="I437" s="101"/>
      <c r="J437" s="103"/>
      <c r="K437" s="83"/>
      <c r="L437" s="101"/>
      <c r="M437" s="103"/>
      <c r="N437" s="83"/>
    </row>
    <row r="438" spans="1:14" x14ac:dyDescent="0.35">
      <c r="A438" s="79"/>
      <c r="B438" s="128"/>
      <c r="C438" s="132"/>
      <c r="D438" s="81" t="str">
        <f>IFERROR(IF(C438="No CAS","",INDEX('DEQ Pollutant List'!$C$7:$C$611,MATCH('5. Pollutant Emissions - MB'!C438,'DEQ Pollutant List'!$B$7:$B$611,0))),"")</f>
        <v/>
      </c>
      <c r="E438" s="110" t="str">
        <f>IFERROR(IF(OR($C438="",$C438="No CAS"),INDEX('DEQ Pollutant List'!$A$7:$A$611,MATCH($D438,'DEQ Pollutant List'!$C$7:$C$611,0)),INDEX('DEQ Pollutant List'!$A$7:$A$611,MATCH($C438,'DEQ Pollutant List'!$B$7:$B$611,0))),"")</f>
        <v/>
      </c>
      <c r="F438" s="133"/>
      <c r="G438" s="134"/>
      <c r="H438" s="102"/>
      <c r="I438" s="101"/>
      <c r="J438" s="103"/>
      <c r="K438" s="83"/>
      <c r="L438" s="101"/>
      <c r="M438" s="103"/>
      <c r="N438" s="83"/>
    </row>
    <row r="439" spans="1:14" x14ac:dyDescent="0.35">
      <c r="A439" s="79"/>
      <c r="B439" s="128"/>
      <c r="C439" s="132"/>
      <c r="D439" s="81" t="str">
        <f>IFERROR(IF(C439="No CAS","",INDEX('DEQ Pollutant List'!$C$7:$C$611,MATCH('5. Pollutant Emissions - MB'!C439,'DEQ Pollutant List'!$B$7:$B$611,0))),"")</f>
        <v/>
      </c>
      <c r="E439" s="110" t="str">
        <f>IFERROR(IF(OR($C439="",$C439="No CAS"),INDEX('DEQ Pollutant List'!$A$7:$A$611,MATCH($D439,'DEQ Pollutant List'!$C$7:$C$611,0)),INDEX('DEQ Pollutant List'!$A$7:$A$611,MATCH($C439,'DEQ Pollutant List'!$B$7:$B$611,0))),"")</f>
        <v/>
      </c>
      <c r="F439" s="133"/>
      <c r="G439" s="134"/>
      <c r="H439" s="102"/>
      <c r="I439" s="101"/>
      <c r="J439" s="103"/>
      <c r="K439" s="83"/>
      <c r="L439" s="101"/>
      <c r="M439" s="103"/>
      <c r="N439" s="83"/>
    </row>
    <row r="440" spans="1:14" x14ac:dyDescent="0.35">
      <c r="A440" s="79"/>
      <c r="B440" s="128"/>
      <c r="C440" s="132"/>
      <c r="D440" s="81" t="str">
        <f>IFERROR(IF(C440="No CAS","",INDEX('DEQ Pollutant List'!$C$7:$C$611,MATCH('5. Pollutant Emissions - MB'!C440,'DEQ Pollutant List'!$B$7:$B$611,0))),"")</f>
        <v/>
      </c>
      <c r="E440" s="110" t="str">
        <f>IFERROR(IF(OR($C440="",$C440="No CAS"),INDEX('DEQ Pollutant List'!$A$7:$A$611,MATCH($D440,'DEQ Pollutant List'!$C$7:$C$611,0)),INDEX('DEQ Pollutant List'!$A$7:$A$611,MATCH($C440,'DEQ Pollutant List'!$B$7:$B$611,0))),"")</f>
        <v/>
      </c>
      <c r="F440" s="133"/>
      <c r="G440" s="134"/>
      <c r="H440" s="102"/>
      <c r="I440" s="101"/>
      <c r="J440" s="103"/>
      <c r="K440" s="83"/>
      <c r="L440" s="101"/>
      <c r="M440" s="103"/>
      <c r="N440" s="83"/>
    </row>
    <row r="441" spans="1:14" x14ac:dyDescent="0.35">
      <c r="A441" s="79"/>
      <c r="B441" s="128"/>
      <c r="C441" s="132"/>
      <c r="D441" s="81" t="str">
        <f>IFERROR(IF(C441="No CAS","",INDEX('DEQ Pollutant List'!$C$7:$C$611,MATCH('5. Pollutant Emissions - MB'!C441,'DEQ Pollutant List'!$B$7:$B$611,0))),"")</f>
        <v/>
      </c>
      <c r="E441" s="110" t="str">
        <f>IFERROR(IF(OR($C441="",$C441="No CAS"),INDEX('DEQ Pollutant List'!$A$7:$A$611,MATCH($D441,'DEQ Pollutant List'!$C$7:$C$611,0)),INDEX('DEQ Pollutant List'!$A$7:$A$611,MATCH($C441,'DEQ Pollutant List'!$B$7:$B$611,0))),"")</f>
        <v/>
      </c>
      <c r="F441" s="133"/>
      <c r="G441" s="134"/>
      <c r="H441" s="102"/>
      <c r="I441" s="101"/>
      <c r="J441" s="103"/>
      <c r="K441" s="83"/>
      <c r="L441" s="101"/>
      <c r="M441" s="103"/>
      <c r="N441" s="83"/>
    </row>
    <row r="442" spans="1:14" x14ac:dyDescent="0.35">
      <c r="A442" s="79"/>
      <c r="B442" s="128"/>
      <c r="C442" s="132"/>
      <c r="D442" s="81" t="str">
        <f>IFERROR(IF(C442="No CAS","",INDEX('DEQ Pollutant List'!$C$7:$C$611,MATCH('5. Pollutant Emissions - MB'!C442,'DEQ Pollutant List'!$B$7:$B$611,0))),"")</f>
        <v/>
      </c>
      <c r="E442" s="110" t="str">
        <f>IFERROR(IF(OR($C442="",$C442="No CAS"),INDEX('DEQ Pollutant List'!$A$7:$A$611,MATCH($D442,'DEQ Pollutant List'!$C$7:$C$611,0)),INDEX('DEQ Pollutant List'!$A$7:$A$611,MATCH($C442,'DEQ Pollutant List'!$B$7:$B$611,0))),"")</f>
        <v/>
      </c>
      <c r="F442" s="133"/>
      <c r="G442" s="134"/>
      <c r="H442" s="102"/>
      <c r="I442" s="101"/>
      <c r="J442" s="103"/>
      <c r="K442" s="83"/>
      <c r="L442" s="101"/>
      <c r="M442" s="103"/>
      <c r="N442" s="83"/>
    </row>
    <row r="443" spans="1:14" x14ac:dyDescent="0.35">
      <c r="A443" s="79"/>
      <c r="B443" s="128"/>
      <c r="C443" s="132"/>
      <c r="D443" s="81" t="str">
        <f>IFERROR(IF(C443="No CAS","",INDEX('DEQ Pollutant List'!$C$7:$C$611,MATCH('5. Pollutant Emissions - MB'!C443,'DEQ Pollutant List'!$B$7:$B$611,0))),"")</f>
        <v/>
      </c>
      <c r="E443" s="110" t="str">
        <f>IFERROR(IF(OR($C443="",$C443="No CAS"),INDEX('DEQ Pollutant List'!$A$7:$A$611,MATCH($D443,'DEQ Pollutant List'!$C$7:$C$611,0)),INDEX('DEQ Pollutant List'!$A$7:$A$611,MATCH($C443,'DEQ Pollutant List'!$B$7:$B$611,0))),"")</f>
        <v/>
      </c>
      <c r="F443" s="133"/>
      <c r="G443" s="134"/>
      <c r="H443" s="102"/>
      <c r="I443" s="101"/>
      <c r="J443" s="103"/>
      <c r="K443" s="83"/>
      <c r="L443" s="101"/>
      <c r="M443" s="103"/>
      <c r="N443" s="83"/>
    </row>
    <row r="444" spans="1:14" x14ac:dyDescent="0.35">
      <c r="A444" s="79"/>
      <c r="B444" s="128"/>
      <c r="C444" s="132"/>
      <c r="D444" s="81" t="str">
        <f>IFERROR(IF(C444="No CAS","",INDEX('DEQ Pollutant List'!$C$7:$C$611,MATCH('5. Pollutant Emissions - MB'!C444,'DEQ Pollutant List'!$B$7:$B$611,0))),"")</f>
        <v/>
      </c>
      <c r="E444" s="110" t="str">
        <f>IFERROR(IF(OR($C444="",$C444="No CAS"),INDEX('DEQ Pollutant List'!$A$7:$A$611,MATCH($D444,'DEQ Pollutant List'!$C$7:$C$611,0)),INDEX('DEQ Pollutant List'!$A$7:$A$611,MATCH($C444,'DEQ Pollutant List'!$B$7:$B$611,0))),"")</f>
        <v/>
      </c>
      <c r="F444" s="133"/>
      <c r="G444" s="134"/>
      <c r="H444" s="102"/>
      <c r="I444" s="101"/>
      <c r="J444" s="103"/>
      <c r="K444" s="83"/>
      <c r="L444" s="101"/>
      <c r="M444" s="103"/>
      <c r="N444" s="83"/>
    </row>
    <row r="445" spans="1:14" x14ac:dyDescent="0.35">
      <c r="A445" s="79"/>
      <c r="B445" s="128"/>
      <c r="C445" s="132"/>
      <c r="D445" s="81" t="str">
        <f>IFERROR(IF(C445="No CAS","",INDEX('DEQ Pollutant List'!$C$7:$C$611,MATCH('5. Pollutant Emissions - MB'!C445,'DEQ Pollutant List'!$B$7:$B$611,0))),"")</f>
        <v/>
      </c>
      <c r="E445" s="110" t="str">
        <f>IFERROR(IF(OR($C445="",$C445="No CAS"),INDEX('DEQ Pollutant List'!$A$7:$A$611,MATCH($D445,'DEQ Pollutant List'!$C$7:$C$611,0)),INDEX('DEQ Pollutant List'!$A$7:$A$611,MATCH($C445,'DEQ Pollutant List'!$B$7:$B$611,0))),"")</f>
        <v/>
      </c>
      <c r="F445" s="133"/>
      <c r="G445" s="134"/>
      <c r="H445" s="102"/>
      <c r="I445" s="101"/>
      <c r="J445" s="103"/>
      <c r="K445" s="83"/>
      <c r="L445" s="101"/>
      <c r="M445" s="103"/>
      <c r="N445" s="83"/>
    </row>
    <row r="446" spans="1:14" x14ac:dyDescent="0.35">
      <c r="A446" s="79"/>
      <c r="B446" s="128"/>
      <c r="C446" s="132"/>
      <c r="D446" s="81" t="str">
        <f>IFERROR(IF(C446="No CAS","",INDEX('DEQ Pollutant List'!$C$7:$C$611,MATCH('5. Pollutant Emissions - MB'!C446,'DEQ Pollutant List'!$B$7:$B$611,0))),"")</f>
        <v/>
      </c>
      <c r="E446" s="110" t="str">
        <f>IFERROR(IF(OR($C446="",$C446="No CAS"),INDEX('DEQ Pollutant List'!$A$7:$A$611,MATCH($D446,'DEQ Pollutant List'!$C$7:$C$611,0)),INDEX('DEQ Pollutant List'!$A$7:$A$611,MATCH($C446,'DEQ Pollutant List'!$B$7:$B$611,0))),"")</f>
        <v/>
      </c>
      <c r="F446" s="133"/>
      <c r="G446" s="134"/>
      <c r="H446" s="102"/>
      <c r="I446" s="101"/>
      <c r="J446" s="103"/>
      <c r="K446" s="83"/>
      <c r="L446" s="101"/>
      <c r="M446" s="103"/>
      <c r="N446" s="83"/>
    </row>
    <row r="447" spans="1:14" x14ac:dyDescent="0.35">
      <c r="A447" s="79"/>
      <c r="B447" s="128"/>
      <c r="C447" s="132"/>
      <c r="D447" s="81" t="str">
        <f>IFERROR(IF(C447="No CAS","",INDEX('DEQ Pollutant List'!$C$7:$C$611,MATCH('5. Pollutant Emissions - MB'!C447,'DEQ Pollutant List'!$B$7:$B$611,0))),"")</f>
        <v/>
      </c>
      <c r="E447" s="110" t="str">
        <f>IFERROR(IF(OR($C447="",$C447="No CAS"),INDEX('DEQ Pollutant List'!$A$7:$A$611,MATCH($D447,'DEQ Pollutant List'!$C$7:$C$611,0)),INDEX('DEQ Pollutant List'!$A$7:$A$611,MATCH($C447,'DEQ Pollutant List'!$B$7:$B$611,0))),"")</f>
        <v/>
      </c>
      <c r="F447" s="133"/>
      <c r="G447" s="134"/>
      <c r="H447" s="102"/>
      <c r="I447" s="101"/>
      <c r="J447" s="103"/>
      <c r="K447" s="83"/>
      <c r="L447" s="101"/>
      <c r="M447" s="103"/>
      <c r="N447" s="83"/>
    </row>
    <row r="448" spans="1:14" x14ac:dyDescent="0.35">
      <c r="A448" s="79"/>
      <c r="B448" s="128"/>
      <c r="C448" s="132"/>
      <c r="D448" s="81" t="str">
        <f>IFERROR(IF(C448="No CAS","",INDEX('DEQ Pollutant List'!$C$7:$C$611,MATCH('5. Pollutant Emissions - MB'!C448,'DEQ Pollutant List'!$B$7:$B$611,0))),"")</f>
        <v/>
      </c>
      <c r="E448" s="110" t="str">
        <f>IFERROR(IF(OR($C448="",$C448="No CAS"),INDEX('DEQ Pollutant List'!$A$7:$A$611,MATCH($D448,'DEQ Pollutant List'!$C$7:$C$611,0)),INDEX('DEQ Pollutant List'!$A$7:$A$611,MATCH($C448,'DEQ Pollutant List'!$B$7:$B$611,0))),"")</f>
        <v/>
      </c>
      <c r="F448" s="133"/>
      <c r="G448" s="134"/>
      <c r="H448" s="102"/>
      <c r="I448" s="101"/>
      <c r="J448" s="103"/>
      <c r="K448" s="83"/>
      <c r="L448" s="101"/>
      <c r="M448" s="103"/>
      <c r="N448" s="83"/>
    </row>
    <row r="449" spans="1:14" x14ac:dyDescent="0.35">
      <c r="A449" s="79"/>
      <c r="B449" s="128"/>
      <c r="C449" s="132"/>
      <c r="D449" s="81" t="str">
        <f>IFERROR(IF(C449="No CAS","",INDEX('DEQ Pollutant List'!$C$7:$C$611,MATCH('5. Pollutant Emissions - MB'!C449,'DEQ Pollutant List'!$B$7:$B$611,0))),"")</f>
        <v/>
      </c>
      <c r="E449" s="110" t="str">
        <f>IFERROR(IF(OR($C449="",$C449="No CAS"),INDEX('DEQ Pollutant List'!$A$7:$A$611,MATCH($D449,'DEQ Pollutant List'!$C$7:$C$611,0)),INDEX('DEQ Pollutant List'!$A$7:$A$611,MATCH($C449,'DEQ Pollutant List'!$B$7:$B$611,0))),"")</f>
        <v/>
      </c>
      <c r="F449" s="133"/>
      <c r="G449" s="134"/>
      <c r="H449" s="102"/>
      <c r="I449" s="101"/>
      <c r="J449" s="103"/>
      <c r="K449" s="83"/>
      <c r="L449" s="101"/>
      <c r="M449" s="103"/>
      <c r="N449" s="83"/>
    </row>
    <row r="450" spans="1:14" x14ac:dyDescent="0.35">
      <c r="A450" s="79"/>
      <c r="B450" s="128"/>
      <c r="C450" s="132"/>
      <c r="D450" s="81" t="str">
        <f>IFERROR(IF(C450="No CAS","",INDEX('DEQ Pollutant List'!$C$7:$C$611,MATCH('5. Pollutant Emissions - MB'!C450,'DEQ Pollutant List'!$B$7:$B$611,0))),"")</f>
        <v/>
      </c>
      <c r="E450" s="110" t="str">
        <f>IFERROR(IF(OR($C450="",$C450="No CAS"),INDEX('DEQ Pollutant List'!$A$7:$A$611,MATCH($D450,'DEQ Pollutant List'!$C$7:$C$611,0)),INDEX('DEQ Pollutant List'!$A$7:$A$611,MATCH($C450,'DEQ Pollutant List'!$B$7:$B$611,0))),"")</f>
        <v/>
      </c>
      <c r="F450" s="133"/>
      <c r="G450" s="134"/>
      <c r="H450" s="102"/>
      <c r="I450" s="101"/>
      <c r="J450" s="103"/>
      <c r="K450" s="83"/>
      <c r="L450" s="101"/>
      <c r="M450" s="103"/>
      <c r="N450" s="83"/>
    </row>
    <row r="451" spans="1:14" x14ac:dyDescent="0.35">
      <c r="A451" s="79"/>
      <c r="B451" s="128"/>
      <c r="C451" s="132"/>
      <c r="D451" s="81" t="str">
        <f>IFERROR(IF(C451="No CAS","",INDEX('DEQ Pollutant List'!$C$7:$C$611,MATCH('5. Pollutant Emissions - MB'!C451,'DEQ Pollutant List'!$B$7:$B$611,0))),"")</f>
        <v/>
      </c>
      <c r="E451" s="110" t="str">
        <f>IFERROR(IF(OR($C451="",$C451="No CAS"),INDEX('DEQ Pollutant List'!$A$7:$A$611,MATCH($D451,'DEQ Pollutant List'!$C$7:$C$611,0)),INDEX('DEQ Pollutant List'!$A$7:$A$611,MATCH($C451,'DEQ Pollutant List'!$B$7:$B$611,0))),"")</f>
        <v/>
      </c>
      <c r="F451" s="133"/>
      <c r="G451" s="134"/>
      <c r="H451" s="102"/>
      <c r="I451" s="101"/>
      <c r="J451" s="103"/>
      <c r="K451" s="83"/>
      <c r="L451" s="101"/>
      <c r="M451" s="103"/>
      <c r="N451" s="83"/>
    </row>
    <row r="452" spans="1:14" x14ac:dyDescent="0.35">
      <c r="A452" s="79"/>
      <c r="B452" s="128"/>
      <c r="C452" s="132"/>
      <c r="D452" s="81" t="str">
        <f>IFERROR(IF(C452="No CAS","",INDEX('DEQ Pollutant List'!$C$7:$C$611,MATCH('5. Pollutant Emissions - MB'!C452,'DEQ Pollutant List'!$B$7:$B$611,0))),"")</f>
        <v/>
      </c>
      <c r="E452" s="110" t="str">
        <f>IFERROR(IF(OR($C452="",$C452="No CAS"),INDEX('DEQ Pollutant List'!$A$7:$A$611,MATCH($D452,'DEQ Pollutant List'!$C$7:$C$611,0)),INDEX('DEQ Pollutant List'!$A$7:$A$611,MATCH($C452,'DEQ Pollutant List'!$B$7:$B$611,0))),"")</f>
        <v/>
      </c>
      <c r="F452" s="133"/>
      <c r="G452" s="134"/>
      <c r="H452" s="102"/>
      <c r="I452" s="101"/>
      <c r="J452" s="103"/>
      <c r="K452" s="83"/>
      <c r="L452" s="101"/>
      <c r="M452" s="103"/>
      <c r="N452" s="83"/>
    </row>
    <row r="453" spans="1:14" x14ac:dyDescent="0.35">
      <c r="A453" s="79"/>
      <c r="B453" s="128"/>
      <c r="C453" s="132"/>
      <c r="D453" s="81" t="str">
        <f>IFERROR(IF(C453="No CAS","",INDEX('DEQ Pollutant List'!$C$7:$C$611,MATCH('5. Pollutant Emissions - MB'!C453,'DEQ Pollutant List'!$B$7:$B$611,0))),"")</f>
        <v/>
      </c>
      <c r="E453" s="110" t="str">
        <f>IFERROR(IF(OR($C453="",$C453="No CAS"),INDEX('DEQ Pollutant List'!$A$7:$A$611,MATCH($D453,'DEQ Pollutant List'!$C$7:$C$611,0)),INDEX('DEQ Pollutant List'!$A$7:$A$611,MATCH($C453,'DEQ Pollutant List'!$B$7:$B$611,0))),"")</f>
        <v/>
      </c>
      <c r="F453" s="133"/>
      <c r="G453" s="134"/>
      <c r="H453" s="102"/>
      <c r="I453" s="101"/>
      <c r="J453" s="103"/>
      <c r="K453" s="83"/>
      <c r="L453" s="101"/>
      <c r="M453" s="103"/>
      <c r="N453" s="83"/>
    </row>
    <row r="454" spans="1:14" x14ac:dyDescent="0.35">
      <c r="A454" s="79"/>
      <c r="B454" s="128"/>
      <c r="C454" s="132"/>
      <c r="D454" s="81" t="str">
        <f>IFERROR(IF(C454="No CAS","",INDEX('DEQ Pollutant List'!$C$7:$C$611,MATCH('5. Pollutant Emissions - MB'!C454,'DEQ Pollutant List'!$B$7:$B$611,0))),"")</f>
        <v/>
      </c>
      <c r="E454" s="110" t="str">
        <f>IFERROR(IF(OR($C454="",$C454="No CAS"),INDEX('DEQ Pollutant List'!$A$7:$A$611,MATCH($D454,'DEQ Pollutant List'!$C$7:$C$611,0)),INDEX('DEQ Pollutant List'!$A$7:$A$611,MATCH($C454,'DEQ Pollutant List'!$B$7:$B$611,0))),"")</f>
        <v/>
      </c>
      <c r="F454" s="133"/>
      <c r="G454" s="134"/>
      <c r="H454" s="102"/>
      <c r="I454" s="101"/>
      <c r="J454" s="103"/>
      <c r="K454" s="83"/>
      <c r="L454" s="101"/>
      <c r="M454" s="103"/>
      <c r="N454" s="83"/>
    </row>
    <row r="455" spans="1:14" x14ac:dyDescent="0.35">
      <c r="A455" s="79"/>
      <c r="B455" s="128"/>
      <c r="C455" s="132"/>
      <c r="D455" s="81" t="str">
        <f>IFERROR(IF(C455="No CAS","",INDEX('DEQ Pollutant List'!$C$7:$C$611,MATCH('5. Pollutant Emissions - MB'!C455,'DEQ Pollutant List'!$B$7:$B$611,0))),"")</f>
        <v/>
      </c>
      <c r="E455" s="110" t="str">
        <f>IFERROR(IF(OR($C455="",$C455="No CAS"),INDEX('DEQ Pollutant List'!$A$7:$A$611,MATCH($D455,'DEQ Pollutant List'!$C$7:$C$611,0)),INDEX('DEQ Pollutant List'!$A$7:$A$611,MATCH($C455,'DEQ Pollutant List'!$B$7:$B$611,0))),"")</f>
        <v/>
      </c>
      <c r="F455" s="133"/>
      <c r="G455" s="134"/>
      <c r="H455" s="102"/>
      <c r="I455" s="101"/>
      <c r="J455" s="103"/>
      <c r="K455" s="83"/>
      <c r="L455" s="101"/>
      <c r="M455" s="103"/>
      <c r="N455" s="83"/>
    </row>
    <row r="456" spans="1:14" x14ac:dyDescent="0.35">
      <c r="A456" s="79"/>
      <c r="B456" s="128"/>
      <c r="C456" s="132"/>
      <c r="D456" s="81" t="str">
        <f>IFERROR(IF(C456="No CAS","",INDEX('DEQ Pollutant List'!$C$7:$C$611,MATCH('5. Pollutant Emissions - MB'!C456,'DEQ Pollutant List'!$B$7:$B$611,0))),"")</f>
        <v/>
      </c>
      <c r="E456" s="110" t="str">
        <f>IFERROR(IF(OR($C456="",$C456="No CAS"),INDEX('DEQ Pollutant List'!$A$7:$A$611,MATCH($D456,'DEQ Pollutant List'!$C$7:$C$611,0)),INDEX('DEQ Pollutant List'!$A$7:$A$611,MATCH($C456,'DEQ Pollutant List'!$B$7:$B$611,0))),"")</f>
        <v/>
      </c>
      <c r="F456" s="133"/>
      <c r="G456" s="134"/>
      <c r="H456" s="102"/>
      <c r="I456" s="101"/>
      <c r="J456" s="103"/>
      <c r="K456" s="83"/>
      <c r="L456" s="101"/>
      <c r="M456" s="103"/>
      <c r="N456" s="83"/>
    </row>
    <row r="457" spans="1:14" x14ac:dyDescent="0.35">
      <c r="A457" s="79"/>
      <c r="B457" s="128"/>
      <c r="C457" s="132"/>
      <c r="D457" s="81" t="str">
        <f>IFERROR(IF(C457="No CAS","",INDEX('DEQ Pollutant List'!$C$7:$C$611,MATCH('5. Pollutant Emissions - MB'!C457,'DEQ Pollutant List'!$B$7:$B$611,0))),"")</f>
        <v/>
      </c>
      <c r="E457" s="110" t="str">
        <f>IFERROR(IF(OR($C457="",$C457="No CAS"),INDEX('DEQ Pollutant List'!$A$7:$A$611,MATCH($D457,'DEQ Pollutant List'!$C$7:$C$611,0)),INDEX('DEQ Pollutant List'!$A$7:$A$611,MATCH($C457,'DEQ Pollutant List'!$B$7:$B$611,0))),"")</f>
        <v/>
      </c>
      <c r="F457" s="133"/>
      <c r="G457" s="134"/>
      <c r="H457" s="102"/>
      <c r="I457" s="101"/>
      <c r="J457" s="103"/>
      <c r="K457" s="83"/>
      <c r="L457" s="101"/>
      <c r="M457" s="103"/>
      <c r="N457" s="83"/>
    </row>
    <row r="458" spans="1:14" x14ac:dyDescent="0.35">
      <c r="A458" s="79"/>
      <c r="B458" s="128"/>
      <c r="C458" s="132"/>
      <c r="D458" s="81" t="str">
        <f>IFERROR(IF(C458="No CAS","",INDEX('DEQ Pollutant List'!$C$7:$C$611,MATCH('5. Pollutant Emissions - MB'!C458,'DEQ Pollutant List'!$B$7:$B$611,0))),"")</f>
        <v/>
      </c>
      <c r="E458" s="110" t="str">
        <f>IFERROR(IF(OR($C458="",$C458="No CAS"),INDEX('DEQ Pollutant List'!$A$7:$A$611,MATCH($D458,'DEQ Pollutant List'!$C$7:$C$611,0)),INDEX('DEQ Pollutant List'!$A$7:$A$611,MATCH($C458,'DEQ Pollutant List'!$B$7:$B$611,0))),"")</f>
        <v/>
      </c>
      <c r="F458" s="133"/>
      <c r="G458" s="134"/>
      <c r="H458" s="102"/>
      <c r="I458" s="101"/>
      <c r="J458" s="103"/>
      <c r="K458" s="83"/>
      <c r="L458" s="101"/>
      <c r="M458" s="103"/>
      <c r="N458" s="83"/>
    </row>
    <row r="459" spans="1:14" x14ac:dyDescent="0.35">
      <c r="A459" s="79"/>
      <c r="B459" s="128"/>
      <c r="C459" s="132"/>
      <c r="D459" s="81" t="str">
        <f>IFERROR(IF(C459="No CAS","",INDEX('DEQ Pollutant List'!$C$7:$C$611,MATCH('5. Pollutant Emissions - MB'!C459,'DEQ Pollutant List'!$B$7:$B$611,0))),"")</f>
        <v/>
      </c>
      <c r="E459" s="110" t="str">
        <f>IFERROR(IF(OR($C459="",$C459="No CAS"),INDEX('DEQ Pollutant List'!$A$7:$A$611,MATCH($D459,'DEQ Pollutant List'!$C$7:$C$611,0)),INDEX('DEQ Pollutant List'!$A$7:$A$611,MATCH($C459,'DEQ Pollutant List'!$B$7:$B$611,0))),"")</f>
        <v/>
      </c>
      <c r="F459" s="133"/>
      <c r="G459" s="134"/>
      <c r="H459" s="102"/>
      <c r="I459" s="101"/>
      <c r="J459" s="103"/>
      <c r="K459" s="83"/>
      <c r="L459" s="101"/>
      <c r="M459" s="103"/>
      <c r="N459" s="83"/>
    </row>
    <row r="460" spans="1:14" x14ac:dyDescent="0.35">
      <c r="A460" s="79"/>
      <c r="B460" s="128"/>
      <c r="C460" s="132"/>
      <c r="D460" s="81" t="str">
        <f>IFERROR(IF(C460="No CAS","",INDEX('DEQ Pollutant List'!$C$7:$C$611,MATCH('5. Pollutant Emissions - MB'!C460,'DEQ Pollutant List'!$B$7:$B$611,0))),"")</f>
        <v/>
      </c>
      <c r="E460" s="110" t="str">
        <f>IFERROR(IF(OR($C460="",$C460="No CAS"),INDEX('DEQ Pollutant List'!$A$7:$A$611,MATCH($D460,'DEQ Pollutant List'!$C$7:$C$611,0)),INDEX('DEQ Pollutant List'!$A$7:$A$611,MATCH($C460,'DEQ Pollutant List'!$B$7:$B$611,0))),"")</f>
        <v/>
      </c>
      <c r="F460" s="133"/>
      <c r="G460" s="134"/>
      <c r="H460" s="102"/>
      <c r="I460" s="101"/>
      <c r="J460" s="103"/>
      <c r="K460" s="83"/>
      <c r="L460" s="101"/>
      <c r="M460" s="103"/>
      <c r="N460" s="83"/>
    </row>
    <row r="461" spans="1:14" x14ac:dyDescent="0.35">
      <c r="A461" s="79"/>
      <c r="B461" s="128"/>
      <c r="C461" s="132"/>
      <c r="D461" s="81" t="str">
        <f>IFERROR(IF(C461="No CAS","",INDEX('DEQ Pollutant List'!$C$7:$C$611,MATCH('5. Pollutant Emissions - MB'!C461,'DEQ Pollutant List'!$B$7:$B$611,0))),"")</f>
        <v/>
      </c>
      <c r="E461" s="110" t="str">
        <f>IFERROR(IF(OR($C461="",$C461="No CAS"),INDEX('DEQ Pollutant List'!$A$7:$A$611,MATCH($D461,'DEQ Pollutant List'!$C$7:$C$611,0)),INDEX('DEQ Pollutant List'!$A$7:$A$611,MATCH($C461,'DEQ Pollutant List'!$B$7:$B$611,0))),"")</f>
        <v/>
      </c>
      <c r="F461" s="133"/>
      <c r="G461" s="134"/>
      <c r="H461" s="102"/>
      <c r="I461" s="101"/>
      <c r="J461" s="103"/>
      <c r="K461" s="83"/>
      <c r="L461" s="101"/>
      <c r="M461" s="103"/>
      <c r="N461" s="83"/>
    </row>
    <row r="462" spans="1:14" x14ac:dyDescent="0.35">
      <c r="A462" s="79"/>
      <c r="B462" s="128"/>
      <c r="C462" s="132"/>
      <c r="D462" s="81" t="str">
        <f>IFERROR(IF(C462="No CAS","",INDEX('DEQ Pollutant List'!$C$7:$C$611,MATCH('5. Pollutant Emissions - MB'!C462,'DEQ Pollutant List'!$B$7:$B$611,0))),"")</f>
        <v/>
      </c>
      <c r="E462" s="110" t="str">
        <f>IFERROR(IF(OR($C462="",$C462="No CAS"),INDEX('DEQ Pollutant List'!$A$7:$A$611,MATCH($D462,'DEQ Pollutant List'!$C$7:$C$611,0)),INDEX('DEQ Pollutant List'!$A$7:$A$611,MATCH($C462,'DEQ Pollutant List'!$B$7:$B$611,0))),"")</f>
        <v/>
      </c>
      <c r="F462" s="133"/>
      <c r="G462" s="134"/>
      <c r="H462" s="102"/>
      <c r="I462" s="101"/>
      <c r="J462" s="103"/>
      <c r="K462" s="83"/>
      <c r="L462" s="101"/>
      <c r="M462" s="103"/>
      <c r="N462" s="83"/>
    </row>
    <row r="463" spans="1:14" x14ac:dyDescent="0.35">
      <c r="A463" s="79"/>
      <c r="B463" s="128"/>
      <c r="C463" s="132"/>
      <c r="D463" s="81" t="str">
        <f>IFERROR(IF(C463="No CAS","",INDEX('DEQ Pollutant List'!$C$7:$C$611,MATCH('5. Pollutant Emissions - MB'!C463,'DEQ Pollutant List'!$B$7:$B$611,0))),"")</f>
        <v/>
      </c>
      <c r="E463" s="110" t="str">
        <f>IFERROR(IF(OR($C463="",$C463="No CAS"),INDEX('DEQ Pollutant List'!$A$7:$A$611,MATCH($D463,'DEQ Pollutant List'!$C$7:$C$611,0)),INDEX('DEQ Pollutant List'!$A$7:$A$611,MATCH($C463,'DEQ Pollutant List'!$B$7:$B$611,0))),"")</f>
        <v/>
      </c>
      <c r="F463" s="133"/>
      <c r="G463" s="134"/>
      <c r="H463" s="102"/>
      <c r="I463" s="101"/>
      <c r="J463" s="103"/>
      <c r="K463" s="83"/>
      <c r="L463" s="101"/>
      <c r="M463" s="103"/>
      <c r="N463" s="83"/>
    </row>
    <row r="464" spans="1:14" x14ac:dyDescent="0.35">
      <c r="A464" s="79"/>
      <c r="B464" s="128"/>
      <c r="C464" s="132"/>
      <c r="D464" s="81" t="str">
        <f>IFERROR(IF(C464="No CAS","",INDEX('DEQ Pollutant List'!$C$7:$C$611,MATCH('5. Pollutant Emissions - MB'!C464,'DEQ Pollutant List'!$B$7:$B$611,0))),"")</f>
        <v/>
      </c>
      <c r="E464" s="110" t="str">
        <f>IFERROR(IF(OR($C464="",$C464="No CAS"),INDEX('DEQ Pollutant List'!$A$7:$A$611,MATCH($D464,'DEQ Pollutant List'!$C$7:$C$611,0)),INDEX('DEQ Pollutant List'!$A$7:$A$611,MATCH($C464,'DEQ Pollutant List'!$B$7:$B$611,0))),"")</f>
        <v/>
      </c>
      <c r="F464" s="133"/>
      <c r="G464" s="134"/>
      <c r="H464" s="102"/>
      <c r="I464" s="101"/>
      <c r="J464" s="103"/>
      <c r="K464" s="83"/>
      <c r="L464" s="101"/>
      <c r="M464" s="103"/>
      <c r="N464" s="83"/>
    </row>
    <row r="465" spans="1:14" x14ac:dyDescent="0.35">
      <c r="A465" s="79"/>
      <c r="B465" s="128"/>
      <c r="C465" s="132"/>
      <c r="D465" s="81" t="str">
        <f>IFERROR(IF(C465="No CAS","",INDEX('DEQ Pollutant List'!$C$7:$C$611,MATCH('5. Pollutant Emissions - MB'!C465,'DEQ Pollutant List'!$B$7:$B$611,0))),"")</f>
        <v/>
      </c>
      <c r="E465" s="110" t="str">
        <f>IFERROR(IF(OR($C465="",$C465="No CAS"),INDEX('DEQ Pollutant List'!$A$7:$A$611,MATCH($D465,'DEQ Pollutant List'!$C$7:$C$611,0)),INDEX('DEQ Pollutant List'!$A$7:$A$611,MATCH($C465,'DEQ Pollutant List'!$B$7:$B$611,0))),"")</f>
        <v/>
      </c>
      <c r="F465" s="133"/>
      <c r="G465" s="134"/>
      <c r="H465" s="102"/>
      <c r="I465" s="101"/>
      <c r="J465" s="103"/>
      <c r="K465" s="83"/>
      <c r="L465" s="101"/>
      <c r="M465" s="103"/>
      <c r="N465" s="83"/>
    </row>
    <row r="466" spans="1:14" x14ac:dyDescent="0.35">
      <c r="A466" s="79"/>
      <c r="B466" s="128"/>
      <c r="C466" s="132"/>
      <c r="D466" s="81" t="str">
        <f>IFERROR(IF(C466="No CAS","",INDEX('DEQ Pollutant List'!$C$7:$C$611,MATCH('5. Pollutant Emissions - MB'!C466,'DEQ Pollutant List'!$B$7:$B$611,0))),"")</f>
        <v/>
      </c>
      <c r="E466" s="110" t="str">
        <f>IFERROR(IF(OR($C466="",$C466="No CAS"),INDEX('DEQ Pollutant List'!$A$7:$A$611,MATCH($D466,'DEQ Pollutant List'!$C$7:$C$611,0)),INDEX('DEQ Pollutant List'!$A$7:$A$611,MATCH($C466,'DEQ Pollutant List'!$B$7:$B$611,0))),"")</f>
        <v/>
      </c>
      <c r="F466" s="133"/>
      <c r="G466" s="134"/>
      <c r="H466" s="102"/>
      <c r="I466" s="101"/>
      <c r="J466" s="103"/>
      <c r="K466" s="83"/>
      <c r="L466" s="101"/>
      <c r="M466" s="103"/>
      <c r="N466" s="83"/>
    </row>
    <row r="467" spans="1:14" x14ac:dyDescent="0.35">
      <c r="A467" s="79"/>
      <c r="B467" s="128"/>
      <c r="C467" s="132"/>
      <c r="D467" s="81" t="str">
        <f>IFERROR(IF(C467="No CAS","",INDEX('DEQ Pollutant List'!$C$7:$C$611,MATCH('5. Pollutant Emissions - MB'!C467,'DEQ Pollutant List'!$B$7:$B$611,0))),"")</f>
        <v/>
      </c>
      <c r="E467" s="110" t="str">
        <f>IFERROR(IF(OR($C467="",$C467="No CAS"),INDEX('DEQ Pollutant List'!$A$7:$A$611,MATCH($D467,'DEQ Pollutant List'!$C$7:$C$611,0)),INDEX('DEQ Pollutant List'!$A$7:$A$611,MATCH($C467,'DEQ Pollutant List'!$B$7:$B$611,0))),"")</f>
        <v/>
      </c>
      <c r="F467" s="133"/>
      <c r="G467" s="134"/>
      <c r="H467" s="102"/>
      <c r="I467" s="101"/>
      <c r="J467" s="103"/>
      <c r="K467" s="83"/>
      <c r="L467" s="101"/>
      <c r="M467" s="103"/>
      <c r="N467" s="83"/>
    </row>
    <row r="468" spans="1:14" x14ac:dyDescent="0.35">
      <c r="A468" s="79"/>
      <c r="B468" s="128"/>
      <c r="C468" s="132"/>
      <c r="D468" s="81" t="str">
        <f>IFERROR(IF(C468="No CAS","",INDEX('DEQ Pollutant List'!$C$7:$C$611,MATCH('5. Pollutant Emissions - MB'!C468,'DEQ Pollutant List'!$B$7:$B$611,0))),"")</f>
        <v/>
      </c>
      <c r="E468" s="110" t="str">
        <f>IFERROR(IF(OR($C468="",$C468="No CAS"),INDEX('DEQ Pollutant List'!$A$7:$A$611,MATCH($D468,'DEQ Pollutant List'!$C$7:$C$611,0)),INDEX('DEQ Pollutant List'!$A$7:$A$611,MATCH($C468,'DEQ Pollutant List'!$B$7:$B$611,0))),"")</f>
        <v/>
      </c>
      <c r="F468" s="133"/>
      <c r="G468" s="134"/>
      <c r="H468" s="102"/>
      <c r="I468" s="101"/>
      <c r="J468" s="103"/>
      <c r="K468" s="83"/>
      <c r="L468" s="101"/>
      <c r="M468" s="103"/>
      <c r="N468" s="83"/>
    </row>
    <row r="469" spans="1:14" x14ac:dyDescent="0.35">
      <c r="A469" s="79"/>
      <c r="B469" s="128"/>
      <c r="C469" s="132"/>
      <c r="D469" s="81" t="str">
        <f>IFERROR(IF(C469="No CAS","",INDEX('DEQ Pollutant List'!$C$7:$C$611,MATCH('5. Pollutant Emissions - MB'!C469,'DEQ Pollutant List'!$B$7:$B$611,0))),"")</f>
        <v/>
      </c>
      <c r="E469" s="110" t="str">
        <f>IFERROR(IF(OR($C469="",$C469="No CAS"),INDEX('DEQ Pollutant List'!$A$7:$A$611,MATCH($D469,'DEQ Pollutant List'!$C$7:$C$611,0)),INDEX('DEQ Pollutant List'!$A$7:$A$611,MATCH($C469,'DEQ Pollutant List'!$B$7:$B$611,0))),"")</f>
        <v/>
      </c>
      <c r="F469" s="133"/>
      <c r="G469" s="134"/>
      <c r="H469" s="102"/>
      <c r="I469" s="101"/>
      <c r="J469" s="103"/>
      <c r="K469" s="83"/>
      <c r="L469" s="101"/>
      <c r="M469" s="103"/>
      <c r="N469" s="83"/>
    </row>
    <row r="470" spans="1:14" x14ac:dyDescent="0.35">
      <c r="A470" s="79"/>
      <c r="B470" s="128"/>
      <c r="C470" s="132"/>
      <c r="D470" s="81" t="str">
        <f>IFERROR(IF(C470="No CAS","",INDEX('DEQ Pollutant List'!$C$7:$C$611,MATCH('5. Pollutant Emissions - MB'!C470,'DEQ Pollutant List'!$B$7:$B$611,0))),"")</f>
        <v/>
      </c>
      <c r="E470" s="110" t="str">
        <f>IFERROR(IF(OR($C470="",$C470="No CAS"),INDEX('DEQ Pollutant List'!$A$7:$A$611,MATCH($D470,'DEQ Pollutant List'!$C$7:$C$611,0)),INDEX('DEQ Pollutant List'!$A$7:$A$611,MATCH($C470,'DEQ Pollutant List'!$B$7:$B$611,0))),"")</f>
        <v/>
      </c>
      <c r="F470" s="133"/>
      <c r="G470" s="134"/>
      <c r="H470" s="102"/>
      <c r="I470" s="101"/>
      <c r="J470" s="103"/>
      <c r="K470" s="83"/>
      <c r="L470" s="101"/>
      <c r="M470" s="103"/>
      <c r="N470" s="83"/>
    </row>
    <row r="471" spans="1:14" x14ac:dyDescent="0.35">
      <c r="A471" s="79"/>
      <c r="B471" s="128"/>
      <c r="C471" s="132"/>
      <c r="D471" s="81" t="str">
        <f>IFERROR(IF(C471="No CAS","",INDEX('DEQ Pollutant List'!$C$7:$C$611,MATCH('5. Pollutant Emissions - MB'!C471,'DEQ Pollutant List'!$B$7:$B$611,0))),"")</f>
        <v/>
      </c>
      <c r="E471" s="110" t="str">
        <f>IFERROR(IF(OR($C471="",$C471="No CAS"),INDEX('DEQ Pollutant List'!$A$7:$A$611,MATCH($D471,'DEQ Pollutant List'!$C$7:$C$611,0)),INDEX('DEQ Pollutant List'!$A$7:$A$611,MATCH($C471,'DEQ Pollutant List'!$B$7:$B$611,0))),"")</f>
        <v/>
      </c>
      <c r="F471" s="133"/>
      <c r="G471" s="134"/>
      <c r="H471" s="102"/>
      <c r="I471" s="101"/>
      <c r="J471" s="103"/>
      <c r="K471" s="83"/>
      <c r="L471" s="101"/>
      <c r="M471" s="103"/>
      <c r="N471" s="83"/>
    </row>
    <row r="472" spans="1:14" x14ac:dyDescent="0.35">
      <c r="A472" s="79"/>
      <c r="B472" s="128"/>
      <c r="C472" s="132"/>
      <c r="D472" s="81" t="str">
        <f>IFERROR(IF(C472="No CAS","",INDEX('DEQ Pollutant List'!$C$7:$C$611,MATCH('5. Pollutant Emissions - MB'!C472,'DEQ Pollutant List'!$B$7:$B$611,0))),"")</f>
        <v/>
      </c>
      <c r="E472" s="110" t="str">
        <f>IFERROR(IF(OR($C472="",$C472="No CAS"),INDEX('DEQ Pollutant List'!$A$7:$A$611,MATCH($D472,'DEQ Pollutant List'!$C$7:$C$611,0)),INDEX('DEQ Pollutant List'!$A$7:$A$611,MATCH($C472,'DEQ Pollutant List'!$B$7:$B$611,0))),"")</f>
        <v/>
      </c>
      <c r="F472" s="133"/>
      <c r="G472" s="134"/>
      <c r="H472" s="102"/>
      <c r="I472" s="101"/>
      <c r="J472" s="103"/>
      <c r="K472" s="83"/>
      <c r="L472" s="101"/>
      <c r="M472" s="103"/>
      <c r="N472" s="83"/>
    </row>
    <row r="473" spans="1:14" x14ac:dyDescent="0.35">
      <c r="A473" s="79"/>
      <c r="B473" s="128"/>
      <c r="C473" s="132"/>
      <c r="D473" s="81" t="str">
        <f>IFERROR(IF(C473="No CAS","",INDEX('DEQ Pollutant List'!$C$7:$C$611,MATCH('5. Pollutant Emissions - MB'!C473,'DEQ Pollutant List'!$B$7:$B$611,0))),"")</f>
        <v/>
      </c>
      <c r="E473" s="110" t="str">
        <f>IFERROR(IF(OR($C473="",$C473="No CAS"),INDEX('DEQ Pollutant List'!$A$7:$A$611,MATCH($D473,'DEQ Pollutant List'!$C$7:$C$611,0)),INDEX('DEQ Pollutant List'!$A$7:$A$611,MATCH($C473,'DEQ Pollutant List'!$B$7:$B$611,0))),"")</f>
        <v/>
      </c>
      <c r="F473" s="133"/>
      <c r="G473" s="134"/>
      <c r="H473" s="102"/>
      <c r="I473" s="101"/>
      <c r="J473" s="103"/>
      <c r="K473" s="83"/>
      <c r="L473" s="101"/>
      <c r="M473" s="103"/>
      <c r="N473" s="83"/>
    </row>
    <row r="474" spans="1:14" x14ac:dyDescent="0.35">
      <c r="A474" s="79"/>
      <c r="B474" s="128"/>
      <c r="C474" s="132"/>
      <c r="D474" s="81" t="str">
        <f>IFERROR(IF(C474="No CAS","",INDEX('DEQ Pollutant List'!$C$7:$C$611,MATCH('5. Pollutant Emissions - MB'!C474,'DEQ Pollutant List'!$B$7:$B$611,0))),"")</f>
        <v/>
      </c>
      <c r="E474" s="110" t="str">
        <f>IFERROR(IF(OR($C474="",$C474="No CAS"),INDEX('DEQ Pollutant List'!$A$7:$A$611,MATCH($D474,'DEQ Pollutant List'!$C$7:$C$611,0)),INDEX('DEQ Pollutant List'!$A$7:$A$611,MATCH($C474,'DEQ Pollutant List'!$B$7:$B$611,0))),"")</f>
        <v/>
      </c>
      <c r="F474" s="133"/>
      <c r="G474" s="134"/>
      <c r="H474" s="102"/>
      <c r="I474" s="101"/>
      <c r="J474" s="103"/>
      <c r="K474" s="83"/>
      <c r="L474" s="101"/>
      <c r="M474" s="103"/>
      <c r="N474" s="83"/>
    </row>
    <row r="475" spans="1:14" x14ac:dyDescent="0.35">
      <c r="A475" s="79"/>
      <c r="B475" s="128"/>
      <c r="C475" s="132"/>
      <c r="D475" s="81" t="str">
        <f>IFERROR(IF(C475="No CAS","",INDEX('DEQ Pollutant List'!$C$7:$C$611,MATCH('5. Pollutant Emissions - MB'!C475,'DEQ Pollutant List'!$B$7:$B$611,0))),"")</f>
        <v/>
      </c>
      <c r="E475" s="110" t="str">
        <f>IFERROR(IF(OR($C475="",$C475="No CAS"),INDEX('DEQ Pollutant List'!$A$7:$A$611,MATCH($D475,'DEQ Pollutant List'!$C$7:$C$611,0)),INDEX('DEQ Pollutant List'!$A$7:$A$611,MATCH($C475,'DEQ Pollutant List'!$B$7:$B$611,0))),"")</f>
        <v/>
      </c>
      <c r="F475" s="133"/>
      <c r="G475" s="134"/>
      <c r="H475" s="102"/>
      <c r="I475" s="101"/>
      <c r="J475" s="103"/>
      <c r="K475" s="83"/>
      <c r="L475" s="101"/>
      <c r="M475" s="103"/>
      <c r="N475" s="83"/>
    </row>
    <row r="476" spans="1:14" x14ac:dyDescent="0.35">
      <c r="A476" s="79"/>
      <c r="B476" s="128"/>
      <c r="C476" s="132"/>
      <c r="D476" s="81" t="str">
        <f>IFERROR(IF(C476="No CAS","",INDEX('DEQ Pollutant List'!$C$7:$C$611,MATCH('5. Pollutant Emissions - MB'!C476,'DEQ Pollutant List'!$B$7:$B$611,0))),"")</f>
        <v/>
      </c>
      <c r="E476" s="110" t="str">
        <f>IFERROR(IF(OR($C476="",$C476="No CAS"),INDEX('DEQ Pollutant List'!$A$7:$A$611,MATCH($D476,'DEQ Pollutant List'!$C$7:$C$611,0)),INDEX('DEQ Pollutant List'!$A$7:$A$611,MATCH($C476,'DEQ Pollutant List'!$B$7:$B$611,0))),"")</f>
        <v/>
      </c>
      <c r="F476" s="133"/>
      <c r="G476" s="134"/>
      <c r="H476" s="102"/>
      <c r="I476" s="101"/>
      <c r="J476" s="103"/>
      <c r="K476" s="83"/>
      <c r="L476" s="101"/>
      <c r="M476" s="103"/>
      <c r="N476" s="83"/>
    </row>
    <row r="477" spans="1:14" x14ac:dyDescent="0.35">
      <c r="A477" s="79"/>
      <c r="B477" s="128"/>
      <c r="C477" s="132"/>
      <c r="D477" s="81" t="str">
        <f>IFERROR(IF(C477="No CAS","",INDEX('DEQ Pollutant List'!$C$7:$C$611,MATCH('5. Pollutant Emissions - MB'!C477,'DEQ Pollutant List'!$B$7:$B$611,0))),"")</f>
        <v/>
      </c>
      <c r="E477" s="110" t="str">
        <f>IFERROR(IF(OR($C477="",$C477="No CAS"),INDEX('DEQ Pollutant List'!$A$7:$A$611,MATCH($D477,'DEQ Pollutant List'!$C$7:$C$611,0)),INDEX('DEQ Pollutant List'!$A$7:$A$611,MATCH($C477,'DEQ Pollutant List'!$B$7:$B$611,0))),"")</f>
        <v/>
      </c>
      <c r="F477" s="133"/>
      <c r="G477" s="134"/>
      <c r="H477" s="102"/>
      <c r="I477" s="101"/>
      <c r="J477" s="103"/>
      <c r="K477" s="83"/>
      <c r="L477" s="101"/>
      <c r="M477" s="103"/>
      <c r="N477" s="83"/>
    </row>
    <row r="478" spans="1:14" x14ac:dyDescent="0.35">
      <c r="A478" s="79"/>
      <c r="B478" s="128"/>
      <c r="C478" s="132"/>
      <c r="D478" s="81" t="str">
        <f>IFERROR(IF(C478="No CAS","",INDEX('DEQ Pollutant List'!$C$7:$C$611,MATCH('5. Pollutant Emissions - MB'!C478,'DEQ Pollutant List'!$B$7:$B$611,0))),"")</f>
        <v/>
      </c>
      <c r="E478" s="110" t="str">
        <f>IFERROR(IF(OR($C478="",$C478="No CAS"),INDEX('DEQ Pollutant List'!$A$7:$A$611,MATCH($D478,'DEQ Pollutant List'!$C$7:$C$611,0)),INDEX('DEQ Pollutant List'!$A$7:$A$611,MATCH($C478,'DEQ Pollutant List'!$B$7:$B$611,0))),"")</f>
        <v/>
      </c>
      <c r="F478" s="133"/>
      <c r="G478" s="134"/>
      <c r="H478" s="102"/>
      <c r="I478" s="101"/>
      <c r="J478" s="103"/>
      <c r="K478" s="83"/>
      <c r="L478" s="101"/>
      <c r="M478" s="103"/>
      <c r="N478" s="83"/>
    </row>
    <row r="479" spans="1:14" x14ac:dyDescent="0.35">
      <c r="A479" s="79"/>
      <c r="B479" s="128"/>
      <c r="C479" s="132"/>
      <c r="D479" s="81" t="str">
        <f>IFERROR(IF(C479="No CAS","",INDEX('DEQ Pollutant List'!$C$7:$C$611,MATCH('5. Pollutant Emissions - MB'!C479,'DEQ Pollutant List'!$B$7:$B$611,0))),"")</f>
        <v/>
      </c>
      <c r="E479" s="110" t="str">
        <f>IFERROR(IF(OR($C479="",$C479="No CAS"),INDEX('DEQ Pollutant List'!$A$7:$A$611,MATCH($D479,'DEQ Pollutant List'!$C$7:$C$611,0)),INDEX('DEQ Pollutant List'!$A$7:$A$611,MATCH($C479,'DEQ Pollutant List'!$B$7:$B$611,0))),"")</f>
        <v/>
      </c>
      <c r="F479" s="133"/>
      <c r="G479" s="134"/>
      <c r="H479" s="102"/>
      <c r="I479" s="101"/>
      <c r="J479" s="103"/>
      <c r="K479" s="83"/>
      <c r="L479" s="101"/>
      <c r="M479" s="103"/>
      <c r="N479" s="83"/>
    </row>
    <row r="480" spans="1:14" x14ac:dyDescent="0.35">
      <c r="A480" s="79"/>
      <c r="B480" s="128"/>
      <c r="C480" s="132"/>
      <c r="D480" s="81" t="str">
        <f>IFERROR(IF(C480="No CAS","",INDEX('DEQ Pollutant List'!$C$7:$C$611,MATCH('5. Pollutant Emissions - MB'!C480,'DEQ Pollutant List'!$B$7:$B$611,0))),"")</f>
        <v/>
      </c>
      <c r="E480" s="110" t="str">
        <f>IFERROR(IF(OR($C480="",$C480="No CAS"),INDEX('DEQ Pollutant List'!$A$7:$A$611,MATCH($D480,'DEQ Pollutant List'!$C$7:$C$611,0)),INDEX('DEQ Pollutant List'!$A$7:$A$611,MATCH($C480,'DEQ Pollutant List'!$B$7:$B$611,0))),"")</f>
        <v/>
      </c>
      <c r="F480" s="133"/>
      <c r="G480" s="134"/>
      <c r="H480" s="102"/>
      <c r="I480" s="101"/>
      <c r="J480" s="103"/>
      <c r="K480" s="83"/>
      <c r="L480" s="101"/>
      <c r="M480" s="103"/>
      <c r="N480" s="83"/>
    </row>
    <row r="481" spans="1:14" x14ac:dyDescent="0.35">
      <c r="A481" s="79"/>
      <c r="B481" s="128"/>
      <c r="C481" s="132"/>
      <c r="D481" s="81" t="str">
        <f>IFERROR(IF(C481="No CAS","",INDEX('DEQ Pollutant List'!$C$7:$C$611,MATCH('5. Pollutant Emissions - MB'!C481,'DEQ Pollutant List'!$B$7:$B$611,0))),"")</f>
        <v/>
      </c>
      <c r="E481" s="110" t="str">
        <f>IFERROR(IF(OR($C481="",$C481="No CAS"),INDEX('DEQ Pollutant List'!$A$7:$A$611,MATCH($D481,'DEQ Pollutant List'!$C$7:$C$611,0)),INDEX('DEQ Pollutant List'!$A$7:$A$611,MATCH($C481,'DEQ Pollutant List'!$B$7:$B$611,0))),"")</f>
        <v/>
      </c>
      <c r="F481" s="133"/>
      <c r="G481" s="134"/>
      <c r="H481" s="102"/>
      <c r="I481" s="101"/>
      <c r="J481" s="103"/>
      <c r="K481" s="83"/>
      <c r="L481" s="101"/>
      <c r="M481" s="103"/>
      <c r="N481" s="83"/>
    </row>
    <row r="482" spans="1:14" x14ac:dyDescent="0.35">
      <c r="A482" s="79"/>
      <c r="B482" s="128"/>
      <c r="C482" s="132"/>
      <c r="D482" s="81" t="str">
        <f>IFERROR(IF(C482="No CAS","",INDEX('DEQ Pollutant List'!$C$7:$C$611,MATCH('5. Pollutant Emissions - MB'!C482,'DEQ Pollutant List'!$B$7:$B$611,0))),"")</f>
        <v/>
      </c>
      <c r="E482" s="110" t="str">
        <f>IFERROR(IF(OR($C482="",$C482="No CAS"),INDEX('DEQ Pollutant List'!$A$7:$A$611,MATCH($D482,'DEQ Pollutant List'!$C$7:$C$611,0)),INDEX('DEQ Pollutant List'!$A$7:$A$611,MATCH($C482,'DEQ Pollutant List'!$B$7:$B$611,0))),"")</f>
        <v/>
      </c>
      <c r="F482" s="133"/>
      <c r="G482" s="134"/>
      <c r="H482" s="102"/>
      <c r="I482" s="101"/>
      <c r="J482" s="103"/>
      <c r="K482" s="83"/>
      <c r="L482" s="101"/>
      <c r="M482" s="103"/>
      <c r="N482" s="83"/>
    </row>
    <row r="483" spans="1:14" x14ac:dyDescent="0.35">
      <c r="A483" s="79"/>
      <c r="B483" s="128"/>
      <c r="C483" s="132"/>
      <c r="D483" s="81" t="str">
        <f>IFERROR(IF(C483="No CAS","",INDEX('DEQ Pollutant List'!$C$7:$C$611,MATCH('5. Pollutant Emissions - MB'!C483,'DEQ Pollutant List'!$B$7:$B$611,0))),"")</f>
        <v/>
      </c>
      <c r="E483" s="110" t="str">
        <f>IFERROR(IF(OR($C483="",$C483="No CAS"),INDEX('DEQ Pollutant List'!$A$7:$A$611,MATCH($D483,'DEQ Pollutant List'!$C$7:$C$611,0)),INDEX('DEQ Pollutant List'!$A$7:$A$611,MATCH($C483,'DEQ Pollutant List'!$B$7:$B$611,0))),"")</f>
        <v/>
      </c>
      <c r="F483" s="133"/>
      <c r="G483" s="134"/>
      <c r="H483" s="102"/>
      <c r="I483" s="101"/>
      <c r="J483" s="103"/>
      <c r="K483" s="83"/>
      <c r="L483" s="101"/>
      <c r="M483" s="103"/>
      <c r="N483" s="83"/>
    </row>
    <row r="484" spans="1:14" x14ac:dyDescent="0.35">
      <c r="A484" s="79"/>
      <c r="B484" s="128"/>
      <c r="C484" s="132"/>
      <c r="D484" s="81" t="str">
        <f>IFERROR(IF(C484="No CAS","",INDEX('DEQ Pollutant List'!$C$7:$C$611,MATCH('5. Pollutant Emissions - MB'!C484,'DEQ Pollutant List'!$B$7:$B$611,0))),"")</f>
        <v/>
      </c>
      <c r="E484" s="110" t="str">
        <f>IFERROR(IF(OR($C484="",$C484="No CAS"),INDEX('DEQ Pollutant List'!$A$7:$A$611,MATCH($D484,'DEQ Pollutant List'!$C$7:$C$611,0)),INDEX('DEQ Pollutant List'!$A$7:$A$611,MATCH($C484,'DEQ Pollutant List'!$B$7:$B$611,0))),"")</f>
        <v/>
      </c>
      <c r="F484" s="133"/>
      <c r="G484" s="134"/>
      <c r="H484" s="102"/>
      <c r="I484" s="101"/>
      <c r="J484" s="103"/>
      <c r="K484" s="83"/>
      <c r="L484" s="101"/>
      <c r="M484" s="103"/>
      <c r="N484" s="83"/>
    </row>
    <row r="485" spans="1:14" x14ac:dyDescent="0.35">
      <c r="A485" s="79"/>
      <c r="B485" s="128"/>
      <c r="C485" s="132"/>
      <c r="D485" s="81" t="str">
        <f>IFERROR(IF(C485="No CAS","",INDEX('DEQ Pollutant List'!$C$7:$C$611,MATCH('5. Pollutant Emissions - MB'!C485,'DEQ Pollutant List'!$B$7:$B$611,0))),"")</f>
        <v/>
      </c>
      <c r="E485" s="110" t="str">
        <f>IFERROR(IF(OR($C485="",$C485="No CAS"),INDEX('DEQ Pollutant List'!$A$7:$A$611,MATCH($D485,'DEQ Pollutant List'!$C$7:$C$611,0)),INDEX('DEQ Pollutant List'!$A$7:$A$611,MATCH($C485,'DEQ Pollutant List'!$B$7:$B$611,0))),"")</f>
        <v/>
      </c>
      <c r="F485" s="133"/>
      <c r="G485" s="134"/>
      <c r="H485" s="102"/>
      <c r="I485" s="101"/>
      <c r="J485" s="103"/>
      <c r="K485" s="83"/>
      <c r="L485" s="101"/>
      <c r="M485" s="103"/>
      <c r="N485" s="83"/>
    </row>
    <row r="486" spans="1:14" x14ac:dyDescent="0.35">
      <c r="A486" s="79"/>
      <c r="B486" s="128"/>
      <c r="C486" s="132"/>
      <c r="D486" s="81" t="str">
        <f>IFERROR(IF(C486="No CAS","",INDEX('DEQ Pollutant List'!$C$7:$C$611,MATCH('5. Pollutant Emissions - MB'!C486,'DEQ Pollutant List'!$B$7:$B$611,0))),"")</f>
        <v/>
      </c>
      <c r="E486" s="110" t="str">
        <f>IFERROR(IF(OR($C486="",$C486="No CAS"),INDEX('DEQ Pollutant List'!$A$7:$A$611,MATCH($D486,'DEQ Pollutant List'!$C$7:$C$611,0)),INDEX('DEQ Pollutant List'!$A$7:$A$611,MATCH($C486,'DEQ Pollutant List'!$B$7:$B$611,0))),"")</f>
        <v/>
      </c>
      <c r="F486" s="133"/>
      <c r="G486" s="134"/>
      <c r="H486" s="102"/>
      <c r="I486" s="101"/>
      <c r="J486" s="103"/>
      <c r="K486" s="83"/>
      <c r="L486" s="101"/>
      <c r="M486" s="103"/>
      <c r="N486" s="83"/>
    </row>
    <row r="487" spans="1:14" x14ac:dyDescent="0.35">
      <c r="A487" s="79"/>
      <c r="B487" s="128"/>
      <c r="C487" s="132"/>
      <c r="D487" s="81" t="str">
        <f>IFERROR(IF(C487="No CAS","",INDEX('DEQ Pollutant List'!$C$7:$C$611,MATCH('5. Pollutant Emissions - MB'!C487,'DEQ Pollutant List'!$B$7:$B$611,0))),"")</f>
        <v/>
      </c>
      <c r="E487" s="110" t="str">
        <f>IFERROR(IF(OR($C487="",$C487="No CAS"),INDEX('DEQ Pollutant List'!$A$7:$A$611,MATCH($D487,'DEQ Pollutant List'!$C$7:$C$611,0)),INDEX('DEQ Pollutant List'!$A$7:$A$611,MATCH($C487,'DEQ Pollutant List'!$B$7:$B$611,0))),"")</f>
        <v/>
      </c>
      <c r="F487" s="133"/>
      <c r="G487" s="134"/>
      <c r="H487" s="102"/>
      <c r="I487" s="101"/>
      <c r="J487" s="103"/>
      <c r="K487" s="83"/>
      <c r="L487" s="101"/>
      <c r="M487" s="103"/>
      <c r="N487" s="83"/>
    </row>
    <row r="488" spans="1:14" x14ac:dyDescent="0.35">
      <c r="A488" s="79"/>
      <c r="B488" s="128"/>
      <c r="C488" s="132"/>
      <c r="D488" s="81" t="str">
        <f>IFERROR(IF(C488="No CAS","",INDEX('DEQ Pollutant List'!$C$7:$C$611,MATCH('5. Pollutant Emissions - MB'!C488,'DEQ Pollutant List'!$B$7:$B$611,0))),"")</f>
        <v/>
      </c>
      <c r="E488" s="110" t="str">
        <f>IFERROR(IF(OR($C488="",$C488="No CAS"),INDEX('DEQ Pollutant List'!$A$7:$A$611,MATCH($D488,'DEQ Pollutant List'!$C$7:$C$611,0)),INDEX('DEQ Pollutant List'!$A$7:$A$611,MATCH($C488,'DEQ Pollutant List'!$B$7:$B$611,0))),"")</f>
        <v/>
      </c>
      <c r="F488" s="133"/>
      <c r="G488" s="134"/>
      <c r="H488" s="102"/>
      <c r="I488" s="101"/>
      <c r="J488" s="103"/>
      <c r="K488" s="83"/>
      <c r="L488" s="101"/>
      <c r="M488" s="103"/>
      <c r="N488" s="83"/>
    </row>
    <row r="489" spans="1:14" x14ac:dyDescent="0.35">
      <c r="A489" s="79"/>
      <c r="B489" s="128"/>
      <c r="C489" s="132"/>
      <c r="D489" s="81" t="str">
        <f>IFERROR(IF(C489="No CAS","",INDEX('DEQ Pollutant List'!$C$7:$C$611,MATCH('5. Pollutant Emissions - MB'!C489,'DEQ Pollutant List'!$B$7:$B$611,0))),"")</f>
        <v/>
      </c>
      <c r="E489" s="110" t="str">
        <f>IFERROR(IF(OR($C489="",$C489="No CAS"),INDEX('DEQ Pollutant List'!$A$7:$A$611,MATCH($D489,'DEQ Pollutant List'!$C$7:$C$611,0)),INDEX('DEQ Pollutant List'!$A$7:$A$611,MATCH($C489,'DEQ Pollutant List'!$B$7:$B$611,0))),"")</f>
        <v/>
      </c>
      <c r="F489" s="133"/>
      <c r="G489" s="134"/>
      <c r="H489" s="102"/>
      <c r="I489" s="101"/>
      <c r="J489" s="103"/>
      <c r="K489" s="83"/>
      <c r="L489" s="101"/>
      <c r="M489" s="103"/>
      <c r="N489" s="83"/>
    </row>
    <row r="490" spans="1:14" x14ac:dyDescent="0.35">
      <c r="A490" s="79"/>
      <c r="B490" s="128"/>
      <c r="C490" s="132"/>
      <c r="D490" s="81" t="str">
        <f>IFERROR(IF(C490="No CAS","",INDEX('DEQ Pollutant List'!$C$7:$C$611,MATCH('5. Pollutant Emissions - MB'!C490,'DEQ Pollutant List'!$B$7:$B$611,0))),"")</f>
        <v/>
      </c>
      <c r="E490" s="110" t="str">
        <f>IFERROR(IF(OR($C490="",$C490="No CAS"),INDEX('DEQ Pollutant List'!$A$7:$A$611,MATCH($D490,'DEQ Pollutant List'!$C$7:$C$611,0)),INDEX('DEQ Pollutant List'!$A$7:$A$611,MATCH($C490,'DEQ Pollutant List'!$B$7:$B$611,0))),"")</f>
        <v/>
      </c>
      <c r="F490" s="133"/>
      <c r="G490" s="134"/>
      <c r="H490" s="102"/>
      <c r="I490" s="101"/>
      <c r="J490" s="103"/>
      <c r="K490" s="83"/>
      <c r="L490" s="101"/>
      <c r="M490" s="103"/>
      <c r="N490" s="83"/>
    </row>
    <row r="491" spans="1:14" x14ac:dyDescent="0.35">
      <c r="A491" s="79"/>
      <c r="B491" s="128"/>
      <c r="C491" s="132"/>
      <c r="D491" s="81" t="str">
        <f>IFERROR(IF(C491="No CAS","",INDEX('DEQ Pollutant List'!$C$7:$C$611,MATCH('5. Pollutant Emissions - MB'!C491,'DEQ Pollutant List'!$B$7:$B$611,0))),"")</f>
        <v/>
      </c>
      <c r="E491" s="110" t="str">
        <f>IFERROR(IF(OR($C491="",$C491="No CAS"),INDEX('DEQ Pollutant List'!$A$7:$A$611,MATCH($D491,'DEQ Pollutant List'!$C$7:$C$611,0)),INDEX('DEQ Pollutant List'!$A$7:$A$611,MATCH($C491,'DEQ Pollutant List'!$B$7:$B$611,0))),"")</f>
        <v/>
      </c>
      <c r="F491" s="133"/>
      <c r="G491" s="134"/>
      <c r="H491" s="102"/>
      <c r="I491" s="101"/>
      <c r="J491" s="103"/>
      <c r="K491" s="83"/>
      <c r="L491" s="101"/>
      <c r="M491" s="103"/>
      <c r="N491" s="83"/>
    </row>
    <row r="492" spans="1:14" x14ac:dyDescent="0.35">
      <c r="A492" s="79"/>
      <c r="B492" s="128"/>
      <c r="C492" s="132"/>
      <c r="D492" s="81" t="str">
        <f>IFERROR(IF(C492="No CAS","",INDEX('DEQ Pollutant List'!$C$7:$C$611,MATCH('5. Pollutant Emissions - MB'!C492,'DEQ Pollutant List'!$B$7:$B$611,0))),"")</f>
        <v/>
      </c>
      <c r="E492" s="110" t="str">
        <f>IFERROR(IF(OR($C492="",$C492="No CAS"),INDEX('DEQ Pollutant List'!$A$7:$A$611,MATCH($D492,'DEQ Pollutant List'!$C$7:$C$611,0)),INDEX('DEQ Pollutant List'!$A$7:$A$611,MATCH($C492,'DEQ Pollutant List'!$B$7:$B$611,0))),"")</f>
        <v/>
      </c>
      <c r="F492" s="133"/>
      <c r="G492" s="134"/>
      <c r="H492" s="102"/>
      <c r="I492" s="101"/>
      <c r="J492" s="103"/>
      <c r="K492" s="83"/>
      <c r="L492" s="101"/>
      <c r="M492" s="103"/>
      <c r="N492" s="83"/>
    </row>
    <row r="493" spans="1:14" x14ac:dyDescent="0.35">
      <c r="A493" s="79"/>
      <c r="B493" s="128"/>
      <c r="C493" s="132"/>
      <c r="D493" s="81" t="str">
        <f>IFERROR(IF(C493="No CAS","",INDEX('DEQ Pollutant List'!$C$7:$C$611,MATCH('5. Pollutant Emissions - MB'!C493,'DEQ Pollutant List'!$B$7:$B$611,0))),"")</f>
        <v/>
      </c>
      <c r="E493" s="110" t="str">
        <f>IFERROR(IF(OR($C493="",$C493="No CAS"),INDEX('DEQ Pollutant List'!$A$7:$A$611,MATCH($D493,'DEQ Pollutant List'!$C$7:$C$611,0)),INDEX('DEQ Pollutant List'!$A$7:$A$611,MATCH($C493,'DEQ Pollutant List'!$B$7:$B$611,0))),"")</f>
        <v/>
      </c>
      <c r="F493" s="133"/>
      <c r="G493" s="134"/>
      <c r="H493" s="102"/>
      <c r="I493" s="101"/>
      <c r="J493" s="103"/>
      <c r="K493" s="83"/>
      <c r="L493" s="101"/>
      <c r="M493" s="103"/>
      <c r="N493" s="83"/>
    </row>
    <row r="494" spans="1:14" x14ac:dyDescent="0.35">
      <c r="A494" s="79"/>
      <c r="B494" s="128"/>
      <c r="C494" s="132"/>
      <c r="D494" s="81" t="str">
        <f>IFERROR(IF(C494="No CAS","",INDEX('DEQ Pollutant List'!$C$7:$C$611,MATCH('5. Pollutant Emissions - MB'!C494,'DEQ Pollutant List'!$B$7:$B$611,0))),"")</f>
        <v/>
      </c>
      <c r="E494" s="110" t="str">
        <f>IFERROR(IF(OR($C494="",$C494="No CAS"),INDEX('DEQ Pollutant List'!$A$7:$A$611,MATCH($D494,'DEQ Pollutant List'!$C$7:$C$611,0)),INDEX('DEQ Pollutant List'!$A$7:$A$611,MATCH($C494,'DEQ Pollutant List'!$B$7:$B$611,0))),"")</f>
        <v/>
      </c>
      <c r="F494" s="133"/>
      <c r="G494" s="134"/>
      <c r="H494" s="102"/>
      <c r="I494" s="101"/>
      <c r="J494" s="103"/>
      <c r="K494" s="83"/>
      <c r="L494" s="101"/>
      <c r="M494" s="103"/>
      <c r="N494" s="83"/>
    </row>
    <row r="495" spans="1:14" x14ac:dyDescent="0.35">
      <c r="A495" s="79"/>
      <c r="B495" s="128"/>
      <c r="C495" s="132"/>
      <c r="D495" s="81" t="str">
        <f>IFERROR(IF(C495="No CAS","",INDEX('DEQ Pollutant List'!$C$7:$C$611,MATCH('5. Pollutant Emissions - MB'!C495,'DEQ Pollutant List'!$B$7:$B$611,0))),"")</f>
        <v/>
      </c>
      <c r="E495" s="110" t="str">
        <f>IFERROR(IF(OR($C495="",$C495="No CAS"),INDEX('DEQ Pollutant List'!$A$7:$A$611,MATCH($D495,'DEQ Pollutant List'!$C$7:$C$611,0)),INDEX('DEQ Pollutant List'!$A$7:$A$611,MATCH($C495,'DEQ Pollutant List'!$B$7:$B$611,0))),"")</f>
        <v/>
      </c>
      <c r="F495" s="133"/>
      <c r="G495" s="134"/>
      <c r="H495" s="102"/>
      <c r="I495" s="101"/>
      <c r="J495" s="103"/>
      <c r="K495" s="83"/>
      <c r="L495" s="101"/>
      <c r="M495" s="103"/>
      <c r="N495" s="83"/>
    </row>
    <row r="496" spans="1:14" x14ac:dyDescent="0.35">
      <c r="A496" s="79"/>
      <c r="B496" s="128"/>
      <c r="C496" s="132"/>
      <c r="D496" s="81" t="str">
        <f>IFERROR(IF(C496="No CAS","",INDEX('DEQ Pollutant List'!$C$7:$C$611,MATCH('5. Pollutant Emissions - MB'!C496,'DEQ Pollutant List'!$B$7:$B$611,0))),"")</f>
        <v/>
      </c>
      <c r="E496" s="110" t="str">
        <f>IFERROR(IF(OR($C496="",$C496="No CAS"),INDEX('DEQ Pollutant List'!$A$7:$A$611,MATCH($D496,'DEQ Pollutant List'!$C$7:$C$611,0)),INDEX('DEQ Pollutant List'!$A$7:$A$611,MATCH($C496,'DEQ Pollutant List'!$B$7:$B$611,0))),"")</f>
        <v/>
      </c>
      <c r="F496" s="133"/>
      <c r="G496" s="134"/>
      <c r="H496" s="102"/>
      <c r="I496" s="101"/>
      <c r="J496" s="103"/>
      <c r="K496" s="83"/>
      <c r="L496" s="101"/>
      <c r="M496" s="103"/>
      <c r="N496" s="83"/>
    </row>
    <row r="497" spans="1:14" x14ac:dyDescent="0.35">
      <c r="A497" s="79"/>
      <c r="B497" s="128"/>
      <c r="C497" s="132"/>
      <c r="D497" s="81" t="str">
        <f>IFERROR(IF(C497="No CAS","",INDEX('DEQ Pollutant List'!$C$7:$C$611,MATCH('5. Pollutant Emissions - MB'!C497,'DEQ Pollutant List'!$B$7:$B$611,0))),"")</f>
        <v/>
      </c>
      <c r="E497" s="110" t="str">
        <f>IFERROR(IF(OR($C497="",$C497="No CAS"),INDEX('DEQ Pollutant List'!$A$7:$A$611,MATCH($D497,'DEQ Pollutant List'!$C$7:$C$611,0)),INDEX('DEQ Pollutant List'!$A$7:$A$611,MATCH($C497,'DEQ Pollutant List'!$B$7:$B$611,0))),"")</f>
        <v/>
      </c>
      <c r="F497" s="133"/>
      <c r="G497" s="134"/>
      <c r="H497" s="102"/>
      <c r="I497" s="101"/>
      <c r="J497" s="103"/>
      <c r="K497" s="83"/>
      <c r="L497" s="101"/>
      <c r="M497" s="103"/>
      <c r="N497" s="83"/>
    </row>
    <row r="498" spans="1:14" x14ac:dyDescent="0.35">
      <c r="A498" s="79"/>
      <c r="B498" s="128"/>
      <c r="C498" s="132"/>
      <c r="D498" s="81" t="str">
        <f>IFERROR(IF(C498="No CAS","",INDEX('DEQ Pollutant List'!$C$7:$C$611,MATCH('5. Pollutant Emissions - MB'!C498,'DEQ Pollutant List'!$B$7:$B$611,0))),"")</f>
        <v/>
      </c>
      <c r="E498" s="110" t="str">
        <f>IFERROR(IF(OR($C498="",$C498="No CAS"),INDEX('DEQ Pollutant List'!$A$7:$A$611,MATCH($D498,'DEQ Pollutant List'!$C$7:$C$611,0)),INDEX('DEQ Pollutant List'!$A$7:$A$611,MATCH($C498,'DEQ Pollutant List'!$B$7:$B$611,0))),"")</f>
        <v/>
      </c>
      <c r="F498" s="133"/>
      <c r="G498" s="134"/>
      <c r="H498" s="102"/>
      <c r="I498" s="101"/>
      <c r="J498" s="103"/>
      <c r="K498" s="83"/>
      <c r="L498" s="101"/>
      <c r="M498" s="103"/>
      <c r="N498" s="83"/>
    </row>
    <row r="499" spans="1:14" x14ac:dyDescent="0.35">
      <c r="A499" s="79"/>
      <c r="B499" s="128"/>
      <c r="C499" s="132"/>
      <c r="D499" s="81" t="str">
        <f>IFERROR(IF(C499="No CAS","",INDEX('DEQ Pollutant List'!$C$7:$C$611,MATCH('5. Pollutant Emissions - MB'!C499,'DEQ Pollutant List'!$B$7:$B$611,0))),"")</f>
        <v/>
      </c>
      <c r="E499" s="110" t="str">
        <f>IFERROR(IF(OR($C499="",$C499="No CAS"),INDEX('DEQ Pollutant List'!$A$7:$A$611,MATCH($D499,'DEQ Pollutant List'!$C$7:$C$611,0)),INDEX('DEQ Pollutant List'!$A$7:$A$611,MATCH($C499,'DEQ Pollutant List'!$B$7:$B$611,0))),"")</f>
        <v/>
      </c>
      <c r="F499" s="133"/>
      <c r="G499" s="134"/>
      <c r="H499" s="102"/>
      <c r="I499" s="101"/>
      <c r="J499" s="103"/>
      <c r="K499" s="83"/>
      <c r="L499" s="101"/>
      <c r="M499" s="103"/>
      <c r="N499" s="83"/>
    </row>
    <row r="500" spans="1:14" ht="15" thickBot="1" x14ac:dyDescent="0.4">
      <c r="A500" s="87"/>
      <c r="B500" s="130"/>
      <c r="C500" s="135"/>
      <c r="D500" s="81" t="str">
        <f>IFERROR(IF(C500="No CAS","",INDEX('DEQ Pollutant List'!$C$7:$C$611,MATCH('5. Pollutant Emissions - MB'!C500,'DEQ Pollutant List'!$B$7:$B$611,0))),"")</f>
        <v/>
      </c>
      <c r="E500" s="110" t="str">
        <f>IFERROR(IF(OR($C500="",$C500="No CAS"),INDEX('DEQ Pollutant List'!$A$7:$A$611,MATCH($D500,'DEQ Pollutant List'!$C$7:$C$611,0)),INDEX('DEQ Pollutant List'!$A$7:$A$611,MATCH($C500,'DEQ Pollutant List'!$B$7:$B$611,0))),"")</f>
        <v/>
      </c>
      <c r="F500" s="136"/>
      <c r="G500" s="137"/>
      <c r="H500" s="106"/>
      <c r="I500" s="105"/>
      <c r="J500" s="107"/>
      <c r="K500" s="91"/>
      <c r="L500" s="105"/>
      <c r="M500" s="107"/>
      <c r="N500" s="91"/>
    </row>
    <row r="501" spans="1:14" x14ac:dyDescent="0.35">
      <c r="A501" s="605" t="s">
        <v>246</v>
      </c>
      <c r="B501" s="606"/>
      <c r="C501" s="606"/>
      <c r="D501" s="606"/>
      <c r="E501" s="606"/>
      <c r="F501" s="606"/>
      <c r="G501" s="606"/>
      <c r="H501" s="606"/>
      <c r="I501" s="606"/>
      <c r="J501" s="606"/>
      <c r="K501" s="606"/>
      <c r="L501" s="606"/>
      <c r="M501" s="606"/>
      <c r="N501" s="606"/>
    </row>
    <row r="502" spans="1:14" x14ac:dyDescent="0.35">
      <c r="A502" s="608"/>
      <c r="B502" s="609"/>
      <c r="C502" s="609"/>
      <c r="D502" s="609"/>
      <c r="E502" s="609"/>
      <c r="F502" s="609"/>
      <c r="G502" s="609"/>
      <c r="H502" s="609"/>
      <c r="I502" s="609"/>
      <c r="J502" s="609"/>
      <c r="K502" s="609"/>
      <c r="L502" s="609"/>
      <c r="M502" s="609"/>
      <c r="N502" s="609"/>
    </row>
    <row r="503" spans="1:14" ht="15" thickBot="1" x14ac:dyDescent="0.4">
      <c r="A503" s="611"/>
      <c r="B503" s="612"/>
      <c r="C503" s="612"/>
      <c r="D503" s="612"/>
      <c r="E503" s="612"/>
      <c r="F503" s="612"/>
      <c r="G503" s="612"/>
      <c r="H503" s="612"/>
      <c r="I503" s="612"/>
      <c r="J503" s="612"/>
      <c r="K503" s="612"/>
      <c r="L503" s="612"/>
      <c r="M503" s="612"/>
      <c r="N503" s="612"/>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7" priority="8">
      <formula>LEN(TRIM(E12))=0</formula>
    </cfRule>
  </conditionalFormatting>
  <pageMargins left="0.7" right="0.7" top="0.75" bottom="0.75" header="0.3" footer="0.3"/>
  <pageSetup scale="35"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46" workbookViewId="0"/>
  </sheetViews>
  <sheetFormatPr defaultColWidth="8.7265625" defaultRowHeight="14.5" x14ac:dyDescent="0.35"/>
  <cols>
    <col min="1" max="1" width="8.1796875" style="140" hidden="1" customWidth="1"/>
    <col min="2" max="2" width="11.81640625" style="140" bestFit="1" customWidth="1"/>
    <col min="3" max="3" width="59.81640625" style="140" customWidth="1"/>
    <col min="4" max="4" width="11.453125" style="140" hidden="1" customWidth="1"/>
    <col min="5" max="16384" width="8.7265625" style="140"/>
  </cols>
  <sheetData>
    <row r="6" spans="1:4" s="138" customFormat="1" ht="36.5" thickBot="1" x14ac:dyDescent="0.4">
      <c r="A6" s="31" t="s">
        <v>272</v>
      </c>
      <c r="B6" s="31" t="s">
        <v>273</v>
      </c>
      <c r="C6" s="31" t="s">
        <v>177</v>
      </c>
      <c r="D6" s="143" t="s">
        <v>274</v>
      </c>
    </row>
    <row r="7" spans="1:4" x14ac:dyDescent="0.35">
      <c r="A7" s="139">
        <v>115</v>
      </c>
      <c r="B7" s="23" t="s">
        <v>275</v>
      </c>
      <c r="C7" s="25" t="s">
        <v>276</v>
      </c>
      <c r="D7" s="139" t="s">
        <v>277</v>
      </c>
    </row>
    <row r="8" spans="1:4" x14ac:dyDescent="0.35">
      <c r="A8" s="139">
        <v>245</v>
      </c>
      <c r="B8" s="23" t="s">
        <v>278</v>
      </c>
      <c r="C8" s="25" t="s">
        <v>279</v>
      </c>
      <c r="D8" s="139" t="s">
        <v>277</v>
      </c>
    </row>
    <row r="9" spans="1:4" x14ac:dyDescent="0.35">
      <c r="A9" s="139">
        <v>326</v>
      </c>
      <c r="B9" s="23" t="s">
        <v>280</v>
      </c>
      <c r="C9" s="24" t="s">
        <v>281</v>
      </c>
      <c r="D9" s="139" t="s">
        <v>282</v>
      </c>
    </row>
    <row r="10" spans="1:4" x14ac:dyDescent="0.35">
      <c r="A10" s="139">
        <v>594</v>
      </c>
      <c r="B10" s="23" t="s">
        <v>283</v>
      </c>
      <c r="C10" s="24" t="s">
        <v>284</v>
      </c>
      <c r="D10" s="139" t="s">
        <v>282</v>
      </c>
    </row>
    <row r="11" spans="1:4" x14ac:dyDescent="0.35">
      <c r="A11" s="139">
        <v>607</v>
      </c>
      <c r="B11" s="23" t="s">
        <v>285</v>
      </c>
      <c r="C11" s="24" t="s">
        <v>286</v>
      </c>
      <c r="D11" s="139" t="s">
        <v>282</v>
      </c>
    </row>
    <row r="12" spans="1:4" x14ac:dyDescent="0.35">
      <c r="A12" s="139">
        <v>193</v>
      </c>
      <c r="B12" s="23" t="s">
        <v>287</v>
      </c>
      <c r="C12" s="24" t="s">
        <v>288</v>
      </c>
      <c r="D12" s="139" t="s">
        <v>282</v>
      </c>
    </row>
    <row r="13" spans="1:4" x14ac:dyDescent="0.35">
      <c r="A13" s="139">
        <v>244</v>
      </c>
      <c r="B13" s="23" t="s">
        <v>289</v>
      </c>
      <c r="C13" s="25" t="s">
        <v>290</v>
      </c>
      <c r="D13" s="139" t="s">
        <v>277</v>
      </c>
    </row>
    <row r="14" spans="1:4" x14ac:dyDescent="0.35">
      <c r="A14" s="139">
        <v>212</v>
      </c>
      <c r="B14" s="23" t="s">
        <v>291</v>
      </c>
      <c r="C14" s="24" t="s">
        <v>292</v>
      </c>
      <c r="D14" s="139" t="s">
        <v>282</v>
      </c>
    </row>
    <row r="15" spans="1:4" x14ac:dyDescent="0.35">
      <c r="A15" s="139">
        <v>546</v>
      </c>
      <c r="B15" s="23" t="s">
        <v>293</v>
      </c>
      <c r="C15" s="24" t="s">
        <v>294</v>
      </c>
      <c r="D15" s="139" t="s">
        <v>282</v>
      </c>
    </row>
    <row r="16" spans="1:4" x14ac:dyDescent="0.35">
      <c r="A16" s="139">
        <v>532</v>
      </c>
      <c r="B16" s="23" t="s">
        <v>295</v>
      </c>
      <c r="C16" s="24" t="s">
        <v>296</v>
      </c>
      <c r="D16" s="141" t="s">
        <v>282</v>
      </c>
    </row>
    <row r="17" spans="1:4" x14ac:dyDescent="0.35">
      <c r="A17" s="139">
        <v>547</v>
      </c>
      <c r="B17" s="23" t="s">
        <v>297</v>
      </c>
      <c r="C17" s="24" t="s">
        <v>298</v>
      </c>
      <c r="D17" s="139" t="s">
        <v>282</v>
      </c>
    </row>
    <row r="18" spans="1:4" x14ac:dyDescent="0.35">
      <c r="A18" s="139">
        <v>542</v>
      </c>
      <c r="B18" s="23" t="s">
        <v>299</v>
      </c>
      <c r="C18" s="24" t="s">
        <v>300</v>
      </c>
      <c r="D18" s="139" t="s">
        <v>282</v>
      </c>
    </row>
    <row r="19" spans="1:4" x14ac:dyDescent="0.35">
      <c r="A19" s="139">
        <v>529</v>
      </c>
      <c r="B19" s="23" t="s">
        <v>301</v>
      </c>
      <c r="C19" s="24" t="s">
        <v>302</v>
      </c>
      <c r="D19" s="139" t="s">
        <v>282</v>
      </c>
    </row>
    <row r="20" spans="1:4" x14ac:dyDescent="0.35">
      <c r="A20" s="139">
        <v>543</v>
      </c>
      <c r="B20" s="23" t="s">
        <v>303</v>
      </c>
      <c r="C20" s="24" t="s">
        <v>304</v>
      </c>
      <c r="D20" s="139" t="s">
        <v>282</v>
      </c>
    </row>
    <row r="21" spans="1:4" x14ac:dyDescent="0.35">
      <c r="A21" s="139">
        <v>530</v>
      </c>
      <c r="B21" s="23" t="s">
        <v>305</v>
      </c>
      <c r="C21" s="24" t="s">
        <v>306</v>
      </c>
      <c r="D21" s="139" t="s">
        <v>282</v>
      </c>
    </row>
    <row r="22" spans="1:4" x14ac:dyDescent="0.35">
      <c r="A22" s="139">
        <v>544</v>
      </c>
      <c r="B22" s="23" t="s">
        <v>307</v>
      </c>
      <c r="C22" s="24" t="s">
        <v>308</v>
      </c>
      <c r="D22" s="139" t="s">
        <v>282</v>
      </c>
    </row>
    <row r="23" spans="1:4" x14ac:dyDescent="0.35">
      <c r="A23" s="139">
        <v>531</v>
      </c>
      <c r="B23" s="23" t="s">
        <v>309</v>
      </c>
      <c r="C23" s="24" t="s">
        <v>310</v>
      </c>
      <c r="D23" s="139" t="s">
        <v>282</v>
      </c>
    </row>
    <row r="24" spans="1:4" x14ac:dyDescent="0.35">
      <c r="A24" s="139">
        <v>540</v>
      </c>
      <c r="B24" s="23" t="s">
        <v>311</v>
      </c>
      <c r="C24" s="24" t="s">
        <v>312</v>
      </c>
      <c r="D24" s="139" t="s">
        <v>282</v>
      </c>
    </row>
    <row r="25" spans="1:4" x14ac:dyDescent="0.35">
      <c r="A25" s="139">
        <v>528</v>
      </c>
      <c r="B25" s="23" t="s">
        <v>313</v>
      </c>
      <c r="C25" s="24" t="s">
        <v>314</v>
      </c>
      <c r="D25" s="139" t="s">
        <v>282</v>
      </c>
    </row>
    <row r="26" spans="1:4" x14ac:dyDescent="0.35">
      <c r="A26" s="139">
        <v>609</v>
      </c>
      <c r="B26" s="23" t="s">
        <v>315</v>
      </c>
      <c r="C26" s="24" t="s">
        <v>316</v>
      </c>
      <c r="D26" s="139" t="s">
        <v>277</v>
      </c>
    </row>
    <row r="27" spans="1:4" x14ac:dyDescent="0.35">
      <c r="A27" s="139">
        <v>613</v>
      </c>
      <c r="B27" s="23" t="s">
        <v>317</v>
      </c>
      <c r="C27" s="24" t="s">
        <v>318</v>
      </c>
      <c r="D27" s="139" t="s">
        <v>277</v>
      </c>
    </row>
    <row r="28" spans="1:4" x14ac:dyDescent="0.35">
      <c r="A28" s="139">
        <v>113</v>
      </c>
      <c r="B28" s="23" t="s">
        <v>319</v>
      </c>
      <c r="C28" s="24" t="s">
        <v>320</v>
      </c>
      <c r="D28" s="139" t="s">
        <v>282</v>
      </c>
    </row>
    <row r="29" spans="1:4" x14ac:dyDescent="0.35">
      <c r="A29" s="139">
        <v>614</v>
      </c>
      <c r="B29" s="23" t="s">
        <v>321</v>
      </c>
      <c r="C29" s="24" t="s">
        <v>322</v>
      </c>
      <c r="D29" s="139" t="s">
        <v>277</v>
      </c>
    </row>
    <row r="30" spans="1:4" x14ac:dyDescent="0.35">
      <c r="A30" s="139">
        <v>190</v>
      </c>
      <c r="B30" s="23" t="s">
        <v>323</v>
      </c>
      <c r="C30" s="24" t="s">
        <v>324</v>
      </c>
      <c r="D30" s="139" t="s">
        <v>282</v>
      </c>
    </row>
    <row r="31" spans="1:4" x14ac:dyDescent="0.35">
      <c r="A31" s="139">
        <v>110</v>
      </c>
      <c r="B31" s="23" t="s">
        <v>325</v>
      </c>
      <c r="C31" s="24" t="s">
        <v>326</v>
      </c>
      <c r="D31" s="139" t="s">
        <v>277</v>
      </c>
    </row>
    <row r="32" spans="1:4" x14ac:dyDescent="0.35">
      <c r="A32" s="139">
        <v>195</v>
      </c>
      <c r="B32" s="23" t="s">
        <v>327</v>
      </c>
      <c r="C32" s="24" t="s">
        <v>328</v>
      </c>
      <c r="D32" s="139" t="s">
        <v>282</v>
      </c>
    </row>
    <row r="33" spans="1:4" x14ac:dyDescent="0.35">
      <c r="A33" s="139">
        <v>335</v>
      </c>
      <c r="B33" s="23" t="s">
        <v>329</v>
      </c>
      <c r="C33" s="25" t="s">
        <v>330</v>
      </c>
      <c r="D33" s="139" t="s">
        <v>277</v>
      </c>
    </row>
    <row r="34" spans="1:4" x14ac:dyDescent="0.35">
      <c r="A34" s="139">
        <v>222</v>
      </c>
      <c r="B34" s="23" t="s">
        <v>331</v>
      </c>
      <c r="C34" s="24" t="s">
        <v>332</v>
      </c>
      <c r="D34" s="139" t="s">
        <v>282</v>
      </c>
    </row>
    <row r="35" spans="1:4" x14ac:dyDescent="0.35">
      <c r="A35" s="139">
        <v>226</v>
      </c>
      <c r="B35" s="23" t="s">
        <v>333</v>
      </c>
      <c r="C35" s="24" t="s">
        <v>334</v>
      </c>
      <c r="D35" s="139" t="s">
        <v>282</v>
      </c>
    </row>
    <row r="36" spans="1:4" x14ac:dyDescent="0.35">
      <c r="A36" s="139">
        <v>564</v>
      </c>
      <c r="B36" s="23" t="s">
        <v>335</v>
      </c>
      <c r="C36" s="24" t="s">
        <v>336</v>
      </c>
      <c r="D36" s="139" t="s">
        <v>282</v>
      </c>
    </row>
    <row r="37" spans="1:4" x14ac:dyDescent="0.35">
      <c r="A37" s="139">
        <v>615</v>
      </c>
      <c r="B37" s="23" t="s">
        <v>337</v>
      </c>
      <c r="C37" s="24" t="s">
        <v>338</v>
      </c>
      <c r="D37" s="139" t="s">
        <v>277</v>
      </c>
    </row>
    <row r="38" spans="1:4" x14ac:dyDescent="0.35">
      <c r="A38" s="139">
        <v>75</v>
      </c>
      <c r="B38" s="23" t="s">
        <v>187</v>
      </c>
      <c r="C38" s="24" t="s">
        <v>339</v>
      </c>
      <c r="D38" s="139" t="s">
        <v>282</v>
      </c>
    </row>
    <row r="39" spans="1:4" x14ac:dyDescent="0.35">
      <c r="A39" s="139">
        <v>111</v>
      </c>
      <c r="B39" s="23" t="s">
        <v>340</v>
      </c>
      <c r="C39" s="24" t="s">
        <v>341</v>
      </c>
      <c r="D39" s="139" t="s">
        <v>277</v>
      </c>
    </row>
    <row r="40" spans="1:4" x14ac:dyDescent="0.35">
      <c r="A40" s="139">
        <v>196</v>
      </c>
      <c r="B40" s="23" t="s">
        <v>342</v>
      </c>
      <c r="C40" s="24" t="s">
        <v>343</v>
      </c>
      <c r="D40" s="139" t="s">
        <v>282</v>
      </c>
    </row>
    <row r="41" spans="1:4" x14ac:dyDescent="0.35">
      <c r="A41" s="139">
        <v>557</v>
      </c>
      <c r="B41" s="23" t="s">
        <v>344</v>
      </c>
      <c r="C41" s="24" t="s">
        <v>345</v>
      </c>
      <c r="D41" s="139" t="s">
        <v>282</v>
      </c>
    </row>
    <row r="42" spans="1:4" x14ac:dyDescent="0.35">
      <c r="A42" s="139">
        <v>220</v>
      </c>
      <c r="B42" s="23" t="s">
        <v>346</v>
      </c>
      <c r="C42" s="24" t="s">
        <v>347</v>
      </c>
      <c r="D42" s="139" t="s">
        <v>282</v>
      </c>
    </row>
    <row r="43" spans="1:4" x14ac:dyDescent="0.35">
      <c r="A43" s="139">
        <v>437</v>
      </c>
      <c r="B43" s="23" t="s">
        <v>348</v>
      </c>
      <c r="C43" s="24" t="s">
        <v>349</v>
      </c>
      <c r="D43" s="139" t="s">
        <v>282</v>
      </c>
    </row>
    <row r="44" spans="1:4" x14ac:dyDescent="0.35">
      <c r="A44" s="139">
        <v>438</v>
      </c>
      <c r="B44" s="23" t="s">
        <v>350</v>
      </c>
      <c r="C44" s="24" t="s">
        <v>351</v>
      </c>
      <c r="D44" s="139" t="s">
        <v>282</v>
      </c>
    </row>
    <row r="45" spans="1:4" x14ac:dyDescent="0.35">
      <c r="A45" s="139">
        <v>385</v>
      </c>
      <c r="B45" s="23" t="s">
        <v>352</v>
      </c>
      <c r="C45" s="25" t="s">
        <v>353</v>
      </c>
      <c r="D45" s="139" t="s">
        <v>277</v>
      </c>
    </row>
    <row r="46" spans="1:4" x14ac:dyDescent="0.35">
      <c r="A46" s="139">
        <v>20</v>
      </c>
      <c r="B46" s="23" t="s">
        <v>354</v>
      </c>
      <c r="C46" s="25" t="s">
        <v>355</v>
      </c>
      <c r="D46" s="139" t="s">
        <v>277</v>
      </c>
    </row>
    <row r="47" spans="1:4" x14ac:dyDescent="0.35">
      <c r="A47" s="139">
        <v>73</v>
      </c>
      <c r="B47" s="23" t="s">
        <v>356</v>
      </c>
      <c r="C47" s="24" t="s">
        <v>357</v>
      </c>
      <c r="D47" s="139" t="s">
        <v>282</v>
      </c>
    </row>
    <row r="48" spans="1:4" x14ac:dyDescent="0.35">
      <c r="A48" s="139">
        <v>117</v>
      </c>
      <c r="B48" s="23" t="s">
        <v>358</v>
      </c>
      <c r="C48" s="25" t="s">
        <v>359</v>
      </c>
      <c r="D48" s="139" t="s">
        <v>277</v>
      </c>
    </row>
    <row r="49" spans="1:4" x14ac:dyDescent="0.35">
      <c r="A49" s="139">
        <v>343</v>
      </c>
      <c r="B49" s="23" t="s">
        <v>360</v>
      </c>
      <c r="C49" s="26" t="s">
        <v>361</v>
      </c>
      <c r="D49" s="139" t="s">
        <v>282</v>
      </c>
    </row>
    <row r="50" spans="1:4" x14ac:dyDescent="0.35">
      <c r="A50" s="139">
        <v>344</v>
      </c>
      <c r="B50" s="23" t="s">
        <v>362</v>
      </c>
      <c r="C50" s="26" t="s">
        <v>363</v>
      </c>
      <c r="D50" s="139" t="s">
        <v>282</v>
      </c>
    </row>
    <row r="51" spans="1:4" x14ac:dyDescent="0.35">
      <c r="A51" s="139">
        <v>444</v>
      </c>
      <c r="B51" s="23" t="s">
        <v>364</v>
      </c>
      <c r="C51" s="24" t="s">
        <v>365</v>
      </c>
      <c r="D51" s="139" t="s">
        <v>282</v>
      </c>
    </row>
    <row r="52" spans="1:4" x14ac:dyDescent="0.35">
      <c r="A52" s="139">
        <v>616</v>
      </c>
      <c r="B52" s="23" t="s">
        <v>366</v>
      </c>
      <c r="C52" s="24" t="s">
        <v>367</v>
      </c>
      <c r="D52" s="139" t="s">
        <v>282</v>
      </c>
    </row>
    <row r="53" spans="1:4" x14ac:dyDescent="0.35">
      <c r="A53" s="139">
        <v>545</v>
      </c>
      <c r="B53" s="23" t="s">
        <v>368</v>
      </c>
      <c r="C53" s="24" t="s">
        <v>369</v>
      </c>
      <c r="D53" s="139" t="s">
        <v>282</v>
      </c>
    </row>
    <row r="54" spans="1:4" x14ac:dyDescent="0.35">
      <c r="A54" s="139">
        <v>128</v>
      </c>
      <c r="B54" s="23" t="s">
        <v>370</v>
      </c>
      <c r="C54" s="24" t="s">
        <v>371</v>
      </c>
      <c r="D54" s="139" t="s">
        <v>277</v>
      </c>
    </row>
    <row r="55" spans="1:4" x14ac:dyDescent="0.35">
      <c r="A55" s="139">
        <v>541</v>
      </c>
      <c r="B55" s="23" t="s">
        <v>372</v>
      </c>
      <c r="C55" s="24" t="s">
        <v>373</v>
      </c>
      <c r="D55" s="139" t="s">
        <v>282</v>
      </c>
    </row>
    <row r="56" spans="1:4" x14ac:dyDescent="0.35">
      <c r="A56" s="139">
        <v>539</v>
      </c>
      <c r="B56" s="23" t="s">
        <v>374</v>
      </c>
      <c r="C56" s="24" t="s">
        <v>375</v>
      </c>
      <c r="D56" s="139" t="s">
        <v>282</v>
      </c>
    </row>
    <row r="57" spans="1:4" x14ac:dyDescent="0.35">
      <c r="A57" s="139">
        <v>527</v>
      </c>
      <c r="B57" s="23" t="s">
        <v>376</v>
      </c>
      <c r="C57" s="24" t="s">
        <v>377</v>
      </c>
      <c r="D57" s="139" t="s">
        <v>282</v>
      </c>
    </row>
    <row r="58" spans="1:4" x14ac:dyDescent="0.35">
      <c r="A58" s="139">
        <v>191</v>
      </c>
      <c r="B58" s="23" t="s">
        <v>378</v>
      </c>
      <c r="C58" s="24" t="s">
        <v>379</v>
      </c>
      <c r="D58" s="139" t="s">
        <v>277</v>
      </c>
    </row>
    <row r="59" spans="1:4" x14ac:dyDescent="0.35">
      <c r="A59" s="139">
        <v>125</v>
      </c>
      <c r="B59" s="23" t="s">
        <v>380</v>
      </c>
      <c r="C59" s="24" t="s">
        <v>381</v>
      </c>
      <c r="D59" s="139" t="s">
        <v>282</v>
      </c>
    </row>
    <row r="60" spans="1:4" x14ac:dyDescent="0.35">
      <c r="A60" s="139">
        <v>126</v>
      </c>
      <c r="B60" s="23" t="s">
        <v>382</v>
      </c>
      <c r="C60" s="24" t="s">
        <v>383</v>
      </c>
      <c r="D60" s="139" t="s">
        <v>282</v>
      </c>
    </row>
    <row r="61" spans="1:4" x14ac:dyDescent="0.35">
      <c r="A61" s="139">
        <v>171</v>
      </c>
      <c r="B61" s="23" t="s">
        <v>384</v>
      </c>
      <c r="C61" s="27" t="s">
        <v>385</v>
      </c>
      <c r="D61" s="139" t="s">
        <v>277</v>
      </c>
    </row>
    <row r="62" spans="1:4" x14ac:dyDescent="0.35">
      <c r="A62" s="139">
        <v>637</v>
      </c>
      <c r="B62" s="28" t="s">
        <v>386</v>
      </c>
      <c r="C62" s="25" t="s">
        <v>387</v>
      </c>
      <c r="D62" s="139" t="s">
        <v>277</v>
      </c>
    </row>
    <row r="63" spans="1:4" x14ac:dyDescent="0.35">
      <c r="A63" s="139">
        <v>174</v>
      </c>
      <c r="B63" s="23" t="s">
        <v>388</v>
      </c>
      <c r="C63" s="25" t="s">
        <v>389</v>
      </c>
      <c r="D63" s="139" t="s">
        <v>277</v>
      </c>
    </row>
    <row r="64" spans="1:4" x14ac:dyDescent="0.35">
      <c r="A64" s="139">
        <v>183</v>
      </c>
      <c r="B64" s="23" t="s">
        <v>390</v>
      </c>
      <c r="C64" s="24" t="s">
        <v>391</v>
      </c>
      <c r="D64" s="139" t="s">
        <v>277</v>
      </c>
    </row>
    <row r="65" spans="1:4" x14ac:dyDescent="0.35">
      <c r="A65" s="139">
        <v>15</v>
      </c>
      <c r="B65" s="23" t="s">
        <v>392</v>
      </c>
      <c r="C65" s="25" t="s">
        <v>393</v>
      </c>
      <c r="D65" s="139"/>
    </row>
    <row r="66" spans="1:4" x14ac:dyDescent="0.35">
      <c r="A66" s="139">
        <v>184</v>
      </c>
      <c r="B66" s="23" t="s">
        <v>394</v>
      </c>
      <c r="C66" s="24" t="s">
        <v>395</v>
      </c>
      <c r="D66" s="139" t="s">
        <v>282</v>
      </c>
    </row>
    <row r="67" spans="1:4" x14ac:dyDescent="0.35">
      <c r="A67" s="139">
        <v>123</v>
      </c>
      <c r="B67" s="23" t="s">
        <v>396</v>
      </c>
      <c r="C67" s="24" t="s">
        <v>397</v>
      </c>
      <c r="D67" s="139" t="s">
        <v>277</v>
      </c>
    </row>
    <row r="68" spans="1:4" x14ac:dyDescent="0.35">
      <c r="A68" s="139">
        <v>216</v>
      </c>
      <c r="B68" s="23" t="s">
        <v>398</v>
      </c>
      <c r="C68" s="24" t="s">
        <v>399</v>
      </c>
      <c r="D68" s="139" t="s">
        <v>282</v>
      </c>
    </row>
    <row r="69" spans="1:4" x14ac:dyDescent="0.35">
      <c r="A69" s="139">
        <v>218</v>
      </c>
      <c r="B69" s="23" t="s">
        <v>400</v>
      </c>
      <c r="C69" s="24" t="s">
        <v>401</v>
      </c>
      <c r="D69" s="139" t="s">
        <v>282</v>
      </c>
    </row>
    <row r="70" spans="1:4" x14ac:dyDescent="0.35">
      <c r="A70" s="139">
        <v>219</v>
      </c>
      <c r="B70" s="23" t="s">
        <v>402</v>
      </c>
      <c r="C70" s="24" t="s">
        <v>403</v>
      </c>
      <c r="D70" s="139" t="s">
        <v>277</v>
      </c>
    </row>
    <row r="71" spans="1:4" x14ac:dyDescent="0.35">
      <c r="A71" s="139">
        <v>433</v>
      </c>
      <c r="B71" s="23" t="s">
        <v>404</v>
      </c>
      <c r="C71" s="24" t="s">
        <v>405</v>
      </c>
      <c r="D71" s="139" t="s">
        <v>282</v>
      </c>
    </row>
    <row r="72" spans="1:4" x14ac:dyDescent="0.35">
      <c r="A72" s="139">
        <v>19</v>
      </c>
      <c r="B72" s="23" t="s">
        <v>406</v>
      </c>
      <c r="C72" s="25" t="s">
        <v>407</v>
      </c>
      <c r="D72" s="139" t="s">
        <v>277</v>
      </c>
    </row>
    <row r="73" spans="1:4" x14ac:dyDescent="0.35">
      <c r="A73" s="139">
        <v>21</v>
      </c>
      <c r="B73" s="23" t="s">
        <v>408</v>
      </c>
      <c r="C73" s="25" t="s">
        <v>409</v>
      </c>
      <c r="D73" s="139" t="s">
        <v>277</v>
      </c>
    </row>
    <row r="74" spans="1:4" x14ac:dyDescent="0.35">
      <c r="A74" s="139">
        <v>22</v>
      </c>
      <c r="B74" s="23" t="s">
        <v>410</v>
      </c>
      <c r="C74" s="25" t="s">
        <v>411</v>
      </c>
      <c r="D74" s="139" t="s">
        <v>277</v>
      </c>
    </row>
    <row r="75" spans="1:4" x14ac:dyDescent="0.35">
      <c r="A75" s="139">
        <v>434</v>
      </c>
      <c r="B75" s="23" t="s">
        <v>412</v>
      </c>
      <c r="C75" s="24" t="s">
        <v>413</v>
      </c>
      <c r="D75" s="139"/>
    </row>
    <row r="76" spans="1:4" x14ac:dyDescent="0.35">
      <c r="A76" s="139">
        <v>333</v>
      </c>
      <c r="B76" s="23" t="s">
        <v>414</v>
      </c>
      <c r="C76" s="24" t="s">
        <v>415</v>
      </c>
      <c r="D76" s="139" t="s">
        <v>282</v>
      </c>
    </row>
    <row r="77" spans="1:4" x14ac:dyDescent="0.35">
      <c r="A77" s="139">
        <v>104</v>
      </c>
      <c r="B77" s="23" t="s">
        <v>416</v>
      </c>
      <c r="C77" s="24" t="s">
        <v>417</v>
      </c>
      <c r="D77" s="139" t="s">
        <v>282</v>
      </c>
    </row>
    <row r="78" spans="1:4" x14ac:dyDescent="0.35">
      <c r="A78" s="139">
        <v>122</v>
      </c>
      <c r="B78" s="23" t="s">
        <v>418</v>
      </c>
      <c r="C78" s="24" t="s">
        <v>419</v>
      </c>
      <c r="D78" s="139" t="s">
        <v>277</v>
      </c>
    </row>
    <row r="79" spans="1:4" x14ac:dyDescent="0.35">
      <c r="A79" s="139">
        <v>427</v>
      </c>
      <c r="B79" s="23" t="s">
        <v>190</v>
      </c>
      <c r="C79" s="24" t="s">
        <v>420</v>
      </c>
      <c r="D79" s="139" t="s">
        <v>282</v>
      </c>
    </row>
    <row r="80" spans="1:4" x14ac:dyDescent="0.35">
      <c r="A80" s="139">
        <v>341</v>
      </c>
      <c r="B80" s="23" t="s">
        <v>421</v>
      </c>
      <c r="C80" s="25" t="s">
        <v>422</v>
      </c>
      <c r="D80" s="139" t="s">
        <v>277</v>
      </c>
    </row>
    <row r="81" spans="1:4" x14ac:dyDescent="0.35">
      <c r="A81" s="139">
        <v>338</v>
      </c>
      <c r="B81" s="23" t="s">
        <v>423</v>
      </c>
      <c r="C81" s="24" t="s">
        <v>424</v>
      </c>
      <c r="D81" s="139" t="s">
        <v>277</v>
      </c>
    </row>
    <row r="82" spans="1:4" x14ac:dyDescent="0.35">
      <c r="A82" s="139">
        <v>345</v>
      </c>
      <c r="B82" s="23" t="s">
        <v>425</v>
      </c>
      <c r="C82" s="24" t="s">
        <v>426</v>
      </c>
      <c r="D82" s="139" t="s">
        <v>277</v>
      </c>
    </row>
    <row r="83" spans="1:4" x14ac:dyDescent="0.35">
      <c r="A83" s="139">
        <v>363</v>
      </c>
      <c r="B83" s="23" t="s">
        <v>427</v>
      </c>
      <c r="C83" s="25" t="s">
        <v>428</v>
      </c>
      <c r="D83" s="139" t="s">
        <v>277</v>
      </c>
    </row>
    <row r="84" spans="1:4" x14ac:dyDescent="0.35">
      <c r="A84" s="139">
        <v>443</v>
      </c>
      <c r="B84" s="23" t="s">
        <v>429</v>
      </c>
      <c r="C84" s="24" t="s">
        <v>430</v>
      </c>
      <c r="D84" s="139" t="s">
        <v>282</v>
      </c>
    </row>
    <row r="85" spans="1:4" x14ac:dyDescent="0.35">
      <c r="A85" s="139">
        <v>389</v>
      </c>
      <c r="B85" s="23" t="s">
        <v>431</v>
      </c>
      <c r="C85" s="24" t="s">
        <v>432</v>
      </c>
      <c r="D85" s="139" t="s">
        <v>282</v>
      </c>
    </row>
    <row r="86" spans="1:4" x14ac:dyDescent="0.35">
      <c r="A86" s="139">
        <v>502</v>
      </c>
      <c r="B86" s="23" t="s">
        <v>271</v>
      </c>
      <c r="C86" s="24" t="s">
        <v>433</v>
      </c>
      <c r="D86" s="139" t="s">
        <v>277</v>
      </c>
    </row>
    <row r="87" spans="1:4" x14ac:dyDescent="0.35">
      <c r="A87" s="139">
        <v>192</v>
      </c>
      <c r="B87" s="23" t="s">
        <v>434</v>
      </c>
      <c r="C87" s="24" t="s">
        <v>435</v>
      </c>
      <c r="D87" s="139" t="s">
        <v>282</v>
      </c>
    </row>
    <row r="88" spans="1:4" x14ac:dyDescent="0.35">
      <c r="A88" s="139">
        <v>206</v>
      </c>
      <c r="B88" s="23" t="s">
        <v>436</v>
      </c>
      <c r="C88" s="24" t="s">
        <v>437</v>
      </c>
      <c r="D88" s="139" t="s">
        <v>282</v>
      </c>
    </row>
    <row r="89" spans="1:4" x14ac:dyDescent="0.35">
      <c r="A89" s="139">
        <v>209</v>
      </c>
      <c r="B89" s="23" t="s">
        <v>438</v>
      </c>
      <c r="C89" s="24" t="s">
        <v>439</v>
      </c>
      <c r="D89" s="139" t="s">
        <v>282</v>
      </c>
    </row>
    <row r="90" spans="1:4" x14ac:dyDescent="0.35">
      <c r="A90" s="139">
        <v>18</v>
      </c>
      <c r="B90" s="23" t="s">
        <v>440</v>
      </c>
      <c r="C90" s="25" t="s">
        <v>441</v>
      </c>
      <c r="D90" s="139" t="s">
        <v>277</v>
      </c>
    </row>
    <row r="91" spans="1:4" x14ac:dyDescent="0.35">
      <c r="A91" s="139">
        <v>120</v>
      </c>
      <c r="B91" s="23" t="s">
        <v>442</v>
      </c>
      <c r="C91" s="25" t="s">
        <v>443</v>
      </c>
      <c r="D91" s="139" t="s">
        <v>277</v>
      </c>
    </row>
    <row r="92" spans="1:4" x14ac:dyDescent="0.35">
      <c r="A92" s="139">
        <v>439</v>
      </c>
      <c r="B92" s="23" t="s">
        <v>444</v>
      </c>
      <c r="C92" s="24" t="s">
        <v>445</v>
      </c>
      <c r="D92" s="139" t="s">
        <v>282</v>
      </c>
    </row>
    <row r="93" spans="1:4" x14ac:dyDescent="0.35">
      <c r="A93" s="139">
        <v>170</v>
      </c>
      <c r="B93" s="23" t="s">
        <v>446</v>
      </c>
      <c r="C93" s="25" t="s">
        <v>447</v>
      </c>
      <c r="D93" s="139" t="s">
        <v>277</v>
      </c>
    </row>
    <row r="94" spans="1:4" x14ac:dyDescent="0.35">
      <c r="A94" s="139">
        <v>173</v>
      </c>
      <c r="B94" s="23" t="s">
        <v>448</v>
      </c>
      <c r="C94" s="25" t="s">
        <v>449</v>
      </c>
      <c r="D94" s="139" t="s">
        <v>282</v>
      </c>
    </row>
    <row r="95" spans="1:4" x14ac:dyDescent="0.35">
      <c r="A95" s="139">
        <v>17</v>
      </c>
      <c r="B95" s="23" t="s">
        <v>450</v>
      </c>
      <c r="C95" s="25" t="s">
        <v>451</v>
      </c>
      <c r="D95" s="139" t="s">
        <v>277</v>
      </c>
    </row>
    <row r="96" spans="1:4" x14ac:dyDescent="0.35">
      <c r="A96" s="139">
        <v>303</v>
      </c>
      <c r="B96" s="23" t="s">
        <v>452</v>
      </c>
      <c r="C96" s="24" t="s">
        <v>453</v>
      </c>
      <c r="D96" s="139" t="s">
        <v>277</v>
      </c>
    </row>
    <row r="97" spans="1:4" x14ac:dyDescent="0.35">
      <c r="A97" s="139">
        <v>327</v>
      </c>
      <c r="B97" s="23" t="s">
        <v>454</v>
      </c>
      <c r="C97" s="24" t="s">
        <v>455</v>
      </c>
      <c r="D97" s="139" t="s">
        <v>282</v>
      </c>
    </row>
    <row r="98" spans="1:4" x14ac:dyDescent="0.35">
      <c r="A98" s="139">
        <v>331</v>
      </c>
      <c r="B98" s="23" t="s">
        <v>456</v>
      </c>
      <c r="C98" s="25" t="s">
        <v>457</v>
      </c>
      <c r="D98" s="139" t="s">
        <v>277</v>
      </c>
    </row>
    <row r="99" spans="1:4" x14ac:dyDescent="0.35">
      <c r="A99" s="139">
        <v>332</v>
      </c>
      <c r="B99" s="23" t="s">
        <v>458</v>
      </c>
      <c r="C99" s="25" t="s">
        <v>459</v>
      </c>
      <c r="D99" s="139" t="s">
        <v>277</v>
      </c>
    </row>
    <row r="100" spans="1:4" x14ac:dyDescent="0.35">
      <c r="A100" s="139">
        <v>329</v>
      </c>
      <c r="B100" s="23" t="s">
        <v>460</v>
      </c>
      <c r="C100" s="24" t="s">
        <v>461</v>
      </c>
      <c r="D100" s="139" t="s">
        <v>282</v>
      </c>
    </row>
    <row r="101" spans="1:4" x14ac:dyDescent="0.35">
      <c r="A101" s="139">
        <v>330</v>
      </c>
      <c r="B101" s="23" t="s">
        <v>462</v>
      </c>
      <c r="C101" s="25" t="s">
        <v>463</v>
      </c>
      <c r="D101" s="139" t="s">
        <v>277</v>
      </c>
    </row>
    <row r="102" spans="1:4" x14ac:dyDescent="0.35">
      <c r="A102" s="139">
        <v>597</v>
      </c>
      <c r="B102" s="23" t="s">
        <v>464</v>
      </c>
      <c r="C102" s="25" t="s">
        <v>465</v>
      </c>
      <c r="D102" s="139" t="s">
        <v>277</v>
      </c>
    </row>
    <row r="103" spans="1:4" x14ac:dyDescent="0.35">
      <c r="A103" s="139">
        <v>215</v>
      </c>
      <c r="B103" s="23" t="s">
        <v>466</v>
      </c>
      <c r="C103" s="24" t="s">
        <v>467</v>
      </c>
      <c r="D103" s="139" t="s">
        <v>282</v>
      </c>
    </row>
    <row r="104" spans="1:4" x14ac:dyDescent="0.35">
      <c r="A104" s="139">
        <v>24</v>
      </c>
      <c r="B104" s="23" t="s">
        <v>468</v>
      </c>
      <c r="C104" s="24" t="s">
        <v>469</v>
      </c>
      <c r="D104" s="139" t="s">
        <v>282</v>
      </c>
    </row>
    <row r="105" spans="1:4" x14ac:dyDescent="0.35">
      <c r="A105" s="139">
        <v>129</v>
      </c>
      <c r="B105" s="23" t="s">
        <v>470</v>
      </c>
      <c r="C105" s="24" t="s">
        <v>471</v>
      </c>
      <c r="D105" s="139" t="s">
        <v>277</v>
      </c>
    </row>
    <row r="106" spans="1:4" x14ac:dyDescent="0.35">
      <c r="A106" s="139">
        <v>207</v>
      </c>
      <c r="B106" s="23" t="s">
        <v>472</v>
      </c>
      <c r="C106" s="24" t="s">
        <v>473</v>
      </c>
      <c r="D106" s="139" t="s">
        <v>282</v>
      </c>
    </row>
    <row r="107" spans="1:4" x14ac:dyDescent="0.35">
      <c r="A107" s="139">
        <v>382</v>
      </c>
      <c r="B107" s="23" t="s">
        <v>474</v>
      </c>
      <c r="C107" s="24" t="s">
        <v>475</v>
      </c>
      <c r="D107" s="139" t="s">
        <v>282</v>
      </c>
    </row>
    <row r="108" spans="1:4" x14ac:dyDescent="0.35">
      <c r="A108" s="139">
        <v>388</v>
      </c>
      <c r="B108" s="23" t="s">
        <v>476</v>
      </c>
      <c r="C108" s="24" t="s">
        <v>477</v>
      </c>
      <c r="D108" s="139" t="s">
        <v>282</v>
      </c>
    </row>
    <row r="109" spans="1:4" x14ac:dyDescent="0.35">
      <c r="A109" s="139">
        <v>445</v>
      </c>
      <c r="B109" s="23" t="s">
        <v>478</v>
      </c>
      <c r="C109" s="24" t="s">
        <v>479</v>
      </c>
      <c r="D109" s="139" t="s">
        <v>282</v>
      </c>
    </row>
    <row r="110" spans="1:4" x14ac:dyDescent="0.35">
      <c r="A110" s="139">
        <v>400</v>
      </c>
      <c r="B110" s="23" t="s">
        <v>480</v>
      </c>
      <c r="C110" s="27" t="s">
        <v>481</v>
      </c>
      <c r="D110" s="139" t="s">
        <v>277</v>
      </c>
    </row>
    <row r="111" spans="1:4" x14ac:dyDescent="0.35">
      <c r="A111" s="139">
        <v>625</v>
      </c>
      <c r="B111" s="23" t="s">
        <v>269</v>
      </c>
      <c r="C111" s="24" t="s">
        <v>482</v>
      </c>
      <c r="D111" s="139"/>
    </row>
    <row r="112" spans="1:4" x14ac:dyDescent="0.35">
      <c r="A112" s="139">
        <v>440</v>
      </c>
      <c r="B112" s="23" t="s">
        <v>483</v>
      </c>
      <c r="C112" s="24" t="s">
        <v>484</v>
      </c>
      <c r="D112" s="139" t="s">
        <v>282</v>
      </c>
    </row>
    <row r="113" spans="1:4" x14ac:dyDescent="0.35">
      <c r="A113" s="139">
        <v>441</v>
      </c>
      <c r="B113" s="23" t="s">
        <v>485</v>
      </c>
      <c r="C113" s="24" t="s">
        <v>486</v>
      </c>
      <c r="D113" s="139" t="s">
        <v>282</v>
      </c>
    </row>
    <row r="114" spans="1:4" x14ac:dyDescent="0.35">
      <c r="A114" s="139">
        <v>380</v>
      </c>
      <c r="B114" s="23" t="s">
        <v>487</v>
      </c>
      <c r="C114" s="25" t="s">
        <v>488</v>
      </c>
      <c r="D114" s="139"/>
    </row>
    <row r="115" spans="1:4" x14ac:dyDescent="0.35">
      <c r="A115" s="139">
        <v>442</v>
      </c>
      <c r="B115" s="29" t="s">
        <v>489</v>
      </c>
      <c r="C115" s="24" t="s">
        <v>490</v>
      </c>
      <c r="D115" s="139" t="s">
        <v>282</v>
      </c>
    </row>
    <row r="116" spans="1:4" x14ac:dyDescent="0.35">
      <c r="A116" s="139">
        <v>436</v>
      </c>
      <c r="B116" s="23" t="s">
        <v>491</v>
      </c>
      <c r="C116" s="24" t="s">
        <v>492</v>
      </c>
      <c r="D116" s="139" t="s">
        <v>282</v>
      </c>
    </row>
    <row r="117" spans="1:4" x14ac:dyDescent="0.35">
      <c r="A117" s="139">
        <v>418</v>
      </c>
      <c r="B117" s="23" t="s">
        <v>493</v>
      </c>
      <c r="C117" s="24" t="s">
        <v>494</v>
      </c>
      <c r="D117" s="139" t="s">
        <v>282</v>
      </c>
    </row>
    <row r="118" spans="1:4" x14ac:dyDescent="0.35">
      <c r="A118" s="139">
        <v>23</v>
      </c>
      <c r="B118" s="23" t="s">
        <v>495</v>
      </c>
      <c r="C118" s="25" t="s">
        <v>496</v>
      </c>
      <c r="D118" s="139"/>
    </row>
    <row r="119" spans="1:4" x14ac:dyDescent="0.35">
      <c r="A119" s="139">
        <v>402</v>
      </c>
      <c r="B119" s="23" t="s">
        <v>191</v>
      </c>
      <c r="C119" s="24" t="s">
        <v>497</v>
      </c>
      <c r="D119" s="139" t="s">
        <v>282</v>
      </c>
    </row>
    <row r="120" spans="1:4" x14ac:dyDescent="0.35">
      <c r="A120" s="139">
        <v>403</v>
      </c>
      <c r="B120" s="23" t="s">
        <v>192</v>
      </c>
      <c r="C120" s="24" t="s">
        <v>498</v>
      </c>
      <c r="D120" s="139" t="s">
        <v>282</v>
      </c>
    </row>
    <row r="121" spans="1:4" x14ac:dyDescent="0.35">
      <c r="A121" s="139">
        <v>1</v>
      </c>
      <c r="B121" s="23" t="s">
        <v>193</v>
      </c>
      <c r="C121" s="24" t="s">
        <v>499</v>
      </c>
      <c r="D121" s="139" t="s">
        <v>282</v>
      </c>
    </row>
    <row r="122" spans="1:4" x14ac:dyDescent="0.35">
      <c r="A122" s="139">
        <v>2</v>
      </c>
      <c r="B122" s="23" t="s">
        <v>500</v>
      </c>
      <c r="C122" s="24" t="s">
        <v>501</v>
      </c>
      <c r="D122" s="139" t="s">
        <v>282</v>
      </c>
    </row>
    <row r="123" spans="1:4" x14ac:dyDescent="0.35">
      <c r="A123" s="139">
        <v>634</v>
      </c>
      <c r="B123" s="23" t="s">
        <v>502</v>
      </c>
      <c r="C123" s="24" t="s">
        <v>503</v>
      </c>
      <c r="D123" s="139"/>
    </row>
    <row r="124" spans="1:4" x14ac:dyDescent="0.35">
      <c r="A124" s="139">
        <v>3</v>
      </c>
      <c r="B124" s="23" t="s">
        <v>504</v>
      </c>
      <c r="C124" s="24" t="s">
        <v>505</v>
      </c>
      <c r="D124" s="139" t="s">
        <v>282</v>
      </c>
    </row>
    <row r="125" spans="1:4" x14ac:dyDescent="0.35">
      <c r="A125" s="139">
        <v>4</v>
      </c>
      <c r="B125" s="23" t="s">
        <v>506</v>
      </c>
      <c r="C125" s="24" t="s">
        <v>507</v>
      </c>
      <c r="D125" s="139" t="s">
        <v>282</v>
      </c>
    </row>
    <row r="126" spans="1:4" x14ac:dyDescent="0.35">
      <c r="A126" s="139">
        <v>5</v>
      </c>
      <c r="B126" s="23" t="s">
        <v>194</v>
      </c>
      <c r="C126" s="24" t="s">
        <v>508</v>
      </c>
      <c r="D126" s="139" t="s">
        <v>282</v>
      </c>
    </row>
    <row r="127" spans="1:4" x14ac:dyDescent="0.35">
      <c r="A127" s="139">
        <v>6</v>
      </c>
      <c r="B127" s="23" t="s">
        <v>509</v>
      </c>
      <c r="C127" s="24" t="s">
        <v>510</v>
      </c>
      <c r="D127" s="139" t="s">
        <v>282</v>
      </c>
    </row>
    <row r="128" spans="1:4" x14ac:dyDescent="0.35">
      <c r="A128" s="139">
        <v>7</v>
      </c>
      <c r="B128" s="23" t="s">
        <v>511</v>
      </c>
      <c r="C128" s="24" t="s">
        <v>512</v>
      </c>
      <c r="D128" s="139" t="s">
        <v>282</v>
      </c>
    </row>
    <row r="129" spans="1:4" x14ac:dyDescent="0.35">
      <c r="A129" s="139">
        <v>8</v>
      </c>
      <c r="B129" s="23" t="s">
        <v>513</v>
      </c>
      <c r="C129" s="24" t="s">
        <v>514</v>
      </c>
      <c r="D129" s="139" t="s">
        <v>282</v>
      </c>
    </row>
    <row r="130" spans="1:4" x14ac:dyDescent="0.35">
      <c r="A130" s="139">
        <v>9</v>
      </c>
      <c r="B130" s="23" t="s">
        <v>515</v>
      </c>
      <c r="C130" s="25" t="s">
        <v>516</v>
      </c>
      <c r="D130" s="139" t="s">
        <v>277</v>
      </c>
    </row>
    <row r="131" spans="1:4" x14ac:dyDescent="0.35">
      <c r="A131" s="139">
        <v>10</v>
      </c>
      <c r="B131" s="23" t="s">
        <v>517</v>
      </c>
      <c r="C131" s="25" t="s">
        <v>518</v>
      </c>
      <c r="D131" s="139" t="s">
        <v>277</v>
      </c>
    </row>
    <row r="132" spans="1:4" x14ac:dyDescent="0.35">
      <c r="A132" s="139">
        <v>11</v>
      </c>
      <c r="B132" s="23" t="s">
        <v>519</v>
      </c>
      <c r="C132" s="25" t="s">
        <v>520</v>
      </c>
      <c r="D132" s="139"/>
    </row>
    <row r="133" spans="1:4" x14ac:dyDescent="0.35">
      <c r="A133" s="139">
        <v>12</v>
      </c>
      <c r="B133" s="23" t="s">
        <v>521</v>
      </c>
      <c r="C133" s="24" t="s">
        <v>522</v>
      </c>
      <c r="D133" s="139" t="s">
        <v>282</v>
      </c>
    </row>
    <row r="134" spans="1:4" x14ac:dyDescent="0.35">
      <c r="A134" s="139">
        <v>283</v>
      </c>
      <c r="B134" s="23" t="s">
        <v>523</v>
      </c>
      <c r="C134" s="24" t="s">
        <v>524</v>
      </c>
      <c r="D134" s="139"/>
    </row>
    <row r="135" spans="1:4" x14ac:dyDescent="0.35">
      <c r="A135" s="139">
        <v>13</v>
      </c>
      <c r="B135" s="23" t="s">
        <v>525</v>
      </c>
      <c r="C135" s="24" t="s">
        <v>526</v>
      </c>
      <c r="D135" s="139" t="s">
        <v>277</v>
      </c>
    </row>
    <row r="136" spans="1:4" x14ac:dyDescent="0.35">
      <c r="A136" s="139">
        <v>14</v>
      </c>
      <c r="B136" s="23" t="s">
        <v>527</v>
      </c>
      <c r="C136" s="24" t="s">
        <v>528</v>
      </c>
      <c r="D136" s="139" t="s">
        <v>277</v>
      </c>
    </row>
    <row r="137" spans="1:4" x14ac:dyDescent="0.35">
      <c r="A137" s="139">
        <v>25</v>
      </c>
      <c r="B137" s="23" t="s">
        <v>182</v>
      </c>
      <c r="C137" s="24" t="s">
        <v>529</v>
      </c>
      <c r="D137" s="139" t="s">
        <v>277</v>
      </c>
    </row>
    <row r="138" spans="1:4" x14ac:dyDescent="0.35">
      <c r="A138" s="139">
        <v>26</v>
      </c>
      <c r="B138" s="23" t="s">
        <v>195</v>
      </c>
      <c r="C138" s="24" t="s">
        <v>530</v>
      </c>
      <c r="D138" s="139" t="s">
        <v>277</v>
      </c>
    </row>
    <row r="139" spans="1:4" x14ac:dyDescent="0.35">
      <c r="A139" s="139">
        <v>27</v>
      </c>
      <c r="B139" s="23" t="s">
        <v>531</v>
      </c>
      <c r="C139" s="25" t="s">
        <v>532</v>
      </c>
      <c r="D139" s="139" t="s">
        <v>277</v>
      </c>
    </row>
    <row r="140" spans="1:4" x14ac:dyDescent="0.35">
      <c r="A140" s="139">
        <v>28</v>
      </c>
      <c r="B140" s="23" t="s">
        <v>533</v>
      </c>
      <c r="C140" s="24" t="s">
        <v>534</v>
      </c>
      <c r="D140" s="139"/>
    </row>
    <row r="141" spans="1:4" x14ac:dyDescent="0.35">
      <c r="A141" s="139">
        <v>29</v>
      </c>
      <c r="B141" s="23" t="s">
        <v>535</v>
      </c>
      <c r="C141" s="24" t="s">
        <v>536</v>
      </c>
      <c r="D141" s="139"/>
    </row>
    <row r="142" spans="1:4" x14ac:dyDescent="0.35">
      <c r="A142" s="139">
        <v>30</v>
      </c>
      <c r="B142" s="23" t="s">
        <v>537</v>
      </c>
      <c r="C142" s="24" t="s">
        <v>538</v>
      </c>
      <c r="D142" s="139" t="s">
        <v>282</v>
      </c>
    </row>
    <row r="143" spans="1:4" x14ac:dyDescent="0.35">
      <c r="A143" s="139">
        <v>635</v>
      </c>
      <c r="B143" s="23" t="s">
        <v>539</v>
      </c>
      <c r="C143" s="24" t="s">
        <v>540</v>
      </c>
      <c r="D143" s="139"/>
    </row>
    <row r="144" spans="1:4" x14ac:dyDescent="0.35">
      <c r="A144" s="139">
        <v>404</v>
      </c>
      <c r="B144" s="23" t="s">
        <v>197</v>
      </c>
      <c r="C144" s="24" t="s">
        <v>541</v>
      </c>
      <c r="D144" s="139" t="s">
        <v>282</v>
      </c>
    </row>
    <row r="145" spans="1:4" x14ac:dyDescent="0.35">
      <c r="A145" s="142">
        <v>33</v>
      </c>
      <c r="B145" s="23" t="s">
        <v>198</v>
      </c>
      <c r="C145" s="24" t="s">
        <v>542</v>
      </c>
      <c r="D145" s="139" t="s">
        <v>282</v>
      </c>
    </row>
    <row r="146" spans="1:4" x14ac:dyDescent="0.35">
      <c r="A146" s="139">
        <v>35</v>
      </c>
      <c r="B146" s="23" t="s">
        <v>543</v>
      </c>
      <c r="C146" s="24" t="s">
        <v>544</v>
      </c>
      <c r="D146" s="139"/>
    </row>
    <row r="147" spans="1:4" x14ac:dyDescent="0.35">
      <c r="A147" s="139">
        <v>36</v>
      </c>
      <c r="B147" s="23" t="s">
        <v>545</v>
      </c>
      <c r="C147" s="25" t="s">
        <v>546</v>
      </c>
      <c r="D147" s="139"/>
    </row>
    <row r="148" spans="1:4" x14ac:dyDescent="0.35">
      <c r="A148" s="139">
        <v>37</v>
      </c>
      <c r="B148" s="23" t="s">
        <v>185</v>
      </c>
      <c r="C148" s="24" t="s">
        <v>547</v>
      </c>
      <c r="D148" s="139" t="s">
        <v>282</v>
      </c>
    </row>
    <row r="149" spans="1:4" x14ac:dyDescent="0.35">
      <c r="A149" s="139">
        <v>39</v>
      </c>
      <c r="B149" s="23" t="s">
        <v>548</v>
      </c>
      <c r="C149" s="24" t="s">
        <v>549</v>
      </c>
      <c r="D149" s="139" t="s">
        <v>277</v>
      </c>
    </row>
    <row r="150" spans="1:4" x14ac:dyDescent="0.35">
      <c r="A150" s="139">
        <v>356</v>
      </c>
      <c r="B150" s="23" t="s">
        <v>550</v>
      </c>
      <c r="C150" s="24" t="s">
        <v>551</v>
      </c>
      <c r="D150" s="139" t="s">
        <v>282</v>
      </c>
    </row>
    <row r="151" spans="1:4" x14ac:dyDescent="0.35">
      <c r="A151" s="139">
        <v>40</v>
      </c>
      <c r="B151" s="23" t="s">
        <v>552</v>
      </c>
      <c r="C151" s="25" t="s">
        <v>553</v>
      </c>
      <c r="D151" s="139" t="s">
        <v>277</v>
      </c>
    </row>
    <row r="152" spans="1:4" x14ac:dyDescent="0.35">
      <c r="A152" s="139">
        <v>41</v>
      </c>
      <c r="B152" s="23" t="s">
        <v>554</v>
      </c>
      <c r="C152" s="25" t="s">
        <v>555</v>
      </c>
      <c r="D152" s="139" t="s">
        <v>277</v>
      </c>
    </row>
    <row r="153" spans="1:4" x14ac:dyDescent="0.35">
      <c r="A153" s="139">
        <v>42</v>
      </c>
      <c r="B153" s="23" t="s">
        <v>556</v>
      </c>
      <c r="C153" s="25" t="s">
        <v>557</v>
      </c>
      <c r="D153" s="139" t="s">
        <v>277</v>
      </c>
    </row>
    <row r="154" spans="1:4" x14ac:dyDescent="0.35">
      <c r="A154" s="139">
        <v>44</v>
      </c>
      <c r="B154" s="23" t="s">
        <v>558</v>
      </c>
      <c r="C154" s="25" t="s">
        <v>559</v>
      </c>
      <c r="D154" s="139"/>
    </row>
    <row r="155" spans="1:4" x14ac:dyDescent="0.35">
      <c r="A155" s="139">
        <v>45</v>
      </c>
      <c r="B155" s="23" t="s">
        <v>199</v>
      </c>
      <c r="C155" s="24" t="s">
        <v>560</v>
      </c>
      <c r="D155" s="139"/>
    </row>
    <row r="156" spans="1:4" x14ac:dyDescent="0.35">
      <c r="A156" s="139">
        <v>405</v>
      </c>
      <c r="B156" s="23" t="s">
        <v>200</v>
      </c>
      <c r="C156" s="24" t="s">
        <v>561</v>
      </c>
      <c r="D156" s="139" t="s">
        <v>282</v>
      </c>
    </row>
    <row r="157" spans="1:4" x14ac:dyDescent="0.35">
      <c r="A157" s="139">
        <v>46</v>
      </c>
      <c r="B157" s="23" t="s">
        <v>201</v>
      </c>
      <c r="C157" s="24" t="s">
        <v>562</v>
      </c>
      <c r="D157" s="139" t="s">
        <v>282</v>
      </c>
    </row>
    <row r="158" spans="1:4" x14ac:dyDescent="0.35">
      <c r="A158" s="139">
        <v>47</v>
      </c>
      <c r="B158" s="23" t="s">
        <v>563</v>
      </c>
      <c r="C158" s="24" t="s">
        <v>564</v>
      </c>
      <c r="D158" s="139" t="s">
        <v>282</v>
      </c>
    </row>
    <row r="159" spans="1:4" x14ac:dyDescent="0.35">
      <c r="A159" s="139">
        <v>406</v>
      </c>
      <c r="B159" s="23" t="s">
        <v>202</v>
      </c>
      <c r="C159" s="24" t="s">
        <v>565</v>
      </c>
      <c r="D159" s="139" t="s">
        <v>282</v>
      </c>
    </row>
    <row r="160" spans="1:4" x14ac:dyDescent="0.35">
      <c r="A160" s="139">
        <v>407</v>
      </c>
      <c r="B160" s="23" t="s">
        <v>203</v>
      </c>
      <c r="C160" s="24" t="s">
        <v>566</v>
      </c>
      <c r="D160" s="139" t="s">
        <v>282</v>
      </c>
    </row>
    <row r="161" spans="1:4" x14ac:dyDescent="0.35">
      <c r="A161" s="139">
        <v>408</v>
      </c>
      <c r="B161" s="23" t="s">
        <v>567</v>
      </c>
      <c r="C161" s="24" t="s">
        <v>568</v>
      </c>
      <c r="D161" s="139"/>
    </row>
    <row r="162" spans="1:4" x14ac:dyDescent="0.35">
      <c r="A162" s="139">
        <v>409</v>
      </c>
      <c r="B162" s="23" t="s">
        <v>204</v>
      </c>
      <c r="C162" s="24" t="s">
        <v>569</v>
      </c>
      <c r="D162" s="139" t="s">
        <v>282</v>
      </c>
    </row>
    <row r="163" spans="1:4" x14ac:dyDescent="0.35">
      <c r="A163" s="139">
        <v>410</v>
      </c>
      <c r="B163" s="23" t="s">
        <v>205</v>
      </c>
      <c r="C163" s="24" t="s">
        <v>570</v>
      </c>
      <c r="D163" s="139" t="s">
        <v>282</v>
      </c>
    </row>
    <row r="164" spans="1:4" x14ac:dyDescent="0.35">
      <c r="A164" s="139">
        <v>411</v>
      </c>
      <c r="B164" s="23" t="s">
        <v>571</v>
      </c>
      <c r="C164" s="24" t="s">
        <v>572</v>
      </c>
      <c r="D164" s="139" t="s">
        <v>282</v>
      </c>
    </row>
    <row r="165" spans="1:4" x14ac:dyDescent="0.35">
      <c r="A165" s="139">
        <v>412</v>
      </c>
      <c r="B165" s="23" t="s">
        <v>206</v>
      </c>
      <c r="C165" s="24" t="s">
        <v>573</v>
      </c>
      <c r="D165" s="139" t="s">
        <v>282</v>
      </c>
    </row>
    <row r="166" spans="1:4" x14ac:dyDescent="0.35">
      <c r="A166" s="139">
        <v>52</v>
      </c>
      <c r="B166" s="23" t="s">
        <v>574</v>
      </c>
      <c r="C166" s="24" t="s">
        <v>575</v>
      </c>
      <c r="D166" s="139" t="s">
        <v>277</v>
      </c>
    </row>
    <row r="167" spans="1:4" x14ac:dyDescent="0.35">
      <c r="A167" s="139">
        <v>53</v>
      </c>
      <c r="B167" s="23" t="s">
        <v>576</v>
      </c>
      <c r="C167" s="24" t="s">
        <v>577</v>
      </c>
      <c r="D167" s="139" t="s">
        <v>282</v>
      </c>
    </row>
    <row r="168" spans="1:4" x14ac:dyDescent="0.35">
      <c r="A168" s="139">
        <v>54</v>
      </c>
      <c r="B168" s="23" t="s">
        <v>578</v>
      </c>
      <c r="C168" s="24" t="s">
        <v>579</v>
      </c>
      <c r="D168" s="139"/>
    </row>
    <row r="169" spans="1:4" x14ac:dyDescent="0.35">
      <c r="A169" s="139">
        <v>55</v>
      </c>
      <c r="B169" s="23" t="s">
        <v>580</v>
      </c>
      <c r="C169" s="24" t="s">
        <v>581</v>
      </c>
      <c r="D169" s="139" t="s">
        <v>277</v>
      </c>
    </row>
    <row r="170" spans="1:4" x14ac:dyDescent="0.35">
      <c r="A170" s="139">
        <v>56</v>
      </c>
      <c r="B170" s="23" t="s">
        <v>582</v>
      </c>
      <c r="C170" s="24" t="s">
        <v>583</v>
      </c>
      <c r="D170" s="139" t="s">
        <v>282</v>
      </c>
    </row>
    <row r="171" spans="1:4" x14ac:dyDescent="0.35">
      <c r="A171" s="139">
        <v>57</v>
      </c>
      <c r="B171" s="23" t="s">
        <v>584</v>
      </c>
      <c r="C171" s="25" t="s">
        <v>585</v>
      </c>
      <c r="D171" s="139"/>
    </row>
    <row r="172" spans="1:4" x14ac:dyDescent="0.35">
      <c r="A172" s="139">
        <v>58</v>
      </c>
      <c r="B172" s="23" t="s">
        <v>207</v>
      </c>
      <c r="C172" s="24" t="s">
        <v>586</v>
      </c>
      <c r="D172" s="139" t="s">
        <v>282</v>
      </c>
    </row>
    <row r="173" spans="1:4" x14ac:dyDescent="0.35">
      <c r="A173" s="139">
        <v>60</v>
      </c>
      <c r="B173" s="23" t="s">
        <v>587</v>
      </c>
      <c r="C173" s="25" t="s">
        <v>588</v>
      </c>
      <c r="D173" s="139" t="s">
        <v>277</v>
      </c>
    </row>
    <row r="174" spans="1:4" x14ac:dyDescent="0.35">
      <c r="A174" s="139">
        <v>61</v>
      </c>
      <c r="B174" s="23" t="s">
        <v>589</v>
      </c>
      <c r="C174" s="25" t="s">
        <v>590</v>
      </c>
      <c r="D174" s="139"/>
    </row>
    <row r="175" spans="1:4" x14ac:dyDescent="0.35">
      <c r="A175" s="139">
        <v>82</v>
      </c>
      <c r="B175" s="23" t="s">
        <v>591</v>
      </c>
      <c r="C175" s="25" t="s">
        <v>592</v>
      </c>
      <c r="D175" s="139"/>
    </row>
    <row r="176" spans="1:4" x14ac:dyDescent="0.35">
      <c r="A176" s="139">
        <v>284</v>
      </c>
      <c r="B176" s="23" t="s">
        <v>593</v>
      </c>
      <c r="C176" s="24" t="s">
        <v>594</v>
      </c>
      <c r="D176" s="139"/>
    </row>
    <row r="177" spans="1:4" x14ac:dyDescent="0.35">
      <c r="A177" s="139">
        <v>558</v>
      </c>
      <c r="B177" s="23" t="s">
        <v>595</v>
      </c>
      <c r="C177" s="24" t="s">
        <v>596</v>
      </c>
      <c r="D177" s="139" t="s">
        <v>282</v>
      </c>
    </row>
    <row r="178" spans="1:4" x14ac:dyDescent="0.35">
      <c r="A178" s="139">
        <v>62</v>
      </c>
      <c r="B178" s="23" t="s">
        <v>597</v>
      </c>
      <c r="C178" s="24" t="s">
        <v>598</v>
      </c>
      <c r="D178" s="139" t="s">
        <v>282</v>
      </c>
    </row>
    <row r="179" spans="1:4" x14ac:dyDescent="0.35">
      <c r="A179" s="139">
        <v>63</v>
      </c>
      <c r="B179" s="23" t="s">
        <v>599</v>
      </c>
      <c r="C179" s="24" t="s">
        <v>600</v>
      </c>
      <c r="D179" s="139" t="s">
        <v>282</v>
      </c>
    </row>
    <row r="180" spans="1:4" x14ac:dyDescent="0.35">
      <c r="A180" s="139">
        <v>65</v>
      </c>
      <c r="B180" s="23" t="s">
        <v>601</v>
      </c>
      <c r="C180" s="24" t="s">
        <v>602</v>
      </c>
      <c r="D180" s="139" t="s">
        <v>277</v>
      </c>
    </row>
    <row r="181" spans="1:4" x14ac:dyDescent="0.35">
      <c r="A181" s="139">
        <v>522</v>
      </c>
      <c r="B181" s="23" t="s">
        <v>603</v>
      </c>
      <c r="C181" s="24" t="s">
        <v>604</v>
      </c>
      <c r="D181" s="139" t="s">
        <v>282</v>
      </c>
    </row>
    <row r="182" spans="1:4" x14ac:dyDescent="0.35">
      <c r="A182" s="139">
        <v>64</v>
      </c>
      <c r="B182" s="23" t="s">
        <v>605</v>
      </c>
      <c r="C182" s="24" t="s">
        <v>606</v>
      </c>
      <c r="D182" s="139" t="s">
        <v>282</v>
      </c>
    </row>
    <row r="183" spans="1:4" x14ac:dyDescent="0.35">
      <c r="A183" s="139">
        <v>66</v>
      </c>
      <c r="B183" s="23" t="s">
        <v>607</v>
      </c>
      <c r="C183" s="24" t="s">
        <v>608</v>
      </c>
      <c r="D183" s="139"/>
    </row>
    <row r="184" spans="1:4" x14ac:dyDescent="0.35">
      <c r="A184" s="139">
        <v>68</v>
      </c>
      <c r="B184" s="23" t="s">
        <v>609</v>
      </c>
      <c r="C184" s="24" t="s">
        <v>610</v>
      </c>
      <c r="D184" s="139"/>
    </row>
    <row r="185" spans="1:4" x14ac:dyDescent="0.35">
      <c r="A185" s="139">
        <v>71</v>
      </c>
      <c r="B185" s="23" t="s">
        <v>611</v>
      </c>
      <c r="C185" s="25" t="s">
        <v>612</v>
      </c>
      <c r="D185" s="139" t="s">
        <v>277</v>
      </c>
    </row>
    <row r="186" spans="1:4" x14ac:dyDescent="0.35">
      <c r="A186" s="139">
        <v>72</v>
      </c>
      <c r="B186" s="23" t="s">
        <v>613</v>
      </c>
      <c r="C186" s="24" t="s">
        <v>614</v>
      </c>
      <c r="D186" s="139" t="s">
        <v>282</v>
      </c>
    </row>
    <row r="187" spans="1:4" x14ac:dyDescent="0.35">
      <c r="A187" s="139">
        <v>324</v>
      </c>
      <c r="B187" s="23" t="s">
        <v>615</v>
      </c>
      <c r="C187" s="24" t="s">
        <v>616</v>
      </c>
      <c r="D187" s="139" t="s">
        <v>282</v>
      </c>
    </row>
    <row r="188" spans="1:4" x14ac:dyDescent="0.35">
      <c r="A188" s="139">
        <v>77</v>
      </c>
      <c r="B188" s="23" t="s">
        <v>617</v>
      </c>
      <c r="C188" s="24" t="s">
        <v>618</v>
      </c>
      <c r="D188" s="139" t="s">
        <v>277</v>
      </c>
    </row>
    <row r="189" spans="1:4" x14ac:dyDescent="0.35">
      <c r="A189" s="139">
        <v>519</v>
      </c>
      <c r="B189" s="23" t="s">
        <v>619</v>
      </c>
      <c r="C189" s="24" t="s">
        <v>620</v>
      </c>
      <c r="D189" s="139"/>
    </row>
    <row r="190" spans="1:4" x14ac:dyDescent="0.35">
      <c r="A190" s="139">
        <v>81</v>
      </c>
      <c r="B190" s="23" t="s">
        <v>621</v>
      </c>
      <c r="C190" s="25" t="s">
        <v>622</v>
      </c>
      <c r="D190" s="139"/>
    </row>
    <row r="191" spans="1:4" x14ac:dyDescent="0.35">
      <c r="A191" s="139">
        <v>144</v>
      </c>
      <c r="B191" s="23" t="s">
        <v>623</v>
      </c>
      <c r="C191" s="25" t="s">
        <v>624</v>
      </c>
      <c r="D191" s="139" t="s">
        <v>277</v>
      </c>
    </row>
    <row r="192" spans="1:4" x14ac:dyDescent="0.35">
      <c r="A192" s="139">
        <v>83</v>
      </c>
      <c r="B192" s="23" t="s">
        <v>208</v>
      </c>
      <c r="C192" s="24" t="s">
        <v>625</v>
      </c>
      <c r="D192" s="139" t="s">
        <v>282</v>
      </c>
    </row>
    <row r="193" spans="1:4" x14ac:dyDescent="0.35">
      <c r="A193" s="139">
        <v>85</v>
      </c>
      <c r="B193" s="23" t="s">
        <v>626</v>
      </c>
      <c r="C193" s="24" t="s">
        <v>627</v>
      </c>
      <c r="D193" s="139" t="s">
        <v>282</v>
      </c>
    </row>
    <row r="194" spans="1:4" x14ac:dyDescent="0.35">
      <c r="A194" s="139">
        <v>86</v>
      </c>
      <c r="B194" s="23" t="s">
        <v>628</v>
      </c>
      <c r="C194" s="24" t="s">
        <v>629</v>
      </c>
      <c r="D194" s="139"/>
    </row>
    <row r="195" spans="1:4" x14ac:dyDescent="0.35">
      <c r="A195" s="139">
        <v>87</v>
      </c>
      <c r="B195" s="29" t="s">
        <v>630</v>
      </c>
      <c r="C195" s="24" t="s">
        <v>631</v>
      </c>
      <c r="D195" s="139"/>
    </row>
    <row r="196" spans="1:4" x14ac:dyDescent="0.35">
      <c r="A196" s="139">
        <v>88</v>
      </c>
      <c r="B196" s="23" t="s">
        <v>632</v>
      </c>
      <c r="C196" s="24" t="s">
        <v>633</v>
      </c>
      <c r="D196" s="139" t="s">
        <v>282</v>
      </c>
    </row>
    <row r="197" spans="1:4" x14ac:dyDescent="0.35">
      <c r="A197" s="139">
        <v>435</v>
      </c>
      <c r="B197" s="23" t="s">
        <v>634</v>
      </c>
      <c r="C197" s="24" t="s">
        <v>635</v>
      </c>
      <c r="D197" s="139" t="s">
        <v>282</v>
      </c>
    </row>
    <row r="198" spans="1:4" x14ac:dyDescent="0.35">
      <c r="A198" s="139">
        <v>413</v>
      </c>
      <c r="B198" s="23" t="s">
        <v>636</v>
      </c>
      <c r="C198" s="24" t="s">
        <v>637</v>
      </c>
      <c r="D198" s="139" t="s">
        <v>282</v>
      </c>
    </row>
    <row r="199" spans="1:4" x14ac:dyDescent="0.35">
      <c r="A199" s="139">
        <v>89</v>
      </c>
      <c r="B199" s="23">
        <v>89</v>
      </c>
      <c r="C199" s="24" t="s">
        <v>638</v>
      </c>
      <c r="D199" s="139"/>
    </row>
    <row r="200" spans="1:4" x14ac:dyDescent="0.35">
      <c r="A200" s="139">
        <v>90</v>
      </c>
      <c r="B200" s="23" t="s">
        <v>639</v>
      </c>
      <c r="C200" s="24" t="s">
        <v>640</v>
      </c>
      <c r="D200" s="139" t="s">
        <v>282</v>
      </c>
    </row>
    <row r="201" spans="1:4" x14ac:dyDescent="0.35">
      <c r="A201" s="139">
        <v>91</v>
      </c>
      <c r="B201" s="23" t="s">
        <v>641</v>
      </c>
      <c r="C201" s="24" t="s">
        <v>642</v>
      </c>
      <c r="D201" s="139" t="s">
        <v>282</v>
      </c>
    </row>
    <row r="202" spans="1:4" x14ac:dyDescent="0.35">
      <c r="A202" s="139">
        <v>92</v>
      </c>
      <c r="B202" s="23" t="s">
        <v>643</v>
      </c>
      <c r="C202" s="24" t="s">
        <v>644</v>
      </c>
      <c r="D202" s="139" t="s">
        <v>282</v>
      </c>
    </row>
    <row r="203" spans="1:4" x14ac:dyDescent="0.35">
      <c r="A203" s="139">
        <v>93</v>
      </c>
      <c r="B203" s="29" t="s">
        <v>645</v>
      </c>
      <c r="C203" s="24" t="s">
        <v>646</v>
      </c>
      <c r="D203" s="139"/>
    </row>
    <row r="204" spans="1:4" x14ac:dyDescent="0.35">
      <c r="A204" s="139">
        <v>94</v>
      </c>
      <c r="B204" s="23" t="s">
        <v>647</v>
      </c>
      <c r="C204" s="24" t="s">
        <v>648</v>
      </c>
      <c r="D204" s="139" t="s">
        <v>282</v>
      </c>
    </row>
    <row r="205" spans="1:4" x14ac:dyDescent="0.35">
      <c r="A205" s="139">
        <v>351</v>
      </c>
      <c r="B205" s="23">
        <v>351</v>
      </c>
      <c r="C205" s="24" t="s">
        <v>649</v>
      </c>
      <c r="D205" s="139" t="s">
        <v>282</v>
      </c>
    </row>
    <row r="206" spans="1:4" x14ac:dyDescent="0.35">
      <c r="A206" s="139">
        <v>95</v>
      </c>
      <c r="B206" s="23" t="s">
        <v>650</v>
      </c>
      <c r="C206" s="24" t="s">
        <v>651</v>
      </c>
      <c r="D206" s="139" t="s">
        <v>282</v>
      </c>
    </row>
    <row r="207" spans="1:4" x14ac:dyDescent="0.35">
      <c r="A207" s="139">
        <v>96</v>
      </c>
      <c r="B207" s="23" t="s">
        <v>652</v>
      </c>
      <c r="C207" s="25" t="s">
        <v>653</v>
      </c>
      <c r="D207" s="139" t="s">
        <v>277</v>
      </c>
    </row>
    <row r="208" spans="1:4" x14ac:dyDescent="0.35">
      <c r="A208" s="139">
        <v>97</v>
      </c>
      <c r="B208" s="23" t="s">
        <v>654</v>
      </c>
      <c r="C208" s="24" t="s">
        <v>655</v>
      </c>
      <c r="D208" s="139" t="s">
        <v>282</v>
      </c>
    </row>
    <row r="209" spans="1:4" x14ac:dyDescent="0.35">
      <c r="A209" s="139">
        <v>98</v>
      </c>
      <c r="B209" s="23" t="s">
        <v>656</v>
      </c>
      <c r="C209" s="25" t="s">
        <v>657</v>
      </c>
      <c r="D209" s="139" t="s">
        <v>277</v>
      </c>
    </row>
    <row r="210" spans="1:4" x14ac:dyDescent="0.35">
      <c r="A210" s="139">
        <v>99</v>
      </c>
      <c r="B210" s="23" t="s">
        <v>658</v>
      </c>
      <c r="C210" s="25" t="s">
        <v>659</v>
      </c>
      <c r="D210" s="139"/>
    </row>
    <row r="211" spans="1:4" x14ac:dyDescent="0.35">
      <c r="A211" s="139">
        <v>243</v>
      </c>
      <c r="B211" s="23" t="s">
        <v>660</v>
      </c>
      <c r="C211" s="24" t="s">
        <v>661</v>
      </c>
      <c r="D211" s="139" t="s">
        <v>277</v>
      </c>
    </row>
    <row r="212" spans="1:4" x14ac:dyDescent="0.35">
      <c r="A212" s="139">
        <v>100</v>
      </c>
      <c r="B212" s="23" t="s">
        <v>662</v>
      </c>
      <c r="C212" s="24" t="s">
        <v>663</v>
      </c>
      <c r="D212" s="139"/>
    </row>
    <row r="213" spans="1:4" x14ac:dyDescent="0.35">
      <c r="A213" s="139">
        <v>101</v>
      </c>
      <c r="B213" s="23" t="s">
        <v>664</v>
      </c>
      <c r="C213" s="24" t="s">
        <v>665</v>
      </c>
      <c r="D213" s="139" t="s">
        <v>282</v>
      </c>
    </row>
    <row r="214" spans="1:4" x14ac:dyDescent="0.35">
      <c r="A214" s="139">
        <v>102</v>
      </c>
      <c r="B214" s="23" t="s">
        <v>666</v>
      </c>
      <c r="C214" s="24" t="s">
        <v>667</v>
      </c>
      <c r="D214" s="139"/>
    </row>
    <row r="215" spans="1:4" x14ac:dyDescent="0.35">
      <c r="A215" s="139">
        <v>103</v>
      </c>
      <c r="B215" s="23" t="s">
        <v>668</v>
      </c>
      <c r="C215" s="24" t="s">
        <v>669</v>
      </c>
      <c r="D215" s="139" t="s">
        <v>282</v>
      </c>
    </row>
    <row r="216" spans="1:4" x14ac:dyDescent="0.35">
      <c r="A216" s="139">
        <v>105</v>
      </c>
      <c r="B216" s="23" t="s">
        <v>670</v>
      </c>
      <c r="C216" s="25" t="s">
        <v>671</v>
      </c>
      <c r="D216" s="139" t="s">
        <v>277</v>
      </c>
    </row>
    <row r="217" spans="1:4" x14ac:dyDescent="0.35">
      <c r="A217" s="139">
        <v>108</v>
      </c>
      <c r="B217" s="23" t="s">
        <v>209</v>
      </c>
      <c r="C217" s="24" t="s">
        <v>672</v>
      </c>
      <c r="D217" s="139" t="s">
        <v>282</v>
      </c>
    </row>
    <row r="218" spans="1:4" x14ac:dyDescent="0.35">
      <c r="A218" s="139">
        <v>114</v>
      </c>
      <c r="B218" s="23" t="s">
        <v>673</v>
      </c>
      <c r="C218" s="24" t="s">
        <v>674</v>
      </c>
      <c r="D218" s="139" t="s">
        <v>282</v>
      </c>
    </row>
    <row r="219" spans="1:4" x14ac:dyDescent="0.35">
      <c r="A219" s="139">
        <v>246</v>
      </c>
      <c r="B219" s="23" t="s">
        <v>675</v>
      </c>
      <c r="C219" s="24" t="s">
        <v>676</v>
      </c>
      <c r="D219" s="139"/>
    </row>
    <row r="220" spans="1:4" x14ac:dyDescent="0.35">
      <c r="A220" s="139">
        <v>230</v>
      </c>
      <c r="B220" s="23" t="s">
        <v>677</v>
      </c>
      <c r="C220" s="24" t="s">
        <v>678</v>
      </c>
      <c r="D220" s="139" t="s">
        <v>282</v>
      </c>
    </row>
    <row r="221" spans="1:4" x14ac:dyDescent="0.35">
      <c r="A221" s="139">
        <v>118</v>
      </c>
      <c r="B221" s="23" t="s">
        <v>679</v>
      </c>
      <c r="C221" s="24" t="s">
        <v>680</v>
      </c>
      <c r="D221" s="139" t="s">
        <v>282</v>
      </c>
    </row>
    <row r="222" spans="1:4" x14ac:dyDescent="0.35">
      <c r="A222" s="139">
        <v>325</v>
      </c>
      <c r="B222" s="23" t="s">
        <v>681</v>
      </c>
      <c r="C222" s="24" t="s">
        <v>682</v>
      </c>
      <c r="D222" s="139" t="s">
        <v>282</v>
      </c>
    </row>
    <row r="223" spans="1:4" x14ac:dyDescent="0.35">
      <c r="A223" s="139">
        <v>119</v>
      </c>
      <c r="B223" s="23" t="s">
        <v>683</v>
      </c>
      <c r="C223" s="24" t="s">
        <v>684</v>
      </c>
      <c r="D223" s="139" t="s">
        <v>282</v>
      </c>
    </row>
    <row r="224" spans="1:4" x14ac:dyDescent="0.35">
      <c r="A224" s="139">
        <v>130</v>
      </c>
      <c r="B224" s="23" t="s">
        <v>685</v>
      </c>
      <c r="C224" s="24" t="s">
        <v>686</v>
      </c>
      <c r="D224" s="139" t="s">
        <v>277</v>
      </c>
    </row>
    <row r="225" spans="1:4" x14ac:dyDescent="0.35">
      <c r="A225" s="139">
        <v>131</v>
      </c>
      <c r="B225" s="23" t="s">
        <v>687</v>
      </c>
      <c r="C225" s="24" t="s">
        <v>688</v>
      </c>
      <c r="D225" s="139" t="s">
        <v>282</v>
      </c>
    </row>
    <row r="226" spans="1:4" x14ac:dyDescent="0.35">
      <c r="A226" s="139">
        <v>132</v>
      </c>
      <c r="B226" s="23" t="s">
        <v>689</v>
      </c>
      <c r="C226" s="25" t="s">
        <v>690</v>
      </c>
      <c r="D226" s="139"/>
    </row>
    <row r="227" spans="1:4" x14ac:dyDescent="0.35">
      <c r="A227" s="139">
        <v>134</v>
      </c>
      <c r="B227" s="23" t="s">
        <v>691</v>
      </c>
      <c r="C227" s="25" t="s">
        <v>692</v>
      </c>
      <c r="D227" s="139"/>
    </row>
    <row r="228" spans="1:4" x14ac:dyDescent="0.35">
      <c r="A228" s="139">
        <v>140</v>
      </c>
      <c r="B228" s="23" t="s">
        <v>693</v>
      </c>
      <c r="C228" s="27" t="s">
        <v>694</v>
      </c>
      <c r="D228" s="139" t="s">
        <v>282</v>
      </c>
    </row>
    <row r="229" spans="1:4" x14ac:dyDescent="0.35">
      <c r="A229" s="139">
        <v>136</v>
      </c>
      <c r="B229" s="23" t="s">
        <v>210</v>
      </c>
      <c r="C229" s="27" t="s">
        <v>695</v>
      </c>
      <c r="D229" s="139" t="s">
        <v>282</v>
      </c>
    </row>
    <row r="230" spans="1:4" x14ac:dyDescent="0.35">
      <c r="A230" s="139">
        <v>414</v>
      </c>
      <c r="B230" s="23" t="s">
        <v>211</v>
      </c>
      <c r="C230" s="24" t="s">
        <v>696</v>
      </c>
      <c r="D230" s="139" t="s">
        <v>282</v>
      </c>
    </row>
    <row r="231" spans="1:4" x14ac:dyDescent="0.35">
      <c r="A231" s="139">
        <v>145</v>
      </c>
      <c r="B231" s="23" t="s">
        <v>697</v>
      </c>
      <c r="C231" s="25" t="s">
        <v>698</v>
      </c>
      <c r="D231" s="139" t="s">
        <v>277</v>
      </c>
    </row>
    <row r="232" spans="1:4" x14ac:dyDescent="0.35">
      <c r="A232" s="139">
        <v>146</v>
      </c>
      <c r="B232" s="23" t="s">
        <v>212</v>
      </c>
      <c r="C232" s="24" t="s">
        <v>699</v>
      </c>
      <c r="D232" s="139" t="s">
        <v>282</v>
      </c>
    </row>
    <row r="233" spans="1:4" x14ac:dyDescent="0.35">
      <c r="A233" s="139">
        <v>148</v>
      </c>
      <c r="B233" s="23">
        <v>148</v>
      </c>
      <c r="C233" s="24" t="s">
        <v>700</v>
      </c>
      <c r="D233" s="139" t="s">
        <v>282</v>
      </c>
    </row>
    <row r="234" spans="1:4" x14ac:dyDescent="0.35">
      <c r="A234" s="139">
        <v>149</v>
      </c>
      <c r="B234" s="23" t="s">
        <v>213</v>
      </c>
      <c r="C234" s="24" t="s">
        <v>701</v>
      </c>
      <c r="D234" s="139" t="s">
        <v>277</v>
      </c>
    </row>
    <row r="235" spans="1:4" x14ac:dyDescent="0.35">
      <c r="A235" s="139">
        <v>150</v>
      </c>
      <c r="B235" s="23">
        <v>150</v>
      </c>
      <c r="C235" s="24" t="s">
        <v>702</v>
      </c>
      <c r="D235" s="139"/>
    </row>
    <row r="236" spans="1:4" x14ac:dyDescent="0.35">
      <c r="A236" s="139">
        <v>152</v>
      </c>
      <c r="B236" s="23" t="s">
        <v>703</v>
      </c>
      <c r="C236" s="24" t="s">
        <v>704</v>
      </c>
      <c r="D236" s="139" t="s">
        <v>282</v>
      </c>
    </row>
    <row r="237" spans="1:4" x14ac:dyDescent="0.35">
      <c r="A237" s="139">
        <v>156</v>
      </c>
      <c r="B237" s="23" t="s">
        <v>705</v>
      </c>
      <c r="C237" s="24" t="s">
        <v>706</v>
      </c>
      <c r="D237" s="139"/>
    </row>
    <row r="238" spans="1:4" x14ac:dyDescent="0.35">
      <c r="A238" s="139">
        <v>158</v>
      </c>
      <c r="B238" s="23" t="s">
        <v>707</v>
      </c>
      <c r="C238" s="24" t="s">
        <v>708</v>
      </c>
      <c r="D238" s="139"/>
    </row>
    <row r="239" spans="1:4" x14ac:dyDescent="0.35">
      <c r="A239" s="139">
        <v>159</v>
      </c>
      <c r="B239" s="23" t="s">
        <v>709</v>
      </c>
      <c r="C239" s="24" t="s">
        <v>710</v>
      </c>
      <c r="D239" s="139" t="s">
        <v>277</v>
      </c>
    </row>
    <row r="240" spans="1:4" x14ac:dyDescent="0.35">
      <c r="A240" s="139">
        <v>161</v>
      </c>
      <c r="B240" s="23" t="s">
        <v>711</v>
      </c>
      <c r="C240" s="24" t="s">
        <v>712</v>
      </c>
      <c r="D240" s="139" t="s">
        <v>282</v>
      </c>
    </row>
    <row r="241" spans="1:4" x14ac:dyDescent="0.35">
      <c r="A241" s="139">
        <v>162</v>
      </c>
      <c r="B241" s="23" t="s">
        <v>713</v>
      </c>
      <c r="C241" s="24" t="s">
        <v>714</v>
      </c>
      <c r="D241" s="139"/>
    </row>
    <row r="242" spans="1:4" x14ac:dyDescent="0.35">
      <c r="A242" s="139">
        <v>163</v>
      </c>
      <c r="B242" s="23" t="s">
        <v>715</v>
      </c>
      <c r="C242" s="24" t="s">
        <v>716</v>
      </c>
      <c r="D242" s="139" t="s">
        <v>277</v>
      </c>
    </row>
    <row r="243" spans="1:4" x14ac:dyDescent="0.35">
      <c r="A243" s="139">
        <v>164</v>
      </c>
      <c r="B243" s="23" t="s">
        <v>717</v>
      </c>
      <c r="C243" s="24" t="s">
        <v>718</v>
      </c>
      <c r="D243" s="139" t="s">
        <v>277</v>
      </c>
    </row>
    <row r="244" spans="1:4" x14ac:dyDescent="0.35">
      <c r="A244" s="139">
        <v>415</v>
      </c>
      <c r="B244" s="23" t="s">
        <v>719</v>
      </c>
      <c r="C244" s="24" t="s">
        <v>720</v>
      </c>
      <c r="D244" s="139" t="s">
        <v>277</v>
      </c>
    </row>
    <row r="245" spans="1:4" x14ac:dyDescent="0.35">
      <c r="A245" s="139">
        <v>165</v>
      </c>
      <c r="B245" s="23" t="s">
        <v>721</v>
      </c>
      <c r="C245" s="25" t="s">
        <v>722</v>
      </c>
      <c r="D245" s="139" t="s">
        <v>277</v>
      </c>
    </row>
    <row r="246" spans="1:4" x14ac:dyDescent="0.35">
      <c r="A246" s="139">
        <v>166</v>
      </c>
      <c r="B246" s="23" t="s">
        <v>723</v>
      </c>
      <c r="C246" s="25" t="s">
        <v>724</v>
      </c>
      <c r="D246" s="139" t="s">
        <v>277</v>
      </c>
    </row>
    <row r="247" spans="1:4" x14ac:dyDescent="0.35">
      <c r="A247" s="139">
        <v>167</v>
      </c>
      <c r="B247" s="29" t="s">
        <v>725</v>
      </c>
      <c r="C247" s="25" t="s">
        <v>726</v>
      </c>
      <c r="D247" s="139"/>
    </row>
    <row r="248" spans="1:4" x14ac:dyDescent="0.35">
      <c r="A248" s="139">
        <v>168</v>
      </c>
      <c r="B248" s="29" t="s">
        <v>727</v>
      </c>
      <c r="C248" s="25" t="s">
        <v>728</v>
      </c>
      <c r="D248" s="139" t="s">
        <v>277</v>
      </c>
    </row>
    <row r="249" spans="1:4" x14ac:dyDescent="0.35">
      <c r="A249" s="139">
        <v>169</v>
      </c>
      <c r="B249" s="23" t="s">
        <v>729</v>
      </c>
      <c r="C249" s="25" t="s">
        <v>730</v>
      </c>
      <c r="D249" s="139" t="s">
        <v>277</v>
      </c>
    </row>
    <row r="250" spans="1:4" x14ac:dyDescent="0.35">
      <c r="A250" s="139">
        <v>172</v>
      </c>
      <c r="B250" s="28" t="s">
        <v>731</v>
      </c>
      <c r="C250" s="25" t="s">
        <v>732</v>
      </c>
      <c r="D250" s="139" t="s">
        <v>282</v>
      </c>
    </row>
    <row r="251" spans="1:4" x14ac:dyDescent="0.35">
      <c r="A251" s="139">
        <v>175</v>
      </c>
      <c r="B251" s="23" t="s">
        <v>733</v>
      </c>
      <c r="C251" s="25" t="s">
        <v>734</v>
      </c>
      <c r="D251" s="139"/>
    </row>
    <row r="252" spans="1:4" x14ac:dyDescent="0.35">
      <c r="A252" s="139">
        <v>186</v>
      </c>
      <c r="B252" s="23" t="s">
        <v>735</v>
      </c>
      <c r="C252" s="25" t="s">
        <v>736</v>
      </c>
      <c r="D252" s="139"/>
    </row>
    <row r="253" spans="1:4" x14ac:dyDescent="0.35">
      <c r="A253" s="139">
        <v>185</v>
      </c>
      <c r="B253" s="23" t="s">
        <v>737</v>
      </c>
      <c r="C253" s="24" t="s">
        <v>738</v>
      </c>
      <c r="D253" s="139" t="s">
        <v>282</v>
      </c>
    </row>
    <row r="254" spans="1:4" x14ac:dyDescent="0.35">
      <c r="A254" s="139">
        <v>416</v>
      </c>
      <c r="B254" s="23" t="s">
        <v>739</v>
      </c>
      <c r="C254" s="24" t="s">
        <v>740</v>
      </c>
      <c r="D254" s="139" t="s">
        <v>282</v>
      </c>
    </row>
    <row r="255" spans="1:4" x14ac:dyDescent="0.35">
      <c r="A255" s="139">
        <v>419</v>
      </c>
      <c r="B255" s="23" t="s">
        <v>214</v>
      </c>
      <c r="C255" s="24" t="s">
        <v>741</v>
      </c>
      <c r="D255" s="139" t="s">
        <v>282</v>
      </c>
    </row>
    <row r="256" spans="1:4" x14ac:dyDescent="0.35">
      <c r="A256" s="139">
        <v>417</v>
      </c>
      <c r="B256" s="23" t="s">
        <v>742</v>
      </c>
      <c r="C256" s="24" t="s">
        <v>743</v>
      </c>
      <c r="D256" s="139" t="s">
        <v>282</v>
      </c>
    </row>
    <row r="257" spans="1:4" x14ac:dyDescent="0.35">
      <c r="A257" s="139">
        <v>187</v>
      </c>
      <c r="B257" s="23" t="s">
        <v>744</v>
      </c>
      <c r="C257" s="26" t="s">
        <v>745</v>
      </c>
      <c r="D257" s="139"/>
    </row>
    <row r="258" spans="1:4" x14ac:dyDescent="0.35">
      <c r="A258" s="139">
        <v>420</v>
      </c>
      <c r="B258" s="23" t="s">
        <v>746</v>
      </c>
      <c r="C258" s="24" t="s">
        <v>747</v>
      </c>
      <c r="D258" s="139" t="s">
        <v>282</v>
      </c>
    </row>
    <row r="259" spans="1:4" x14ac:dyDescent="0.35">
      <c r="A259" s="139">
        <v>421</v>
      </c>
      <c r="B259" s="23" t="s">
        <v>748</v>
      </c>
      <c r="C259" s="24" t="s">
        <v>749</v>
      </c>
      <c r="D259" s="139" t="s">
        <v>282</v>
      </c>
    </row>
    <row r="260" spans="1:4" x14ac:dyDescent="0.35">
      <c r="A260" s="139">
        <v>422</v>
      </c>
      <c r="B260" s="23" t="s">
        <v>750</v>
      </c>
      <c r="C260" s="24" t="s">
        <v>751</v>
      </c>
      <c r="D260" s="139" t="s">
        <v>282</v>
      </c>
    </row>
    <row r="261" spans="1:4" x14ac:dyDescent="0.35">
      <c r="A261" s="139">
        <v>423</v>
      </c>
      <c r="B261" s="23" t="s">
        <v>752</v>
      </c>
      <c r="C261" s="24" t="s">
        <v>753</v>
      </c>
      <c r="D261" s="139" t="s">
        <v>282</v>
      </c>
    </row>
    <row r="262" spans="1:4" x14ac:dyDescent="0.35">
      <c r="A262" s="139">
        <v>188</v>
      </c>
      <c r="B262" s="23" t="s">
        <v>754</v>
      </c>
      <c r="C262" s="24" t="s">
        <v>755</v>
      </c>
      <c r="D262" s="139" t="s">
        <v>282</v>
      </c>
    </row>
    <row r="263" spans="1:4" x14ac:dyDescent="0.35">
      <c r="A263" s="139">
        <v>189</v>
      </c>
      <c r="B263" s="23" t="s">
        <v>756</v>
      </c>
      <c r="C263" s="25" t="s">
        <v>757</v>
      </c>
      <c r="D263" s="139" t="s">
        <v>277</v>
      </c>
    </row>
    <row r="264" spans="1:4" x14ac:dyDescent="0.35">
      <c r="A264" s="139">
        <v>520</v>
      </c>
      <c r="B264" s="23" t="s">
        <v>758</v>
      </c>
      <c r="C264" s="24" t="s">
        <v>759</v>
      </c>
      <c r="D264" s="139" t="s">
        <v>282</v>
      </c>
    </row>
    <row r="265" spans="1:4" x14ac:dyDescent="0.35">
      <c r="A265" s="139">
        <v>247</v>
      </c>
      <c r="B265" s="23" t="s">
        <v>760</v>
      </c>
      <c r="C265" s="24" t="s">
        <v>761</v>
      </c>
      <c r="D265" s="139"/>
    </row>
    <row r="266" spans="1:4" x14ac:dyDescent="0.35">
      <c r="A266" s="139">
        <v>248</v>
      </c>
      <c r="B266" s="23" t="s">
        <v>762</v>
      </c>
      <c r="C266" s="24" t="s">
        <v>763</v>
      </c>
      <c r="D266" s="139"/>
    </row>
    <row r="267" spans="1:4" x14ac:dyDescent="0.35">
      <c r="A267" s="139">
        <v>328</v>
      </c>
      <c r="B267" s="23" t="s">
        <v>764</v>
      </c>
      <c r="C267" s="24" t="s">
        <v>765</v>
      </c>
      <c r="D267" s="139" t="s">
        <v>282</v>
      </c>
    </row>
    <row r="268" spans="1:4" x14ac:dyDescent="0.35">
      <c r="A268" s="139">
        <v>194</v>
      </c>
      <c r="B268" s="23" t="s">
        <v>766</v>
      </c>
      <c r="C268" s="24" t="s">
        <v>767</v>
      </c>
      <c r="D268" s="139" t="s">
        <v>282</v>
      </c>
    </row>
    <row r="269" spans="1:4" x14ac:dyDescent="0.35">
      <c r="A269" s="139">
        <v>197</v>
      </c>
      <c r="B269" s="23" t="s">
        <v>768</v>
      </c>
      <c r="C269" s="24" t="s">
        <v>769</v>
      </c>
      <c r="D269" s="139" t="s">
        <v>282</v>
      </c>
    </row>
    <row r="270" spans="1:4" x14ac:dyDescent="0.35">
      <c r="A270" s="139">
        <v>198</v>
      </c>
      <c r="B270" s="23" t="s">
        <v>770</v>
      </c>
      <c r="C270" s="24" t="s">
        <v>771</v>
      </c>
      <c r="D270" s="139" t="s">
        <v>277</v>
      </c>
    </row>
    <row r="271" spans="1:4" x14ac:dyDescent="0.35">
      <c r="A271" s="139">
        <v>521</v>
      </c>
      <c r="B271" s="23" t="s">
        <v>772</v>
      </c>
      <c r="C271" s="27" t="s">
        <v>773</v>
      </c>
      <c r="D271" s="139"/>
    </row>
    <row r="272" spans="1:4" x14ac:dyDescent="0.35">
      <c r="A272" s="139">
        <v>199</v>
      </c>
      <c r="B272" s="23" t="s">
        <v>774</v>
      </c>
      <c r="C272" s="25" t="s">
        <v>775</v>
      </c>
      <c r="D272" s="139"/>
    </row>
    <row r="273" spans="1:4" x14ac:dyDescent="0.35">
      <c r="A273" s="139">
        <v>200</v>
      </c>
      <c r="B273" s="23">
        <v>200</v>
      </c>
      <c r="C273" s="25" t="s">
        <v>776</v>
      </c>
      <c r="D273" s="139" t="s">
        <v>277</v>
      </c>
    </row>
    <row r="274" spans="1:4" x14ac:dyDescent="0.35">
      <c r="A274" s="139">
        <v>201</v>
      </c>
      <c r="B274" s="23" t="s">
        <v>777</v>
      </c>
      <c r="C274" s="24" t="s">
        <v>778</v>
      </c>
      <c r="D274" s="139" t="s">
        <v>282</v>
      </c>
    </row>
    <row r="275" spans="1:4" x14ac:dyDescent="0.35">
      <c r="A275" s="139">
        <v>202</v>
      </c>
      <c r="B275" s="23" t="s">
        <v>779</v>
      </c>
      <c r="C275" s="24" t="s">
        <v>780</v>
      </c>
      <c r="D275" s="139" t="s">
        <v>282</v>
      </c>
    </row>
    <row r="276" spans="1:4" x14ac:dyDescent="0.35">
      <c r="A276" s="139">
        <v>258</v>
      </c>
      <c r="B276" s="23" t="s">
        <v>781</v>
      </c>
      <c r="C276" s="24" t="s">
        <v>782</v>
      </c>
      <c r="D276" s="139"/>
    </row>
    <row r="277" spans="1:4" x14ac:dyDescent="0.35">
      <c r="A277" s="139">
        <v>259</v>
      </c>
      <c r="B277" s="23" t="s">
        <v>783</v>
      </c>
      <c r="C277" s="24" t="s">
        <v>784</v>
      </c>
      <c r="D277" s="139" t="s">
        <v>282</v>
      </c>
    </row>
    <row r="278" spans="1:4" x14ac:dyDescent="0.35">
      <c r="A278" s="139">
        <v>260</v>
      </c>
      <c r="B278" s="23" t="s">
        <v>785</v>
      </c>
      <c r="C278" s="24" t="s">
        <v>786</v>
      </c>
      <c r="D278" s="139" t="s">
        <v>282</v>
      </c>
    </row>
    <row r="279" spans="1:4" x14ac:dyDescent="0.35">
      <c r="A279" s="139">
        <v>261</v>
      </c>
      <c r="B279" s="23" t="s">
        <v>787</v>
      </c>
      <c r="C279" s="24" t="s">
        <v>788</v>
      </c>
      <c r="D279" s="139" t="s">
        <v>282</v>
      </c>
    </row>
    <row r="280" spans="1:4" x14ac:dyDescent="0.35">
      <c r="A280" s="139">
        <v>262</v>
      </c>
      <c r="B280" s="23" t="s">
        <v>789</v>
      </c>
      <c r="C280" s="24" t="s">
        <v>790</v>
      </c>
      <c r="D280" s="139" t="s">
        <v>282</v>
      </c>
    </row>
    <row r="281" spans="1:4" x14ac:dyDescent="0.35">
      <c r="A281" s="139">
        <v>320</v>
      </c>
      <c r="B281" s="23" t="s">
        <v>791</v>
      </c>
      <c r="C281" s="25" t="s">
        <v>792</v>
      </c>
      <c r="D281" s="139" t="s">
        <v>277</v>
      </c>
    </row>
    <row r="282" spans="1:4" x14ac:dyDescent="0.35">
      <c r="A282" s="139">
        <v>523</v>
      </c>
      <c r="B282" s="23" t="s">
        <v>793</v>
      </c>
      <c r="C282" s="27" t="s">
        <v>794</v>
      </c>
      <c r="D282" s="139" t="s">
        <v>277</v>
      </c>
    </row>
    <row r="283" spans="1:4" x14ac:dyDescent="0.35">
      <c r="A283" s="139">
        <v>204</v>
      </c>
      <c r="B283" s="23" t="s">
        <v>795</v>
      </c>
      <c r="C283" s="25" t="s">
        <v>796</v>
      </c>
      <c r="D283" s="139"/>
    </row>
    <row r="284" spans="1:4" x14ac:dyDescent="0.35">
      <c r="A284" s="139">
        <v>205</v>
      </c>
      <c r="B284" s="23" t="s">
        <v>797</v>
      </c>
      <c r="C284" s="25" t="s">
        <v>798</v>
      </c>
      <c r="D284" s="139"/>
    </row>
    <row r="285" spans="1:4" x14ac:dyDescent="0.35">
      <c r="A285" s="139">
        <v>210</v>
      </c>
      <c r="B285" s="23" t="s">
        <v>799</v>
      </c>
      <c r="C285" s="24" t="s">
        <v>800</v>
      </c>
      <c r="D285" s="139" t="s">
        <v>282</v>
      </c>
    </row>
    <row r="286" spans="1:4" x14ac:dyDescent="0.35">
      <c r="A286" s="139">
        <v>211</v>
      </c>
      <c r="B286" s="23" t="s">
        <v>801</v>
      </c>
      <c r="C286" s="24" t="s">
        <v>802</v>
      </c>
      <c r="D286" s="139" t="s">
        <v>282</v>
      </c>
    </row>
    <row r="287" spans="1:4" x14ac:dyDescent="0.35">
      <c r="A287" s="139">
        <v>524</v>
      </c>
      <c r="B287" s="23" t="s">
        <v>803</v>
      </c>
      <c r="C287" s="24" t="s">
        <v>804</v>
      </c>
      <c r="D287" s="139" t="s">
        <v>282</v>
      </c>
    </row>
    <row r="288" spans="1:4" x14ac:dyDescent="0.35">
      <c r="A288" s="139">
        <v>213</v>
      </c>
      <c r="B288" s="23" t="s">
        <v>805</v>
      </c>
      <c r="C288" s="24" t="s">
        <v>806</v>
      </c>
      <c r="D288" s="139" t="s">
        <v>282</v>
      </c>
    </row>
    <row r="289" spans="1:4" x14ac:dyDescent="0.35">
      <c r="A289" s="139">
        <v>319</v>
      </c>
      <c r="B289" s="23" t="s">
        <v>807</v>
      </c>
      <c r="C289" s="24" t="s">
        <v>808</v>
      </c>
      <c r="D289" s="139" t="s">
        <v>277</v>
      </c>
    </row>
    <row r="290" spans="1:4" x14ac:dyDescent="0.35">
      <c r="A290" s="139">
        <v>214</v>
      </c>
      <c r="B290" s="23" t="s">
        <v>809</v>
      </c>
      <c r="C290" s="25" t="s">
        <v>810</v>
      </c>
      <c r="D290" s="139" t="s">
        <v>277</v>
      </c>
    </row>
    <row r="291" spans="1:4" x14ac:dyDescent="0.35">
      <c r="A291" s="139">
        <v>221</v>
      </c>
      <c r="B291" s="23" t="s">
        <v>811</v>
      </c>
      <c r="C291" s="24" t="s">
        <v>812</v>
      </c>
      <c r="D291" s="139" t="s">
        <v>277</v>
      </c>
    </row>
    <row r="292" spans="1:4" x14ac:dyDescent="0.35">
      <c r="A292" s="139">
        <v>263</v>
      </c>
      <c r="B292" s="23" t="s">
        <v>813</v>
      </c>
      <c r="C292" s="24" t="s">
        <v>814</v>
      </c>
      <c r="D292" s="139" t="s">
        <v>277</v>
      </c>
    </row>
    <row r="293" spans="1:4" x14ac:dyDescent="0.35">
      <c r="A293" s="139">
        <v>264</v>
      </c>
      <c r="B293" s="23" t="s">
        <v>815</v>
      </c>
      <c r="C293" s="24" t="s">
        <v>816</v>
      </c>
      <c r="D293" s="139" t="s">
        <v>277</v>
      </c>
    </row>
    <row r="294" spans="1:4" x14ac:dyDescent="0.35">
      <c r="A294" s="139">
        <v>49</v>
      </c>
      <c r="B294" s="23" t="s">
        <v>817</v>
      </c>
      <c r="C294" s="24" t="s">
        <v>818</v>
      </c>
      <c r="D294" s="139" t="s">
        <v>277</v>
      </c>
    </row>
    <row r="295" spans="1:4" x14ac:dyDescent="0.35">
      <c r="A295" s="139">
        <v>50</v>
      </c>
      <c r="B295" s="23" t="s">
        <v>819</v>
      </c>
      <c r="C295" s="24" t="s">
        <v>820</v>
      </c>
      <c r="D295" s="139" t="s">
        <v>277</v>
      </c>
    </row>
    <row r="296" spans="1:4" x14ac:dyDescent="0.35">
      <c r="A296" s="139">
        <v>51</v>
      </c>
      <c r="B296" s="23" t="s">
        <v>821</v>
      </c>
      <c r="C296" s="24" t="s">
        <v>822</v>
      </c>
      <c r="D296" s="139"/>
    </row>
    <row r="297" spans="1:4" x14ac:dyDescent="0.35">
      <c r="A297" s="139">
        <v>223</v>
      </c>
      <c r="B297" s="23" t="s">
        <v>823</v>
      </c>
      <c r="C297" s="25" t="s">
        <v>824</v>
      </c>
      <c r="D297" s="139" t="s">
        <v>277</v>
      </c>
    </row>
    <row r="298" spans="1:4" x14ac:dyDescent="0.35">
      <c r="A298" s="139">
        <v>224</v>
      </c>
      <c r="B298" s="23" t="s">
        <v>825</v>
      </c>
      <c r="C298" s="25" t="s">
        <v>826</v>
      </c>
      <c r="D298" s="139" t="s">
        <v>277</v>
      </c>
    </row>
    <row r="299" spans="1:4" x14ac:dyDescent="0.35">
      <c r="A299" s="139">
        <v>225</v>
      </c>
      <c r="B299" s="23" t="s">
        <v>827</v>
      </c>
      <c r="C299" s="24" t="s">
        <v>828</v>
      </c>
      <c r="D299" s="139" t="s">
        <v>282</v>
      </c>
    </row>
    <row r="300" spans="1:4" x14ac:dyDescent="0.35">
      <c r="A300" s="139">
        <v>227</v>
      </c>
      <c r="B300" s="23">
        <v>227</v>
      </c>
      <c r="C300" s="24" t="s">
        <v>829</v>
      </c>
      <c r="D300" s="139"/>
    </row>
    <row r="301" spans="1:4" x14ac:dyDescent="0.35">
      <c r="A301" s="139">
        <v>357</v>
      </c>
      <c r="B301" s="23" t="s">
        <v>830</v>
      </c>
      <c r="C301" s="24" t="s">
        <v>831</v>
      </c>
      <c r="D301" s="139" t="s">
        <v>277</v>
      </c>
    </row>
    <row r="302" spans="1:4" x14ac:dyDescent="0.35">
      <c r="A302" s="139">
        <v>228</v>
      </c>
      <c r="B302" s="23" t="s">
        <v>832</v>
      </c>
      <c r="C302" s="24" t="s">
        <v>833</v>
      </c>
      <c r="D302" s="139" t="s">
        <v>282</v>
      </c>
    </row>
    <row r="303" spans="1:4" x14ac:dyDescent="0.35">
      <c r="A303" s="139">
        <v>229</v>
      </c>
      <c r="B303" s="23" t="s">
        <v>216</v>
      </c>
      <c r="C303" s="24" t="s">
        <v>834</v>
      </c>
      <c r="D303" s="139" t="s">
        <v>282</v>
      </c>
    </row>
    <row r="304" spans="1:4" x14ac:dyDescent="0.35">
      <c r="A304" s="139">
        <v>231</v>
      </c>
      <c r="B304" s="23" t="s">
        <v>835</v>
      </c>
      <c r="C304" s="24" t="s">
        <v>836</v>
      </c>
      <c r="D304" s="139"/>
    </row>
    <row r="305" spans="1:4" x14ac:dyDescent="0.35">
      <c r="A305" s="139">
        <v>232</v>
      </c>
      <c r="B305" s="23" t="s">
        <v>837</v>
      </c>
      <c r="C305" s="24" t="s">
        <v>838</v>
      </c>
      <c r="D305" s="139" t="s">
        <v>282</v>
      </c>
    </row>
    <row r="306" spans="1:4" x14ac:dyDescent="0.35">
      <c r="A306" s="139">
        <v>233</v>
      </c>
      <c r="B306" s="23" t="s">
        <v>839</v>
      </c>
      <c r="C306" s="24" t="s">
        <v>840</v>
      </c>
      <c r="D306" s="139" t="s">
        <v>282</v>
      </c>
    </row>
    <row r="307" spans="1:4" x14ac:dyDescent="0.35">
      <c r="A307" s="139">
        <v>234</v>
      </c>
      <c r="B307" s="23" t="s">
        <v>841</v>
      </c>
      <c r="C307" s="24" t="s">
        <v>842</v>
      </c>
      <c r="D307" s="139" t="s">
        <v>282</v>
      </c>
    </row>
    <row r="308" spans="1:4" x14ac:dyDescent="0.35">
      <c r="A308" s="139">
        <v>265</v>
      </c>
      <c r="B308" s="23" t="s">
        <v>843</v>
      </c>
      <c r="C308" s="24" t="s">
        <v>844</v>
      </c>
      <c r="D308" s="139" t="s">
        <v>282</v>
      </c>
    </row>
    <row r="309" spans="1:4" x14ac:dyDescent="0.35">
      <c r="A309" s="139">
        <v>266</v>
      </c>
      <c r="B309" s="23" t="s">
        <v>845</v>
      </c>
      <c r="C309" s="24" t="s">
        <v>846</v>
      </c>
      <c r="D309" s="139" t="s">
        <v>282</v>
      </c>
    </row>
    <row r="310" spans="1:4" x14ac:dyDescent="0.35">
      <c r="A310" s="139">
        <v>267</v>
      </c>
      <c r="B310" s="23" t="s">
        <v>847</v>
      </c>
      <c r="C310" s="24" t="s">
        <v>848</v>
      </c>
      <c r="D310" s="139"/>
    </row>
    <row r="311" spans="1:4" x14ac:dyDescent="0.35">
      <c r="A311" s="139">
        <v>268</v>
      </c>
      <c r="B311" s="23" t="s">
        <v>849</v>
      </c>
      <c r="C311" s="24" t="s">
        <v>850</v>
      </c>
      <c r="D311" s="139" t="s">
        <v>282</v>
      </c>
    </row>
    <row r="312" spans="1:4" x14ac:dyDescent="0.35">
      <c r="A312" s="139">
        <v>269</v>
      </c>
      <c r="B312" s="23" t="s">
        <v>851</v>
      </c>
      <c r="C312" s="24" t="s">
        <v>852</v>
      </c>
      <c r="D312" s="139" t="s">
        <v>282</v>
      </c>
    </row>
    <row r="313" spans="1:4" x14ac:dyDescent="0.35">
      <c r="A313" s="139">
        <v>270</v>
      </c>
      <c r="B313" s="23" t="s">
        <v>853</v>
      </c>
      <c r="C313" s="24" t="s">
        <v>854</v>
      </c>
      <c r="D313" s="139" t="s">
        <v>282</v>
      </c>
    </row>
    <row r="314" spans="1:4" x14ac:dyDescent="0.35">
      <c r="A314" s="139">
        <v>271</v>
      </c>
      <c r="B314" s="23" t="s">
        <v>855</v>
      </c>
      <c r="C314" s="24" t="s">
        <v>856</v>
      </c>
      <c r="D314" s="139" t="s">
        <v>282</v>
      </c>
    </row>
    <row r="315" spans="1:4" x14ac:dyDescent="0.35">
      <c r="A315" s="139">
        <v>272</v>
      </c>
      <c r="B315" s="23" t="s">
        <v>857</v>
      </c>
      <c r="C315" s="24" t="s">
        <v>858</v>
      </c>
      <c r="D315" s="139" t="s">
        <v>282</v>
      </c>
    </row>
    <row r="316" spans="1:4" x14ac:dyDescent="0.35">
      <c r="A316" s="139">
        <v>236</v>
      </c>
      <c r="B316" s="23" t="s">
        <v>859</v>
      </c>
      <c r="C316" s="24" t="s">
        <v>860</v>
      </c>
      <c r="D316" s="139" t="s">
        <v>282</v>
      </c>
    </row>
    <row r="317" spans="1:4" x14ac:dyDescent="0.35">
      <c r="A317" s="139">
        <v>237</v>
      </c>
      <c r="B317" s="23" t="s">
        <v>861</v>
      </c>
      <c r="C317" s="24" t="s">
        <v>862</v>
      </c>
      <c r="D317" s="139" t="s">
        <v>282</v>
      </c>
    </row>
    <row r="318" spans="1:4" x14ac:dyDescent="0.35">
      <c r="A318" s="139">
        <v>235</v>
      </c>
      <c r="B318" s="23" t="s">
        <v>863</v>
      </c>
      <c r="C318" s="24" t="s">
        <v>864</v>
      </c>
      <c r="D318" s="139" t="s">
        <v>282</v>
      </c>
    </row>
    <row r="319" spans="1:4" x14ac:dyDescent="0.35">
      <c r="A319" s="139">
        <v>238</v>
      </c>
      <c r="B319" s="23" t="s">
        <v>865</v>
      </c>
      <c r="C319" s="25" t="s">
        <v>866</v>
      </c>
      <c r="D319" s="139">
        <v>0</v>
      </c>
    </row>
    <row r="320" spans="1:4" x14ac:dyDescent="0.35">
      <c r="A320" s="139">
        <v>424</v>
      </c>
      <c r="B320" s="23" t="s">
        <v>217</v>
      </c>
      <c r="C320" s="24" t="s">
        <v>867</v>
      </c>
      <c r="D320" s="139" t="s">
        <v>282</v>
      </c>
    </row>
    <row r="321" spans="1:4" x14ac:dyDescent="0.35">
      <c r="A321" s="139">
        <v>425</v>
      </c>
      <c r="B321" s="23" t="s">
        <v>218</v>
      </c>
      <c r="C321" s="24" t="s">
        <v>868</v>
      </c>
      <c r="D321" s="139" t="s">
        <v>282</v>
      </c>
    </row>
    <row r="322" spans="1:4" x14ac:dyDescent="0.35">
      <c r="A322" s="139">
        <v>239</v>
      </c>
      <c r="B322" s="23">
        <v>239</v>
      </c>
      <c r="C322" s="24" t="s">
        <v>869</v>
      </c>
      <c r="D322" s="139" t="s">
        <v>277</v>
      </c>
    </row>
    <row r="323" spans="1:4" x14ac:dyDescent="0.35">
      <c r="A323" s="139">
        <v>241</v>
      </c>
      <c r="B323" s="23" t="s">
        <v>870</v>
      </c>
      <c r="C323" s="25" t="s">
        <v>871</v>
      </c>
      <c r="D323" s="139" t="s">
        <v>277</v>
      </c>
    </row>
    <row r="324" spans="1:4" x14ac:dyDescent="0.35">
      <c r="A324" s="139">
        <v>250</v>
      </c>
      <c r="B324" s="23" t="s">
        <v>219</v>
      </c>
      <c r="C324" s="24" t="s">
        <v>872</v>
      </c>
      <c r="D324" s="139" t="s">
        <v>282</v>
      </c>
    </row>
    <row r="325" spans="1:4" x14ac:dyDescent="0.35">
      <c r="A325" s="139">
        <v>251</v>
      </c>
      <c r="B325" s="23" t="s">
        <v>873</v>
      </c>
      <c r="C325" s="24" t="s">
        <v>874</v>
      </c>
      <c r="D325" s="139" t="s">
        <v>277</v>
      </c>
    </row>
    <row r="326" spans="1:4" x14ac:dyDescent="0.35">
      <c r="A326" s="139">
        <v>252</v>
      </c>
      <c r="B326" s="23" t="s">
        <v>875</v>
      </c>
      <c r="C326" s="25" t="s">
        <v>876</v>
      </c>
      <c r="D326" s="139" t="s">
        <v>277</v>
      </c>
    </row>
    <row r="327" spans="1:4" x14ac:dyDescent="0.35">
      <c r="A327" s="139">
        <v>253</v>
      </c>
      <c r="B327" s="23" t="s">
        <v>877</v>
      </c>
      <c r="C327" s="25" t="s">
        <v>878</v>
      </c>
      <c r="D327" s="139" t="s">
        <v>277</v>
      </c>
    </row>
    <row r="328" spans="1:4" x14ac:dyDescent="0.35">
      <c r="A328" s="139">
        <v>285</v>
      </c>
      <c r="B328" s="23" t="s">
        <v>879</v>
      </c>
      <c r="C328" s="24" t="s">
        <v>880</v>
      </c>
      <c r="D328" s="139" t="s">
        <v>282</v>
      </c>
    </row>
    <row r="329" spans="1:4" x14ac:dyDescent="0.35">
      <c r="A329" s="139">
        <v>352</v>
      </c>
      <c r="B329" s="23">
        <v>352</v>
      </c>
      <c r="C329" s="24" t="s">
        <v>881</v>
      </c>
      <c r="D329" s="139" t="s">
        <v>282</v>
      </c>
    </row>
    <row r="330" spans="1:4" x14ac:dyDescent="0.35">
      <c r="A330" s="139">
        <v>255</v>
      </c>
      <c r="B330" s="23" t="s">
        <v>882</v>
      </c>
      <c r="C330" s="25" t="s">
        <v>883</v>
      </c>
      <c r="D330" s="139" t="s">
        <v>277</v>
      </c>
    </row>
    <row r="331" spans="1:4" x14ac:dyDescent="0.35">
      <c r="A331" s="139">
        <v>256</v>
      </c>
      <c r="B331" s="23" t="s">
        <v>884</v>
      </c>
      <c r="C331" s="25" t="s">
        <v>885</v>
      </c>
      <c r="D331" s="139"/>
    </row>
    <row r="332" spans="1:4" x14ac:dyDescent="0.35">
      <c r="A332" s="139">
        <v>254</v>
      </c>
      <c r="B332" s="23" t="s">
        <v>886</v>
      </c>
      <c r="C332" s="24" t="s">
        <v>887</v>
      </c>
      <c r="D332" s="139" t="s">
        <v>277</v>
      </c>
    </row>
    <row r="333" spans="1:4" x14ac:dyDescent="0.35">
      <c r="A333" s="139">
        <v>276</v>
      </c>
      <c r="B333" s="23" t="s">
        <v>888</v>
      </c>
      <c r="C333" s="25" t="s">
        <v>889</v>
      </c>
      <c r="D333" s="139"/>
    </row>
    <row r="334" spans="1:4" x14ac:dyDescent="0.35">
      <c r="A334" s="139">
        <v>277</v>
      </c>
      <c r="B334" s="23" t="s">
        <v>890</v>
      </c>
      <c r="C334" s="25" t="s">
        <v>891</v>
      </c>
      <c r="D334" s="139"/>
    </row>
    <row r="335" spans="1:4" x14ac:dyDescent="0.35">
      <c r="A335" s="139">
        <v>278</v>
      </c>
      <c r="B335" s="23" t="s">
        <v>892</v>
      </c>
      <c r="C335" s="24" t="s">
        <v>893</v>
      </c>
      <c r="D335" s="139" t="s">
        <v>282</v>
      </c>
    </row>
    <row r="336" spans="1:4" x14ac:dyDescent="0.35">
      <c r="A336" s="139">
        <v>279</v>
      </c>
      <c r="B336" s="23" t="s">
        <v>894</v>
      </c>
      <c r="C336" s="25" t="s">
        <v>895</v>
      </c>
      <c r="D336" s="139"/>
    </row>
    <row r="337" spans="1:4" x14ac:dyDescent="0.35">
      <c r="A337" s="139">
        <v>280</v>
      </c>
      <c r="B337" s="23" t="s">
        <v>896</v>
      </c>
      <c r="C337" s="24" t="s">
        <v>897</v>
      </c>
      <c r="D337" s="139" t="s">
        <v>282</v>
      </c>
    </row>
    <row r="338" spans="1:4" x14ac:dyDescent="0.35">
      <c r="A338" s="139">
        <v>281</v>
      </c>
      <c r="B338" s="23" t="s">
        <v>898</v>
      </c>
      <c r="C338" s="24" t="s">
        <v>899</v>
      </c>
      <c r="D338" s="139" t="s">
        <v>282</v>
      </c>
    </row>
    <row r="339" spans="1:4" x14ac:dyDescent="0.35">
      <c r="A339" s="139">
        <v>282</v>
      </c>
      <c r="B339" s="23" t="s">
        <v>900</v>
      </c>
      <c r="C339" s="24" t="s">
        <v>901</v>
      </c>
      <c r="D339" s="139"/>
    </row>
    <row r="340" spans="1:4" x14ac:dyDescent="0.35">
      <c r="A340" s="139">
        <v>286</v>
      </c>
      <c r="B340" s="23" t="s">
        <v>902</v>
      </c>
      <c r="C340" s="24" t="s">
        <v>903</v>
      </c>
      <c r="D340" s="139" t="s">
        <v>282</v>
      </c>
    </row>
    <row r="341" spans="1:4" x14ac:dyDescent="0.35">
      <c r="A341" s="139">
        <v>287</v>
      </c>
      <c r="B341" s="23" t="s">
        <v>904</v>
      </c>
      <c r="C341" s="24" t="s">
        <v>905</v>
      </c>
      <c r="D341" s="139" t="s">
        <v>282</v>
      </c>
    </row>
    <row r="342" spans="1:4" x14ac:dyDescent="0.35">
      <c r="A342" s="139">
        <v>297</v>
      </c>
      <c r="B342" s="23" t="s">
        <v>906</v>
      </c>
      <c r="C342" s="24" t="s">
        <v>907</v>
      </c>
      <c r="D342" s="139" t="s">
        <v>282</v>
      </c>
    </row>
    <row r="343" spans="1:4" x14ac:dyDescent="0.35">
      <c r="A343" s="139">
        <v>288</v>
      </c>
      <c r="B343" s="23" t="s">
        <v>908</v>
      </c>
      <c r="C343" s="24" t="s">
        <v>909</v>
      </c>
      <c r="D343" s="139" t="s">
        <v>282</v>
      </c>
    </row>
    <row r="344" spans="1:4" x14ac:dyDescent="0.35">
      <c r="A344" s="139">
        <v>289</v>
      </c>
      <c r="B344" s="23" t="s">
        <v>220</v>
      </c>
      <c r="C344" s="24" t="s">
        <v>910</v>
      </c>
      <c r="D344" s="139" t="s">
        <v>282</v>
      </c>
    </row>
    <row r="345" spans="1:4" x14ac:dyDescent="0.35">
      <c r="A345" s="139">
        <v>290</v>
      </c>
      <c r="B345" s="23" t="s">
        <v>911</v>
      </c>
      <c r="C345" s="24" t="s">
        <v>912</v>
      </c>
      <c r="D345" s="139" t="s">
        <v>282</v>
      </c>
    </row>
    <row r="346" spans="1:4" x14ac:dyDescent="0.35">
      <c r="A346" s="139">
        <v>291</v>
      </c>
      <c r="B346" s="23" t="s">
        <v>913</v>
      </c>
      <c r="C346" s="25" t="s">
        <v>914</v>
      </c>
      <c r="D346" s="139" t="s">
        <v>277</v>
      </c>
    </row>
    <row r="347" spans="1:4" x14ac:dyDescent="0.35">
      <c r="A347" s="139">
        <v>292</v>
      </c>
      <c r="B347" s="23" t="s">
        <v>221</v>
      </c>
      <c r="C347" s="24" t="s">
        <v>915</v>
      </c>
      <c r="D347" s="139" t="s">
        <v>282</v>
      </c>
    </row>
    <row r="348" spans="1:4" x14ac:dyDescent="0.35">
      <c r="A348" s="139">
        <v>69</v>
      </c>
      <c r="B348" s="23" t="s">
        <v>916</v>
      </c>
      <c r="C348" s="24" t="s">
        <v>917</v>
      </c>
      <c r="D348" s="139"/>
    </row>
    <row r="349" spans="1:4" x14ac:dyDescent="0.35">
      <c r="A349" s="139">
        <v>240</v>
      </c>
      <c r="B349" s="23" t="s">
        <v>918</v>
      </c>
      <c r="C349" s="24" t="s">
        <v>919</v>
      </c>
      <c r="D349" s="139" t="s">
        <v>282</v>
      </c>
    </row>
    <row r="350" spans="1:4" x14ac:dyDescent="0.35">
      <c r="A350" s="139">
        <v>293</v>
      </c>
      <c r="B350" s="29" t="s">
        <v>920</v>
      </c>
      <c r="C350" s="24" t="s">
        <v>921</v>
      </c>
      <c r="D350" s="139" t="s">
        <v>277</v>
      </c>
    </row>
    <row r="351" spans="1:4" x14ac:dyDescent="0.35">
      <c r="A351" s="139">
        <v>294</v>
      </c>
      <c r="B351" s="23" t="s">
        <v>922</v>
      </c>
      <c r="C351" s="24" t="s">
        <v>923</v>
      </c>
      <c r="D351" s="139" t="s">
        <v>282</v>
      </c>
    </row>
    <row r="352" spans="1:4" x14ac:dyDescent="0.35">
      <c r="A352" s="139">
        <v>426</v>
      </c>
      <c r="B352" s="23" t="s">
        <v>222</v>
      </c>
      <c r="C352" s="24" t="s">
        <v>924</v>
      </c>
      <c r="D352" s="139" t="s">
        <v>282</v>
      </c>
    </row>
    <row r="353" spans="1:4" x14ac:dyDescent="0.35">
      <c r="A353" s="139">
        <v>570</v>
      </c>
      <c r="B353" s="23" t="s">
        <v>925</v>
      </c>
      <c r="C353" s="24" t="s">
        <v>926</v>
      </c>
      <c r="D353" s="139" t="s">
        <v>282</v>
      </c>
    </row>
    <row r="354" spans="1:4" x14ac:dyDescent="0.35">
      <c r="A354" s="139">
        <v>295</v>
      </c>
      <c r="B354" s="23" t="s">
        <v>927</v>
      </c>
      <c r="C354" s="24" t="s">
        <v>928</v>
      </c>
      <c r="D354" s="139"/>
    </row>
    <row r="355" spans="1:4" x14ac:dyDescent="0.35">
      <c r="A355" s="139">
        <v>300</v>
      </c>
      <c r="B355" s="23" t="s">
        <v>929</v>
      </c>
      <c r="C355" s="24" t="s">
        <v>930</v>
      </c>
      <c r="D355" s="139" t="s">
        <v>282</v>
      </c>
    </row>
    <row r="356" spans="1:4" x14ac:dyDescent="0.35">
      <c r="A356" s="139">
        <v>301</v>
      </c>
      <c r="B356" s="23" t="s">
        <v>931</v>
      </c>
      <c r="C356" s="24" t="s">
        <v>932</v>
      </c>
      <c r="D356" s="139"/>
    </row>
    <row r="357" spans="1:4" x14ac:dyDescent="0.35">
      <c r="A357" s="139">
        <v>302</v>
      </c>
      <c r="B357" s="23" t="s">
        <v>933</v>
      </c>
      <c r="C357" s="24" t="s">
        <v>934</v>
      </c>
      <c r="D357" s="139"/>
    </row>
    <row r="358" spans="1:4" x14ac:dyDescent="0.35">
      <c r="A358" s="139">
        <v>157</v>
      </c>
      <c r="B358" s="23" t="s">
        <v>935</v>
      </c>
      <c r="C358" s="24" t="s">
        <v>936</v>
      </c>
      <c r="D358" s="139" t="s">
        <v>282</v>
      </c>
    </row>
    <row r="359" spans="1:4" x14ac:dyDescent="0.35">
      <c r="A359" s="139">
        <v>304</v>
      </c>
      <c r="B359" s="23" t="s">
        <v>937</v>
      </c>
      <c r="C359" s="25" t="s">
        <v>938</v>
      </c>
      <c r="D359" s="139"/>
    </row>
    <row r="360" spans="1:4" x14ac:dyDescent="0.35">
      <c r="A360" s="139">
        <v>305</v>
      </c>
      <c r="B360" s="23" t="s">
        <v>223</v>
      </c>
      <c r="C360" s="24" t="s">
        <v>939</v>
      </c>
      <c r="D360" s="139" t="s">
        <v>282</v>
      </c>
    </row>
    <row r="361" spans="1:4" x14ac:dyDescent="0.35">
      <c r="A361" s="139">
        <v>306</v>
      </c>
      <c r="B361" s="23" t="s">
        <v>940</v>
      </c>
      <c r="C361" s="25" t="s">
        <v>941</v>
      </c>
      <c r="D361" s="139" t="s">
        <v>277</v>
      </c>
    </row>
    <row r="362" spans="1:4" x14ac:dyDescent="0.35">
      <c r="A362" s="139">
        <v>311</v>
      </c>
      <c r="B362" s="23" t="s">
        <v>942</v>
      </c>
      <c r="C362" s="24" t="s">
        <v>943</v>
      </c>
      <c r="D362" s="139" t="s">
        <v>282</v>
      </c>
    </row>
    <row r="363" spans="1:4" x14ac:dyDescent="0.35">
      <c r="A363" s="139">
        <v>312</v>
      </c>
      <c r="B363" s="23" t="s">
        <v>224</v>
      </c>
      <c r="C363" s="24" t="s">
        <v>944</v>
      </c>
      <c r="D363" s="139" t="s">
        <v>282</v>
      </c>
    </row>
    <row r="364" spans="1:4" x14ac:dyDescent="0.35">
      <c r="A364" s="139">
        <v>153</v>
      </c>
      <c r="B364" s="23" t="s">
        <v>945</v>
      </c>
      <c r="C364" s="24" t="s">
        <v>946</v>
      </c>
      <c r="D364" s="139" t="s">
        <v>282</v>
      </c>
    </row>
    <row r="365" spans="1:4" x14ac:dyDescent="0.35">
      <c r="A365" s="139">
        <v>314</v>
      </c>
      <c r="B365" s="23" t="s">
        <v>947</v>
      </c>
      <c r="C365" s="25" t="s">
        <v>948</v>
      </c>
      <c r="D365" s="139"/>
    </row>
    <row r="366" spans="1:4" x14ac:dyDescent="0.35">
      <c r="A366" s="139">
        <v>315</v>
      </c>
      <c r="B366" s="29" t="s">
        <v>949</v>
      </c>
      <c r="C366" s="25" t="s">
        <v>950</v>
      </c>
      <c r="D366" s="139"/>
    </row>
    <row r="367" spans="1:4" x14ac:dyDescent="0.35">
      <c r="A367" s="139">
        <v>316</v>
      </c>
      <c r="B367" s="23" t="s">
        <v>225</v>
      </c>
      <c r="C367" s="24" t="s">
        <v>951</v>
      </c>
      <c r="D367" s="139" t="s">
        <v>282</v>
      </c>
    </row>
    <row r="368" spans="1:4" x14ac:dyDescent="0.35">
      <c r="A368" s="139">
        <v>321</v>
      </c>
      <c r="B368" s="23" t="s">
        <v>268</v>
      </c>
      <c r="C368" s="24" t="s">
        <v>952</v>
      </c>
      <c r="D368" s="139" t="s">
        <v>282</v>
      </c>
    </row>
    <row r="369" spans="1:4" x14ac:dyDescent="0.35">
      <c r="A369" s="139">
        <v>322</v>
      </c>
      <c r="B369" s="23" t="s">
        <v>953</v>
      </c>
      <c r="C369" s="24" t="s">
        <v>954</v>
      </c>
      <c r="D369" s="139" t="s">
        <v>282</v>
      </c>
    </row>
    <row r="370" spans="1:4" x14ac:dyDescent="0.35">
      <c r="A370" s="139">
        <v>334</v>
      </c>
      <c r="B370" s="23" t="s">
        <v>955</v>
      </c>
      <c r="C370" s="24" t="s">
        <v>956</v>
      </c>
      <c r="D370" s="139" t="s">
        <v>282</v>
      </c>
    </row>
    <row r="371" spans="1:4" x14ac:dyDescent="0.35">
      <c r="A371" s="139">
        <v>336</v>
      </c>
      <c r="B371" s="23" t="s">
        <v>957</v>
      </c>
      <c r="C371" s="24" t="s">
        <v>958</v>
      </c>
      <c r="D371" s="139" t="s">
        <v>282</v>
      </c>
    </row>
    <row r="372" spans="1:4" x14ac:dyDescent="0.35">
      <c r="A372" s="139">
        <v>337</v>
      </c>
      <c r="B372" s="23" t="s">
        <v>959</v>
      </c>
      <c r="C372" s="24" t="s">
        <v>960</v>
      </c>
      <c r="D372" s="139" t="s">
        <v>282</v>
      </c>
    </row>
    <row r="373" spans="1:4" x14ac:dyDescent="0.35">
      <c r="A373" s="139">
        <v>299</v>
      </c>
      <c r="B373" s="23" t="s">
        <v>961</v>
      </c>
      <c r="C373" s="24" t="s">
        <v>962</v>
      </c>
      <c r="D373" s="139" t="s">
        <v>282</v>
      </c>
    </row>
    <row r="374" spans="1:4" x14ac:dyDescent="0.35">
      <c r="A374" s="139">
        <v>339</v>
      </c>
      <c r="B374" s="23" t="s">
        <v>963</v>
      </c>
      <c r="C374" s="24" t="s">
        <v>964</v>
      </c>
      <c r="D374" s="139" t="s">
        <v>282</v>
      </c>
    </row>
    <row r="375" spans="1:4" x14ac:dyDescent="0.35">
      <c r="A375" s="139">
        <v>340</v>
      </c>
      <c r="B375" s="23" t="s">
        <v>965</v>
      </c>
      <c r="C375" s="25" t="s">
        <v>966</v>
      </c>
      <c r="D375" s="139" t="s">
        <v>277</v>
      </c>
    </row>
    <row r="376" spans="1:4" x14ac:dyDescent="0.35">
      <c r="A376" s="139">
        <v>346</v>
      </c>
      <c r="B376" s="23" t="s">
        <v>967</v>
      </c>
      <c r="C376" s="24" t="s">
        <v>968</v>
      </c>
      <c r="D376" s="139" t="s">
        <v>282</v>
      </c>
    </row>
    <row r="377" spans="1:4" x14ac:dyDescent="0.35">
      <c r="A377" s="139">
        <v>298</v>
      </c>
      <c r="B377" s="23" t="s">
        <v>969</v>
      </c>
      <c r="C377" s="24" t="s">
        <v>970</v>
      </c>
      <c r="D377" s="139" t="s">
        <v>282</v>
      </c>
    </row>
    <row r="378" spans="1:4" x14ac:dyDescent="0.35">
      <c r="A378" s="139">
        <v>638</v>
      </c>
      <c r="B378" s="23" t="s">
        <v>971</v>
      </c>
      <c r="C378" s="24" t="s">
        <v>972</v>
      </c>
      <c r="D378" s="139" t="s">
        <v>277</v>
      </c>
    </row>
    <row r="379" spans="1:4" x14ac:dyDescent="0.35">
      <c r="A379" s="139">
        <v>347</v>
      </c>
      <c r="B379" s="23" t="s">
        <v>973</v>
      </c>
      <c r="C379" s="25" t="s">
        <v>974</v>
      </c>
      <c r="D379" s="139" t="s">
        <v>277</v>
      </c>
    </row>
    <row r="380" spans="1:4" x14ac:dyDescent="0.35">
      <c r="A380" s="139">
        <v>348</v>
      </c>
      <c r="B380" s="23" t="s">
        <v>975</v>
      </c>
      <c r="C380" s="24" t="s">
        <v>976</v>
      </c>
      <c r="D380" s="139" t="s">
        <v>277</v>
      </c>
    </row>
    <row r="381" spans="1:4" x14ac:dyDescent="0.35">
      <c r="A381" s="23">
        <v>349</v>
      </c>
      <c r="B381" s="23">
        <v>349</v>
      </c>
      <c r="C381" s="24" t="s">
        <v>977</v>
      </c>
      <c r="D381" s="139" t="s">
        <v>282</v>
      </c>
    </row>
    <row r="382" spans="1:4" x14ac:dyDescent="0.35">
      <c r="A382" s="23">
        <v>350</v>
      </c>
      <c r="B382" s="23">
        <v>350</v>
      </c>
      <c r="C382" s="24" t="s">
        <v>978</v>
      </c>
      <c r="D382" s="139" t="s">
        <v>277</v>
      </c>
    </row>
    <row r="383" spans="1:4" x14ac:dyDescent="0.35">
      <c r="A383" s="139">
        <v>359</v>
      </c>
      <c r="B383" s="23" t="s">
        <v>979</v>
      </c>
      <c r="C383" s="25" t="s">
        <v>980</v>
      </c>
      <c r="D383" s="139"/>
    </row>
    <row r="384" spans="1:4" x14ac:dyDescent="0.35">
      <c r="A384" s="139">
        <v>360</v>
      </c>
      <c r="B384" s="23" t="s">
        <v>981</v>
      </c>
      <c r="C384" s="25" t="s">
        <v>982</v>
      </c>
      <c r="D384" s="139"/>
    </row>
    <row r="385" spans="1:4" x14ac:dyDescent="0.35">
      <c r="A385" s="139">
        <v>361</v>
      </c>
      <c r="B385" s="23" t="s">
        <v>983</v>
      </c>
      <c r="C385" s="24" t="s">
        <v>984</v>
      </c>
      <c r="D385" s="139" t="s">
        <v>277</v>
      </c>
    </row>
    <row r="386" spans="1:4" x14ac:dyDescent="0.35">
      <c r="A386" s="139">
        <v>362</v>
      </c>
      <c r="B386" s="23" t="s">
        <v>985</v>
      </c>
      <c r="C386" s="25" t="s">
        <v>986</v>
      </c>
      <c r="D386" s="139"/>
    </row>
    <row r="387" spans="1:4" x14ac:dyDescent="0.35">
      <c r="A387" s="139">
        <v>629</v>
      </c>
      <c r="B387" s="23" t="s">
        <v>987</v>
      </c>
      <c r="C387" s="24" t="s">
        <v>988</v>
      </c>
      <c r="D387" s="139" t="s">
        <v>282</v>
      </c>
    </row>
    <row r="388" spans="1:4" x14ac:dyDescent="0.35">
      <c r="A388" s="139">
        <v>203</v>
      </c>
      <c r="B388" s="23" t="s">
        <v>989</v>
      </c>
      <c r="C388" s="27" t="s">
        <v>990</v>
      </c>
      <c r="D388" s="139"/>
    </row>
    <row r="389" spans="1:4" x14ac:dyDescent="0.35">
      <c r="A389" s="139">
        <v>208</v>
      </c>
      <c r="B389" s="23" t="s">
        <v>991</v>
      </c>
      <c r="C389" s="24" t="s">
        <v>992</v>
      </c>
      <c r="D389" s="139" t="s">
        <v>282</v>
      </c>
    </row>
    <row r="390" spans="1:4" x14ac:dyDescent="0.35">
      <c r="A390" s="139">
        <v>386</v>
      </c>
      <c r="B390" s="23" t="s">
        <v>993</v>
      </c>
      <c r="C390" s="25" t="s">
        <v>994</v>
      </c>
      <c r="D390" s="139"/>
    </row>
    <row r="391" spans="1:4" x14ac:dyDescent="0.35">
      <c r="A391" s="139">
        <v>428</v>
      </c>
      <c r="B391" s="23" t="s">
        <v>226</v>
      </c>
      <c r="C391" s="24" t="s">
        <v>995</v>
      </c>
      <c r="D391" s="139" t="s">
        <v>282</v>
      </c>
    </row>
    <row r="392" spans="1:4" x14ac:dyDescent="0.35">
      <c r="A392" s="139">
        <v>78</v>
      </c>
      <c r="B392" s="23" t="s">
        <v>996</v>
      </c>
      <c r="C392" s="24" t="s">
        <v>997</v>
      </c>
      <c r="D392" s="139"/>
    </row>
    <row r="393" spans="1:4" x14ac:dyDescent="0.35">
      <c r="A393" s="139">
        <v>369</v>
      </c>
      <c r="B393" s="23" t="s">
        <v>998</v>
      </c>
      <c r="C393" s="24" t="s">
        <v>999</v>
      </c>
      <c r="D393" s="139"/>
    </row>
    <row r="394" spans="1:4" x14ac:dyDescent="0.35">
      <c r="A394" s="139">
        <v>364</v>
      </c>
      <c r="B394" s="23" t="s">
        <v>227</v>
      </c>
      <c r="C394" s="24" t="s">
        <v>1000</v>
      </c>
      <c r="D394" s="139" t="s">
        <v>282</v>
      </c>
    </row>
    <row r="395" spans="1:4" x14ac:dyDescent="0.35">
      <c r="A395" s="139">
        <v>370</v>
      </c>
      <c r="B395" s="23" t="s">
        <v>1001</v>
      </c>
      <c r="C395" s="24" t="s">
        <v>1002</v>
      </c>
      <c r="D395" s="139" t="s">
        <v>282</v>
      </c>
    </row>
    <row r="396" spans="1:4" x14ac:dyDescent="0.35">
      <c r="A396" s="139">
        <v>640</v>
      </c>
      <c r="B396" s="23" t="s">
        <v>1003</v>
      </c>
      <c r="C396" s="24" t="s">
        <v>1004</v>
      </c>
      <c r="D396" s="139" t="s">
        <v>282</v>
      </c>
    </row>
    <row r="397" spans="1:4" x14ac:dyDescent="0.35">
      <c r="A397" s="139">
        <v>371</v>
      </c>
      <c r="B397" s="23" t="s">
        <v>1005</v>
      </c>
      <c r="C397" s="24" t="s">
        <v>1006</v>
      </c>
      <c r="D397" s="139" t="s">
        <v>282</v>
      </c>
    </row>
    <row r="398" spans="1:4" x14ac:dyDescent="0.35">
      <c r="A398" s="139">
        <v>641</v>
      </c>
      <c r="B398" s="23" t="s">
        <v>1007</v>
      </c>
      <c r="C398" s="24" t="s">
        <v>1008</v>
      </c>
      <c r="D398" s="139" t="s">
        <v>282</v>
      </c>
    </row>
    <row r="399" spans="1:4" x14ac:dyDescent="0.35">
      <c r="A399" s="139">
        <v>365</v>
      </c>
      <c r="B399" s="23">
        <v>365</v>
      </c>
      <c r="C399" s="24" t="s">
        <v>1009</v>
      </c>
      <c r="D399" s="139" t="s">
        <v>282</v>
      </c>
    </row>
    <row r="400" spans="1:4" x14ac:dyDescent="0.35">
      <c r="A400" s="139">
        <v>368</v>
      </c>
      <c r="B400" s="23">
        <v>368</v>
      </c>
      <c r="C400" s="24" t="s">
        <v>1010</v>
      </c>
      <c r="D400" s="139" t="s">
        <v>282</v>
      </c>
    </row>
    <row r="401" spans="1:4" x14ac:dyDescent="0.35">
      <c r="A401" s="139">
        <v>372</v>
      </c>
      <c r="B401" s="23" t="s">
        <v>1011</v>
      </c>
      <c r="C401" s="24" t="s">
        <v>1012</v>
      </c>
      <c r="D401" s="139" t="s">
        <v>282</v>
      </c>
    </row>
    <row r="402" spans="1:4" x14ac:dyDescent="0.35">
      <c r="A402" s="139">
        <v>644</v>
      </c>
      <c r="B402" s="23" t="s">
        <v>1013</v>
      </c>
      <c r="C402" s="24" t="s">
        <v>1014</v>
      </c>
      <c r="D402" s="139" t="s">
        <v>282</v>
      </c>
    </row>
    <row r="403" spans="1:4" x14ac:dyDescent="0.35">
      <c r="A403" s="139">
        <v>366</v>
      </c>
      <c r="B403" s="23" t="s">
        <v>1015</v>
      </c>
      <c r="C403" s="24" t="s">
        <v>1016</v>
      </c>
      <c r="D403" s="139" t="s">
        <v>282</v>
      </c>
    </row>
    <row r="404" spans="1:4" x14ac:dyDescent="0.35">
      <c r="A404" s="139">
        <v>367</v>
      </c>
      <c r="B404" s="23" t="s">
        <v>1017</v>
      </c>
      <c r="C404" s="24" t="s">
        <v>1018</v>
      </c>
      <c r="D404" s="139" t="s">
        <v>282</v>
      </c>
    </row>
    <row r="405" spans="1:4" x14ac:dyDescent="0.35">
      <c r="A405" s="139">
        <v>642</v>
      </c>
      <c r="B405" s="23" t="s">
        <v>1019</v>
      </c>
      <c r="C405" s="24" t="s">
        <v>1020</v>
      </c>
      <c r="D405" s="139" t="s">
        <v>282</v>
      </c>
    </row>
    <row r="406" spans="1:4" x14ac:dyDescent="0.35">
      <c r="A406" s="139">
        <v>643</v>
      </c>
      <c r="B406" s="23" t="s">
        <v>1021</v>
      </c>
      <c r="C406" s="24" t="s">
        <v>1022</v>
      </c>
      <c r="D406" s="139" t="s">
        <v>282</v>
      </c>
    </row>
    <row r="407" spans="1:4" x14ac:dyDescent="0.35">
      <c r="A407" s="139">
        <v>639</v>
      </c>
      <c r="B407" s="23" t="s">
        <v>1023</v>
      </c>
      <c r="C407" s="24" t="s">
        <v>1024</v>
      </c>
      <c r="D407" s="139" t="s">
        <v>282</v>
      </c>
    </row>
    <row r="408" spans="1:4" x14ac:dyDescent="0.35">
      <c r="A408" s="139">
        <v>373</v>
      </c>
      <c r="B408" s="23" t="s">
        <v>1025</v>
      </c>
      <c r="C408" s="24" t="s">
        <v>1026</v>
      </c>
      <c r="D408" s="139" t="s">
        <v>282</v>
      </c>
    </row>
    <row r="409" spans="1:4" x14ac:dyDescent="0.35">
      <c r="A409" s="139">
        <v>376</v>
      </c>
      <c r="B409" s="23" t="s">
        <v>1027</v>
      </c>
      <c r="C409" s="25" t="s">
        <v>1028</v>
      </c>
      <c r="D409" s="139" t="s">
        <v>277</v>
      </c>
    </row>
    <row r="410" spans="1:4" x14ac:dyDescent="0.35">
      <c r="A410" s="139">
        <v>377</v>
      </c>
      <c r="B410" s="23" t="s">
        <v>1029</v>
      </c>
      <c r="C410" s="24" t="s">
        <v>1030</v>
      </c>
      <c r="D410" s="139" t="s">
        <v>277</v>
      </c>
    </row>
    <row r="411" spans="1:4" x14ac:dyDescent="0.35">
      <c r="A411" s="139">
        <v>378</v>
      </c>
      <c r="B411" s="23" t="s">
        <v>1031</v>
      </c>
      <c r="C411" s="24" t="s">
        <v>1032</v>
      </c>
      <c r="D411" s="139" t="s">
        <v>277</v>
      </c>
    </row>
    <row r="412" spans="1:4" x14ac:dyDescent="0.35">
      <c r="A412" s="139">
        <v>379</v>
      </c>
      <c r="B412" s="23" t="s">
        <v>1033</v>
      </c>
      <c r="C412" s="25" t="s">
        <v>1034</v>
      </c>
      <c r="D412" s="139" t="s">
        <v>277</v>
      </c>
    </row>
    <row r="413" spans="1:4" x14ac:dyDescent="0.35">
      <c r="A413" s="139">
        <v>381</v>
      </c>
      <c r="B413" s="23" t="s">
        <v>1035</v>
      </c>
      <c r="C413" s="24" t="s">
        <v>1036</v>
      </c>
      <c r="D413" s="139" t="s">
        <v>282</v>
      </c>
    </row>
    <row r="414" spans="1:4" x14ac:dyDescent="0.35">
      <c r="A414" s="139">
        <v>383</v>
      </c>
      <c r="B414" s="23" t="s">
        <v>1037</v>
      </c>
      <c r="C414" s="25" t="s">
        <v>1038</v>
      </c>
      <c r="D414" s="139" t="s">
        <v>277</v>
      </c>
    </row>
    <row r="415" spans="1:4" x14ac:dyDescent="0.35">
      <c r="A415" s="139">
        <v>384</v>
      </c>
      <c r="B415" s="23" t="s">
        <v>1039</v>
      </c>
      <c r="C415" s="25" t="s">
        <v>1040</v>
      </c>
      <c r="D415" s="139"/>
    </row>
    <row r="416" spans="1:4" x14ac:dyDescent="0.35">
      <c r="A416" s="139">
        <v>387</v>
      </c>
      <c r="B416" s="23" t="s">
        <v>1041</v>
      </c>
      <c r="C416" s="24" t="s">
        <v>1042</v>
      </c>
      <c r="D416" s="139" t="s">
        <v>277</v>
      </c>
    </row>
    <row r="417" spans="1:4" x14ac:dyDescent="0.35">
      <c r="A417" s="139">
        <v>342</v>
      </c>
      <c r="B417" s="23" t="s">
        <v>1043</v>
      </c>
      <c r="C417" s="25" t="s">
        <v>1044</v>
      </c>
      <c r="D417" s="139" t="s">
        <v>277</v>
      </c>
    </row>
    <row r="418" spans="1:4" x14ac:dyDescent="0.35">
      <c r="A418" s="139">
        <v>178</v>
      </c>
      <c r="B418" s="23" t="s">
        <v>1045</v>
      </c>
      <c r="C418" s="24" t="s">
        <v>1046</v>
      </c>
      <c r="D418" s="139" t="s">
        <v>277</v>
      </c>
    </row>
    <row r="419" spans="1:4" x14ac:dyDescent="0.35">
      <c r="A419" s="139">
        <v>179</v>
      </c>
      <c r="B419" s="23" t="s">
        <v>1047</v>
      </c>
      <c r="C419" s="24" t="s">
        <v>1048</v>
      </c>
      <c r="D419" s="139" t="s">
        <v>277</v>
      </c>
    </row>
    <row r="420" spans="1:4" x14ac:dyDescent="0.35">
      <c r="A420" s="139">
        <v>180</v>
      </c>
      <c r="B420" s="23" t="s">
        <v>1049</v>
      </c>
      <c r="C420" s="24" t="s">
        <v>1050</v>
      </c>
      <c r="D420" s="139" t="s">
        <v>282</v>
      </c>
    </row>
    <row r="421" spans="1:4" x14ac:dyDescent="0.35">
      <c r="A421" s="139">
        <v>177</v>
      </c>
      <c r="B421" s="23" t="s">
        <v>1051</v>
      </c>
      <c r="C421" s="24" t="s">
        <v>1052</v>
      </c>
      <c r="D421" s="139" t="s">
        <v>277</v>
      </c>
    </row>
    <row r="422" spans="1:4" x14ac:dyDescent="0.35">
      <c r="A422" s="139">
        <v>390</v>
      </c>
      <c r="B422" s="23" t="s">
        <v>1053</v>
      </c>
      <c r="C422" s="24" t="s">
        <v>1054</v>
      </c>
      <c r="D422" s="139"/>
    </row>
    <row r="423" spans="1:4" x14ac:dyDescent="0.35">
      <c r="A423" s="139">
        <v>181</v>
      </c>
      <c r="B423" s="23" t="s">
        <v>1055</v>
      </c>
      <c r="C423" s="24" t="s">
        <v>1056</v>
      </c>
      <c r="D423" s="139"/>
    </row>
    <row r="424" spans="1:4" x14ac:dyDescent="0.35">
      <c r="A424" s="139">
        <v>182</v>
      </c>
      <c r="B424" s="23" t="s">
        <v>1057</v>
      </c>
      <c r="C424" s="24" t="s">
        <v>1058</v>
      </c>
      <c r="D424" s="139" t="s">
        <v>277</v>
      </c>
    </row>
    <row r="425" spans="1:4" x14ac:dyDescent="0.35">
      <c r="A425" s="139">
        <v>395</v>
      </c>
      <c r="B425" s="23" t="s">
        <v>1059</v>
      </c>
      <c r="C425" s="24" t="s">
        <v>1060</v>
      </c>
      <c r="D425" s="139" t="s">
        <v>282</v>
      </c>
    </row>
    <row r="426" spans="1:4" x14ac:dyDescent="0.35">
      <c r="A426" s="139">
        <v>392</v>
      </c>
      <c r="B426" s="23" t="s">
        <v>1061</v>
      </c>
      <c r="C426" s="25" t="s">
        <v>1062</v>
      </c>
      <c r="D426" s="139" t="s">
        <v>277</v>
      </c>
    </row>
    <row r="427" spans="1:4" x14ac:dyDescent="0.35">
      <c r="A427" s="139">
        <v>394</v>
      </c>
      <c r="B427" s="23" t="s">
        <v>1063</v>
      </c>
      <c r="C427" s="24" t="s">
        <v>1064</v>
      </c>
      <c r="D427" s="139" t="s">
        <v>282</v>
      </c>
    </row>
    <row r="428" spans="1:4" x14ac:dyDescent="0.35">
      <c r="A428" s="139">
        <v>393</v>
      </c>
      <c r="B428" s="23" t="s">
        <v>1065</v>
      </c>
      <c r="C428" s="25" t="s">
        <v>1066</v>
      </c>
      <c r="D428" s="139"/>
    </row>
    <row r="429" spans="1:4" x14ac:dyDescent="0.35">
      <c r="A429" s="139">
        <v>396</v>
      </c>
      <c r="B429" s="23" t="s">
        <v>1067</v>
      </c>
      <c r="C429" s="25" t="s">
        <v>1068</v>
      </c>
      <c r="D429" s="139" t="s">
        <v>277</v>
      </c>
    </row>
    <row r="430" spans="1:4" x14ac:dyDescent="0.35">
      <c r="A430" s="139">
        <v>397</v>
      </c>
      <c r="B430" s="23" t="s">
        <v>1069</v>
      </c>
      <c r="C430" s="24" t="s">
        <v>1070</v>
      </c>
      <c r="D430" s="139"/>
    </row>
    <row r="431" spans="1:4" x14ac:dyDescent="0.35">
      <c r="A431" s="139">
        <v>398</v>
      </c>
      <c r="B431" s="23" t="s">
        <v>1071</v>
      </c>
      <c r="C431" s="24" t="s">
        <v>1072</v>
      </c>
      <c r="D431" s="139"/>
    </row>
    <row r="432" spans="1:4" x14ac:dyDescent="0.35">
      <c r="A432" s="139">
        <v>31</v>
      </c>
      <c r="B432" s="23" t="s">
        <v>1073</v>
      </c>
      <c r="C432" s="24" t="s">
        <v>1074</v>
      </c>
      <c r="D432" s="139" t="s">
        <v>282</v>
      </c>
    </row>
    <row r="433" spans="1:4" x14ac:dyDescent="0.35">
      <c r="A433" s="139">
        <v>32</v>
      </c>
      <c r="B433" s="23" t="s">
        <v>1075</v>
      </c>
      <c r="C433" s="25" t="s">
        <v>1076</v>
      </c>
      <c r="D433" s="139" t="s">
        <v>277</v>
      </c>
    </row>
    <row r="434" spans="1:4" x14ac:dyDescent="0.35">
      <c r="A434" s="139">
        <v>154</v>
      </c>
      <c r="B434" s="23" t="s">
        <v>1077</v>
      </c>
      <c r="C434" s="24" t="s">
        <v>1078</v>
      </c>
      <c r="D434" s="139" t="s">
        <v>282</v>
      </c>
    </row>
    <row r="435" spans="1:4" x14ac:dyDescent="0.35">
      <c r="A435" s="139">
        <v>548</v>
      </c>
      <c r="B435" s="23" t="s">
        <v>1079</v>
      </c>
      <c r="C435" s="24" t="s">
        <v>1080</v>
      </c>
      <c r="D435" s="139" t="s">
        <v>282</v>
      </c>
    </row>
    <row r="436" spans="1:4" x14ac:dyDescent="0.35">
      <c r="A436" s="139">
        <v>533</v>
      </c>
      <c r="B436" s="23" t="s">
        <v>1081</v>
      </c>
      <c r="C436" s="24" t="s">
        <v>1082</v>
      </c>
      <c r="D436" s="139" t="s">
        <v>282</v>
      </c>
    </row>
    <row r="437" spans="1:4" x14ac:dyDescent="0.35">
      <c r="A437" s="139">
        <v>589</v>
      </c>
      <c r="B437" s="23" t="s">
        <v>1083</v>
      </c>
      <c r="C437" s="24" t="s">
        <v>1084</v>
      </c>
      <c r="D437" s="139"/>
    </row>
    <row r="438" spans="1:4" x14ac:dyDescent="0.35">
      <c r="A438" s="139">
        <v>501</v>
      </c>
      <c r="B438" s="23" t="s">
        <v>1085</v>
      </c>
      <c r="C438" s="25" t="s">
        <v>1086</v>
      </c>
      <c r="D438" s="139"/>
    </row>
    <row r="439" spans="1:4" x14ac:dyDescent="0.35">
      <c r="A439" s="139">
        <v>16</v>
      </c>
      <c r="B439" s="23" t="s">
        <v>1087</v>
      </c>
      <c r="C439" s="25" t="s">
        <v>1088</v>
      </c>
      <c r="D439" s="139" t="s">
        <v>277</v>
      </c>
    </row>
    <row r="440" spans="1:4" x14ac:dyDescent="0.35">
      <c r="A440" s="139">
        <v>604</v>
      </c>
      <c r="B440" s="23" t="s">
        <v>1089</v>
      </c>
      <c r="C440" s="24" t="s">
        <v>1090</v>
      </c>
      <c r="D440" s="139" t="s">
        <v>282</v>
      </c>
    </row>
    <row r="441" spans="1:4" x14ac:dyDescent="0.35">
      <c r="A441" s="139">
        <v>605</v>
      </c>
      <c r="B441" s="23" t="s">
        <v>1091</v>
      </c>
      <c r="C441" s="25" t="s">
        <v>1092</v>
      </c>
      <c r="D441" s="139" t="s">
        <v>277</v>
      </c>
    </row>
    <row r="442" spans="1:4" x14ac:dyDescent="0.35">
      <c r="A442" s="139">
        <v>630</v>
      </c>
      <c r="B442" s="23" t="s">
        <v>1093</v>
      </c>
      <c r="C442" s="24" t="s">
        <v>1094</v>
      </c>
      <c r="D442" s="139" t="s">
        <v>282</v>
      </c>
    </row>
    <row r="443" spans="1:4" x14ac:dyDescent="0.35">
      <c r="A443" s="139">
        <v>446</v>
      </c>
      <c r="B443" s="23" t="s">
        <v>1095</v>
      </c>
      <c r="C443" s="24" t="s">
        <v>1096</v>
      </c>
      <c r="D443" s="139" t="s">
        <v>282</v>
      </c>
    </row>
    <row r="444" spans="1:4" x14ac:dyDescent="0.35">
      <c r="A444" s="139">
        <v>450</v>
      </c>
      <c r="B444" s="23" t="s">
        <v>1097</v>
      </c>
      <c r="C444" s="27" t="s">
        <v>1098</v>
      </c>
      <c r="D444" s="139" t="s">
        <v>277</v>
      </c>
    </row>
    <row r="445" spans="1:4" x14ac:dyDescent="0.35">
      <c r="A445" s="139">
        <v>451</v>
      </c>
      <c r="B445" s="23" t="s">
        <v>1099</v>
      </c>
      <c r="C445" s="27" t="s">
        <v>1100</v>
      </c>
      <c r="D445" s="139" t="s">
        <v>277</v>
      </c>
    </row>
    <row r="446" spans="1:4" x14ac:dyDescent="0.35">
      <c r="A446" s="139">
        <v>452</v>
      </c>
      <c r="B446" s="23" t="s">
        <v>1101</v>
      </c>
      <c r="C446" s="27" t="s">
        <v>1102</v>
      </c>
      <c r="D446" s="139" t="s">
        <v>277</v>
      </c>
    </row>
    <row r="447" spans="1:4" x14ac:dyDescent="0.35">
      <c r="A447" s="139">
        <v>453</v>
      </c>
      <c r="B447" s="23" t="s">
        <v>1103</v>
      </c>
      <c r="C447" s="27" t="s">
        <v>1104</v>
      </c>
      <c r="D447" s="139"/>
    </row>
    <row r="448" spans="1:4" x14ac:dyDescent="0.35">
      <c r="A448" s="139">
        <v>454</v>
      </c>
      <c r="B448" s="23" t="s">
        <v>1105</v>
      </c>
      <c r="C448" s="27" t="s">
        <v>1106</v>
      </c>
      <c r="D448" s="139"/>
    </row>
    <row r="449" spans="1:4" x14ac:dyDescent="0.35">
      <c r="A449" s="139">
        <v>455</v>
      </c>
      <c r="B449" s="23" t="s">
        <v>1107</v>
      </c>
      <c r="C449" s="27" t="s">
        <v>1108</v>
      </c>
      <c r="D449" s="139"/>
    </row>
    <row r="450" spans="1:4" x14ac:dyDescent="0.35">
      <c r="A450" s="139">
        <v>448</v>
      </c>
      <c r="B450" s="23" t="s">
        <v>1109</v>
      </c>
      <c r="C450" s="27" t="s">
        <v>1110</v>
      </c>
      <c r="D450" s="139"/>
    </row>
    <row r="451" spans="1:4" x14ac:dyDescent="0.35">
      <c r="A451" s="139">
        <v>449</v>
      </c>
      <c r="B451" s="23" t="s">
        <v>1111</v>
      </c>
      <c r="C451" s="27" t="s">
        <v>1112</v>
      </c>
      <c r="D451" s="139"/>
    </row>
    <row r="452" spans="1:4" x14ac:dyDescent="0.35">
      <c r="A452" s="139">
        <v>466</v>
      </c>
      <c r="B452" s="23" t="s">
        <v>1113</v>
      </c>
      <c r="C452" s="30" t="s">
        <v>1114</v>
      </c>
      <c r="D452" s="139" t="s">
        <v>282</v>
      </c>
    </row>
    <row r="453" spans="1:4" x14ac:dyDescent="0.35">
      <c r="A453" s="139">
        <v>467</v>
      </c>
      <c r="B453" s="23" t="s">
        <v>1115</v>
      </c>
      <c r="C453" s="30" t="s">
        <v>1116</v>
      </c>
      <c r="D453" s="139" t="s">
        <v>282</v>
      </c>
    </row>
    <row r="454" spans="1:4" x14ac:dyDescent="0.35">
      <c r="A454" s="139">
        <v>468</v>
      </c>
      <c r="B454" s="23" t="s">
        <v>1117</v>
      </c>
      <c r="C454" s="30" t="s">
        <v>1118</v>
      </c>
      <c r="D454" s="139" t="s">
        <v>282</v>
      </c>
    </row>
    <row r="455" spans="1:4" x14ac:dyDescent="0.35">
      <c r="A455" s="139">
        <v>469</v>
      </c>
      <c r="B455" s="23" t="s">
        <v>1119</v>
      </c>
      <c r="C455" s="30" t="s">
        <v>1120</v>
      </c>
      <c r="D455" s="139" t="s">
        <v>282</v>
      </c>
    </row>
    <row r="456" spans="1:4" x14ac:dyDescent="0.35">
      <c r="A456" s="139">
        <v>470</v>
      </c>
      <c r="B456" s="23" t="s">
        <v>1121</v>
      </c>
      <c r="C456" s="30" t="s">
        <v>1122</v>
      </c>
      <c r="D456" s="139" t="s">
        <v>282</v>
      </c>
    </row>
    <row r="457" spans="1:4" x14ac:dyDescent="0.35">
      <c r="A457" s="139">
        <v>474</v>
      </c>
      <c r="B457" s="23" t="s">
        <v>1123</v>
      </c>
      <c r="C457" s="30" t="s">
        <v>1124</v>
      </c>
      <c r="D457" s="139" t="s">
        <v>282</v>
      </c>
    </row>
    <row r="458" spans="1:4" x14ac:dyDescent="0.35">
      <c r="A458" s="139">
        <v>475</v>
      </c>
      <c r="B458" s="23" t="s">
        <v>1125</v>
      </c>
      <c r="C458" s="30" t="s">
        <v>1126</v>
      </c>
      <c r="D458" s="139" t="s">
        <v>282</v>
      </c>
    </row>
    <row r="459" spans="1:4" x14ac:dyDescent="0.35">
      <c r="A459" s="139">
        <v>476</v>
      </c>
      <c r="B459" s="23" t="s">
        <v>1127</v>
      </c>
      <c r="C459" s="30" t="s">
        <v>1128</v>
      </c>
      <c r="D459" s="139" t="s">
        <v>282</v>
      </c>
    </row>
    <row r="460" spans="1:4" x14ac:dyDescent="0.35">
      <c r="A460" s="139">
        <v>477</v>
      </c>
      <c r="B460" s="23" t="s">
        <v>1129</v>
      </c>
      <c r="C460" s="30" t="s">
        <v>1130</v>
      </c>
      <c r="D460" s="139" t="s">
        <v>282</v>
      </c>
    </row>
    <row r="461" spans="1:4" x14ac:dyDescent="0.35">
      <c r="A461" s="139">
        <v>458</v>
      </c>
      <c r="B461" s="23" t="s">
        <v>1131</v>
      </c>
      <c r="C461" s="27" t="s">
        <v>1132</v>
      </c>
      <c r="D461" s="139" t="s">
        <v>282</v>
      </c>
    </row>
    <row r="462" spans="1:4" x14ac:dyDescent="0.35">
      <c r="A462" s="139">
        <v>481</v>
      </c>
      <c r="B462" s="23" t="s">
        <v>1133</v>
      </c>
      <c r="C462" s="30" t="s">
        <v>1134</v>
      </c>
      <c r="D462" s="139" t="s">
        <v>282</v>
      </c>
    </row>
    <row r="463" spans="1:4" x14ac:dyDescent="0.35">
      <c r="A463" s="139">
        <v>463</v>
      </c>
      <c r="B463" s="23" t="s">
        <v>1135</v>
      </c>
      <c r="C463" s="30" t="s">
        <v>1136</v>
      </c>
      <c r="D463" s="139" t="s">
        <v>282</v>
      </c>
    </row>
    <row r="464" spans="1:4" x14ac:dyDescent="0.35">
      <c r="A464" s="139">
        <v>464</v>
      </c>
      <c r="B464" s="23" t="s">
        <v>1137</v>
      </c>
      <c r="C464" s="30" t="s">
        <v>1138</v>
      </c>
      <c r="D464" s="139" t="s">
        <v>282</v>
      </c>
    </row>
    <row r="465" spans="1:4" x14ac:dyDescent="0.35">
      <c r="A465" s="139">
        <v>465</v>
      </c>
      <c r="B465" s="23" t="s">
        <v>1139</v>
      </c>
      <c r="C465" s="27" t="s">
        <v>1140</v>
      </c>
      <c r="D465" s="139" t="s">
        <v>282</v>
      </c>
    </row>
    <row r="466" spans="1:4" x14ac:dyDescent="0.35">
      <c r="A466" s="139">
        <v>471</v>
      </c>
      <c r="B466" s="23" t="s">
        <v>1141</v>
      </c>
      <c r="C466" s="27" t="s">
        <v>1142</v>
      </c>
      <c r="D466" s="139" t="s">
        <v>282</v>
      </c>
    </row>
    <row r="467" spans="1:4" x14ac:dyDescent="0.35">
      <c r="A467" s="139">
        <v>472</v>
      </c>
      <c r="B467" s="23" t="s">
        <v>1143</v>
      </c>
      <c r="C467" s="27" t="s">
        <v>1144</v>
      </c>
      <c r="D467" s="139" t="s">
        <v>282</v>
      </c>
    </row>
    <row r="468" spans="1:4" x14ac:dyDescent="0.35">
      <c r="A468" s="139">
        <v>473</v>
      </c>
      <c r="B468" s="23" t="s">
        <v>1145</v>
      </c>
      <c r="C468" s="27" t="s">
        <v>1146</v>
      </c>
      <c r="D468" s="139" t="s">
        <v>282</v>
      </c>
    </row>
    <row r="469" spans="1:4" x14ac:dyDescent="0.35">
      <c r="A469" s="139">
        <v>478</v>
      </c>
      <c r="B469" s="23" t="s">
        <v>1147</v>
      </c>
      <c r="C469" s="27" t="s">
        <v>1148</v>
      </c>
      <c r="D469" s="139" t="s">
        <v>282</v>
      </c>
    </row>
    <row r="470" spans="1:4" x14ac:dyDescent="0.35">
      <c r="A470" s="139">
        <v>479</v>
      </c>
      <c r="B470" s="23" t="s">
        <v>1149</v>
      </c>
      <c r="C470" s="27" t="s">
        <v>1150</v>
      </c>
      <c r="D470" s="139" t="s">
        <v>282</v>
      </c>
    </row>
    <row r="471" spans="1:4" x14ac:dyDescent="0.35">
      <c r="A471" s="139">
        <v>480</v>
      </c>
      <c r="B471" s="23" t="s">
        <v>1151</v>
      </c>
      <c r="C471" s="27" t="s">
        <v>1152</v>
      </c>
      <c r="D471" s="139" t="s">
        <v>282</v>
      </c>
    </row>
    <row r="472" spans="1:4" x14ac:dyDescent="0.35">
      <c r="A472" s="139">
        <v>482</v>
      </c>
      <c r="B472" s="23" t="s">
        <v>1153</v>
      </c>
      <c r="C472" s="27" t="s">
        <v>1154</v>
      </c>
      <c r="D472" s="139" t="s">
        <v>282</v>
      </c>
    </row>
    <row r="473" spans="1:4" x14ac:dyDescent="0.35">
      <c r="A473" s="139">
        <v>483</v>
      </c>
      <c r="B473" s="23" t="s">
        <v>1155</v>
      </c>
      <c r="C473" s="27" t="s">
        <v>1156</v>
      </c>
      <c r="D473" s="139" t="s">
        <v>282</v>
      </c>
    </row>
    <row r="474" spans="1:4" x14ac:dyDescent="0.35">
      <c r="A474" s="139">
        <v>484</v>
      </c>
      <c r="B474" s="23" t="s">
        <v>1157</v>
      </c>
      <c r="C474" s="27" t="s">
        <v>1158</v>
      </c>
      <c r="D474" s="139" t="s">
        <v>282</v>
      </c>
    </row>
    <row r="475" spans="1:4" x14ac:dyDescent="0.35">
      <c r="A475" s="139">
        <v>459</v>
      </c>
      <c r="B475" s="23" t="s">
        <v>1159</v>
      </c>
      <c r="C475" s="27" t="s">
        <v>1160</v>
      </c>
      <c r="D475" s="139" t="s">
        <v>282</v>
      </c>
    </row>
    <row r="476" spans="1:4" x14ac:dyDescent="0.35">
      <c r="A476" s="139">
        <v>460</v>
      </c>
      <c r="B476" s="23" t="s">
        <v>1161</v>
      </c>
      <c r="C476" s="27" t="s">
        <v>1162</v>
      </c>
      <c r="D476" s="139" t="s">
        <v>282</v>
      </c>
    </row>
    <row r="477" spans="1:4" x14ac:dyDescent="0.35">
      <c r="A477" s="139">
        <v>461</v>
      </c>
      <c r="B477" s="23" t="s">
        <v>1163</v>
      </c>
      <c r="C477" s="27" t="s">
        <v>1164</v>
      </c>
      <c r="D477" s="139" t="s">
        <v>282</v>
      </c>
    </row>
    <row r="478" spans="1:4" x14ac:dyDescent="0.35">
      <c r="A478" s="139">
        <v>462</v>
      </c>
      <c r="B478" s="23" t="s">
        <v>1165</v>
      </c>
      <c r="C478" s="27" t="s">
        <v>1166</v>
      </c>
      <c r="D478" s="139" t="s">
        <v>282</v>
      </c>
    </row>
    <row r="479" spans="1:4" x14ac:dyDescent="0.35">
      <c r="A479" s="139">
        <v>457</v>
      </c>
      <c r="B479" s="23" t="s">
        <v>1167</v>
      </c>
      <c r="C479" s="27" t="s">
        <v>1168</v>
      </c>
      <c r="D479" s="139" t="s">
        <v>282</v>
      </c>
    </row>
    <row r="480" spans="1:4" x14ac:dyDescent="0.35">
      <c r="A480" s="139">
        <v>106</v>
      </c>
      <c r="B480" s="23" t="s">
        <v>1169</v>
      </c>
      <c r="C480" s="24" t="s">
        <v>1170</v>
      </c>
      <c r="D480" s="139" t="s">
        <v>277</v>
      </c>
    </row>
    <row r="481" spans="1:4" x14ac:dyDescent="0.35">
      <c r="A481" s="139">
        <v>133</v>
      </c>
      <c r="B481" s="23" t="s">
        <v>1171</v>
      </c>
      <c r="C481" s="24" t="s">
        <v>1172</v>
      </c>
      <c r="D481" s="139"/>
    </row>
    <row r="482" spans="1:4" x14ac:dyDescent="0.35">
      <c r="A482" s="139">
        <v>151</v>
      </c>
      <c r="B482" s="23" t="s">
        <v>1173</v>
      </c>
      <c r="C482" s="24" t="s">
        <v>1174</v>
      </c>
      <c r="D482" s="139"/>
    </row>
    <row r="483" spans="1:4" x14ac:dyDescent="0.35">
      <c r="A483" s="139">
        <v>155</v>
      </c>
      <c r="B483" s="23" t="s">
        <v>1175</v>
      </c>
      <c r="C483" s="24" t="s">
        <v>1176</v>
      </c>
      <c r="D483" s="139" t="s">
        <v>282</v>
      </c>
    </row>
    <row r="484" spans="1:4" x14ac:dyDescent="0.35">
      <c r="A484" s="139">
        <v>112</v>
      </c>
      <c r="B484" s="23" t="s">
        <v>1177</v>
      </c>
      <c r="C484" s="24" t="s">
        <v>1178</v>
      </c>
      <c r="D484" s="139" t="s">
        <v>282</v>
      </c>
    </row>
    <row r="485" spans="1:4" x14ac:dyDescent="0.35">
      <c r="A485" s="139">
        <v>485</v>
      </c>
      <c r="B485" s="23" t="s">
        <v>1179</v>
      </c>
      <c r="C485" s="25" t="s">
        <v>1180</v>
      </c>
      <c r="D485" s="139" t="s">
        <v>277</v>
      </c>
    </row>
    <row r="486" spans="1:4" x14ac:dyDescent="0.35">
      <c r="A486" s="139">
        <v>486</v>
      </c>
      <c r="B486" s="23" t="s">
        <v>1181</v>
      </c>
      <c r="C486" s="24" t="s">
        <v>1182</v>
      </c>
      <c r="D486" s="139" t="s">
        <v>282</v>
      </c>
    </row>
    <row r="487" spans="1:4" x14ac:dyDescent="0.35">
      <c r="A487" s="139">
        <v>124</v>
      </c>
      <c r="B487" s="23" t="s">
        <v>1183</v>
      </c>
      <c r="C487" s="24" t="s">
        <v>1184</v>
      </c>
      <c r="D487" s="139" t="s">
        <v>282</v>
      </c>
    </row>
    <row r="488" spans="1:4" x14ac:dyDescent="0.35">
      <c r="A488" s="139">
        <v>487</v>
      </c>
      <c r="B488" s="23" t="s">
        <v>1185</v>
      </c>
      <c r="C488" s="24" t="s">
        <v>1186</v>
      </c>
      <c r="D488" s="139" t="s">
        <v>277</v>
      </c>
    </row>
    <row r="489" spans="1:4" x14ac:dyDescent="0.35">
      <c r="A489" s="139">
        <v>489</v>
      </c>
      <c r="B489" s="23">
        <v>489</v>
      </c>
      <c r="C489" s="24" t="s">
        <v>1187</v>
      </c>
      <c r="D489" s="139"/>
    </row>
    <row r="490" spans="1:4" x14ac:dyDescent="0.35">
      <c r="A490" s="139">
        <v>491</v>
      </c>
      <c r="B490" s="23" t="s">
        <v>1188</v>
      </c>
      <c r="C490" s="24" t="s">
        <v>1189</v>
      </c>
      <c r="D490" s="139" t="s">
        <v>277</v>
      </c>
    </row>
    <row r="491" spans="1:4" x14ac:dyDescent="0.35">
      <c r="A491" s="139">
        <v>490</v>
      </c>
      <c r="B491" s="23" t="s">
        <v>1190</v>
      </c>
      <c r="C491" s="24" t="s">
        <v>1191</v>
      </c>
      <c r="D491" s="139" t="s">
        <v>277</v>
      </c>
    </row>
    <row r="492" spans="1:4" x14ac:dyDescent="0.35">
      <c r="A492" s="139">
        <v>429</v>
      </c>
      <c r="B492" s="23" t="s">
        <v>228</v>
      </c>
      <c r="C492" s="24" t="s">
        <v>1192</v>
      </c>
      <c r="D492" s="139" t="s">
        <v>282</v>
      </c>
    </row>
    <row r="493" spans="1:4" x14ac:dyDescent="0.35">
      <c r="A493" s="139">
        <v>492</v>
      </c>
      <c r="B493" s="23" t="s">
        <v>1193</v>
      </c>
      <c r="C493" s="25" t="s">
        <v>1194</v>
      </c>
      <c r="D493" s="139" t="s">
        <v>277</v>
      </c>
    </row>
    <row r="494" spans="1:4" x14ac:dyDescent="0.35">
      <c r="A494" s="139">
        <v>430</v>
      </c>
      <c r="B494" s="23" t="s">
        <v>229</v>
      </c>
      <c r="C494" s="24" t="s">
        <v>1195</v>
      </c>
      <c r="D494" s="139" t="s">
        <v>282</v>
      </c>
    </row>
    <row r="495" spans="1:4" x14ac:dyDescent="0.35">
      <c r="A495" s="139">
        <v>493</v>
      </c>
      <c r="B495" s="23" t="s">
        <v>1196</v>
      </c>
      <c r="C495" s="25" t="s">
        <v>1197</v>
      </c>
      <c r="D495" s="139" t="s">
        <v>277</v>
      </c>
    </row>
    <row r="496" spans="1:4" x14ac:dyDescent="0.35">
      <c r="A496" s="139">
        <v>494</v>
      </c>
      <c r="B496" s="23" t="s">
        <v>1198</v>
      </c>
      <c r="C496" s="25" t="s">
        <v>1199</v>
      </c>
      <c r="D496" s="139" t="s">
        <v>277</v>
      </c>
    </row>
    <row r="497" spans="1:4" x14ac:dyDescent="0.35">
      <c r="A497" s="139">
        <v>495</v>
      </c>
      <c r="B497" s="29" t="s">
        <v>1200</v>
      </c>
      <c r="C497" s="25" t="s">
        <v>1201</v>
      </c>
      <c r="D497" s="139"/>
    </row>
    <row r="498" spans="1:4" x14ac:dyDescent="0.35">
      <c r="A498" s="139">
        <v>496</v>
      </c>
      <c r="B498" s="23" t="s">
        <v>1202</v>
      </c>
      <c r="C498" s="25" t="s">
        <v>1203</v>
      </c>
      <c r="D498" s="139"/>
    </row>
    <row r="499" spans="1:4" x14ac:dyDescent="0.35">
      <c r="A499" s="139">
        <v>497</v>
      </c>
      <c r="B499" s="23" t="s">
        <v>1204</v>
      </c>
      <c r="C499" s="24" t="s">
        <v>1205</v>
      </c>
      <c r="D499" s="139" t="s">
        <v>282</v>
      </c>
    </row>
    <row r="500" spans="1:4" x14ac:dyDescent="0.35">
      <c r="A500" s="139">
        <v>498</v>
      </c>
      <c r="B500" s="23" t="s">
        <v>1206</v>
      </c>
      <c r="C500" s="25" t="s">
        <v>1207</v>
      </c>
      <c r="D500" s="139"/>
    </row>
    <row r="501" spans="1:4" x14ac:dyDescent="0.35">
      <c r="A501" s="139">
        <v>499</v>
      </c>
      <c r="B501" s="23" t="s">
        <v>1208</v>
      </c>
      <c r="C501" s="25" t="s">
        <v>1209</v>
      </c>
      <c r="D501" s="139"/>
    </row>
    <row r="502" spans="1:4" x14ac:dyDescent="0.35">
      <c r="A502" s="139">
        <v>503</v>
      </c>
      <c r="B502" s="23" t="s">
        <v>1210</v>
      </c>
      <c r="C502" s="24" t="s">
        <v>1211</v>
      </c>
      <c r="D502" s="139" t="s">
        <v>282</v>
      </c>
    </row>
    <row r="503" spans="1:4" x14ac:dyDescent="0.35">
      <c r="A503" s="139">
        <v>506</v>
      </c>
      <c r="B503" s="23" t="s">
        <v>1212</v>
      </c>
      <c r="C503" s="24" t="s">
        <v>1213</v>
      </c>
      <c r="D503" s="139" t="s">
        <v>282</v>
      </c>
    </row>
    <row r="504" spans="1:4" x14ac:dyDescent="0.35">
      <c r="A504" s="139">
        <v>507</v>
      </c>
      <c r="B504" s="23" t="s">
        <v>1214</v>
      </c>
      <c r="C504" s="24" t="s">
        <v>1215</v>
      </c>
      <c r="D504" s="139"/>
    </row>
    <row r="505" spans="1:4" x14ac:dyDescent="0.35">
      <c r="A505" s="139">
        <v>504</v>
      </c>
      <c r="B505" s="139">
        <v>504</v>
      </c>
      <c r="C505" s="24" t="s">
        <v>1216</v>
      </c>
      <c r="D505" s="139" t="s">
        <v>282</v>
      </c>
    </row>
    <row r="506" spans="1:4" x14ac:dyDescent="0.35">
      <c r="A506" s="139">
        <v>508</v>
      </c>
      <c r="B506" s="23" t="s">
        <v>1217</v>
      </c>
      <c r="C506" s="24" t="s">
        <v>1218</v>
      </c>
      <c r="D506" s="139"/>
    </row>
    <row r="507" spans="1:4" x14ac:dyDescent="0.35">
      <c r="A507" s="139">
        <v>509</v>
      </c>
      <c r="B507" s="23" t="s">
        <v>1219</v>
      </c>
      <c r="C507" s="24" t="s">
        <v>1220</v>
      </c>
      <c r="D507" s="139"/>
    </row>
    <row r="508" spans="1:4" x14ac:dyDescent="0.35">
      <c r="A508" s="139">
        <v>510</v>
      </c>
      <c r="B508" s="23" t="s">
        <v>1221</v>
      </c>
      <c r="C508" s="24" t="s">
        <v>1222</v>
      </c>
      <c r="D508" s="139" t="s">
        <v>277</v>
      </c>
    </row>
    <row r="509" spans="1:4" x14ac:dyDescent="0.35">
      <c r="A509" s="139">
        <v>511</v>
      </c>
      <c r="B509" s="29" t="s">
        <v>1223</v>
      </c>
      <c r="C509" s="24" t="s">
        <v>1224</v>
      </c>
      <c r="D509" s="139" t="s">
        <v>277</v>
      </c>
    </row>
    <row r="510" spans="1:4" x14ac:dyDescent="0.35">
      <c r="A510" s="139">
        <v>636</v>
      </c>
      <c r="B510" s="23" t="s">
        <v>1225</v>
      </c>
      <c r="C510" s="24" t="s">
        <v>1226</v>
      </c>
      <c r="D510" s="139"/>
    </row>
    <row r="511" spans="1:4" x14ac:dyDescent="0.35">
      <c r="A511" s="139">
        <v>518</v>
      </c>
      <c r="B511" s="23">
        <v>518</v>
      </c>
      <c r="C511" s="24" t="s">
        <v>1227</v>
      </c>
      <c r="D511" s="139"/>
    </row>
    <row r="512" spans="1:4" x14ac:dyDescent="0.35">
      <c r="A512" s="139">
        <v>525</v>
      </c>
      <c r="B512" s="23" t="s">
        <v>1228</v>
      </c>
      <c r="C512" s="24" t="s">
        <v>1229</v>
      </c>
      <c r="D512" s="139" t="s">
        <v>282</v>
      </c>
    </row>
    <row r="513" spans="1:4" x14ac:dyDescent="0.35">
      <c r="A513" s="139">
        <v>391</v>
      </c>
      <c r="B513" s="23" t="s">
        <v>1230</v>
      </c>
      <c r="C513" s="24" t="s">
        <v>1231</v>
      </c>
      <c r="D513" s="139"/>
    </row>
    <row r="514" spans="1:4" x14ac:dyDescent="0.35">
      <c r="A514" s="139">
        <v>447</v>
      </c>
      <c r="B514" s="23">
        <v>447</v>
      </c>
      <c r="C514" s="24" t="s">
        <v>1232</v>
      </c>
      <c r="D514" s="139"/>
    </row>
    <row r="515" spans="1:4" x14ac:dyDescent="0.35">
      <c r="A515" s="139">
        <v>456</v>
      </c>
      <c r="B515" s="23" t="s">
        <v>1233</v>
      </c>
      <c r="C515" s="24" t="s">
        <v>1234</v>
      </c>
      <c r="D515" s="139" t="s">
        <v>282</v>
      </c>
    </row>
    <row r="516" spans="1:4" x14ac:dyDescent="0.35">
      <c r="A516" s="139">
        <v>645</v>
      </c>
      <c r="B516" s="23">
        <v>645</v>
      </c>
      <c r="C516" s="24" t="s">
        <v>1235</v>
      </c>
      <c r="D516" s="139" t="s">
        <v>277</v>
      </c>
    </row>
    <row r="517" spans="1:4" x14ac:dyDescent="0.35">
      <c r="A517" s="139">
        <v>646</v>
      </c>
      <c r="B517" s="23">
        <v>646</v>
      </c>
      <c r="C517" s="24" t="s">
        <v>1236</v>
      </c>
      <c r="D517" s="139" t="s">
        <v>282</v>
      </c>
    </row>
    <row r="518" spans="1:4" x14ac:dyDescent="0.35">
      <c r="A518" s="139">
        <v>432</v>
      </c>
      <c r="B518" s="23">
        <v>432</v>
      </c>
      <c r="C518" s="24" t="s">
        <v>1237</v>
      </c>
      <c r="D518" s="139" t="s">
        <v>282</v>
      </c>
    </row>
    <row r="519" spans="1:4" x14ac:dyDescent="0.35">
      <c r="A519" s="139">
        <v>401</v>
      </c>
      <c r="B519" s="23">
        <v>401</v>
      </c>
      <c r="C519" s="24" t="s">
        <v>1238</v>
      </c>
      <c r="D519" s="139" t="s">
        <v>282</v>
      </c>
    </row>
    <row r="520" spans="1:4" x14ac:dyDescent="0.35">
      <c r="A520" s="139">
        <v>553</v>
      </c>
      <c r="B520" s="29" t="s">
        <v>1239</v>
      </c>
      <c r="C520" s="25" t="s">
        <v>1240</v>
      </c>
      <c r="D520" s="139" t="s">
        <v>277</v>
      </c>
    </row>
    <row r="521" spans="1:4" x14ac:dyDescent="0.35">
      <c r="A521" s="139">
        <v>554</v>
      </c>
      <c r="B521" s="23" t="s">
        <v>1241</v>
      </c>
      <c r="C521" s="25" t="s">
        <v>1242</v>
      </c>
      <c r="D521" s="139"/>
    </row>
    <row r="522" spans="1:4" x14ac:dyDescent="0.35">
      <c r="A522" s="139">
        <v>70</v>
      </c>
      <c r="B522" s="29" t="s">
        <v>1243</v>
      </c>
      <c r="C522" s="24" t="s">
        <v>1244</v>
      </c>
      <c r="D522" s="139"/>
    </row>
    <row r="523" spans="1:4" x14ac:dyDescent="0.35">
      <c r="A523" s="139">
        <v>500</v>
      </c>
      <c r="B523" s="23" t="s">
        <v>1245</v>
      </c>
      <c r="C523" s="24" t="s">
        <v>1246</v>
      </c>
      <c r="D523" s="139" t="s">
        <v>282</v>
      </c>
    </row>
    <row r="524" spans="1:4" x14ac:dyDescent="0.35">
      <c r="A524" s="139">
        <v>555</v>
      </c>
      <c r="B524" s="23" t="s">
        <v>1247</v>
      </c>
      <c r="C524" s="25" t="s">
        <v>1248</v>
      </c>
      <c r="D524" s="139" t="s">
        <v>277</v>
      </c>
    </row>
    <row r="525" spans="1:4" x14ac:dyDescent="0.35">
      <c r="A525" s="139">
        <v>556</v>
      </c>
      <c r="B525" s="23" t="s">
        <v>1249</v>
      </c>
      <c r="C525" s="25" t="s">
        <v>1250</v>
      </c>
      <c r="D525" s="139" t="s">
        <v>277</v>
      </c>
    </row>
    <row r="526" spans="1:4" x14ac:dyDescent="0.35">
      <c r="A526" s="139">
        <v>559</v>
      </c>
      <c r="B526" s="23" t="s">
        <v>1251</v>
      </c>
      <c r="C526" s="24" t="s">
        <v>1252</v>
      </c>
      <c r="D526" s="139" t="s">
        <v>282</v>
      </c>
    </row>
    <row r="527" spans="1:4" x14ac:dyDescent="0.35">
      <c r="A527" s="139">
        <v>560</v>
      </c>
      <c r="B527" s="23" t="s">
        <v>1253</v>
      </c>
      <c r="C527" s="24" t="s">
        <v>1254</v>
      </c>
      <c r="D527" s="139" t="s">
        <v>282</v>
      </c>
    </row>
    <row r="528" spans="1:4" x14ac:dyDescent="0.35">
      <c r="A528" s="139">
        <v>561</v>
      </c>
      <c r="B528" s="23" t="s">
        <v>230</v>
      </c>
      <c r="C528" s="24" t="s">
        <v>1255</v>
      </c>
      <c r="D528" s="139" t="s">
        <v>277</v>
      </c>
    </row>
    <row r="529" spans="1:4" x14ac:dyDescent="0.35">
      <c r="A529" s="139">
        <v>562</v>
      </c>
      <c r="B529" s="23" t="s">
        <v>1256</v>
      </c>
      <c r="C529" s="25" t="s">
        <v>1257</v>
      </c>
      <c r="D529" s="139"/>
    </row>
    <row r="530" spans="1:4" x14ac:dyDescent="0.35">
      <c r="A530" s="139">
        <v>273</v>
      </c>
      <c r="B530" s="23" t="s">
        <v>1258</v>
      </c>
      <c r="C530" s="24" t="s">
        <v>1259</v>
      </c>
      <c r="D530" s="139"/>
    </row>
    <row r="531" spans="1:4" x14ac:dyDescent="0.35">
      <c r="A531" s="139">
        <v>274</v>
      </c>
      <c r="B531" s="23" t="s">
        <v>1260</v>
      </c>
      <c r="C531" s="24" t="s">
        <v>1261</v>
      </c>
      <c r="D531" s="139" t="s">
        <v>277</v>
      </c>
    </row>
    <row r="532" spans="1:4" x14ac:dyDescent="0.35">
      <c r="A532" s="139">
        <v>563</v>
      </c>
      <c r="B532" s="23" t="s">
        <v>1262</v>
      </c>
      <c r="C532" s="24" t="s">
        <v>1263</v>
      </c>
      <c r="D532" s="139" t="s">
        <v>282</v>
      </c>
    </row>
    <row r="533" spans="1:4" x14ac:dyDescent="0.35">
      <c r="A533" s="139">
        <v>565</v>
      </c>
      <c r="B533" s="23" t="s">
        <v>1264</v>
      </c>
      <c r="C533" s="25" t="s">
        <v>1265</v>
      </c>
      <c r="D533" s="139"/>
    </row>
    <row r="534" spans="1:4" x14ac:dyDescent="0.35">
      <c r="A534" s="139">
        <v>631</v>
      </c>
      <c r="B534" s="23" t="s">
        <v>1266</v>
      </c>
      <c r="C534" s="24" t="s">
        <v>1267</v>
      </c>
      <c r="D534" s="139" t="s">
        <v>282</v>
      </c>
    </row>
    <row r="535" spans="1:4" x14ac:dyDescent="0.35">
      <c r="A535" s="139">
        <v>431</v>
      </c>
      <c r="B535" s="23" t="s">
        <v>231</v>
      </c>
      <c r="C535" s="24" t="s">
        <v>1268</v>
      </c>
      <c r="D535" s="139" t="s">
        <v>282</v>
      </c>
    </row>
    <row r="536" spans="1:4" x14ac:dyDescent="0.35">
      <c r="A536" s="139">
        <v>566</v>
      </c>
      <c r="B536" s="23" t="s">
        <v>1269</v>
      </c>
      <c r="C536" s="24" t="s">
        <v>1270</v>
      </c>
      <c r="D536" s="139" t="s">
        <v>277</v>
      </c>
    </row>
    <row r="537" spans="1:4" x14ac:dyDescent="0.35">
      <c r="A537" s="139">
        <v>567</v>
      </c>
      <c r="B537" s="23" t="s">
        <v>1271</v>
      </c>
      <c r="C537" s="24" t="s">
        <v>1272</v>
      </c>
      <c r="D537" s="139" t="s">
        <v>282</v>
      </c>
    </row>
    <row r="538" spans="1:4" x14ac:dyDescent="0.35">
      <c r="A538" s="139">
        <v>568</v>
      </c>
      <c r="B538" s="23" t="s">
        <v>1273</v>
      </c>
      <c r="C538" s="24" t="s">
        <v>1274</v>
      </c>
      <c r="D538" s="139" t="s">
        <v>282</v>
      </c>
    </row>
    <row r="539" spans="1:4" x14ac:dyDescent="0.35">
      <c r="A539" s="139">
        <v>571</v>
      </c>
      <c r="B539" s="23">
        <v>571</v>
      </c>
      <c r="C539" s="24" t="s">
        <v>1275</v>
      </c>
      <c r="D539" s="139" t="s">
        <v>282</v>
      </c>
    </row>
    <row r="540" spans="1:4" x14ac:dyDescent="0.35">
      <c r="A540" s="139">
        <v>572</v>
      </c>
      <c r="B540" s="23">
        <v>572</v>
      </c>
      <c r="C540" s="24" t="s">
        <v>1276</v>
      </c>
      <c r="D540" s="139"/>
    </row>
    <row r="541" spans="1:4" x14ac:dyDescent="0.35">
      <c r="A541" s="139">
        <v>573</v>
      </c>
      <c r="B541" s="23" t="s">
        <v>1277</v>
      </c>
      <c r="C541" s="24" t="s">
        <v>1278</v>
      </c>
      <c r="D541" s="139"/>
    </row>
    <row r="542" spans="1:4" x14ac:dyDescent="0.35">
      <c r="A542" s="139">
        <v>353</v>
      </c>
      <c r="B542" s="23">
        <v>353</v>
      </c>
      <c r="C542" s="24" t="s">
        <v>1279</v>
      </c>
      <c r="D542" s="139" t="s">
        <v>282</v>
      </c>
    </row>
    <row r="543" spans="1:4" x14ac:dyDescent="0.35">
      <c r="A543" s="139">
        <v>574</v>
      </c>
      <c r="B543" s="23" t="s">
        <v>1280</v>
      </c>
      <c r="C543" s="25" t="s">
        <v>1281</v>
      </c>
      <c r="D543" s="139" t="s">
        <v>277</v>
      </c>
    </row>
    <row r="544" spans="1:4" x14ac:dyDescent="0.35">
      <c r="A544" s="139">
        <v>79</v>
      </c>
      <c r="B544" s="23" t="s">
        <v>1282</v>
      </c>
      <c r="C544" s="24" t="s">
        <v>1283</v>
      </c>
      <c r="D544" s="139" t="s">
        <v>277</v>
      </c>
    </row>
    <row r="545" spans="1:4" x14ac:dyDescent="0.35">
      <c r="A545" s="139">
        <v>577</v>
      </c>
      <c r="B545" s="29" t="s">
        <v>1284</v>
      </c>
      <c r="C545" s="24" t="s">
        <v>1285</v>
      </c>
      <c r="D545" s="139" t="s">
        <v>277</v>
      </c>
    </row>
    <row r="546" spans="1:4" x14ac:dyDescent="0.35">
      <c r="A546" s="139">
        <v>575</v>
      </c>
      <c r="B546" s="23" t="s">
        <v>232</v>
      </c>
      <c r="C546" s="24" t="s">
        <v>1286</v>
      </c>
      <c r="D546" s="139" t="s">
        <v>282</v>
      </c>
    </row>
    <row r="547" spans="1:4" x14ac:dyDescent="0.35">
      <c r="A547" s="139">
        <v>578</v>
      </c>
      <c r="B547" s="23" t="s">
        <v>1287</v>
      </c>
      <c r="C547" s="24" t="s">
        <v>1288</v>
      </c>
      <c r="D547" s="139" t="s">
        <v>277</v>
      </c>
    </row>
    <row r="548" spans="1:4" x14ac:dyDescent="0.35">
      <c r="A548" s="139">
        <v>579</v>
      </c>
      <c r="B548" s="23" t="s">
        <v>1289</v>
      </c>
      <c r="C548" s="25" t="s">
        <v>1290</v>
      </c>
      <c r="D548" s="139" t="s">
        <v>277</v>
      </c>
    </row>
    <row r="549" spans="1:4" x14ac:dyDescent="0.35">
      <c r="A549" s="139">
        <v>580</v>
      </c>
      <c r="B549" s="23" t="s">
        <v>233</v>
      </c>
      <c r="C549" s="24" t="s">
        <v>1291</v>
      </c>
      <c r="D549" s="139"/>
    </row>
    <row r="550" spans="1:4" x14ac:dyDescent="0.35">
      <c r="A550" s="139">
        <v>354</v>
      </c>
      <c r="B550" s="23">
        <v>354</v>
      </c>
      <c r="C550" s="24" t="s">
        <v>1292</v>
      </c>
      <c r="D550" s="139" t="s">
        <v>282</v>
      </c>
    </row>
    <row r="551" spans="1:4" x14ac:dyDescent="0.35">
      <c r="A551" s="139">
        <v>582</v>
      </c>
      <c r="B551" s="23" t="s">
        <v>1293</v>
      </c>
      <c r="C551" s="24" t="s">
        <v>1294</v>
      </c>
      <c r="D551" s="139" t="s">
        <v>277</v>
      </c>
    </row>
    <row r="552" spans="1:4" x14ac:dyDescent="0.35">
      <c r="A552" s="139">
        <v>583</v>
      </c>
      <c r="B552" s="23" t="s">
        <v>1295</v>
      </c>
      <c r="C552" s="25" t="s">
        <v>1296</v>
      </c>
      <c r="D552" s="139" t="s">
        <v>277</v>
      </c>
    </row>
    <row r="553" spans="1:4" x14ac:dyDescent="0.35">
      <c r="A553" s="139">
        <v>584</v>
      </c>
      <c r="B553" s="23" t="s">
        <v>1297</v>
      </c>
      <c r="C553" s="25" t="s">
        <v>1298</v>
      </c>
      <c r="D553" s="139" t="s">
        <v>277</v>
      </c>
    </row>
    <row r="554" spans="1:4" x14ac:dyDescent="0.35">
      <c r="A554" s="139">
        <v>585</v>
      </c>
      <c r="B554" s="23" t="s">
        <v>1299</v>
      </c>
      <c r="C554" s="24" t="s">
        <v>1300</v>
      </c>
      <c r="D554" s="139" t="s">
        <v>282</v>
      </c>
    </row>
    <row r="555" spans="1:4" x14ac:dyDescent="0.35">
      <c r="A555" s="139">
        <v>586</v>
      </c>
      <c r="B555" s="23" t="s">
        <v>1301</v>
      </c>
      <c r="C555" s="24" t="s">
        <v>1302</v>
      </c>
      <c r="D555" s="139" t="s">
        <v>282</v>
      </c>
    </row>
    <row r="556" spans="1:4" x14ac:dyDescent="0.35">
      <c r="A556" s="139">
        <v>587</v>
      </c>
      <c r="B556" s="23" t="s">
        <v>1303</v>
      </c>
      <c r="C556" s="25" t="s">
        <v>1304</v>
      </c>
      <c r="D556" s="139" t="s">
        <v>277</v>
      </c>
    </row>
    <row r="557" spans="1:4" x14ac:dyDescent="0.35">
      <c r="A557" s="139">
        <v>588</v>
      </c>
      <c r="B557" s="23" t="s">
        <v>1305</v>
      </c>
      <c r="C557" s="25" t="s">
        <v>1306</v>
      </c>
      <c r="D557" s="139"/>
    </row>
    <row r="558" spans="1:4" x14ac:dyDescent="0.35">
      <c r="A558" s="139">
        <v>590</v>
      </c>
      <c r="B558" s="29" t="s">
        <v>1307</v>
      </c>
      <c r="C558" s="24" t="s">
        <v>1308</v>
      </c>
      <c r="D558" s="139" t="s">
        <v>277</v>
      </c>
    </row>
    <row r="559" spans="1:4" x14ac:dyDescent="0.35">
      <c r="A559" s="139">
        <v>591</v>
      </c>
      <c r="B559" s="23" t="s">
        <v>1309</v>
      </c>
      <c r="C559" s="24" t="s">
        <v>1310</v>
      </c>
      <c r="D559" s="139" t="s">
        <v>277</v>
      </c>
    </row>
    <row r="560" spans="1:4" x14ac:dyDescent="0.35">
      <c r="A560" s="139">
        <v>358</v>
      </c>
      <c r="B560" s="23">
        <v>358</v>
      </c>
      <c r="C560" s="24" t="s">
        <v>1311</v>
      </c>
      <c r="D560" s="139"/>
    </row>
    <row r="561" spans="1:4" x14ac:dyDescent="0.35">
      <c r="A561" s="139">
        <v>76</v>
      </c>
      <c r="B561" s="23" t="s">
        <v>1312</v>
      </c>
      <c r="C561" s="24" t="s">
        <v>1313</v>
      </c>
      <c r="D561" s="139" t="s">
        <v>282</v>
      </c>
    </row>
    <row r="562" spans="1:4" x14ac:dyDescent="0.35">
      <c r="A562" s="139">
        <v>592</v>
      </c>
      <c r="B562" s="23" t="s">
        <v>1314</v>
      </c>
      <c r="C562" s="24" t="s">
        <v>1315</v>
      </c>
      <c r="D562" s="139" t="s">
        <v>277</v>
      </c>
    </row>
    <row r="563" spans="1:4" x14ac:dyDescent="0.35">
      <c r="A563" s="139">
        <v>80</v>
      </c>
      <c r="B563" s="23" t="s">
        <v>1316</v>
      </c>
      <c r="C563" s="24" t="s">
        <v>1317</v>
      </c>
      <c r="D563" s="139" t="s">
        <v>277</v>
      </c>
    </row>
    <row r="564" spans="1:4" x14ac:dyDescent="0.35">
      <c r="A564" s="139">
        <v>593</v>
      </c>
      <c r="B564" s="23" t="s">
        <v>1318</v>
      </c>
      <c r="C564" s="25" t="s">
        <v>1319</v>
      </c>
      <c r="D564" s="139"/>
    </row>
    <row r="565" spans="1:4" x14ac:dyDescent="0.35">
      <c r="A565" s="139">
        <v>488</v>
      </c>
      <c r="B565" s="23" t="s">
        <v>1320</v>
      </c>
      <c r="C565" s="24" t="s">
        <v>1321</v>
      </c>
      <c r="D565" s="139" t="s">
        <v>282</v>
      </c>
    </row>
    <row r="566" spans="1:4" x14ac:dyDescent="0.35">
      <c r="A566" s="139">
        <v>595</v>
      </c>
      <c r="B566" s="23" t="s">
        <v>234</v>
      </c>
      <c r="C566" s="24" t="s">
        <v>1322</v>
      </c>
      <c r="D566" s="139" t="s">
        <v>277</v>
      </c>
    </row>
    <row r="567" spans="1:4" x14ac:dyDescent="0.35">
      <c r="A567" s="139">
        <v>596</v>
      </c>
      <c r="B567" s="23" t="s">
        <v>1323</v>
      </c>
      <c r="C567" s="24" t="s">
        <v>1324</v>
      </c>
      <c r="D567" s="139"/>
    </row>
    <row r="568" spans="1:4" x14ac:dyDescent="0.35">
      <c r="A568" s="139">
        <v>598</v>
      </c>
      <c r="B568" s="23" t="s">
        <v>1325</v>
      </c>
      <c r="C568" s="24" t="s">
        <v>1326</v>
      </c>
      <c r="D568" s="139" t="s">
        <v>277</v>
      </c>
    </row>
    <row r="569" spans="1:4" x14ac:dyDescent="0.35">
      <c r="A569" s="139">
        <v>599</v>
      </c>
      <c r="B569" s="23" t="s">
        <v>1327</v>
      </c>
      <c r="C569" s="24" t="s">
        <v>1328</v>
      </c>
      <c r="D569" s="139" t="s">
        <v>282</v>
      </c>
    </row>
    <row r="570" spans="1:4" x14ac:dyDescent="0.35">
      <c r="A570" s="139">
        <v>600</v>
      </c>
      <c r="B570" s="23" t="s">
        <v>235</v>
      </c>
      <c r="C570" s="24" t="s">
        <v>1329</v>
      </c>
      <c r="D570" s="139" t="s">
        <v>282</v>
      </c>
    </row>
    <row r="571" spans="1:4" x14ac:dyDescent="0.35">
      <c r="A571" s="139">
        <v>601</v>
      </c>
      <c r="B571" s="23" t="s">
        <v>1330</v>
      </c>
      <c r="C571" s="24" t="s">
        <v>1331</v>
      </c>
      <c r="D571" s="139"/>
    </row>
    <row r="572" spans="1:4" x14ac:dyDescent="0.35">
      <c r="A572" s="139">
        <v>602</v>
      </c>
      <c r="B572" s="23" t="s">
        <v>1332</v>
      </c>
      <c r="C572" s="24" t="s">
        <v>1333</v>
      </c>
      <c r="D572" s="139" t="s">
        <v>282</v>
      </c>
    </row>
    <row r="573" spans="1:4" x14ac:dyDescent="0.35">
      <c r="A573" s="139">
        <v>603</v>
      </c>
      <c r="B573" s="23" t="s">
        <v>1334</v>
      </c>
      <c r="C573" s="24" t="s">
        <v>1335</v>
      </c>
      <c r="D573" s="139"/>
    </row>
    <row r="574" spans="1:4" x14ac:dyDescent="0.35">
      <c r="A574" s="139">
        <v>552</v>
      </c>
      <c r="B574" s="23" t="s">
        <v>1336</v>
      </c>
      <c r="C574" s="24" t="s">
        <v>1337</v>
      </c>
      <c r="D574" s="139"/>
    </row>
    <row r="575" spans="1:4" x14ac:dyDescent="0.35">
      <c r="A575" s="139">
        <v>537</v>
      </c>
      <c r="B575" s="23" t="s">
        <v>1338</v>
      </c>
      <c r="C575" s="24" t="s">
        <v>1339</v>
      </c>
      <c r="D575" s="139"/>
    </row>
    <row r="576" spans="1:4" x14ac:dyDescent="0.35">
      <c r="A576" s="139">
        <v>551</v>
      </c>
      <c r="B576" s="23" t="s">
        <v>1340</v>
      </c>
      <c r="C576" s="24" t="s">
        <v>1341</v>
      </c>
      <c r="D576" s="139"/>
    </row>
    <row r="577" spans="1:4" x14ac:dyDescent="0.35">
      <c r="A577" s="139">
        <v>536</v>
      </c>
      <c r="B577" s="23" t="s">
        <v>1342</v>
      </c>
      <c r="C577" s="24" t="s">
        <v>1343</v>
      </c>
      <c r="D577" s="139"/>
    </row>
    <row r="578" spans="1:4" x14ac:dyDescent="0.35">
      <c r="A578" s="139">
        <v>550</v>
      </c>
      <c r="B578" s="23" t="s">
        <v>1344</v>
      </c>
      <c r="C578" s="24" t="s">
        <v>1345</v>
      </c>
      <c r="D578" s="139" t="s">
        <v>277</v>
      </c>
    </row>
    <row r="579" spans="1:4" x14ac:dyDescent="0.35">
      <c r="A579" s="139">
        <v>535</v>
      </c>
      <c r="B579" s="23" t="s">
        <v>1346</v>
      </c>
      <c r="C579" s="24" t="s">
        <v>1347</v>
      </c>
      <c r="D579" s="139" t="s">
        <v>277</v>
      </c>
    </row>
    <row r="580" spans="1:4" x14ac:dyDescent="0.35">
      <c r="A580" s="139">
        <v>549</v>
      </c>
      <c r="B580" s="23" t="s">
        <v>1348</v>
      </c>
      <c r="C580" s="24" t="s">
        <v>1349</v>
      </c>
      <c r="D580" s="139" t="s">
        <v>277</v>
      </c>
    </row>
    <row r="581" spans="1:4" x14ac:dyDescent="0.35">
      <c r="A581" s="139">
        <v>534</v>
      </c>
      <c r="B581" s="23" t="s">
        <v>1350</v>
      </c>
      <c r="C581" s="24" t="s">
        <v>1351</v>
      </c>
      <c r="D581" s="139" t="s">
        <v>277</v>
      </c>
    </row>
    <row r="582" spans="1:4" x14ac:dyDescent="0.35">
      <c r="A582" s="139">
        <v>606</v>
      </c>
      <c r="B582" s="23" t="s">
        <v>1352</v>
      </c>
      <c r="C582" s="24" t="s">
        <v>1353</v>
      </c>
      <c r="D582" s="139" t="s">
        <v>282</v>
      </c>
    </row>
    <row r="583" spans="1:4" x14ac:dyDescent="0.35">
      <c r="A583" s="139">
        <v>116</v>
      </c>
      <c r="B583" s="23" t="s">
        <v>1354</v>
      </c>
      <c r="C583" s="25" t="s">
        <v>1355</v>
      </c>
      <c r="D583" s="139" t="s">
        <v>277</v>
      </c>
    </row>
    <row r="584" spans="1:4" x14ac:dyDescent="0.35">
      <c r="A584" s="23">
        <v>323</v>
      </c>
      <c r="B584" s="23" t="s">
        <v>1356</v>
      </c>
      <c r="C584" s="25" t="s">
        <v>1357</v>
      </c>
      <c r="D584" s="139" t="s">
        <v>277</v>
      </c>
    </row>
    <row r="585" spans="1:4" x14ac:dyDescent="0.35">
      <c r="A585" s="139">
        <v>399</v>
      </c>
      <c r="B585" s="23" t="s">
        <v>1358</v>
      </c>
      <c r="C585" s="27" t="s">
        <v>1359</v>
      </c>
      <c r="D585" s="139"/>
    </row>
    <row r="586" spans="1:4" x14ac:dyDescent="0.35">
      <c r="A586" s="139">
        <v>512</v>
      </c>
      <c r="B586" s="23" t="s">
        <v>1360</v>
      </c>
      <c r="C586" s="24" t="s">
        <v>1361</v>
      </c>
      <c r="D586" s="139"/>
    </row>
    <row r="587" spans="1:4" x14ac:dyDescent="0.35">
      <c r="A587" s="139">
        <v>608</v>
      </c>
      <c r="B587" s="23" t="s">
        <v>1362</v>
      </c>
      <c r="C587" s="24" t="s">
        <v>1363</v>
      </c>
      <c r="D587" s="139" t="s">
        <v>282</v>
      </c>
    </row>
    <row r="588" spans="1:4" x14ac:dyDescent="0.35">
      <c r="A588" s="139">
        <v>249</v>
      </c>
      <c r="B588" s="23" t="s">
        <v>1364</v>
      </c>
      <c r="C588" s="24" t="s">
        <v>1365</v>
      </c>
      <c r="D588" s="139" t="s">
        <v>277</v>
      </c>
    </row>
    <row r="589" spans="1:4" x14ac:dyDescent="0.35">
      <c r="A589" s="139">
        <v>513</v>
      </c>
      <c r="B589" s="23" t="s">
        <v>1366</v>
      </c>
      <c r="C589" s="24" t="s">
        <v>1367</v>
      </c>
      <c r="D589" s="139" t="s">
        <v>277</v>
      </c>
    </row>
    <row r="590" spans="1:4" x14ac:dyDescent="0.35">
      <c r="A590" s="139">
        <v>610</v>
      </c>
      <c r="B590" s="23" t="s">
        <v>1368</v>
      </c>
      <c r="C590" s="24" t="s">
        <v>1369</v>
      </c>
      <c r="D590" s="139" t="s">
        <v>282</v>
      </c>
    </row>
    <row r="591" spans="1:4" x14ac:dyDescent="0.35">
      <c r="A591" s="139">
        <v>275</v>
      </c>
      <c r="B591" s="23" t="s">
        <v>1370</v>
      </c>
      <c r="C591" s="24" t="s">
        <v>1371</v>
      </c>
      <c r="D591" s="139" t="s">
        <v>282</v>
      </c>
    </row>
    <row r="592" spans="1:4" x14ac:dyDescent="0.35">
      <c r="A592" s="139">
        <v>611</v>
      </c>
      <c r="B592" s="23" t="s">
        <v>1372</v>
      </c>
      <c r="C592" s="24" t="s">
        <v>1373</v>
      </c>
      <c r="D592" s="139" t="s">
        <v>282</v>
      </c>
    </row>
    <row r="593" spans="1:4" x14ac:dyDescent="0.35">
      <c r="A593" s="139">
        <v>514</v>
      </c>
      <c r="B593" s="23" t="s">
        <v>1374</v>
      </c>
      <c r="C593" s="24" t="s">
        <v>1375</v>
      </c>
      <c r="D593" s="139" t="s">
        <v>277</v>
      </c>
    </row>
    <row r="594" spans="1:4" x14ac:dyDescent="0.35">
      <c r="A594" s="139">
        <v>515</v>
      </c>
      <c r="B594" s="23" t="s">
        <v>1376</v>
      </c>
      <c r="C594" s="24" t="s">
        <v>1377</v>
      </c>
      <c r="D594" s="139" t="s">
        <v>277</v>
      </c>
    </row>
    <row r="595" spans="1:4" x14ac:dyDescent="0.35">
      <c r="A595" s="139">
        <v>516</v>
      </c>
      <c r="B595" s="23" t="s">
        <v>1378</v>
      </c>
      <c r="C595" s="24" t="s">
        <v>1379</v>
      </c>
      <c r="D595" s="139" t="s">
        <v>277</v>
      </c>
    </row>
    <row r="596" spans="1:4" x14ac:dyDescent="0.35">
      <c r="A596" s="139">
        <v>517</v>
      </c>
      <c r="B596" s="23" t="s">
        <v>1380</v>
      </c>
      <c r="C596" s="24" t="s">
        <v>1381</v>
      </c>
      <c r="D596" s="139"/>
    </row>
    <row r="597" spans="1:4" x14ac:dyDescent="0.35">
      <c r="A597" s="139">
        <v>43</v>
      </c>
      <c r="B597" s="23" t="s">
        <v>1382</v>
      </c>
      <c r="C597" s="25" t="s">
        <v>1383</v>
      </c>
      <c r="D597" s="139" t="s">
        <v>277</v>
      </c>
    </row>
    <row r="598" spans="1:4" x14ac:dyDescent="0.35">
      <c r="A598" s="139">
        <v>74</v>
      </c>
      <c r="B598" s="23" t="s">
        <v>1384</v>
      </c>
      <c r="C598" s="25" t="s">
        <v>1385</v>
      </c>
      <c r="D598" s="139" t="s">
        <v>277</v>
      </c>
    </row>
    <row r="599" spans="1:4" x14ac:dyDescent="0.35">
      <c r="A599" s="139">
        <v>617</v>
      </c>
      <c r="B599" s="23" t="s">
        <v>1386</v>
      </c>
      <c r="C599" s="25" t="s">
        <v>1387</v>
      </c>
      <c r="D599" s="139"/>
    </row>
    <row r="600" spans="1:4" x14ac:dyDescent="0.35">
      <c r="A600" s="139">
        <v>618</v>
      </c>
      <c r="B600" s="23" t="s">
        <v>1388</v>
      </c>
      <c r="C600" s="25" t="s">
        <v>1389</v>
      </c>
      <c r="D600" s="139"/>
    </row>
    <row r="601" spans="1:4" x14ac:dyDescent="0.35">
      <c r="A601" s="139">
        <v>619</v>
      </c>
      <c r="B601" s="23" t="s">
        <v>1390</v>
      </c>
      <c r="C601" s="24" t="s">
        <v>1391</v>
      </c>
      <c r="D601" s="139" t="s">
        <v>282</v>
      </c>
    </row>
    <row r="602" spans="1:4" x14ac:dyDescent="0.35">
      <c r="A602" s="139">
        <v>620</v>
      </c>
      <c r="B602" s="23" t="s">
        <v>1392</v>
      </c>
      <c r="C602" s="24" t="s">
        <v>1393</v>
      </c>
      <c r="D602" s="139" t="s">
        <v>277</v>
      </c>
    </row>
    <row r="603" spans="1:4" x14ac:dyDescent="0.35">
      <c r="A603" s="139">
        <v>621</v>
      </c>
      <c r="B603" s="23" t="s">
        <v>1394</v>
      </c>
      <c r="C603" s="24" t="s">
        <v>1395</v>
      </c>
      <c r="D603" s="139"/>
    </row>
    <row r="604" spans="1:4" x14ac:dyDescent="0.35">
      <c r="A604" s="139">
        <v>622</v>
      </c>
      <c r="B604" s="23" t="s">
        <v>1396</v>
      </c>
      <c r="C604" s="24" t="s">
        <v>1397</v>
      </c>
      <c r="D604" s="139" t="s">
        <v>282</v>
      </c>
    </row>
    <row r="605" spans="1:4" x14ac:dyDescent="0.35">
      <c r="A605" s="139">
        <v>623</v>
      </c>
      <c r="B605" s="23" t="s">
        <v>1398</v>
      </c>
      <c r="C605" s="24" t="s">
        <v>1399</v>
      </c>
      <c r="D605" s="139" t="s">
        <v>282</v>
      </c>
    </row>
    <row r="606" spans="1:4" x14ac:dyDescent="0.35">
      <c r="A606" s="139">
        <v>624</v>
      </c>
      <c r="B606" s="23" t="s">
        <v>1400</v>
      </c>
      <c r="C606" s="24" t="s">
        <v>1401</v>
      </c>
      <c r="D606" s="139" t="s">
        <v>282</v>
      </c>
    </row>
    <row r="607" spans="1:4" x14ac:dyDescent="0.35">
      <c r="A607" s="139">
        <v>626</v>
      </c>
      <c r="B607" s="23" t="s">
        <v>1402</v>
      </c>
      <c r="C607" s="24" t="s">
        <v>1403</v>
      </c>
      <c r="D607" s="139" t="s">
        <v>277</v>
      </c>
    </row>
    <row r="608" spans="1:4" x14ac:dyDescent="0.35">
      <c r="A608" s="139">
        <v>627</v>
      </c>
      <c r="B608" s="23" t="s">
        <v>1404</v>
      </c>
      <c r="C608" s="24" t="s">
        <v>1405</v>
      </c>
      <c r="D608" s="139" t="s">
        <v>282</v>
      </c>
    </row>
    <row r="609" spans="1:4" x14ac:dyDescent="0.35">
      <c r="A609" s="139">
        <v>628</v>
      </c>
      <c r="B609" s="23" t="s">
        <v>236</v>
      </c>
      <c r="C609" s="24" t="s">
        <v>1406</v>
      </c>
      <c r="D609" s="139" t="s">
        <v>282</v>
      </c>
    </row>
    <row r="610" spans="1:4" x14ac:dyDescent="0.35">
      <c r="A610" s="139">
        <v>632</v>
      </c>
      <c r="B610" s="23" t="s">
        <v>237</v>
      </c>
      <c r="C610" s="24" t="s">
        <v>1407</v>
      </c>
      <c r="D610" s="139"/>
    </row>
    <row r="611" spans="1:4" x14ac:dyDescent="0.35">
      <c r="A611" s="139">
        <v>633</v>
      </c>
      <c r="B611" s="23" t="s">
        <v>1408</v>
      </c>
      <c r="C611" s="24" t="s">
        <v>1409</v>
      </c>
      <c r="D611" s="139"/>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49143-1F15-41EC-A091-07115895DE35}">
  <sheetPr>
    <tabColor theme="1"/>
  </sheetPr>
  <dimension ref="A1"/>
  <sheetViews>
    <sheetView workbookViewId="0"/>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BA176-5317-422D-9285-528C90A09E76}">
  <sheetPr>
    <pageSetUpPr fitToPage="1"/>
  </sheetPr>
  <dimension ref="A1:AJ33"/>
  <sheetViews>
    <sheetView workbookViewId="0">
      <selection activeCell="H7" sqref="H7"/>
    </sheetView>
  </sheetViews>
  <sheetFormatPr defaultColWidth="9" defaultRowHeight="12.5" x14ac:dyDescent="0.25"/>
  <cols>
    <col min="1" max="1" width="9.54296875" style="186" customWidth="1"/>
    <col min="2" max="2" width="8.54296875" style="186" bestFit="1" customWidth="1"/>
    <col min="3" max="3" width="12.453125" style="186" bestFit="1" customWidth="1"/>
    <col min="4" max="4" width="21.54296875" style="186" customWidth="1"/>
    <col min="5" max="5" width="12.54296875" style="186" bestFit="1" customWidth="1"/>
    <col min="6" max="6" width="11.453125" style="186" customWidth="1"/>
    <col min="7" max="7" width="10" style="186" customWidth="1"/>
    <col min="8" max="8" width="9.81640625" style="186" customWidth="1"/>
    <col min="9" max="9" width="9.453125" style="186" customWidth="1"/>
    <col min="10" max="10" width="16.453125" style="186" customWidth="1"/>
    <col min="11" max="14" width="8.54296875" style="186" customWidth="1"/>
    <col min="15" max="18" width="9.54296875" style="186" customWidth="1"/>
    <col min="19" max="29" width="6.1796875" style="186" customWidth="1"/>
    <col min="30" max="30" width="14" style="186" customWidth="1"/>
    <col min="31" max="31" width="10.1796875" style="186" bestFit="1" customWidth="1"/>
    <col min="32" max="16384" width="9" style="186"/>
  </cols>
  <sheetData>
    <row r="1" spans="1:22" s="183" customFormat="1" ht="29.25" customHeight="1" x14ac:dyDescent="0.3"/>
    <row r="2" spans="1:22" s="183" customFormat="1" ht="15" x14ac:dyDescent="0.3">
      <c r="A2" s="184" t="s">
        <v>1410</v>
      </c>
      <c r="H2" s="185"/>
    </row>
    <row r="3" spans="1:22" ht="13" thickBot="1" x14ac:dyDescent="0.3">
      <c r="A3" s="197" t="s">
        <v>1411</v>
      </c>
      <c r="B3" s="198"/>
      <c r="C3" s="198"/>
      <c r="D3" s="198"/>
      <c r="E3" s="198"/>
      <c r="F3" s="198"/>
      <c r="G3" s="198"/>
      <c r="H3" s="198"/>
      <c r="I3" s="198"/>
      <c r="J3" s="198"/>
      <c r="K3" s="198"/>
      <c r="L3" s="198"/>
      <c r="M3" s="198"/>
      <c r="N3" s="198"/>
    </row>
    <row r="4" spans="1:22" ht="32.25" customHeight="1" x14ac:dyDescent="0.25">
      <c r="A4" s="188"/>
      <c r="B4" s="199"/>
      <c r="C4" s="666" t="s">
        <v>1412</v>
      </c>
      <c r="D4" s="200" t="s">
        <v>1413</v>
      </c>
      <c r="E4" s="189" t="s">
        <v>1414</v>
      </c>
      <c r="F4" s="668" t="s">
        <v>1415</v>
      </c>
      <c r="G4" s="666"/>
      <c r="H4" s="666"/>
      <c r="I4" s="669"/>
      <c r="J4" s="670" t="s">
        <v>1416</v>
      </c>
      <c r="K4" s="668" t="s">
        <v>1417</v>
      </c>
      <c r="L4" s="666"/>
      <c r="M4" s="666"/>
      <c r="N4" s="669"/>
    </row>
    <row r="5" spans="1:22" ht="13" thickBot="1" x14ac:dyDescent="0.3">
      <c r="A5" s="190" t="s">
        <v>1418</v>
      </c>
      <c r="B5" s="201" t="s">
        <v>1419</v>
      </c>
      <c r="C5" s="667"/>
      <c r="D5" s="202" t="s">
        <v>1420</v>
      </c>
      <c r="E5" s="203" t="s">
        <v>1421</v>
      </c>
      <c r="F5" s="204" t="s">
        <v>1422</v>
      </c>
      <c r="G5" s="204" t="s">
        <v>1423</v>
      </c>
      <c r="H5" s="204" t="s">
        <v>1424</v>
      </c>
      <c r="I5" s="204" t="s">
        <v>1425</v>
      </c>
      <c r="J5" s="671"/>
      <c r="K5" s="205" t="s">
        <v>1422</v>
      </c>
      <c r="L5" s="204" t="s">
        <v>1423</v>
      </c>
      <c r="M5" s="204" t="s">
        <v>1424</v>
      </c>
      <c r="N5" s="191" t="s">
        <v>1425</v>
      </c>
    </row>
    <row r="6" spans="1:22" ht="6.75" customHeight="1" x14ac:dyDescent="0.25">
      <c r="A6" s="206"/>
      <c r="C6" s="207"/>
      <c r="D6" s="207"/>
      <c r="E6" s="208"/>
      <c r="F6" s="209"/>
      <c r="G6" s="209"/>
      <c r="H6" s="209"/>
      <c r="I6" s="209"/>
      <c r="J6" s="210"/>
      <c r="K6" s="211"/>
      <c r="L6" s="209"/>
      <c r="M6" s="209"/>
      <c r="N6" s="212"/>
    </row>
    <row r="7" spans="1:22" x14ac:dyDescent="0.25">
      <c r="A7" s="206" t="s">
        <v>114</v>
      </c>
      <c r="B7" s="207">
        <v>3</v>
      </c>
      <c r="C7" s="327">
        <v>2</v>
      </c>
      <c r="D7" s="344">
        <v>17.145389063033416</v>
      </c>
      <c r="E7" s="328">
        <v>53.6</v>
      </c>
      <c r="F7" s="196">
        <v>0.29533582089552241</v>
      </c>
      <c r="G7" s="196">
        <v>0.10517241379310345</v>
      </c>
      <c r="H7" s="196">
        <v>1.896551724137931E-2</v>
      </c>
      <c r="I7" s="196">
        <v>2.3380000000000001E-2</v>
      </c>
      <c r="J7" s="329">
        <f>B7*D7*E7</f>
        <v>2756.9785613357731</v>
      </c>
      <c r="K7" s="330">
        <f>IFERROR(F7*$J7/2000,"--")</f>
        <v>0.40711726330172843</v>
      </c>
      <c r="L7" s="331">
        <f t="shared" ref="L7:N7" si="0">IFERROR(G7*$J7/2000,"--")</f>
        <v>0.14497904503576048</v>
      </c>
      <c r="M7" s="331">
        <f t="shared" si="0"/>
        <v>2.6143762219563365E-2</v>
      </c>
      <c r="N7" s="328">
        <f t="shared" si="0"/>
        <v>3.2229079382015184E-2</v>
      </c>
      <c r="O7" s="196"/>
      <c r="P7" s="213"/>
      <c r="Q7" s="343"/>
      <c r="R7" s="213"/>
      <c r="S7" s="213"/>
      <c r="T7" s="213"/>
      <c r="U7" s="213"/>
      <c r="V7" s="213"/>
    </row>
    <row r="8" spans="1:22" x14ac:dyDescent="0.25">
      <c r="A8" s="206" t="s">
        <v>120</v>
      </c>
      <c r="B8" s="207">
        <v>3</v>
      </c>
      <c r="C8" s="327">
        <v>2</v>
      </c>
      <c r="D8" s="344">
        <v>17.145389063033416</v>
      </c>
      <c r="E8" s="328">
        <v>57.3</v>
      </c>
      <c r="F8" s="196">
        <v>0.29022687609075043</v>
      </c>
      <c r="G8" s="196">
        <v>0.10416666666666667</v>
      </c>
      <c r="H8" s="196">
        <v>1.5833333333333335E-2</v>
      </c>
      <c r="I8" s="196">
        <v>2.3379999999999998E-2</v>
      </c>
      <c r="J8" s="329">
        <f t="shared" ref="J8:J15" si="1">B8*D8*E8</f>
        <v>2947.2923799354439</v>
      </c>
      <c r="K8" s="330">
        <f t="shared" ref="K8:K15" si="2">IFERROR(F8*$J8/2000,"--")</f>
        <v>0.4276917301773685</v>
      </c>
      <c r="L8" s="331">
        <f t="shared" ref="L8:L15" si="3">IFERROR(G8*$J8/2000,"--")</f>
        <v>0.15350481145497105</v>
      </c>
      <c r="M8" s="331">
        <f t="shared" ref="M8:M15" si="4">IFERROR(H8*$J8/2000,"--")</f>
        <v>2.3332731341155599E-2</v>
      </c>
      <c r="N8" s="328">
        <f t="shared" ref="N8:N15" si="5">IFERROR(I8*$J8/2000,"--")</f>
        <v>3.4453847921445339E-2</v>
      </c>
      <c r="O8" s="196"/>
      <c r="P8" s="213"/>
      <c r="Q8" s="343"/>
      <c r="R8" s="213"/>
      <c r="S8" s="213"/>
      <c r="T8" s="213"/>
      <c r="U8" s="213"/>
      <c r="V8" s="213"/>
    </row>
    <row r="9" spans="1:22" x14ac:dyDescent="0.25">
      <c r="A9" s="206" t="s">
        <v>122</v>
      </c>
      <c r="B9" s="207">
        <v>1</v>
      </c>
      <c r="C9" s="327">
        <v>2</v>
      </c>
      <c r="D9" s="344">
        <v>17.145389063033416</v>
      </c>
      <c r="E9" s="328">
        <v>71.900000000000006</v>
      </c>
      <c r="F9" s="196">
        <v>0.26759388038942972</v>
      </c>
      <c r="G9" s="196">
        <v>0.22239999999999999</v>
      </c>
      <c r="H9" s="196">
        <v>2.7200000000000002E-2</v>
      </c>
      <c r="I9" s="196">
        <v>2.3380000000000001E-2</v>
      </c>
      <c r="J9" s="329">
        <f t="shared" si="1"/>
        <v>1232.7534736321027</v>
      </c>
      <c r="K9" s="330">
        <f t="shared" si="2"/>
        <v>0.16493864278638146</v>
      </c>
      <c r="L9" s="331">
        <f t="shared" si="3"/>
        <v>0.13708218626788979</v>
      </c>
      <c r="M9" s="331">
        <f t="shared" si="4"/>
        <v>1.6765447241396596E-2</v>
      </c>
      <c r="N9" s="328">
        <f t="shared" si="5"/>
        <v>1.441088810675928E-2</v>
      </c>
      <c r="O9" s="196"/>
      <c r="P9" s="213"/>
      <c r="Q9" s="343"/>
      <c r="R9" s="213"/>
      <c r="S9" s="213"/>
      <c r="T9" s="213"/>
      <c r="U9" s="213"/>
      <c r="V9" s="213"/>
    </row>
    <row r="10" spans="1:22" x14ac:dyDescent="0.25">
      <c r="A10" s="206" t="s">
        <v>124</v>
      </c>
      <c r="B10" s="207">
        <v>1</v>
      </c>
      <c r="C10" s="327">
        <v>2</v>
      </c>
      <c r="D10" s="344">
        <v>17.145389063033416</v>
      </c>
      <c r="E10" s="328">
        <v>128.4</v>
      </c>
      <c r="F10" s="196">
        <v>0.2783489096573209</v>
      </c>
      <c r="G10" s="196">
        <v>0.15131086142322098</v>
      </c>
      <c r="H10" s="196">
        <v>3.707865168539326E-2</v>
      </c>
      <c r="I10" s="196">
        <v>2.3379999999999998E-2</v>
      </c>
      <c r="J10" s="329">
        <f>B10*D10*E10</f>
        <v>2201.4679556934907</v>
      </c>
      <c r="K10" s="330">
        <f t="shared" si="2"/>
        <v>0.30638810255640719</v>
      </c>
      <c r="L10" s="331">
        <f t="shared" si="3"/>
        <v>0.16655300638579967</v>
      </c>
      <c r="M10" s="331">
        <f t="shared" si="4"/>
        <v>4.0813731762856853E-2</v>
      </c>
      <c r="N10" s="328">
        <f t="shared" si="5"/>
        <v>2.5735160402056905E-2</v>
      </c>
      <c r="O10" s="196"/>
      <c r="Q10" s="343"/>
      <c r="R10" s="213"/>
      <c r="S10" s="213"/>
      <c r="T10" s="213"/>
      <c r="U10" s="213"/>
      <c r="V10" s="213"/>
    </row>
    <row r="11" spans="1:22" x14ac:dyDescent="0.25">
      <c r="A11" s="206" t="s">
        <v>126</v>
      </c>
      <c r="B11" s="207">
        <v>6</v>
      </c>
      <c r="C11" s="327">
        <v>2</v>
      </c>
      <c r="D11" s="344">
        <v>17.145389063033416</v>
      </c>
      <c r="E11" s="328">
        <v>138.9</v>
      </c>
      <c r="F11" s="196">
        <v>0.25118790496760257</v>
      </c>
      <c r="G11" s="196">
        <v>8.5227272727272735E-2</v>
      </c>
      <c r="H11" s="196">
        <v>2.8409090909090912E-2</v>
      </c>
      <c r="I11" s="196">
        <v>2.3380000000000001E-2</v>
      </c>
      <c r="J11" s="329">
        <f>B11*D11*E11</f>
        <v>14288.967245132049</v>
      </c>
      <c r="K11" s="330">
        <f t="shared" si="2"/>
        <v>1.7946078732277075</v>
      </c>
      <c r="L11" s="331">
        <f t="shared" si="3"/>
        <v>0.60890485419596807</v>
      </c>
      <c r="M11" s="331">
        <f t="shared" si="4"/>
        <v>0.20296828473198933</v>
      </c>
      <c r="N11" s="328">
        <f t="shared" si="5"/>
        <v>0.16703802709559365</v>
      </c>
      <c r="O11" s="196"/>
      <c r="P11" s="213"/>
      <c r="Q11" s="343"/>
      <c r="R11" s="213"/>
      <c r="S11" s="213"/>
      <c r="T11" s="213"/>
      <c r="U11" s="213"/>
      <c r="V11" s="213"/>
    </row>
    <row r="12" spans="1:22" x14ac:dyDescent="0.25">
      <c r="A12" s="206" t="s">
        <v>128</v>
      </c>
      <c r="B12" s="207">
        <v>79</v>
      </c>
      <c r="C12" s="327">
        <v>2</v>
      </c>
      <c r="D12" s="344">
        <v>17.145389063033416</v>
      </c>
      <c r="E12" s="328">
        <v>173.5</v>
      </c>
      <c r="F12" s="196">
        <v>0.29158501440922191</v>
      </c>
      <c r="G12" s="196">
        <v>0.14760383386581469</v>
      </c>
      <c r="H12" s="196">
        <v>3.0670926517571882E-2</v>
      </c>
      <c r="I12" s="196">
        <v>1.69752457004105E-2</v>
      </c>
      <c r="J12" s="329">
        <f t="shared" si="1"/>
        <v>235003.27519246752</v>
      </c>
      <c r="K12" s="330">
        <f t="shared" si="2"/>
        <v>34.261716691604988</v>
      </c>
      <c r="L12" s="331">
        <f t="shared" si="3"/>
        <v>17.343692194715651</v>
      </c>
      <c r="M12" s="331">
        <f t="shared" si="4"/>
        <v>3.6038840924084474</v>
      </c>
      <c r="N12" s="328">
        <f t="shared" si="5"/>
        <v>1.9946191683966599</v>
      </c>
      <c r="O12" s="196"/>
      <c r="P12" s="213"/>
      <c r="Q12" s="343"/>
      <c r="R12" s="213"/>
      <c r="S12" s="213"/>
      <c r="T12" s="213"/>
      <c r="U12" s="213"/>
      <c r="V12" s="213"/>
    </row>
    <row r="13" spans="1:22" x14ac:dyDescent="0.25">
      <c r="A13" s="206" t="s">
        <v>130</v>
      </c>
      <c r="B13" s="207">
        <v>3</v>
      </c>
      <c r="C13" s="327">
        <v>2</v>
      </c>
      <c r="D13" s="344">
        <v>17.145389063033416</v>
      </c>
      <c r="E13" s="328">
        <v>163</v>
      </c>
      <c r="F13" s="196">
        <v>0.29405743440736681</v>
      </c>
      <c r="G13" s="196">
        <v>4.0559646125154038E-2</v>
      </c>
      <c r="H13" s="196">
        <v>5.4079528166872054E-3</v>
      </c>
      <c r="I13" s="196">
        <v>2.3380000000000001E-2</v>
      </c>
      <c r="J13" s="329">
        <f t="shared" si="1"/>
        <v>8384.0952518233407</v>
      </c>
      <c r="K13" s="330">
        <f t="shared" si="2"/>
        <v>1.2327027697890787</v>
      </c>
      <c r="L13" s="331">
        <f t="shared" si="3"/>
        <v>0.17002796824676947</v>
      </c>
      <c r="M13" s="331">
        <f t="shared" si="4"/>
        <v>2.2670395766235932E-2</v>
      </c>
      <c r="N13" s="328">
        <f t="shared" si="5"/>
        <v>9.8010073493814853E-2</v>
      </c>
      <c r="O13" s="196"/>
      <c r="P13" s="213"/>
      <c r="Q13" s="343"/>
      <c r="R13" s="213"/>
      <c r="S13" s="213"/>
      <c r="T13" s="213"/>
      <c r="U13" s="213"/>
      <c r="V13" s="213"/>
    </row>
    <row r="14" spans="1:22" x14ac:dyDescent="0.25">
      <c r="A14" s="206" t="s">
        <v>132</v>
      </c>
      <c r="B14" s="207">
        <v>1</v>
      </c>
      <c r="C14" s="327">
        <v>2</v>
      </c>
      <c r="D14" s="344">
        <v>17.145389063033416</v>
      </c>
      <c r="E14" s="328">
        <v>53.6</v>
      </c>
      <c r="F14" s="196">
        <v>0.26492537313432835</v>
      </c>
      <c r="G14" s="196">
        <v>0.49789473684210533</v>
      </c>
      <c r="H14" s="196">
        <v>0.20105263157894737</v>
      </c>
      <c r="I14" s="196">
        <v>0.23473684210526316</v>
      </c>
      <c r="J14" s="329">
        <f t="shared" si="1"/>
        <v>918.9928537785911</v>
      </c>
      <c r="K14" s="330">
        <f t="shared" si="2"/>
        <v>0.12173226234753724</v>
      </c>
      <c r="L14" s="331">
        <f t="shared" si="3"/>
        <v>0.2287808525459335</v>
      </c>
      <c r="M14" s="331">
        <f t="shared" si="4"/>
        <v>9.2382965827216265E-2</v>
      </c>
      <c r="N14" s="328">
        <f t="shared" si="5"/>
        <v>0.10786074020664516</v>
      </c>
      <c r="O14" s="196"/>
      <c r="P14" s="213"/>
      <c r="Q14" s="343"/>
      <c r="R14" s="213"/>
      <c r="S14" s="213"/>
      <c r="T14" s="213"/>
      <c r="U14" s="213"/>
      <c r="V14" s="213"/>
    </row>
    <row r="15" spans="1:22" x14ac:dyDescent="0.25">
      <c r="A15" s="206" t="s">
        <v>134</v>
      </c>
      <c r="B15" s="207">
        <v>1</v>
      </c>
      <c r="C15" s="327">
        <v>2</v>
      </c>
      <c r="D15" s="344">
        <v>17.145389063033416</v>
      </c>
      <c r="E15" s="328">
        <v>103.2</v>
      </c>
      <c r="F15" s="196">
        <v>0.32</v>
      </c>
      <c r="G15" s="196">
        <v>0.21435897435897436</v>
      </c>
      <c r="H15" s="196">
        <v>3.7435897435897432E-2</v>
      </c>
      <c r="I15" s="196">
        <v>2.3379999999999998E-2</v>
      </c>
      <c r="J15" s="329">
        <f t="shared" si="1"/>
        <v>1769.4041513050486</v>
      </c>
      <c r="K15" s="330">
        <f t="shared" si="2"/>
        <v>0.28310466420880775</v>
      </c>
      <c r="L15" s="331">
        <f t="shared" si="3"/>
        <v>0.18964382955013084</v>
      </c>
      <c r="M15" s="331">
        <f t="shared" si="4"/>
        <v>3.3119616165453475E-2</v>
      </c>
      <c r="N15" s="328">
        <f t="shared" si="5"/>
        <v>2.0684334528756013E-2</v>
      </c>
      <c r="O15" s="196"/>
      <c r="P15" s="213"/>
      <c r="Q15" s="343"/>
      <c r="R15" s="213"/>
      <c r="S15" s="213"/>
      <c r="T15" s="213"/>
      <c r="U15" s="213"/>
      <c r="V15" s="213"/>
    </row>
    <row r="16" spans="1:22" ht="5.25" customHeight="1" thickBot="1" x14ac:dyDescent="0.3">
      <c r="A16" s="192"/>
      <c r="B16" s="198"/>
      <c r="C16" s="332"/>
      <c r="D16" s="332"/>
      <c r="E16" s="214"/>
      <c r="F16" s="332"/>
      <c r="G16" s="333"/>
      <c r="H16" s="333"/>
      <c r="I16" s="333"/>
      <c r="J16" s="334"/>
      <c r="K16" s="335"/>
      <c r="L16" s="333"/>
      <c r="M16" s="336"/>
      <c r="N16" s="337"/>
    </row>
    <row r="17" spans="1:36" ht="15" customHeight="1" thickBot="1" x14ac:dyDescent="0.3">
      <c r="C17" s="187"/>
      <c r="D17" s="187"/>
      <c r="E17" s="193"/>
      <c r="F17" s="193"/>
      <c r="H17" s="672" t="s">
        <v>1426</v>
      </c>
      <c r="I17" s="673"/>
      <c r="J17" s="338">
        <f>SUM(J6:J16)</f>
        <v>269503.22706510336</v>
      </c>
      <c r="K17" s="339">
        <f>SUM(K6:K16)</f>
        <v>39</v>
      </c>
      <c r="L17" s="339">
        <f t="shared" ref="L17:N17" si="6">SUM(L6:L16)</f>
        <v>19.143168748398878</v>
      </c>
      <c r="M17" s="339">
        <f t="shared" si="6"/>
        <v>4.0620810274643153</v>
      </c>
      <c r="N17" s="340">
        <f t="shared" si="6"/>
        <v>2.4950413195337466</v>
      </c>
    </row>
    <row r="18" spans="1:36" ht="12.65" customHeight="1" x14ac:dyDescent="0.25">
      <c r="C18" s="187"/>
      <c r="D18" s="187"/>
      <c r="E18" s="193"/>
      <c r="F18" s="193"/>
      <c r="H18" s="215"/>
      <c r="I18" s="215"/>
      <c r="J18" s="193"/>
      <c r="K18" s="216"/>
      <c r="L18" s="216"/>
      <c r="M18" s="216"/>
      <c r="N18" s="216"/>
    </row>
    <row r="19" spans="1:36" ht="28.5" customHeight="1" x14ac:dyDescent="0.25">
      <c r="A19" s="665" t="s">
        <v>1427</v>
      </c>
      <c r="B19" s="665"/>
      <c r="C19" s="665"/>
      <c r="D19" s="665"/>
      <c r="E19" s="665"/>
      <c r="F19" s="665"/>
      <c r="G19" s="665"/>
      <c r="H19" s="665"/>
      <c r="I19" s="665"/>
      <c r="J19" s="665"/>
      <c r="K19" s="665"/>
      <c r="L19" s="665"/>
      <c r="M19" s="665"/>
      <c r="N19" s="665"/>
      <c r="O19" s="217"/>
      <c r="P19" s="217"/>
      <c r="Q19" s="217"/>
    </row>
    <row r="20" spans="1:36" ht="159.75" customHeight="1" x14ac:dyDescent="0.25">
      <c r="A20" s="665" t="s">
        <v>1428</v>
      </c>
      <c r="B20" s="665"/>
      <c r="C20" s="665"/>
      <c r="D20" s="665"/>
      <c r="E20" s="665"/>
      <c r="F20" s="665"/>
      <c r="G20" s="665"/>
      <c r="H20" s="665"/>
      <c r="I20" s="665"/>
      <c r="J20" s="665"/>
      <c r="K20" s="665"/>
      <c r="L20" s="665"/>
      <c r="M20" s="665"/>
      <c r="N20" s="665"/>
      <c r="O20" s="218"/>
      <c r="P20" s="218"/>
      <c r="Q20" s="218"/>
    </row>
    <row r="21" spans="1:36" ht="14.25" customHeight="1" x14ac:dyDescent="0.25">
      <c r="A21" s="664" t="s">
        <v>1429</v>
      </c>
      <c r="B21" s="664"/>
      <c r="C21" s="664"/>
      <c r="D21" s="664"/>
      <c r="E21" s="664"/>
      <c r="F21" s="664"/>
      <c r="G21" s="664"/>
      <c r="H21" s="664"/>
      <c r="I21" s="664"/>
      <c r="J21" s="664"/>
      <c r="K21" s="664"/>
      <c r="L21" s="664"/>
      <c r="M21" s="664"/>
      <c r="N21" s="664"/>
      <c r="O21" s="219"/>
      <c r="P21" s="219"/>
      <c r="Q21" s="219"/>
      <c r="R21" s="219"/>
      <c r="S21" s="219"/>
      <c r="T21" s="219"/>
      <c r="U21" s="219"/>
      <c r="V21" s="219"/>
      <c r="W21" s="219"/>
      <c r="X21" s="219"/>
      <c r="Y21" s="219"/>
      <c r="Z21" s="219"/>
      <c r="AA21" s="219"/>
      <c r="AB21" s="219"/>
      <c r="AC21" s="219"/>
      <c r="AD21" s="219"/>
      <c r="AE21" s="219"/>
      <c r="AF21" s="219"/>
      <c r="AG21" s="219"/>
      <c r="AH21" s="219"/>
      <c r="AI21" s="219"/>
      <c r="AJ21" s="219"/>
    </row>
    <row r="22" spans="1:36" x14ac:dyDescent="0.25">
      <c r="A22" s="220"/>
      <c r="B22" s="220"/>
      <c r="C22" s="220"/>
      <c r="D22" s="220"/>
      <c r="E22" s="220"/>
      <c r="F22" s="220"/>
      <c r="G22" s="220"/>
      <c r="H22" s="220"/>
      <c r="I22" s="220"/>
      <c r="J22" s="220"/>
      <c r="K22" s="220"/>
    </row>
    <row r="23" spans="1:36" ht="13" x14ac:dyDescent="0.25">
      <c r="A23" s="194"/>
      <c r="B23" s="194"/>
      <c r="C23" s="194"/>
      <c r="D23" s="194"/>
      <c r="E23" s="194"/>
      <c r="F23" s="194"/>
      <c r="G23" s="194"/>
      <c r="H23" s="194"/>
      <c r="I23" s="194"/>
      <c r="J23" s="221"/>
      <c r="K23" s="221"/>
      <c r="L23" s="221"/>
      <c r="M23" s="221"/>
      <c r="N23" s="221"/>
      <c r="O23" s="221"/>
      <c r="P23" s="221"/>
      <c r="Q23" s="221"/>
    </row>
    <row r="24" spans="1:36" x14ac:dyDescent="0.25">
      <c r="A24" s="217"/>
      <c r="B24" s="217"/>
      <c r="C24" s="217"/>
      <c r="D24" s="217"/>
      <c r="E24" s="217"/>
      <c r="F24" s="217"/>
      <c r="G24" s="217"/>
      <c r="H24" s="217"/>
      <c r="I24" s="217"/>
      <c r="J24" s="217"/>
      <c r="K24" s="217"/>
      <c r="L24" s="217"/>
      <c r="M24" s="217"/>
      <c r="N24" s="217"/>
      <c r="O24" s="217"/>
      <c r="P24" s="217"/>
      <c r="Q24" s="217"/>
    </row>
    <row r="25" spans="1:36" x14ac:dyDescent="0.25">
      <c r="A25" s="217"/>
      <c r="B25" s="217"/>
      <c r="C25" s="217"/>
      <c r="D25" s="217"/>
      <c r="E25" s="217"/>
      <c r="F25" s="217"/>
      <c r="G25" s="217"/>
      <c r="H25" s="217"/>
      <c r="I25" s="217"/>
      <c r="J25" s="217"/>
      <c r="K25" s="217"/>
      <c r="L25" s="217"/>
      <c r="M25" s="217"/>
      <c r="N25" s="217"/>
      <c r="O25" s="217"/>
      <c r="P25" s="217"/>
      <c r="Q25" s="217"/>
    </row>
    <row r="26" spans="1:36" x14ac:dyDescent="0.25">
      <c r="A26" s="217"/>
      <c r="B26" s="217"/>
      <c r="C26" s="217"/>
      <c r="D26" s="217"/>
      <c r="E26" s="217"/>
      <c r="F26" s="217"/>
      <c r="G26" s="217"/>
      <c r="H26" s="217"/>
      <c r="I26" s="217"/>
      <c r="J26" s="217"/>
      <c r="K26" s="217"/>
      <c r="L26" s="217"/>
      <c r="M26" s="217"/>
      <c r="N26" s="217"/>
      <c r="O26" s="217"/>
      <c r="P26" s="217"/>
      <c r="Q26" s="217"/>
    </row>
    <row r="27" spans="1:36" x14ac:dyDescent="0.25">
      <c r="A27" s="222"/>
      <c r="B27" s="223"/>
      <c r="C27" s="224"/>
      <c r="D27" s="224"/>
      <c r="E27" s="222"/>
      <c r="F27" s="222"/>
      <c r="G27" s="223"/>
      <c r="H27" s="223"/>
      <c r="I27" s="223"/>
      <c r="J27" s="223"/>
      <c r="K27" s="223"/>
      <c r="L27" s="223"/>
      <c r="M27" s="223"/>
      <c r="N27" s="223"/>
      <c r="O27" s="223"/>
      <c r="P27" s="223"/>
      <c r="Q27" s="223"/>
    </row>
    <row r="28" spans="1:36" x14ac:dyDescent="0.25">
      <c r="A28" s="223"/>
      <c r="B28" s="223"/>
      <c r="C28" s="223"/>
      <c r="D28" s="223"/>
      <c r="E28" s="223"/>
      <c r="F28" s="223"/>
      <c r="G28" s="223"/>
      <c r="H28" s="223"/>
      <c r="I28" s="223"/>
      <c r="J28" s="223"/>
      <c r="K28" s="223"/>
      <c r="L28" s="223"/>
      <c r="M28" s="223"/>
      <c r="N28" s="223"/>
      <c r="O28" s="223"/>
      <c r="P28" s="223"/>
      <c r="Q28" s="223"/>
    </row>
    <row r="30" spans="1:36" x14ac:dyDescent="0.25">
      <c r="A30" s="225"/>
      <c r="B30" s="226"/>
      <c r="C30" s="222"/>
      <c r="D30" s="222"/>
      <c r="G30" s="227"/>
      <c r="H30" s="227"/>
      <c r="I30" s="227"/>
      <c r="J30" s="227"/>
      <c r="K30" s="227"/>
      <c r="L30" s="227"/>
      <c r="M30" s="227"/>
    </row>
    <row r="31" spans="1:36" x14ac:dyDescent="0.25">
      <c r="B31" s="226"/>
      <c r="C31" s="222"/>
      <c r="D31" s="222"/>
    </row>
    <row r="32" spans="1:36" x14ac:dyDescent="0.25">
      <c r="B32" s="226"/>
      <c r="C32" s="222"/>
      <c r="D32" s="222"/>
    </row>
    <row r="33" spans="2:4" x14ac:dyDescent="0.25">
      <c r="B33" s="226"/>
      <c r="C33" s="222"/>
      <c r="D33" s="222"/>
    </row>
  </sheetData>
  <mergeCells count="8">
    <mergeCell ref="A21:N21"/>
    <mergeCell ref="A19:N19"/>
    <mergeCell ref="A20:N20"/>
    <mergeCell ref="C4:C5"/>
    <mergeCell ref="F4:I4"/>
    <mergeCell ref="J4:J5"/>
    <mergeCell ref="K4:N4"/>
    <mergeCell ref="H17:I17"/>
  </mergeCells>
  <pageMargins left="0.7" right="0.7" top="0.75" bottom="0.75" header="0.3" footer="0.3"/>
  <pageSetup scale="7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17B1C7EF0BD749A77F554FACB44787" ma:contentTypeVersion="21" ma:contentTypeDescription="Create a new document." ma:contentTypeScope="" ma:versionID="dedc373e3c7e68e48a5cd3fd2cac505d">
  <xsd:schema xmlns:xsd="http://www.w3.org/2001/XMLSchema" xmlns:xs="http://www.w3.org/2001/XMLSchema" xmlns:p="http://schemas.microsoft.com/office/2006/metadata/properties" xmlns:ns2="bb426e32-3e6a-4212-a087-9d37468b3255" xmlns:ns3="0f440104-c197-4b83-a41e-b57a19852808" targetNamespace="http://schemas.microsoft.com/office/2006/metadata/properties" ma:root="true" ma:fieldsID="be416f2a1110ede56f283602714f31a1" ns2:_="" ns3:_="">
    <xsd:import namespace="bb426e32-3e6a-4212-a087-9d37468b3255"/>
    <xsd:import namespace="0f440104-c197-4b83-a41e-b57a198528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26e32-3e6a-4212-a087-9d37468b3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ac244c-09f3-41c0-a84d-da3aec2a98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chiverLinkFileType" ma:index="26"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440104-c197-4b83-a41e-b57a1985280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9b0ba12-af8a-4d49-acb0-90301af01bd8}" ma:internalName="TaxCatchAll" ma:showField="CatchAllData" ma:web="0f440104-c197-4b83-a41e-b57a198528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f440104-c197-4b83-a41e-b57a19852808" xsi:nil="true"/>
    <lcf76f155ced4ddcb4097134ff3c332f xmlns="bb426e32-3e6a-4212-a087-9d37468b3255">
      <Terms xmlns="http://schemas.microsoft.com/office/infopath/2007/PartnerControls"/>
    </lcf76f155ced4ddcb4097134ff3c332f>
    <ArchiverLinkFileType xmlns="bb426e32-3e6a-4212-a087-9d37468b3255" xsi:nil="true"/>
  </documentManagement>
</p:properties>
</file>

<file path=customXml/itemProps1.xml><?xml version="1.0" encoding="utf-8"?>
<ds:datastoreItem xmlns:ds="http://schemas.openxmlformats.org/officeDocument/2006/customXml" ds:itemID="{C2607B58-47F9-4F6F-AEAF-A676FD3C83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426e32-3e6a-4212-a087-9d37468b3255"/>
    <ds:schemaRef ds:uri="0f440104-c197-4b83-a41e-b57a198528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B109E766-2BDA-4129-9A73-694C71718DF9}">
  <ds:schemaRefs>
    <ds:schemaRef ds:uri="http://schemas.microsoft.com/office/2006/metadata/properties"/>
    <ds:schemaRef ds:uri="http://schemas.microsoft.com/office/infopath/2007/PartnerControls"/>
    <ds:schemaRef ds:uri="0f440104-c197-4b83-a41e-b57a19852808"/>
    <ds:schemaRef ds:uri="bb426e32-3e6a-4212-a087-9d37468b32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Reference--&gt;</vt:lpstr>
      <vt:lpstr>Criteria 39tpy</vt:lpstr>
      <vt:lpstr>Emission Factors</vt:lpstr>
      <vt:lpstr>EF Determination</vt:lpstr>
      <vt:lpstr>Screening Emission Calculations</vt:lpstr>
      <vt:lpstr>Calc - Type F</vt:lpstr>
      <vt:lpstr>Calcs - High EF Sm</vt:lpstr>
      <vt:lpstr>Daily Fuel Data--&gt;</vt:lpstr>
      <vt:lpstr>Summary</vt:lpstr>
      <vt:lpstr>RevHistory</vt:lpstr>
      <vt:lpstr>'Form Instructions'!OLE_LINK7</vt:lpstr>
      <vt:lpstr>'Calc - Type F'!Print_Area</vt:lpstr>
      <vt:lpstr>'Calcs - High EF Sm'!Print_Area</vt:lpstr>
      <vt:lpstr>'Criteria 39tpy'!Print_Area</vt:lpstr>
      <vt:lpstr>'EF Determination'!Print_Area</vt:lpstr>
      <vt:lpstr>'Form Instructions'!Print_Area</vt:lpstr>
      <vt:lpstr>'Screening Emission Calculations'!Print_Area</vt:lpstr>
    </vt:vector>
  </TitlesOfParts>
  <Manager/>
  <Company>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GISKA Jonathan</dc:creator>
  <cp:keywords/>
  <dc:description/>
  <cp:lastModifiedBy>Beth Ryder</cp:lastModifiedBy>
  <cp:revision/>
  <dcterms:created xsi:type="dcterms:W3CDTF">2018-11-29T22:27:46Z</dcterms:created>
  <dcterms:modified xsi:type="dcterms:W3CDTF">2025-01-29T23:08:46Z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0x0101009117B1C7EF0BD749A77F554FACB44787</vt:lpwstr>
  </property>
  <property fmtid="{D5CDD505-2E9C-101B-9397-08002B2CF9AE}" pid="3" name="MediaServiceImageTags">
    <vt:lpwstr/>
  </property>
</Properties>
</file>