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charts/colors1.xml" ContentType="application/vnd.ms-office.chartcolorstyle+xml"/>
  <Override PartName="/xl/worksheets/sheet1.xml" ContentType="application/vnd.openxmlformats-officedocument.spreadsheetml.worksheet+xml"/>
  <Override PartName="/xl/charts/style1.xml" ContentType="application/vnd.ms-office.chartstyle+xml"/>
  <Override PartName="/xl/drawings/drawing2.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Office.GHG.Programs\Cap_and_Reduce\2021_Rulemaking\PublicNotice\"/>
    </mc:Choice>
  </mc:AlternateContent>
  <workbookProtection workbookAlgorithmName="SHA-512" workbookHashValue="Q205k+iyoyrfzSMAUzEC8kJ/eNRKT455VOlfTc0e3addKeep56zt15xZSytAPQAlNzEasIjOsB5gXLKKAHjmoQ==" workbookSaltValue="3ym67yEg0+XCF7z4cTLTlg==" workbookSpinCount="100000" lockStructure="1"/>
  <bookViews>
    <workbookView xWindow="0" yWindow="0" windowWidth="28800" windowHeight="11850"/>
  </bookViews>
  <sheets>
    <sheet name="Note" sheetId="3" r:id="rId1"/>
    <sheet name="Calculations"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4" i="1"/>
  <c r="F15" i="1"/>
  <c r="F12" i="1"/>
  <c r="F9" i="1" l="1"/>
  <c r="F8" i="1"/>
  <c r="F7" i="1"/>
  <c r="B17" i="1" l="1"/>
  <c r="D18" i="1" l="1"/>
  <c r="B20" i="1"/>
  <c r="B18" i="1" l="1"/>
  <c r="D20" i="1"/>
  <c r="C18" i="1"/>
  <c r="C20" i="1"/>
  <c r="F20" i="1" s="1"/>
  <c r="I27" i="1" s="1"/>
  <c r="C17" i="1"/>
  <c r="F17" i="1" s="1"/>
  <c r="C19" i="1"/>
  <c r="B19" i="1"/>
  <c r="D19" i="1"/>
  <c r="D17" i="1"/>
  <c r="G9" i="1" l="1"/>
  <c r="G8" i="1"/>
  <c r="G7" i="1"/>
  <c r="I24" i="1"/>
  <c r="F19" i="1"/>
  <c r="I26" i="1" s="1"/>
  <c r="I36" i="1" s="1"/>
  <c r="F18" i="1"/>
  <c r="I25" i="1" s="1"/>
  <c r="I40" i="1"/>
  <c r="I50" i="1" l="1"/>
  <c r="I49" i="1"/>
  <c r="I48" i="1"/>
  <c r="I34" i="1"/>
  <c r="I35" i="1"/>
  <c r="V24" i="1"/>
  <c r="AK24" i="1"/>
  <c r="V27" i="1"/>
  <c r="AK27" i="1"/>
  <c r="AK40" i="1" s="1"/>
  <c r="AK25" i="1"/>
  <c r="V25" i="1"/>
  <c r="V49" i="1" l="1"/>
  <c r="V48" i="1"/>
  <c r="V50" i="1"/>
  <c r="AK49" i="1"/>
  <c r="AK48" i="1"/>
  <c r="AK50" i="1"/>
  <c r="J24" i="1"/>
  <c r="W27" i="1"/>
  <c r="X27" i="1" s="1"/>
  <c r="Y27" i="1" s="1"/>
  <c r="Z27" i="1" s="1"/>
  <c r="AA27" i="1" s="1"/>
  <c r="AB27" i="1" s="1"/>
  <c r="AC27" i="1" s="1"/>
  <c r="AD27" i="1" s="1"/>
  <c r="AE27" i="1" s="1"/>
  <c r="AF27" i="1" s="1"/>
  <c r="AG27" i="1" s="1"/>
  <c r="AH27" i="1" s="1"/>
  <c r="AI27" i="1" s="1"/>
  <c r="AJ27" i="1" s="1"/>
  <c r="W25" i="1"/>
  <c r="X25" i="1" s="1"/>
  <c r="Y25" i="1" s="1"/>
  <c r="Z25" i="1" s="1"/>
  <c r="AA25" i="1" s="1"/>
  <c r="AB25" i="1" s="1"/>
  <c r="AC25" i="1" s="1"/>
  <c r="AD25" i="1" s="1"/>
  <c r="AE25" i="1" s="1"/>
  <c r="AF25" i="1" s="1"/>
  <c r="AG25" i="1" s="1"/>
  <c r="AH25" i="1" s="1"/>
  <c r="AI25" i="1" s="1"/>
  <c r="AJ25" i="1" s="1"/>
  <c r="W24" i="1"/>
  <c r="J25" i="1"/>
  <c r="J27" i="1"/>
  <c r="V26" i="1"/>
  <c r="J26" i="1" s="1"/>
  <c r="AK26" i="1"/>
  <c r="J40" i="1" l="1"/>
  <c r="J48" i="1"/>
  <c r="J50" i="1"/>
  <c r="J49" i="1"/>
  <c r="W31" i="1"/>
  <c r="W49" i="1"/>
  <c r="W48" i="1"/>
  <c r="W50" i="1"/>
  <c r="K24" i="1"/>
  <c r="J41" i="1"/>
  <c r="J31" i="1"/>
  <c r="K27" i="1"/>
  <c r="K26" i="1"/>
  <c r="K25" i="1"/>
  <c r="X24" i="1"/>
  <c r="W26" i="1"/>
  <c r="X26" i="1" s="1"/>
  <c r="Y26" i="1" s="1"/>
  <c r="Z26" i="1" s="1"/>
  <c r="AA26" i="1" s="1"/>
  <c r="AB26" i="1" s="1"/>
  <c r="AC26" i="1" s="1"/>
  <c r="AD26" i="1" s="1"/>
  <c r="AE26" i="1" s="1"/>
  <c r="AF26" i="1" s="1"/>
  <c r="AG26" i="1" s="1"/>
  <c r="AH26" i="1" s="1"/>
  <c r="AI26" i="1" s="1"/>
  <c r="AJ26" i="1" s="1"/>
  <c r="X31" i="1" l="1"/>
  <c r="X49" i="1"/>
  <c r="X50" i="1"/>
  <c r="X48" i="1"/>
  <c r="K40" i="1"/>
  <c r="K41" i="1" s="1"/>
  <c r="K48" i="1"/>
  <c r="K50" i="1"/>
  <c r="K49" i="1"/>
  <c r="L24" i="1"/>
  <c r="K31" i="1"/>
  <c r="L27" i="1"/>
  <c r="L26" i="1"/>
  <c r="Y24" i="1"/>
  <c r="L25" i="1"/>
  <c r="Y31" i="1" l="1"/>
  <c r="Y50" i="1"/>
  <c r="Y49" i="1"/>
  <c r="Y48" i="1"/>
  <c r="M24" i="1"/>
  <c r="N24" i="1" s="1"/>
  <c r="L48" i="1"/>
  <c r="L50" i="1"/>
  <c r="L49" i="1"/>
  <c r="L34" i="1"/>
  <c r="L40" i="1" s="1"/>
  <c r="L31" i="1"/>
  <c r="M25" i="1"/>
  <c r="M26" i="1"/>
  <c r="M27" i="1"/>
  <c r="Z24" i="1"/>
  <c r="N31" i="1" l="1"/>
  <c r="N49" i="1"/>
  <c r="N50" i="1"/>
  <c r="N48" i="1"/>
  <c r="Z31" i="1"/>
  <c r="Z48" i="1"/>
  <c r="Z50" i="1"/>
  <c r="Z49" i="1"/>
  <c r="M31" i="1"/>
  <c r="M34" i="1" s="1"/>
  <c r="M40" i="1" s="1"/>
  <c r="M48" i="1"/>
  <c r="M50" i="1"/>
  <c r="M49" i="1"/>
  <c r="N25" i="1"/>
  <c r="L41" i="1"/>
  <c r="N27" i="1"/>
  <c r="N26" i="1"/>
  <c r="O24" i="1"/>
  <c r="AA24" i="1"/>
  <c r="N34" i="1" l="1"/>
  <c r="N40" i="1" s="1"/>
  <c r="AA31" i="1"/>
  <c r="AA48" i="1"/>
  <c r="AA50" i="1"/>
  <c r="AA49" i="1"/>
  <c r="O31" i="1"/>
  <c r="O49" i="1"/>
  <c r="O48" i="1"/>
  <c r="O50" i="1"/>
  <c r="O26" i="1"/>
  <c r="AB24" i="1"/>
  <c r="O27" i="1"/>
  <c r="O25" i="1"/>
  <c r="P24" i="1"/>
  <c r="M41" i="1"/>
  <c r="O34" i="1" l="1"/>
  <c r="O35" i="1" s="1"/>
  <c r="O40" i="1" s="1"/>
  <c r="AB31" i="1"/>
  <c r="AB48" i="1"/>
  <c r="AB50" i="1"/>
  <c r="AB49" i="1"/>
  <c r="P31" i="1"/>
  <c r="P49" i="1"/>
  <c r="P50" i="1"/>
  <c r="P48" i="1"/>
  <c r="Q24" i="1"/>
  <c r="P25" i="1"/>
  <c r="P26" i="1"/>
  <c r="P27" i="1"/>
  <c r="AC24" i="1"/>
  <c r="N41" i="1"/>
  <c r="P34" i="1" l="1"/>
  <c r="AC31" i="1"/>
  <c r="AC48" i="1"/>
  <c r="AC50" i="1"/>
  <c r="AC49" i="1"/>
  <c r="Q31" i="1"/>
  <c r="Q48" i="1"/>
  <c r="Q49" i="1"/>
  <c r="Q50" i="1"/>
  <c r="P35" i="1"/>
  <c r="P40" i="1" s="1"/>
  <c r="Q26" i="1"/>
  <c r="AD24" i="1"/>
  <c r="R24" i="1"/>
  <c r="Q27" i="1"/>
  <c r="Q25" i="1"/>
  <c r="Q34" i="1" l="1"/>
  <c r="R31" i="1"/>
  <c r="R48" i="1"/>
  <c r="R50" i="1"/>
  <c r="R49" i="1"/>
  <c r="Q35" i="1"/>
  <c r="Q40" i="1" s="1"/>
  <c r="AD31" i="1"/>
  <c r="AD49" i="1"/>
  <c r="AD50" i="1"/>
  <c r="AD48" i="1"/>
  <c r="R26" i="1"/>
  <c r="R27" i="1"/>
  <c r="S24" i="1"/>
  <c r="R25" i="1"/>
  <c r="O41" i="1"/>
  <c r="AE24" i="1"/>
  <c r="R34" i="1" l="1"/>
  <c r="S31" i="1"/>
  <c r="S48" i="1"/>
  <c r="S50" i="1"/>
  <c r="S49" i="1"/>
  <c r="R35" i="1"/>
  <c r="AE31" i="1"/>
  <c r="AE49" i="1"/>
  <c r="AE48" i="1"/>
  <c r="AE50" i="1"/>
  <c r="S25" i="1"/>
  <c r="T24" i="1"/>
  <c r="S27" i="1"/>
  <c r="AF24" i="1"/>
  <c r="P41" i="1"/>
  <c r="S26" i="1"/>
  <c r="S34" i="1" l="1"/>
  <c r="S35" i="1"/>
  <c r="R36" i="1"/>
  <c r="R40" i="1" s="1"/>
  <c r="AF31" i="1"/>
  <c r="AF49" i="1"/>
  <c r="AF48" i="1"/>
  <c r="AF50" i="1"/>
  <c r="T31" i="1"/>
  <c r="T48" i="1"/>
  <c r="T50" i="1"/>
  <c r="T49" i="1"/>
  <c r="AG24" i="1"/>
  <c r="T25" i="1"/>
  <c r="T27" i="1"/>
  <c r="U24" i="1"/>
  <c r="Q41" i="1"/>
  <c r="T26" i="1"/>
  <c r="T35" i="1" l="1"/>
  <c r="S36" i="1"/>
  <c r="S40" i="1" s="1"/>
  <c r="T34" i="1"/>
  <c r="U49" i="1"/>
  <c r="U48" i="1"/>
  <c r="U50" i="1"/>
  <c r="AG31" i="1"/>
  <c r="AG48" i="1"/>
  <c r="AG49" i="1"/>
  <c r="AG50" i="1"/>
  <c r="U31" i="1"/>
  <c r="U34" i="1" s="1"/>
  <c r="V31" i="1"/>
  <c r="U27" i="1"/>
  <c r="AH24" i="1"/>
  <c r="U26" i="1"/>
  <c r="U25" i="1"/>
  <c r="T36" i="1" l="1"/>
  <c r="T40" i="1" s="1"/>
  <c r="AH31" i="1"/>
  <c r="AH48" i="1"/>
  <c r="AH50" i="1"/>
  <c r="AH49" i="1"/>
  <c r="U35" i="1"/>
  <c r="AI24" i="1"/>
  <c r="R41" i="1"/>
  <c r="U36" i="1" l="1"/>
  <c r="U40" i="1" s="1"/>
  <c r="AI31" i="1"/>
  <c r="AI48" i="1"/>
  <c r="AI50" i="1"/>
  <c r="AI49" i="1"/>
  <c r="S41" i="1"/>
  <c r="AJ24" i="1"/>
  <c r="V36" i="1" l="1"/>
  <c r="V40" i="1" s="1"/>
  <c r="W40" i="1" s="1"/>
  <c r="X40" i="1" s="1"/>
  <c r="Y40" i="1" s="1"/>
  <c r="Z40" i="1" s="1"/>
  <c r="AA40" i="1" s="1"/>
  <c r="AB40" i="1" s="1"/>
  <c r="AC40" i="1" s="1"/>
  <c r="AD40" i="1" s="1"/>
  <c r="AE40" i="1" s="1"/>
  <c r="AF40" i="1" s="1"/>
  <c r="AG40" i="1" s="1"/>
  <c r="AH40" i="1" s="1"/>
  <c r="AI40" i="1" s="1"/>
  <c r="AJ40" i="1" s="1"/>
  <c r="AJ48" i="1"/>
  <c r="AJ50" i="1"/>
  <c r="AJ49" i="1"/>
  <c r="AJ31" i="1"/>
  <c r="AK31" i="1"/>
  <c r="T41" i="1"/>
  <c r="U41" i="1" l="1"/>
  <c r="V41" i="1" l="1"/>
  <c r="W41" i="1" l="1"/>
  <c r="X41" i="1" l="1"/>
  <c r="Y41" i="1" l="1"/>
  <c r="Z41" i="1" l="1"/>
  <c r="AA41" i="1" l="1"/>
  <c r="AB41" i="1" l="1"/>
  <c r="AC41" i="1" l="1"/>
  <c r="AD41" i="1" l="1"/>
  <c r="AE41" i="1" l="1"/>
  <c r="AF41" i="1" l="1"/>
  <c r="AG41" i="1" l="1"/>
  <c r="AH41" i="1" l="1"/>
  <c r="AI41" i="1" l="1"/>
  <c r="AJ41" i="1" l="1"/>
  <c r="AK41" i="1"/>
</calcChain>
</file>

<file path=xl/sharedStrings.xml><?xml version="1.0" encoding="utf-8"?>
<sst xmlns="http://schemas.openxmlformats.org/spreadsheetml/2006/main" count="48" uniqueCount="40">
  <si>
    <t>year over year percent change</t>
  </si>
  <si>
    <t>Total for all covered fuel suppliers (Threshold1)</t>
  </si>
  <si>
    <t>Threshold2: 100,000 MT CO2e</t>
  </si>
  <si>
    <t>Threshold3: 50,000 MT CO2e</t>
  </si>
  <si>
    <t>Threshold4: 25,000 MT CO2e</t>
  </si>
  <si>
    <t>Total for all covered fuel suppliers (Threshold2)</t>
  </si>
  <si>
    <t>Total for all covered fuel suppliers (Threshold3)</t>
  </si>
  <si>
    <t>Total for all covered fuel suppliers (Threshold4)</t>
  </si>
  <si>
    <t>Adjustments for threshold change years</t>
  </si>
  <si>
    <t>Note: the year over year percent change is the same regardless of base cap since the 2035 and 2050 reduction targets are the same</t>
  </si>
  <si>
    <t xml:space="preserve">www.oregon.gov/deq/Regulations/rulemaking/Pages/rghgcr2021.aspx   </t>
  </si>
  <si>
    <t>NW Natural</t>
  </si>
  <si>
    <t>Cascade</t>
  </si>
  <si>
    <t>Avista</t>
  </si>
  <si>
    <r>
      <t xml:space="preserve">State of Oregon Department of Environmental Quality
</t>
    </r>
    <r>
      <rPr>
        <b/>
        <sz val="13"/>
        <color theme="1"/>
        <rFont val="Arial"/>
        <family val="2"/>
      </rPr>
      <t>Supplemental Doccument to Notice of Proposed Rulemaking
GHGCR2021</t>
    </r>
  </si>
  <si>
    <t>DEQ Greenhouse Gas Emissions Calculations
to supplement the notice of proposed rulemaking GHGCR2021
Metric tons of carbon dioxide equivalent (MT CO2e)</t>
  </si>
  <si>
    <t>Data source: GHG emissions reported to DEQ's GHG Reporting Program. The emissions shown include the subset of reported emissions that are defined in the Climate Protection Program as "covered emissions."</t>
  </si>
  <si>
    <t>Average of 2017-2019</t>
  </si>
  <si>
    <t>Methodology: 2022 base cap informed by the 2017-2019 average of covered emissions. Trajectories assume 45% reduction from base cap by 2035 and 80% reduction by 2050.</t>
  </si>
  <si>
    <t>Fuel Suppliers (accounting for known related entities) with covered emissions above each threshold in each year</t>
  </si>
  <si>
    <t>Local Distribution Companies covered emissions</t>
  </si>
  <si>
    <t>Share of Avg. Total at Threshold1</t>
  </si>
  <si>
    <t>Local Distribution Companies: Compliance Instruments for Distribution</t>
  </si>
  <si>
    <t xml:space="preserve">Methodology: Distribution to each local distribution company based on percent share of base cap. Trajectories assume 45% reduction from base cap by 2035 and 80% reduction by 2050. </t>
  </si>
  <si>
    <t>Threshold1 (1st Compliance Period): 200,000 MT CO2e</t>
  </si>
  <si>
    <t>Threshold2 (2nd Compliance Period): 100,000 MT CO2e</t>
  </si>
  <si>
    <t>Methodology: Adjustments for threshold change years (2025, 2028, 2031) adds the average 2017-2019 emissions for the corresponding threshold change to the cap for that year. In the years after but before the next change, the trajectory continues on original annual % change trajectory to achieve 45% by 2035.</t>
  </si>
  <si>
    <t>Methodology: Adjustments through 2035 based on above section. After 2035, caps are on a trajectory to meet 80% reduction by 2050 from what would have been the 2022 base cap for all covered fuel suppliers at the 25,000 MT threshold (Threshold4).</t>
  </si>
  <si>
    <t>Example caps for thresholds: 45% by 2035 &amp; 80% by 2050 Emissions Reduction Targets</t>
  </si>
  <si>
    <t>Climate Protection Program Annual Caps</t>
  </si>
  <si>
    <t>Difference between average 2017-2019 emissions for thresholds 1&amp;2 &gt;&gt;</t>
  </si>
  <si>
    <t>Difference between average 2017-2019 emissions for thresholds 2&amp;3 &gt;&gt;</t>
  </si>
  <si>
    <t>Difference between average 2017-2019 emissions for thresholds 3&amp;4 &gt;&gt;</t>
  </si>
  <si>
    <t xml:space="preserve">Climate Protection Program Program Annual Caps </t>
  </si>
  <si>
    <t>Annual Cap (see also row 4)</t>
  </si>
  <si>
    <t>Threshold3 (3rd Compliance Period): 50,000 MT CO2e</t>
  </si>
  <si>
    <t>Threshold4 (4th Compliance Period and thereafter): 25,000 MT CO2e</t>
  </si>
  <si>
    <t>Calculation for proposed OAR 340-271-9000 Table 2:
Oregon Climate Protection Program Caps</t>
  </si>
  <si>
    <t>Calculation for proposed OAR 340-271-9000 Table 4:
Compliance instrument distribution to covered fuel suppliers that are local distribution companies</t>
  </si>
  <si>
    <t>This document contains calculations for the proposed Climate Protection Program caps and compliance instruments for distribution to local distribution companies to supplement the Public Notice of Proposed Rulemaking of the Greenhouse Gas Emissions Program 2021 Rulemaking (short name GHGCR2021). This is provided based on information available to DEQ at the time the rulemaking notice was issued and is not final. These calculations may change based on DEQ learning additional, more accurate information, or potential changes to the final rules that DEQ proposes to be adopted by the EQC.
This workbook is locked for editing.
Visit the rulemaking webpage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</si>
</sst>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8" x14ac:knownFonts="1">
    <font>
      <sz val="10"/>
      <color theme="1"/>
      <name val="Arial"/>
      <family val="2"/>
    </font>
    <font>
      <sz val="10"/>
      <color theme="1"/>
      <name val="Arial"/>
      <family val="2"/>
    </font>
    <font>
      <sz val="11"/>
      <color theme="1"/>
      <name val="Calibri"/>
      <family val="2"/>
      <scheme val="minor"/>
    </font>
    <font>
      <u/>
      <sz val="10"/>
      <color theme="10"/>
      <name val="Arial"/>
      <family val="2"/>
    </font>
    <font>
      <b/>
      <sz val="16"/>
      <color theme="1"/>
      <name val="Arial"/>
      <family val="2"/>
    </font>
    <font>
      <b/>
      <sz val="9"/>
      <color theme="1"/>
      <name val="Arial"/>
      <family val="2"/>
    </font>
    <font>
      <sz val="9"/>
      <color theme="1"/>
      <name val="Arial"/>
      <family val="2"/>
    </font>
    <font>
      <sz val="9"/>
      <color theme="0" tint="-0.499984740745262"/>
      <name val="Arial"/>
      <family val="2"/>
    </font>
    <font>
      <sz val="9"/>
      <color theme="0" tint="-0.34998626667073579"/>
      <name val="Arial"/>
      <family val="2"/>
    </font>
    <font>
      <i/>
      <sz val="9"/>
      <color theme="1"/>
      <name val="Arial"/>
      <family val="2"/>
    </font>
    <font>
      <b/>
      <sz val="9"/>
      <name val="Arial"/>
      <family val="2"/>
    </font>
    <font>
      <sz val="9"/>
      <name val="Arial"/>
      <family val="2"/>
    </font>
    <font>
      <b/>
      <sz val="9"/>
      <color rgb="FFC00000"/>
      <name val="Arial"/>
      <family val="2"/>
    </font>
    <font>
      <sz val="9"/>
      <color rgb="FFC00000"/>
      <name val="Arial"/>
      <family val="2"/>
    </font>
    <font>
      <sz val="9"/>
      <color theme="4"/>
      <name val="Arial"/>
      <family val="2"/>
    </font>
    <font>
      <sz val="8"/>
      <color theme="1"/>
      <name val="Arial"/>
      <family val="2"/>
    </font>
    <font>
      <b/>
      <sz val="13"/>
      <color theme="1"/>
      <name val="Arial"/>
      <family val="2"/>
    </font>
    <font>
      <b/>
      <sz val="12"/>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BDBD"/>
        <bgColor indexed="64"/>
      </patternFill>
    </fill>
    <fill>
      <patternFill patternType="solid">
        <fgColor rgb="FFF2E5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61">
    <xf numFmtId="0" fontId="0" fillId="0" borderId="0" xfId="0"/>
    <xf numFmtId="0" fontId="0" fillId="0" borderId="0" xfId="0" applyAlignment="1">
      <alignment wrapText="1"/>
    </xf>
    <xf numFmtId="0" fontId="3" fillId="0" borderId="0" xfId="3"/>
    <xf numFmtId="0" fontId="5" fillId="0" borderId="0" xfId="2" applyFont="1" applyAlignment="1">
      <alignment wrapText="1"/>
    </xf>
    <xf numFmtId="0" fontId="6" fillId="0" borderId="0" xfId="2" applyFont="1"/>
    <xf numFmtId="0" fontId="5" fillId="2" borderId="0" xfId="2" applyFont="1" applyFill="1"/>
    <xf numFmtId="164" fontId="6" fillId="2" borderId="0" xfId="2" applyNumberFormat="1" applyFont="1" applyFill="1"/>
    <xf numFmtId="164" fontId="6" fillId="0" borderId="0" xfId="2" applyNumberFormat="1" applyFont="1"/>
    <xf numFmtId="164" fontId="7" fillId="0" borderId="0" xfId="2" applyNumberFormat="1" applyFont="1"/>
    <xf numFmtId="0" fontId="6" fillId="0" borderId="0" xfId="2" applyFont="1" applyAlignment="1">
      <alignment horizontal="left" indent="1"/>
    </xf>
    <xf numFmtId="164" fontId="8" fillId="0" borderId="0" xfId="2" applyNumberFormat="1" applyFont="1" applyFill="1"/>
    <xf numFmtId="164" fontId="6" fillId="0" borderId="0" xfId="2" applyNumberFormat="1" applyFont="1" applyFill="1"/>
    <xf numFmtId="0" fontId="9" fillId="0" borderId="0" xfId="2" applyFont="1" applyAlignment="1">
      <alignment horizontal="left" indent="1"/>
    </xf>
    <xf numFmtId="0" fontId="5" fillId="0" borderId="0" xfId="2" applyFont="1"/>
    <xf numFmtId="164" fontId="10" fillId="0" borderId="0" xfId="2" applyNumberFormat="1" applyFont="1"/>
    <xf numFmtId="0" fontId="11" fillId="0" borderId="0" xfId="2" applyFont="1" applyAlignment="1">
      <alignment horizontal="left" indent="1"/>
    </xf>
    <xf numFmtId="164" fontId="12" fillId="0" borderId="0" xfId="2" applyNumberFormat="1" applyFont="1"/>
    <xf numFmtId="9" fontId="10" fillId="2" borderId="0" xfId="1" applyFont="1" applyFill="1"/>
    <xf numFmtId="164" fontId="6" fillId="0" borderId="0" xfId="2" applyNumberFormat="1" applyFont="1" applyAlignment="1">
      <alignment horizontal="right"/>
    </xf>
    <xf numFmtId="0" fontId="6" fillId="0" borderId="0" xfId="2" applyFont="1" applyAlignment="1">
      <alignment horizontal="right"/>
    </xf>
    <xf numFmtId="164" fontId="10" fillId="0" borderId="0" xfId="2" applyNumberFormat="1" applyFont="1" applyFill="1"/>
    <xf numFmtId="164" fontId="13" fillId="0" borderId="0" xfId="2" applyNumberFormat="1" applyFont="1"/>
    <xf numFmtId="165" fontId="6" fillId="0" borderId="0" xfId="1" applyNumberFormat="1" applyFont="1"/>
    <xf numFmtId="0" fontId="6" fillId="2" borderId="0" xfId="2" applyFont="1" applyFill="1"/>
    <xf numFmtId="166" fontId="6" fillId="2" borderId="0" xfId="2" applyNumberFormat="1" applyFont="1" applyFill="1"/>
    <xf numFmtId="165" fontId="6" fillId="2" borderId="0" xfId="1" applyNumberFormat="1" applyFont="1" applyFill="1"/>
    <xf numFmtId="164" fontId="8" fillId="0" borderId="0" xfId="2" applyNumberFormat="1" applyFont="1"/>
    <xf numFmtId="164" fontId="14" fillId="0" borderId="0" xfId="2" applyNumberFormat="1" applyFont="1"/>
    <xf numFmtId="0" fontId="5" fillId="0" borderId="0" xfId="2" applyFont="1" applyFill="1"/>
    <xf numFmtId="164" fontId="13" fillId="0" borderId="0" xfId="2" applyNumberFormat="1" applyFont="1" applyFill="1"/>
    <xf numFmtId="165" fontId="6" fillId="0" borderId="0" xfId="1" applyNumberFormat="1" applyFont="1" applyFill="1"/>
    <xf numFmtId="0" fontId="15" fillId="0" borderId="0" xfId="2" applyFont="1" applyAlignment="1">
      <alignment horizontal="left" indent="1"/>
    </xf>
    <xf numFmtId="0" fontId="4" fillId="0" borderId="0" xfId="0" applyFont="1" applyAlignment="1">
      <alignment wrapText="1"/>
    </xf>
    <xf numFmtId="0" fontId="17" fillId="0" borderId="0" xfId="2" applyFont="1" applyAlignment="1">
      <alignment wrapText="1"/>
    </xf>
    <xf numFmtId="0" fontId="17" fillId="5" borderId="0" xfId="2" applyFont="1" applyFill="1" applyAlignment="1">
      <alignment wrapText="1"/>
    </xf>
    <xf numFmtId="0" fontId="6" fillId="5" borderId="0" xfId="2" applyFont="1" applyFill="1"/>
    <xf numFmtId="3" fontId="6" fillId="0" borderId="0" xfId="2" applyNumberFormat="1" applyFont="1"/>
    <xf numFmtId="3" fontId="10" fillId="0" borderId="0" xfId="2" applyNumberFormat="1" applyFont="1"/>
    <xf numFmtId="3" fontId="10" fillId="6" borderId="0" xfId="2" applyNumberFormat="1" applyFont="1" applyFill="1"/>
    <xf numFmtId="3" fontId="11" fillId="6" borderId="0" xfId="2" applyNumberFormat="1" applyFont="1" applyFill="1"/>
    <xf numFmtId="3" fontId="10" fillId="0" borderId="0" xfId="2" applyNumberFormat="1" applyFont="1" applyFill="1"/>
    <xf numFmtId="3" fontId="6" fillId="0" borderId="0" xfId="2" applyNumberFormat="1" applyFont="1" applyFill="1"/>
    <xf numFmtId="3" fontId="10" fillId="8" borderId="0" xfId="2" applyNumberFormat="1" applyFont="1" applyFill="1"/>
    <xf numFmtId="3" fontId="11" fillId="3" borderId="0" xfId="2" applyNumberFormat="1" applyFont="1" applyFill="1"/>
    <xf numFmtId="3" fontId="11" fillId="0" borderId="0" xfId="2" applyNumberFormat="1" applyFont="1"/>
    <xf numFmtId="3" fontId="6" fillId="0" borderId="0" xfId="1" applyNumberFormat="1" applyFont="1"/>
    <xf numFmtId="3" fontId="14" fillId="0" borderId="0" xfId="2" applyNumberFormat="1" applyFont="1"/>
    <xf numFmtId="3" fontId="11" fillId="4" borderId="0" xfId="2" applyNumberFormat="1" applyFont="1" applyFill="1"/>
    <xf numFmtId="3" fontId="11" fillId="7" borderId="0" xfId="2" applyNumberFormat="1" applyFont="1" applyFill="1"/>
    <xf numFmtId="3" fontId="6" fillId="5" borderId="1" xfId="1" applyNumberFormat="1" applyFont="1" applyFill="1" applyBorder="1" applyAlignment="1">
      <alignment horizontal="center"/>
    </xf>
    <xf numFmtId="3" fontId="6" fillId="6" borderId="0" xfId="2" applyNumberFormat="1" applyFont="1" applyFill="1"/>
    <xf numFmtId="0" fontId="6" fillId="0" borderId="0" xfId="2" applyFont="1" applyFill="1"/>
    <xf numFmtId="0" fontId="5" fillId="0" borderId="0" xfId="2" applyFont="1" applyAlignment="1">
      <alignment horizontal="center" vertical="center" wrapText="1"/>
    </xf>
    <xf numFmtId="3" fontId="5" fillId="0" borderId="0" xfId="2" applyNumberFormat="1" applyFont="1"/>
    <xf numFmtId="9" fontId="5" fillId="0" borderId="0" xfId="1" applyFont="1" applyAlignment="1">
      <alignment horizontal="center"/>
    </xf>
    <xf numFmtId="3" fontId="5" fillId="2" borderId="0" xfId="2" applyNumberFormat="1" applyFont="1" applyFill="1"/>
    <xf numFmtId="0" fontId="11" fillId="0" borderId="0" xfId="2" applyFont="1" applyFill="1" applyAlignment="1">
      <alignment horizontal="left" indent="1"/>
    </xf>
    <xf numFmtId="164" fontId="5" fillId="2" borderId="0" xfId="2" applyNumberFormat="1" applyFont="1" applyFill="1"/>
    <xf numFmtId="0" fontId="5" fillId="0" borderId="0" xfId="2" applyFont="1" applyFill="1" applyAlignment="1">
      <alignment wrapText="1"/>
    </xf>
    <xf numFmtId="164" fontId="6" fillId="0" borderId="0" xfId="2" applyNumberFormat="1" applyFont="1" applyFill="1" applyAlignment="1">
      <alignment horizontal="right"/>
    </xf>
    <xf numFmtId="0" fontId="6" fillId="0" borderId="0" xfId="2" applyFont="1" applyFill="1" applyAlignment="1">
      <alignment horizontal="left" indent="1"/>
    </xf>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colors>
    <mruColors>
      <color rgb="FFF2E5FF"/>
      <color rgb="FFFFBDBD"/>
      <color rgb="FFFFD9D9"/>
      <color rgb="FFE2C5FF"/>
      <color rgb="FFCC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CPP Caps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Calculations!$A$40</c:f>
              <c:strCache>
                <c:ptCount val="1"/>
                <c:pt idx="0">
                  <c:v>Annual Cap (see also row 4)</c:v>
                </c:pt>
              </c:strCache>
            </c:strRef>
          </c:tx>
          <c:spPr>
            <a:ln w="28575" cap="rnd">
              <a:solidFill>
                <a:sysClr val="windowText" lastClr="000000"/>
              </a:solidFill>
              <a:round/>
            </a:ln>
            <a:effectLst/>
          </c:spPr>
          <c:marker>
            <c:symbol val="none"/>
          </c:marker>
          <c:cat>
            <c:numRef>
              <c:f>Calculations!$I$1:$AK$1</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Calculations!$I$40:$AK$40</c:f>
              <c:numCache>
                <c:formatCode>#,##0</c:formatCode>
                <c:ptCount val="29"/>
                <c:pt idx="0">
                  <c:v>28213834</c:v>
                </c:pt>
                <c:pt idx="1">
                  <c:v>27237202</c:v>
                </c:pt>
                <c:pt idx="2">
                  <c:v>26260569</c:v>
                </c:pt>
                <c:pt idx="3">
                  <c:v>26162986</c:v>
                </c:pt>
                <c:pt idx="4">
                  <c:v>25152398</c:v>
                </c:pt>
                <c:pt idx="5">
                  <c:v>24141811</c:v>
                </c:pt>
                <c:pt idx="6">
                  <c:v>23851600</c:v>
                </c:pt>
                <c:pt idx="7">
                  <c:v>22809540</c:v>
                </c:pt>
                <c:pt idx="8">
                  <c:v>21767480</c:v>
                </c:pt>
                <c:pt idx="9">
                  <c:v>21135777</c:v>
                </c:pt>
                <c:pt idx="10">
                  <c:v>20073084</c:v>
                </c:pt>
                <c:pt idx="11">
                  <c:v>19010391</c:v>
                </c:pt>
                <c:pt idx="12">
                  <c:v>17947699</c:v>
                </c:pt>
                <c:pt idx="13">
                  <c:v>16885006</c:v>
                </c:pt>
                <c:pt idx="14">
                  <c:v>16162321</c:v>
                </c:pt>
                <c:pt idx="15">
                  <c:v>15439636</c:v>
                </c:pt>
                <c:pt idx="16">
                  <c:v>14716951</c:v>
                </c:pt>
                <c:pt idx="17">
                  <c:v>13994266</c:v>
                </c:pt>
                <c:pt idx="18">
                  <c:v>13271581</c:v>
                </c:pt>
                <c:pt idx="19">
                  <c:v>12548896</c:v>
                </c:pt>
                <c:pt idx="20">
                  <c:v>11826211</c:v>
                </c:pt>
                <c:pt idx="21">
                  <c:v>11103526</c:v>
                </c:pt>
                <c:pt idx="22">
                  <c:v>10380841</c:v>
                </c:pt>
                <c:pt idx="23">
                  <c:v>9658156</c:v>
                </c:pt>
                <c:pt idx="24">
                  <c:v>8935471</c:v>
                </c:pt>
                <c:pt idx="25">
                  <c:v>8212786</c:v>
                </c:pt>
                <c:pt idx="26">
                  <c:v>7490101</c:v>
                </c:pt>
                <c:pt idx="27">
                  <c:v>6767416</c:v>
                </c:pt>
                <c:pt idx="28">
                  <c:v>6044724</c:v>
                </c:pt>
              </c:numCache>
            </c:numRef>
          </c:val>
          <c:smooth val="0"/>
          <c:extLst>
            <c:ext xmlns:c16="http://schemas.microsoft.com/office/drawing/2014/chart" uri="{C3380CC4-5D6E-409C-BE32-E72D297353CC}">
              <c16:uniqueId val="{00000000-76E7-44F7-AAB9-268C065464FD}"/>
            </c:ext>
          </c:extLst>
        </c:ser>
        <c:dLbls>
          <c:showLegendKey val="0"/>
          <c:showVal val="0"/>
          <c:showCatName val="0"/>
          <c:showSerName val="0"/>
          <c:showPercent val="0"/>
          <c:showBubbleSize val="0"/>
        </c:dLbls>
        <c:smooth val="0"/>
        <c:axId val="210045512"/>
        <c:axId val="210045840"/>
      </c:lineChart>
      <c:catAx>
        <c:axId val="2100455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840"/>
        <c:crosses val="autoZero"/>
        <c:auto val="1"/>
        <c:lblAlgn val="ctr"/>
        <c:lblOffset val="100"/>
        <c:noMultiLvlLbl val="0"/>
      </c:catAx>
      <c:valAx>
        <c:axId val="21004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512"/>
        <c:crosses val="autoZero"/>
        <c:crossBetween val="midCat"/>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34925</xdr:rowOff>
    </xdr:from>
    <xdr:to>
      <xdr:col>0</xdr:col>
      <xdr:colOff>701039</xdr:colOff>
      <xdr:row>2</xdr:row>
      <xdr:rowOff>190500</xdr:rowOff>
    </xdr:to>
    <xdr:pic>
      <xdr:nvPicPr>
        <xdr:cNvPr id="3" name="Picture 3"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34925"/>
          <a:ext cx="672465" cy="99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184150</xdr:colOff>
      <xdr:row>4</xdr:row>
      <xdr:rowOff>317500</xdr:rowOff>
    </xdr:from>
    <xdr:to>
      <xdr:col>14</xdr:col>
      <xdr:colOff>688975</xdr:colOff>
      <xdr:row>19</xdr:row>
      <xdr:rowOff>34925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regon.gov/deq/Regulations/rulemaking/Pages/rghgcr2021.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showGridLines="0" tabSelected="1" zoomScaleNormal="100" workbookViewId="0">
      <selection activeCell="B1" sqref="B1"/>
    </sheetView>
  </sheetViews>
  <sheetFormatPr defaultRowHeight="12.75" x14ac:dyDescent="0.2"/>
  <cols>
    <col min="1" max="1" width="11.28515625" customWidth="1"/>
    <col min="2" max="2" width="90" customWidth="1"/>
  </cols>
  <sheetData>
    <row r="1" spans="2:2" ht="53.25" x14ac:dyDescent="0.25">
      <c r="B1" s="32" t="s">
        <v>14</v>
      </c>
    </row>
    <row r="2" spans="2:2" x14ac:dyDescent="0.2">
      <c r="B2" s="1"/>
    </row>
    <row r="3" spans="2:2" ht="127.5" x14ac:dyDescent="0.2">
      <c r="B3" s="1" t="s">
        <v>39</v>
      </c>
    </row>
    <row r="4" spans="2:2" x14ac:dyDescent="0.2">
      <c r="B4" s="2" t="s">
        <v>10</v>
      </c>
    </row>
  </sheetData>
  <sheetProtection algorithmName="SHA-512" hashValue="RxpBgSS2MRmmbzQAjXQfyLPCbNvCt9LWTfpK3kA0r2POAjdTDFVpJ/JQUTyzSXsC+8UtPZSiVYIfawU9JmmHuw==" saltValue="kORXLztZsljUoY8NMfFXLg==" spinCount="100000" sheet="1" formatColumns="0" formatRows="0"/>
  <hyperlinks>
    <hyperlink ref="B4"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zoomScaleNormal="100" workbookViewId="0">
      <pane xSplit="1" ySplit="1" topLeftCell="B2" activePane="bottomRight" state="frozen"/>
      <selection activeCell="Q17" sqref="Q17"/>
      <selection pane="topRight" activeCell="Q17" sqref="Q17"/>
      <selection pane="bottomLeft" activeCell="Q17" sqref="Q17"/>
      <selection pane="bottomRight"/>
    </sheetView>
  </sheetViews>
  <sheetFormatPr defaultColWidth="8.7109375" defaultRowHeight="12" x14ac:dyDescent="0.2"/>
  <cols>
    <col min="1" max="1" width="64.28515625" style="4" customWidth="1"/>
    <col min="2" max="4" width="12.7109375" style="4" customWidth="1"/>
    <col min="5" max="5" width="3.7109375" style="4" customWidth="1"/>
    <col min="6" max="6" width="11.7109375" style="4" customWidth="1"/>
    <col min="7" max="7" width="14" style="4" customWidth="1"/>
    <col min="8" max="8" width="3.5703125" style="4" customWidth="1"/>
    <col min="9" max="37" width="12.7109375" style="4" customWidth="1"/>
    <col min="38" max="16384" width="8.7109375" style="4"/>
  </cols>
  <sheetData>
    <row r="1" spans="1:37" ht="63" x14ac:dyDescent="0.25">
      <c r="A1" s="33" t="s">
        <v>15</v>
      </c>
      <c r="B1" s="13">
        <v>2017</v>
      </c>
      <c r="C1" s="13">
        <v>2018</v>
      </c>
      <c r="D1" s="13">
        <v>2019</v>
      </c>
      <c r="E1" s="13"/>
      <c r="F1" s="13"/>
      <c r="G1" s="13"/>
      <c r="H1" s="13"/>
      <c r="I1" s="13">
        <v>2022</v>
      </c>
      <c r="J1" s="13">
        <v>2023</v>
      </c>
      <c r="K1" s="13">
        <v>2024</v>
      </c>
      <c r="L1" s="13">
        <v>2025</v>
      </c>
      <c r="M1" s="13">
        <v>2026</v>
      </c>
      <c r="N1" s="13">
        <v>2027</v>
      </c>
      <c r="O1" s="13">
        <v>2028</v>
      </c>
      <c r="P1" s="13">
        <v>2029</v>
      </c>
      <c r="Q1" s="13">
        <v>2030</v>
      </c>
      <c r="R1" s="13">
        <v>2031</v>
      </c>
      <c r="S1" s="13">
        <v>2032</v>
      </c>
      <c r="T1" s="13">
        <v>2033</v>
      </c>
      <c r="U1" s="13">
        <v>2034</v>
      </c>
      <c r="V1" s="13">
        <v>2035</v>
      </c>
      <c r="W1" s="13">
        <v>2036</v>
      </c>
      <c r="X1" s="13">
        <v>2037</v>
      </c>
      <c r="Y1" s="13">
        <v>2038</v>
      </c>
      <c r="Z1" s="13">
        <v>2039</v>
      </c>
      <c r="AA1" s="13">
        <v>2040</v>
      </c>
      <c r="AB1" s="13">
        <v>2041</v>
      </c>
      <c r="AC1" s="13">
        <v>2042</v>
      </c>
      <c r="AD1" s="13">
        <v>2043</v>
      </c>
      <c r="AE1" s="13">
        <v>2044</v>
      </c>
      <c r="AF1" s="13">
        <v>2045</v>
      </c>
      <c r="AG1" s="13">
        <v>2046</v>
      </c>
      <c r="AH1" s="13">
        <v>2047</v>
      </c>
      <c r="AI1" s="13">
        <v>2048</v>
      </c>
      <c r="AJ1" s="13">
        <v>2049</v>
      </c>
      <c r="AK1" s="13">
        <v>2050</v>
      </c>
    </row>
    <row r="2" spans="1:37" ht="31.5" x14ac:dyDescent="0.25">
      <c r="A2" s="34" t="s">
        <v>37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row>
    <row r="3" spans="1:37" s="51" customFormat="1" x14ac:dyDescent="0.2">
      <c r="A3" s="58"/>
    </row>
    <row r="4" spans="1:37" x14ac:dyDescent="0.2">
      <c r="A4" s="57" t="s">
        <v>29</v>
      </c>
      <c r="B4" s="6"/>
      <c r="C4" s="6"/>
      <c r="D4" s="6"/>
      <c r="E4" s="6"/>
      <c r="F4" s="6"/>
      <c r="G4" s="6"/>
      <c r="H4" s="6"/>
      <c r="I4" s="55">
        <v>28213834</v>
      </c>
      <c r="J4" s="55">
        <v>27237202</v>
      </c>
      <c r="K4" s="55">
        <v>26260569</v>
      </c>
      <c r="L4" s="55">
        <v>26162986</v>
      </c>
      <c r="M4" s="55">
        <v>25152398</v>
      </c>
      <c r="N4" s="55">
        <v>24141811</v>
      </c>
      <c r="O4" s="55">
        <v>23851600</v>
      </c>
      <c r="P4" s="55">
        <v>22809540</v>
      </c>
      <c r="Q4" s="55">
        <v>21767480</v>
      </c>
      <c r="R4" s="55">
        <v>21135777</v>
      </c>
      <c r="S4" s="55">
        <v>20073084</v>
      </c>
      <c r="T4" s="55">
        <v>19010391</v>
      </c>
      <c r="U4" s="55">
        <v>17947699</v>
      </c>
      <c r="V4" s="55">
        <v>16885006</v>
      </c>
      <c r="W4" s="55">
        <v>16162321</v>
      </c>
      <c r="X4" s="55">
        <v>15439636</v>
      </c>
      <c r="Y4" s="55">
        <v>14716951</v>
      </c>
      <c r="Z4" s="55">
        <v>13994266</v>
      </c>
      <c r="AA4" s="55">
        <v>13271581</v>
      </c>
      <c r="AB4" s="55">
        <v>12548896</v>
      </c>
      <c r="AC4" s="55">
        <v>11826211</v>
      </c>
      <c r="AD4" s="55">
        <v>11103526</v>
      </c>
      <c r="AE4" s="55">
        <v>10380841</v>
      </c>
      <c r="AF4" s="55">
        <v>9658156</v>
      </c>
      <c r="AG4" s="55">
        <v>8935471</v>
      </c>
      <c r="AH4" s="55">
        <v>8212786</v>
      </c>
      <c r="AI4" s="55">
        <v>7490101</v>
      </c>
      <c r="AJ4" s="55">
        <v>6767416</v>
      </c>
      <c r="AK4" s="55">
        <v>6044724</v>
      </c>
    </row>
    <row r="5" spans="1:37" s="51" customFormat="1" ht="36" x14ac:dyDescent="0.2">
      <c r="A5" s="28"/>
      <c r="B5" s="11"/>
      <c r="C5" s="11"/>
      <c r="D5" s="11"/>
      <c r="E5" s="11"/>
      <c r="F5" s="52" t="s">
        <v>17</v>
      </c>
      <c r="G5" s="52" t="s">
        <v>21</v>
      </c>
      <c r="H5" s="52"/>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x14ac:dyDescent="0.2">
      <c r="A6" s="13" t="s">
        <v>20</v>
      </c>
      <c r="B6" s="36">
        <v>7642729.1935052294</v>
      </c>
      <c r="C6" s="36">
        <v>7010725.1909748083</v>
      </c>
      <c r="D6" s="36">
        <v>7541013.2568169683</v>
      </c>
      <c r="E6" s="36"/>
      <c r="F6" s="36"/>
      <c r="G6" s="7"/>
      <c r="H6" s="7"/>
      <c r="I6" s="7"/>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x14ac:dyDescent="0.2">
      <c r="A7" s="31" t="s">
        <v>11</v>
      </c>
      <c r="B7" s="36">
        <v>6133660.4110045722</v>
      </c>
      <c r="C7" s="36">
        <v>5607420.0902000219</v>
      </c>
      <c r="D7" s="36">
        <v>6053891.6111381045</v>
      </c>
      <c r="E7" s="36"/>
      <c r="F7" s="53">
        <f>AVERAGE(B7:D7)</f>
        <v>5931657.3707809001</v>
      </c>
      <c r="G7" s="54">
        <f>F7/F$17</f>
        <v>0.21023932000381107</v>
      </c>
      <c r="H7" s="54"/>
      <c r="I7" s="7"/>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x14ac:dyDescent="0.2">
      <c r="A8" s="31" t="s">
        <v>12</v>
      </c>
      <c r="B8" s="36">
        <v>798069.25367551204</v>
      </c>
      <c r="C8" s="36">
        <v>718464.42058619822</v>
      </c>
      <c r="D8" s="36">
        <v>772844.19539799727</v>
      </c>
      <c r="E8" s="36"/>
      <c r="F8" s="53">
        <f>AVERAGE(B8:D8)</f>
        <v>763125.95655323577</v>
      </c>
      <c r="G8" s="54">
        <f>F8/F$17</f>
        <v>2.7047934861060326E-2</v>
      </c>
      <c r="H8" s="54"/>
      <c r="I8" s="7"/>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x14ac:dyDescent="0.2">
      <c r="A9" s="31" t="s">
        <v>13</v>
      </c>
      <c r="B9" s="36">
        <v>710999.5288251458</v>
      </c>
      <c r="C9" s="36">
        <v>684840.68018858891</v>
      </c>
      <c r="D9" s="36">
        <v>714277.45028086565</v>
      </c>
      <c r="E9" s="36"/>
      <c r="F9" s="53">
        <f>AVERAGE(B9:D9)</f>
        <v>703372.55309820024</v>
      </c>
      <c r="G9" s="54">
        <f>F9/F$17</f>
        <v>2.493005884007124E-2</v>
      </c>
      <c r="H9" s="54"/>
      <c r="I9" s="7"/>
      <c r="J9" s="8"/>
      <c r="K9" s="8"/>
      <c r="L9" s="8"/>
      <c r="M9" s="8"/>
      <c r="N9" s="8"/>
      <c r="O9" s="8"/>
      <c r="P9" s="8"/>
      <c r="Q9" s="8"/>
      <c r="R9" s="8"/>
      <c r="S9" s="8"/>
      <c r="T9" s="8"/>
      <c r="U9" s="8"/>
      <c r="V9" s="8"/>
      <c r="W9" s="8"/>
      <c r="X9" s="8"/>
      <c r="Y9" s="8"/>
      <c r="Z9" s="8"/>
      <c r="AA9" s="8"/>
      <c r="AB9" s="8"/>
      <c r="AC9" s="8"/>
      <c r="AD9" s="8"/>
      <c r="AE9" s="8"/>
      <c r="AF9" s="8"/>
      <c r="AG9" s="8"/>
      <c r="AH9" s="8"/>
      <c r="AI9" s="8"/>
      <c r="AJ9" s="8"/>
      <c r="AK9" s="8"/>
    </row>
    <row r="10" spans="1:37" x14ac:dyDescent="0.2">
      <c r="B10" s="36"/>
      <c r="C10" s="36"/>
      <c r="D10" s="36"/>
      <c r="E10" s="36"/>
      <c r="F10" s="36"/>
      <c r="G10" s="7"/>
      <c r="H10" s="7"/>
      <c r="I10" s="7"/>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row>
    <row r="11" spans="1:37" ht="24" x14ac:dyDescent="0.2">
      <c r="A11" s="3" t="s">
        <v>19</v>
      </c>
      <c r="B11" s="36"/>
      <c r="C11" s="36"/>
      <c r="D11" s="36"/>
      <c r="E11" s="36"/>
      <c r="F11" s="36"/>
      <c r="G11" s="7"/>
      <c r="H11" s="7"/>
      <c r="I11" s="7"/>
      <c r="J11" s="7"/>
      <c r="K11" s="8"/>
      <c r="L11" s="8"/>
      <c r="M11" s="8"/>
      <c r="N11" s="8"/>
      <c r="O11" s="7"/>
      <c r="P11" s="7"/>
      <c r="Q11" s="7"/>
      <c r="R11" s="7"/>
      <c r="S11" s="7"/>
      <c r="T11" s="7"/>
      <c r="U11" s="7"/>
      <c r="V11" s="7"/>
      <c r="W11" s="7"/>
      <c r="X11" s="7"/>
      <c r="Y11" s="7"/>
      <c r="Z11" s="7"/>
      <c r="AA11" s="7"/>
      <c r="AB11" s="7"/>
      <c r="AC11" s="7"/>
      <c r="AD11" s="7"/>
      <c r="AE11" s="7"/>
      <c r="AF11" s="7"/>
      <c r="AG11" s="7"/>
      <c r="AH11" s="7"/>
      <c r="AI11" s="7"/>
      <c r="AJ11" s="7"/>
      <c r="AK11" s="7"/>
    </row>
    <row r="12" spans="1:37" x14ac:dyDescent="0.2">
      <c r="A12" s="60" t="s">
        <v>24</v>
      </c>
      <c r="B12" s="36">
        <v>21485053.595796946</v>
      </c>
      <c r="C12" s="36">
        <v>20775526.967787821</v>
      </c>
      <c r="D12" s="36">
        <v>20186455.163851194</v>
      </c>
      <c r="E12" s="36"/>
      <c r="F12" s="41">
        <f>AVERAGE(B12:D12)</f>
        <v>20815678.575811986</v>
      </c>
      <c r="G12" s="7"/>
      <c r="H12" s="7"/>
      <c r="I12" s="7"/>
      <c r="J12" s="7"/>
      <c r="K12" s="8"/>
      <c r="L12" s="8"/>
      <c r="M12" s="8"/>
      <c r="N12" s="8"/>
      <c r="O12" s="7"/>
      <c r="P12" s="7"/>
      <c r="Q12" s="7"/>
      <c r="R12" s="7"/>
      <c r="S12" s="7"/>
      <c r="T12" s="7"/>
      <c r="U12" s="7"/>
      <c r="V12" s="7"/>
      <c r="W12" s="10"/>
      <c r="X12" s="11"/>
      <c r="Y12" s="7"/>
      <c r="Z12" s="7"/>
      <c r="AA12" s="7"/>
      <c r="AB12" s="7"/>
      <c r="AC12" s="7"/>
      <c r="AD12" s="7"/>
      <c r="AE12" s="7"/>
      <c r="AF12" s="7"/>
      <c r="AG12" s="7"/>
      <c r="AH12" s="7"/>
      <c r="AI12" s="7"/>
      <c r="AJ12" s="7"/>
      <c r="AK12" s="7"/>
    </row>
    <row r="13" spans="1:37" x14ac:dyDescent="0.2">
      <c r="A13" s="60" t="s">
        <v>25</v>
      </c>
      <c r="B13" s="36">
        <v>21826231.69432728</v>
      </c>
      <c r="C13" s="36">
        <v>21797431.786127016</v>
      </c>
      <c r="D13" s="36">
        <v>21460520.349626467</v>
      </c>
      <c r="E13" s="36"/>
      <c r="F13" s="41">
        <f t="shared" ref="F13:F15" si="0">AVERAGE(B13:D13)</f>
        <v>21694727.943360254</v>
      </c>
      <c r="G13" s="10"/>
      <c r="H13" s="10"/>
      <c r="I13" s="10"/>
      <c r="J13" s="10"/>
      <c r="K13" s="8"/>
      <c r="L13" s="8"/>
      <c r="M13" s="8"/>
      <c r="N13" s="8"/>
      <c r="O13" s="10"/>
      <c r="P13" s="10"/>
      <c r="Q13" s="10"/>
      <c r="R13" s="10"/>
      <c r="S13" s="10"/>
      <c r="T13" s="10"/>
      <c r="U13" s="10"/>
      <c r="V13" s="10"/>
      <c r="W13" s="10"/>
      <c r="X13" s="10"/>
      <c r="Y13" s="10"/>
      <c r="Z13" s="10"/>
      <c r="AA13" s="10"/>
      <c r="AB13" s="10"/>
      <c r="AC13" s="10"/>
      <c r="AD13" s="10"/>
      <c r="AE13" s="10"/>
      <c r="AF13" s="10"/>
      <c r="AG13" s="10"/>
      <c r="AH13" s="10"/>
      <c r="AI13" s="10"/>
      <c r="AJ13" s="10"/>
      <c r="AK13" s="7"/>
    </row>
    <row r="14" spans="1:37" x14ac:dyDescent="0.2">
      <c r="A14" s="60" t="s">
        <v>35</v>
      </c>
      <c r="B14" s="36">
        <v>22509039.288422026</v>
      </c>
      <c r="C14" s="36">
        <v>22851479.212454945</v>
      </c>
      <c r="D14" s="36">
        <v>21884795.212840792</v>
      </c>
      <c r="E14" s="36"/>
      <c r="F14" s="41">
        <f t="shared" si="0"/>
        <v>22415104.571239252</v>
      </c>
      <c r="G14" s="10"/>
      <c r="H14" s="10"/>
      <c r="I14" s="10"/>
      <c r="J14" s="10"/>
      <c r="K14" s="8"/>
      <c r="L14" s="8"/>
      <c r="M14" s="8"/>
      <c r="N14" s="8"/>
      <c r="O14" s="10"/>
      <c r="P14" s="10"/>
      <c r="Q14" s="10"/>
      <c r="R14" s="10"/>
      <c r="S14" s="10"/>
      <c r="T14" s="10"/>
      <c r="U14" s="10"/>
      <c r="V14" s="10"/>
      <c r="W14" s="10"/>
      <c r="X14" s="10"/>
      <c r="Y14" s="10"/>
      <c r="Z14" s="10"/>
      <c r="AA14" s="10"/>
      <c r="AB14" s="10"/>
      <c r="AC14" s="10"/>
      <c r="AD14" s="10"/>
      <c r="AE14" s="10"/>
      <c r="AF14" s="10"/>
      <c r="AG14" s="10"/>
      <c r="AH14" s="10"/>
      <c r="AI14" s="10"/>
      <c r="AJ14" s="10"/>
      <c r="AK14" s="7"/>
    </row>
    <row r="15" spans="1:37" x14ac:dyDescent="0.2">
      <c r="A15" s="60" t="s">
        <v>36</v>
      </c>
      <c r="B15" s="36">
        <v>23015101.191785183</v>
      </c>
      <c r="C15" s="36">
        <v>23124296.78151593</v>
      </c>
      <c r="D15" s="36">
        <v>22336988.123275895</v>
      </c>
      <c r="E15" s="36"/>
      <c r="F15" s="41">
        <f t="shared" si="0"/>
        <v>22825462.032192335</v>
      </c>
      <c r="G15" s="10"/>
      <c r="H15" s="10"/>
      <c r="I15" s="10"/>
      <c r="J15" s="10"/>
      <c r="K15" s="8"/>
      <c r="L15" s="8"/>
      <c r="M15" s="8"/>
      <c r="N15" s="8"/>
      <c r="O15" s="10"/>
      <c r="P15" s="10"/>
      <c r="Q15" s="10"/>
      <c r="R15" s="10"/>
      <c r="S15" s="10"/>
      <c r="T15" s="10"/>
      <c r="U15" s="10"/>
      <c r="V15" s="10"/>
      <c r="W15" s="10"/>
      <c r="X15" s="10"/>
      <c r="Y15" s="10"/>
      <c r="Z15" s="10"/>
      <c r="AA15" s="10"/>
      <c r="AB15" s="10"/>
      <c r="AC15" s="10"/>
      <c r="AD15" s="10"/>
      <c r="AE15" s="10"/>
      <c r="AF15" s="10"/>
      <c r="AG15" s="10"/>
      <c r="AH15" s="10"/>
      <c r="AI15" s="10"/>
      <c r="AJ15" s="10"/>
      <c r="AK15" s="7"/>
    </row>
    <row r="16" spans="1:37" x14ac:dyDescent="0.2">
      <c r="A16" s="12"/>
      <c r="B16" s="36"/>
      <c r="C16" s="36"/>
      <c r="D16" s="36"/>
      <c r="E16" s="36"/>
      <c r="F16" s="36"/>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7"/>
    </row>
    <row r="17" spans="1:37" x14ac:dyDescent="0.2">
      <c r="A17" s="13" t="s">
        <v>1</v>
      </c>
      <c r="B17" s="37">
        <f>SUM(B$6+B12)</f>
        <v>29127782.789302178</v>
      </c>
      <c r="C17" s="37">
        <f t="shared" ref="B17:D20" si="1">SUM(C$6+C12)</f>
        <v>27786252.15876263</v>
      </c>
      <c r="D17" s="37">
        <f t="shared" si="1"/>
        <v>27727468.420668162</v>
      </c>
      <c r="E17" s="37"/>
      <c r="F17" s="53">
        <f>AVERAGE(B17:D17)</f>
        <v>28213834.45624432</v>
      </c>
      <c r="G17" s="7"/>
      <c r="H17" s="7"/>
      <c r="I17" s="10"/>
      <c r="J17" s="10"/>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x14ac:dyDescent="0.2">
      <c r="A18" s="13" t="s">
        <v>5</v>
      </c>
      <c r="B18" s="37">
        <f t="shared" si="1"/>
        <v>29468960.887832507</v>
      </c>
      <c r="C18" s="37">
        <f t="shared" si="1"/>
        <v>28808156.977101825</v>
      </c>
      <c r="D18" s="37">
        <f t="shared" si="1"/>
        <v>29001533.606443435</v>
      </c>
      <c r="E18" s="37"/>
      <c r="F18" s="53">
        <f>AVERAGE(B18:D18)</f>
        <v>29092883.823792588</v>
      </c>
      <c r="G18" s="7"/>
      <c r="H18" s="7"/>
      <c r="I18" s="10"/>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
      <c r="A19" s="13" t="s">
        <v>6</v>
      </c>
      <c r="B19" s="37">
        <f t="shared" si="1"/>
        <v>30151768.481927253</v>
      </c>
      <c r="C19" s="37">
        <f t="shared" si="1"/>
        <v>29862204.403429754</v>
      </c>
      <c r="D19" s="37">
        <f t="shared" si="1"/>
        <v>29425808.46965776</v>
      </c>
      <c r="E19" s="37"/>
      <c r="F19" s="53">
        <f>AVERAGE(B19:D19)</f>
        <v>29813260.451671589</v>
      </c>
      <c r="G19" s="7"/>
      <c r="H19" s="7"/>
      <c r="I19" s="10"/>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
      <c r="A20" s="13" t="s">
        <v>7</v>
      </c>
      <c r="B20" s="37">
        <f t="shared" si="1"/>
        <v>30657830.385290414</v>
      </c>
      <c r="C20" s="37">
        <f t="shared" si="1"/>
        <v>30135021.972490739</v>
      </c>
      <c r="D20" s="37">
        <f t="shared" si="1"/>
        <v>29878001.380092863</v>
      </c>
      <c r="E20" s="37"/>
      <c r="F20" s="53">
        <f>AVERAGE(B20:D20)</f>
        <v>30223617.912624672</v>
      </c>
      <c r="G20" s="7"/>
      <c r="H20" s="7"/>
      <c r="I20" s="10"/>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
      <c r="A21" s="13"/>
      <c r="B21" s="14"/>
      <c r="C21" s="14"/>
      <c r="D21" s="14"/>
      <c r="E21" s="14"/>
      <c r="F21" s="14"/>
      <c r="G21" s="7"/>
      <c r="H21" s="7"/>
      <c r="I21" s="10"/>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x14ac:dyDescent="0.2">
      <c r="A22" s="15" t="s">
        <v>16</v>
      </c>
      <c r="B22" s="16"/>
      <c r="C22" s="16"/>
      <c r="D22" s="16"/>
      <c r="E22" s="16"/>
      <c r="F22" s="16"/>
      <c r="G22" s="7"/>
      <c r="H22" s="7"/>
      <c r="I22" s="16"/>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7" x14ac:dyDescent="0.2">
      <c r="A23" s="57" t="s">
        <v>28</v>
      </c>
      <c r="B23" s="6"/>
      <c r="C23" s="6"/>
      <c r="D23" s="6"/>
      <c r="E23" s="6"/>
      <c r="F23" s="6"/>
      <c r="G23" s="6"/>
      <c r="H23" s="6"/>
      <c r="I23" s="6"/>
      <c r="J23" s="6"/>
      <c r="K23" s="6"/>
      <c r="L23" s="6"/>
      <c r="M23" s="6"/>
      <c r="N23" s="6"/>
      <c r="O23" s="6"/>
      <c r="P23" s="6"/>
      <c r="Q23" s="6"/>
      <c r="R23" s="6"/>
      <c r="S23" s="6"/>
      <c r="T23" s="6"/>
      <c r="U23" s="6"/>
      <c r="V23" s="17">
        <v>0.45</v>
      </c>
      <c r="W23" s="6"/>
      <c r="X23" s="6"/>
      <c r="Y23" s="6"/>
      <c r="Z23" s="6"/>
      <c r="AA23" s="6"/>
      <c r="AB23" s="6"/>
      <c r="AC23" s="6"/>
      <c r="AD23" s="6"/>
      <c r="AE23" s="6"/>
      <c r="AF23" s="6"/>
      <c r="AG23" s="6"/>
      <c r="AH23" s="6"/>
      <c r="AI23" s="6"/>
      <c r="AJ23" s="6"/>
      <c r="AK23" s="17">
        <v>0.8</v>
      </c>
    </row>
    <row r="24" spans="1:37" x14ac:dyDescent="0.2">
      <c r="A24" s="13" t="s">
        <v>1</v>
      </c>
      <c r="B24" s="7"/>
      <c r="C24" s="7"/>
      <c r="D24" s="7"/>
      <c r="E24" s="7"/>
      <c r="F24" s="7"/>
      <c r="G24" s="18"/>
      <c r="H24" s="18"/>
      <c r="I24" s="38">
        <f>F17</f>
        <v>28213834.45624432</v>
      </c>
      <c r="J24" s="39">
        <f>I24-(($I24-$V24)/($V$1-$I$1))</f>
        <v>27237201.725066632</v>
      </c>
      <c r="K24" s="39">
        <f t="shared" ref="K24:T24" si="2">J24-(($I24-$V24)/($V$1-$I$1))</f>
        <v>26260568.993888944</v>
      </c>
      <c r="L24" s="36">
        <f t="shared" si="2"/>
        <v>25283936.262711257</v>
      </c>
      <c r="M24" s="36">
        <f t="shared" si="2"/>
        <v>24307303.531533569</v>
      </c>
      <c r="N24" s="36">
        <f t="shared" si="2"/>
        <v>23330670.800355881</v>
      </c>
      <c r="O24" s="36">
        <f t="shared" si="2"/>
        <v>22354038.069178194</v>
      </c>
      <c r="P24" s="36">
        <f t="shared" si="2"/>
        <v>21377405.338000506</v>
      </c>
      <c r="Q24" s="36">
        <f t="shared" si="2"/>
        <v>20400772.606822819</v>
      </c>
      <c r="R24" s="36">
        <f t="shared" si="2"/>
        <v>19424139.875645131</v>
      </c>
      <c r="S24" s="36">
        <f t="shared" si="2"/>
        <v>18447507.144467443</v>
      </c>
      <c r="T24" s="36">
        <f t="shared" si="2"/>
        <v>17470874.413289756</v>
      </c>
      <c r="U24" s="36">
        <f>T24-(($I24-$V24)/($V$1-$I$1))</f>
        <v>16494241.682112068</v>
      </c>
      <c r="V24" s="37">
        <f>$I24*(100%-V$23)</f>
        <v>15517608.950934377</v>
      </c>
      <c r="W24" s="36">
        <f>V24-(($V24-$AK24)/($AK$1-$V$1))</f>
        <v>14859286.146955343</v>
      </c>
      <c r="X24" s="36">
        <f t="shared" ref="X24:AJ24" si="3">W24-(($V24-$AK24)/($AK$1-$V$1))</f>
        <v>14200963.342976309</v>
      </c>
      <c r="Y24" s="36">
        <f t="shared" si="3"/>
        <v>13542640.538997276</v>
      </c>
      <c r="Z24" s="36">
        <f t="shared" si="3"/>
        <v>12884317.735018242</v>
      </c>
      <c r="AA24" s="36">
        <f t="shared" si="3"/>
        <v>12225994.931039209</v>
      </c>
      <c r="AB24" s="36">
        <f t="shared" si="3"/>
        <v>11567672.127060175</v>
      </c>
      <c r="AC24" s="36">
        <f t="shared" si="3"/>
        <v>10909349.323081141</v>
      </c>
      <c r="AD24" s="36">
        <f t="shared" si="3"/>
        <v>10251026.519102108</v>
      </c>
      <c r="AE24" s="36">
        <f t="shared" si="3"/>
        <v>9592703.7151230741</v>
      </c>
      <c r="AF24" s="36">
        <f t="shared" si="3"/>
        <v>8934380.9111440405</v>
      </c>
      <c r="AG24" s="36">
        <f t="shared" si="3"/>
        <v>8276058.107165006</v>
      </c>
      <c r="AH24" s="36">
        <f t="shared" si="3"/>
        <v>7617735.3031859715</v>
      </c>
      <c r="AI24" s="36">
        <f t="shared" si="3"/>
        <v>6959412.4992069369</v>
      </c>
      <c r="AJ24" s="36">
        <f t="shared" si="3"/>
        <v>6301089.6952279024</v>
      </c>
      <c r="AK24" s="37">
        <f>$I24*(100%-AK$23)</f>
        <v>5642766.8912488623</v>
      </c>
    </row>
    <row r="25" spans="1:37" x14ac:dyDescent="0.2">
      <c r="A25" s="13" t="s">
        <v>5</v>
      </c>
      <c r="C25" s="19"/>
      <c r="D25" s="19"/>
      <c r="E25" s="19"/>
      <c r="F25" s="19"/>
      <c r="G25" s="18"/>
      <c r="H25" s="18"/>
      <c r="I25" s="40">
        <f>F18</f>
        <v>29092883.823792588</v>
      </c>
      <c r="J25" s="41">
        <f t="shared" ref="J25:U27" si="4">I25-(($I25-$V25)/($V$1-$I$1))</f>
        <v>28085822.460661307</v>
      </c>
      <c r="K25" s="41">
        <f t="shared" si="4"/>
        <v>27078761.097530026</v>
      </c>
      <c r="L25" s="41">
        <f t="shared" si="4"/>
        <v>26071699.734398745</v>
      </c>
      <c r="M25" s="41">
        <f t="shared" si="4"/>
        <v>25064638.371267464</v>
      </c>
      <c r="N25" s="41">
        <f t="shared" si="4"/>
        <v>24057577.008136183</v>
      </c>
      <c r="O25" s="41">
        <f t="shared" si="4"/>
        <v>23050515.645004902</v>
      </c>
      <c r="P25" s="41">
        <f t="shared" si="4"/>
        <v>22043454.281873621</v>
      </c>
      <c r="Q25" s="41">
        <f t="shared" si="4"/>
        <v>21036392.91874234</v>
      </c>
      <c r="R25" s="41">
        <f t="shared" si="4"/>
        <v>20029331.555611059</v>
      </c>
      <c r="S25" s="41">
        <f t="shared" si="4"/>
        <v>19022270.192479778</v>
      </c>
      <c r="T25" s="41">
        <f t="shared" si="4"/>
        <v>18015208.829348497</v>
      </c>
      <c r="U25" s="41">
        <f t="shared" si="4"/>
        <v>17008147.466217216</v>
      </c>
      <c r="V25" s="37">
        <f>$I25*(100%-V$23)</f>
        <v>16001086.103085924</v>
      </c>
      <c r="W25" s="36">
        <f t="shared" ref="W25:AJ27" si="5">V25-(($V25-$AK25)/($AK$1-$V$1))</f>
        <v>15322252.147197431</v>
      </c>
      <c r="X25" s="36">
        <f t="shared" si="5"/>
        <v>14643418.191308938</v>
      </c>
      <c r="Y25" s="36">
        <f t="shared" si="5"/>
        <v>13964584.235420445</v>
      </c>
      <c r="Z25" s="36">
        <f t="shared" si="5"/>
        <v>13285750.279531952</v>
      </c>
      <c r="AA25" s="36">
        <f t="shared" si="5"/>
        <v>12606916.323643459</v>
      </c>
      <c r="AB25" s="36">
        <f t="shared" si="5"/>
        <v>11928082.367754966</v>
      </c>
      <c r="AC25" s="36">
        <f t="shared" si="5"/>
        <v>11249248.411866473</v>
      </c>
      <c r="AD25" s="36">
        <f t="shared" si="5"/>
        <v>10570414.45597798</v>
      </c>
      <c r="AE25" s="36">
        <f t="shared" si="5"/>
        <v>9891580.5000894871</v>
      </c>
      <c r="AF25" s="36">
        <f t="shared" si="5"/>
        <v>9212746.5442009941</v>
      </c>
      <c r="AG25" s="36">
        <f t="shared" si="5"/>
        <v>8533912.5883125011</v>
      </c>
      <c r="AH25" s="36">
        <f t="shared" si="5"/>
        <v>7855078.6324240072</v>
      </c>
      <c r="AI25" s="36">
        <f t="shared" si="5"/>
        <v>7176244.6765355133</v>
      </c>
      <c r="AJ25" s="36">
        <f t="shared" si="5"/>
        <v>6497410.7206470193</v>
      </c>
      <c r="AK25" s="37">
        <f t="shared" ref="AK25:AK27" si="6">$I25*(100%-AK$23)</f>
        <v>5818576.7647585161</v>
      </c>
    </row>
    <row r="26" spans="1:37" x14ac:dyDescent="0.2">
      <c r="A26" s="13" t="s">
        <v>6</v>
      </c>
      <c r="C26" s="19"/>
      <c r="D26" s="19"/>
      <c r="E26" s="19"/>
      <c r="F26" s="19"/>
      <c r="G26" s="18"/>
      <c r="H26" s="18"/>
      <c r="I26" s="40">
        <f>F19</f>
        <v>29813260.451671589</v>
      </c>
      <c r="J26" s="41">
        <f t="shared" si="4"/>
        <v>28781262.974498343</v>
      </c>
      <c r="K26" s="41">
        <f t="shared" si="4"/>
        <v>27749265.497325096</v>
      </c>
      <c r="L26" s="41">
        <f t="shared" si="4"/>
        <v>26717268.02015185</v>
      </c>
      <c r="M26" s="41">
        <f t="shared" si="4"/>
        <v>25685270.542978603</v>
      </c>
      <c r="N26" s="41">
        <f t="shared" si="4"/>
        <v>24653273.065805357</v>
      </c>
      <c r="O26" s="41">
        <f t="shared" si="4"/>
        <v>23621275.588632111</v>
      </c>
      <c r="P26" s="41">
        <f t="shared" si="4"/>
        <v>22589278.111458864</v>
      </c>
      <c r="Q26" s="41">
        <f t="shared" si="4"/>
        <v>21557280.634285618</v>
      </c>
      <c r="R26" s="41">
        <f t="shared" si="4"/>
        <v>20525283.157112371</v>
      </c>
      <c r="S26" s="41">
        <f t="shared" si="4"/>
        <v>19493285.679939125</v>
      </c>
      <c r="T26" s="41">
        <f t="shared" si="4"/>
        <v>18461288.202765878</v>
      </c>
      <c r="U26" s="41">
        <f t="shared" si="4"/>
        <v>17429290.725592632</v>
      </c>
      <c r="V26" s="37">
        <f t="shared" ref="V26:V27" si="7">$I26*(100%-V$23)</f>
        <v>16397293.248419376</v>
      </c>
      <c r="W26" s="36">
        <f t="shared" si="5"/>
        <v>15701650.504547039</v>
      </c>
      <c r="X26" s="36">
        <f t="shared" si="5"/>
        <v>15006007.760674702</v>
      </c>
      <c r="Y26" s="36">
        <f t="shared" si="5"/>
        <v>14310365.016802365</v>
      </c>
      <c r="Z26" s="36">
        <f t="shared" si="5"/>
        <v>13614722.272930028</v>
      </c>
      <c r="AA26" s="36">
        <f t="shared" si="5"/>
        <v>12919079.529057691</v>
      </c>
      <c r="AB26" s="36">
        <f t="shared" si="5"/>
        <v>12223436.785185354</v>
      </c>
      <c r="AC26" s="36">
        <f t="shared" si="5"/>
        <v>11527794.041313017</v>
      </c>
      <c r="AD26" s="36">
        <f t="shared" si="5"/>
        <v>10832151.29744068</v>
      </c>
      <c r="AE26" s="36">
        <f t="shared" si="5"/>
        <v>10136508.553568343</v>
      </c>
      <c r="AF26" s="36">
        <f t="shared" si="5"/>
        <v>9440865.8096960057</v>
      </c>
      <c r="AG26" s="36">
        <f t="shared" si="5"/>
        <v>8745223.0658236686</v>
      </c>
      <c r="AH26" s="36">
        <f t="shared" si="5"/>
        <v>8049580.3219513316</v>
      </c>
      <c r="AI26" s="36">
        <f t="shared" si="5"/>
        <v>7353937.5780789945</v>
      </c>
      <c r="AJ26" s="36">
        <f t="shared" si="5"/>
        <v>6658294.8342066575</v>
      </c>
      <c r="AK26" s="37">
        <f t="shared" si="6"/>
        <v>5962652.0903343167</v>
      </c>
    </row>
    <row r="27" spans="1:37" x14ac:dyDescent="0.2">
      <c r="A27" s="13" t="s">
        <v>7</v>
      </c>
      <c r="C27" s="19"/>
      <c r="D27" s="19"/>
      <c r="E27" s="19"/>
      <c r="F27" s="19"/>
      <c r="G27" s="18"/>
      <c r="H27" s="18"/>
      <c r="I27" s="40">
        <f>F20</f>
        <v>30223617.912624672</v>
      </c>
      <c r="J27" s="41">
        <f t="shared" si="4"/>
        <v>29177415.754110742</v>
      </c>
      <c r="K27" s="41">
        <f t="shared" si="4"/>
        <v>28131213.595596813</v>
      </c>
      <c r="L27" s="41">
        <f t="shared" si="4"/>
        <v>27085011.437082883</v>
      </c>
      <c r="M27" s="41">
        <f t="shared" si="4"/>
        <v>26038809.278568953</v>
      </c>
      <c r="N27" s="41">
        <f t="shared" si="4"/>
        <v>24992607.120055024</v>
      </c>
      <c r="O27" s="41">
        <f t="shared" si="4"/>
        <v>23946404.961541094</v>
      </c>
      <c r="P27" s="41">
        <f t="shared" si="4"/>
        <v>22900202.803027164</v>
      </c>
      <c r="Q27" s="41">
        <f t="shared" si="4"/>
        <v>21854000.644513234</v>
      </c>
      <c r="R27" s="41">
        <f t="shared" si="4"/>
        <v>20807798.485999305</v>
      </c>
      <c r="S27" s="41">
        <f t="shared" si="4"/>
        <v>19761596.327485375</v>
      </c>
      <c r="T27" s="41">
        <f t="shared" si="4"/>
        <v>18715394.168971445</v>
      </c>
      <c r="U27" s="41">
        <f t="shared" si="4"/>
        <v>17669192.010457516</v>
      </c>
      <c r="V27" s="37">
        <f t="shared" si="7"/>
        <v>16622989.851943571</v>
      </c>
      <c r="W27" s="36">
        <f t="shared" si="5"/>
        <v>15917772.100648995</v>
      </c>
      <c r="X27" s="36">
        <f t="shared" si="5"/>
        <v>15212554.34935442</v>
      </c>
      <c r="Y27" s="36">
        <f t="shared" si="5"/>
        <v>14507336.598059844</v>
      </c>
      <c r="Z27" s="36">
        <f t="shared" si="5"/>
        <v>13802118.846765269</v>
      </c>
      <c r="AA27" s="36">
        <f t="shared" si="5"/>
        <v>13096901.095470693</v>
      </c>
      <c r="AB27" s="36">
        <f t="shared" si="5"/>
        <v>12391683.344176117</v>
      </c>
      <c r="AC27" s="36">
        <f t="shared" si="5"/>
        <v>11686465.592881542</v>
      </c>
      <c r="AD27" s="36">
        <f t="shared" si="5"/>
        <v>10981247.841586966</v>
      </c>
      <c r="AE27" s="36">
        <f t="shared" si="5"/>
        <v>10276030.09029239</v>
      </c>
      <c r="AF27" s="36">
        <f t="shared" si="5"/>
        <v>9570812.3389978148</v>
      </c>
      <c r="AG27" s="36">
        <f t="shared" si="5"/>
        <v>8865594.5877032392</v>
      </c>
      <c r="AH27" s="36">
        <f t="shared" si="5"/>
        <v>8160376.8364086635</v>
      </c>
      <c r="AI27" s="36">
        <f t="shared" si="5"/>
        <v>7455159.0851140879</v>
      </c>
      <c r="AJ27" s="36">
        <f t="shared" si="5"/>
        <v>6749941.3338195123</v>
      </c>
      <c r="AK27" s="42">
        <f t="shared" si="6"/>
        <v>6044723.5825249329</v>
      </c>
    </row>
    <row r="28" spans="1:37" x14ac:dyDescent="0.2">
      <c r="A28" s="13"/>
      <c r="C28" s="19"/>
      <c r="D28" s="19"/>
      <c r="E28" s="19"/>
      <c r="F28" s="19"/>
      <c r="G28" s="18"/>
      <c r="H28" s="18"/>
      <c r="I28" s="40"/>
      <c r="J28" s="41"/>
      <c r="K28" s="41"/>
      <c r="L28" s="41"/>
      <c r="M28" s="41"/>
      <c r="N28" s="41"/>
      <c r="O28" s="41"/>
      <c r="P28" s="41"/>
      <c r="Q28" s="41"/>
      <c r="R28" s="41"/>
      <c r="S28" s="41"/>
      <c r="T28" s="41"/>
      <c r="U28" s="41"/>
      <c r="V28" s="37"/>
      <c r="W28" s="36"/>
      <c r="X28" s="36"/>
      <c r="Y28" s="36"/>
      <c r="Z28" s="36"/>
      <c r="AA28" s="36"/>
      <c r="AB28" s="36"/>
      <c r="AC28" s="36"/>
      <c r="AD28" s="36"/>
      <c r="AE28" s="36"/>
      <c r="AF28" s="36"/>
      <c r="AG28" s="36"/>
      <c r="AH28" s="36"/>
      <c r="AI28" s="36"/>
      <c r="AJ28" s="36"/>
      <c r="AK28" s="7"/>
    </row>
    <row r="29" spans="1:37" x14ac:dyDescent="0.2">
      <c r="A29" s="15" t="s">
        <v>18</v>
      </c>
      <c r="C29" s="19"/>
      <c r="D29" s="19"/>
      <c r="E29" s="19"/>
      <c r="F29" s="19"/>
      <c r="G29" s="19"/>
      <c r="H29" s="19"/>
      <c r="I29" s="20"/>
      <c r="J29" s="11"/>
      <c r="K29" s="11"/>
      <c r="L29" s="11"/>
      <c r="M29" s="11"/>
      <c r="N29" s="11"/>
      <c r="O29" s="11"/>
      <c r="P29" s="11"/>
      <c r="Q29" s="11"/>
      <c r="R29" s="11"/>
      <c r="S29" s="11"/>
      <c r="T29" s="11"/>
      <c r="U29" s="11"/>
      <c r="V29" s="21"/>
      <c r="W29" s="7"/>
      <c r="X29" s="7"/>
      <c r="Y29" s="7"/>
      <c r="Z29" s="7"/>
      <c r="AA29" s="7"/>
      <c r="AB29" s="7"/>
      <c r="AC29" s="7"/>
      <c r="AD29" s="7"/>
      <c r="AE29" s="7"/>
      <c r="AF29" s="7"/>
      <c r="AG29" s="7"/>
      <c r="AH29" s="7"/>
      <c r="AI29" s="7"/>
      <c r="AJ29" s="7"/>
      <c r="AK29" s="21"/>
    </row>
    <row r="30" spans="1:37" ht="7.5" customHeight="1" x14ac:dyDescent="0.2">
      <c r="A30" s="15"/>
      <c r="C30" s="19"/>
      <c r="D30" s="19"/>
      <c r="E30" s="19"/>
      <c r="F30" s="19"/>
      <c r="G30" s="19"/>
      <c r="H30" s="19"/>
      <c r="I30" s="20"/>
      <c r="J30" s="11"/>
      <c r="K30" s="11"/>
      <c r="L30" s="11"/>
      <c r="M30" s="11"/>
      <c r="N30" s="11"/>
      <c r="O30" s="11"/>
      <c r="P30" s="11"/>
      <c r="Q30" s="11"/>
      <c r="R30" s="11"/>
      <c r="S30" s="11"/>
      <c r="T30" s="11"/>
      <c r="U30" s="11"/>
      <c r="V30" s="21"/>
      <c r="W30" s="7"/>
      <c r="X30" s="7"/>
      <c r="Y30" s="7"/>
      <c r="Z30" s="7"/>
      <c r="AA30" s="7"/>
      <c r="AB30" s="7"/>
      <c r="AC30" s="7"/>
      <c r="AD30" s="7"/>
      <c r="AE30" s="7"/>
      <c r="AF30" s="7"/>
      <c r="AG30" s="7"/>
      <c r="AH30" s="7"/>
      <c r="AI30" s="7"/>
      <c r="AJ30" s="7"/>
      <c r="AK30" s="21"/>
    </row>
    <row r="31" spans="1:37" x14ac:dyDescent="0.2">
      <c r="A31" s="28" t="s">
        <v>0</v>
      </c>
      <c r="C31" s="19"/>
      <c r="D31" s="19"/>
      <c r="E31" s="19"/>
      <c r="F31" s="19"/>
      <c r="G31" s="19"/>
      <c r="H31" s="19"/>
      <c r="I31" s="20"/>
      <c r="J31" s="22">
        <f t="shared" ref="J31:AK31" si="8">(J24-I24)/I24</f>
        <v>-3.4615384615384603E-2</v>
      </c>
      <c r="K31" s="22">
        <f t="shared" si="8"/>
        <v>-3.5856573705179272E-2</v>
      </c>
      <c r="L31" s="22">
        <f t="shared" si="8"/>
        <v>-3.7190082644628086E-2</v>
      </c>
      <c r="M31" s="22">
        <f t="shared" si="8"/>
        <v>-3.8626609442060068E-2</v>
      </c>
      <c r="N31" s="22">
        <f t="shared" si="8"/>
        <v>-4.0178571428571411E-2</v>
      </c>
      <c r="O31" s="22">
        <f t="shared" si="8"/>
        <v>-4.1860465116279055E-2</v>
      </c>
      <c r="P31" s="22">
        <f t="shared" si="8"/>
        <v>-4.3689320388349495E-2</v>
      </c>
      <c r="Q31" s="22">
        <f t="shared" si="8"/>
        <v>-4.5685279187817236E-2</v>
      </c>
      <c r="R31" s="22">
        <f t="shared" si="8"/>
        <v>-4.7872340425531894E-2</v>
      </c>
      <c r="S31" s="22">
        <f t="shared" si="8"/>
        <v>-5.0279329608938522E-2</v>
      </c>
      <c r="T31" s="22">
        <f t="shared" si="8"/>
        <v>-5.2941176470588207E-2</v>
      </c>
      <c r="U31" s="22">
        <f t="shared" si="8"/>
        <v>-5.5900621118012389E-2</v>
      </c>
      <c r="V31" s="22">
        <f t="shared" si="8"/>
        <v>-5.9210526315789665E-2</v>
      </c>
      <c r="W31" s="22">
        <f t="shared" si="8"/>
        <v>-4.2424242424242385E-2</v>
      </c>
      <c r="X31" s="22">
        <f t="shared" si="8"/>
        <v>-4.4303797468354389E-2</v>
      </c>
      <c r="Y31" s="22">
        <f t="shared" si="8"/>
        <v>-4.6357615894039694E-2</v>
      </c>
      <c r="Z31" s="22">
        <f t="shared" si="8"/>
        <v>-4.8611111111111063E-2</v>
      </c>
      <c r="AA31" s="22">
        <f t="shared" si="8"/>
        <v>-5.1094890510948857E-2</v>
      </c>
      <c r="AB31" s="22">
        <f t="shared" si="8"/>
        <v>-5.3846153846153787E-2</v>
      </c>
      <c r="AC31" s="22">
        <f t="shared" si="8"/>
        <v>-5.6910569105690992E-2</v>
      </c>
      <c r="AD31" s="22">
        <f t="shared" si="8"/>
        <v>-6.0344827586206823E-2</v>
      </c>
      <c r="AE31" s="22">
        <f t="shared" si="8"/>
        <v>-6.4220183486238452E-2</v>
      </c>
      <c r="AF31" s="22">
        <f t="shared" si="8"/>
        <v>-6.8627450980392066E-2</v>
      </c>
      <c r="AG31" s="22">
        <f t="shared" si="8"/>
        <v>-7.3684210526315783E-2</v>
      </c>
      <c r="AH31" s="22">
        <f t="shared" si="8"/>
        <v>-7.9545454545454544E-2</v>
      </c>
      <c r="AI31" s="22">
        <f t="shared" si="8"/>
        <v>-8.6419753086419748E-2</v>
      </c>
      <c r="AJ31" s="22">
        <f t="shared" si="8"/>
        <v>-9.4594594594594586E-2</v>
      </c>
      <c r="AK31" s="22">
        <f t="shared" si="8"/>
        <v>-0.10447761194029939</v>
      </c>
    </row>
    <row r="32" spans="1:37" x14ac:dyDescent="0.2">
      <c r="A32" s="15" t="s">
        <v>9</v>
      </c>
      <c r="C32" s="19"/>
      <c r="D32" s="19"/>
      <c r="E32" s="19"/>
      <c r="F32" s="19"/>
      <c r="G32" s="19"/>
      <c r="H32" s="19"/>
      <c r="I32" s="20"/>
      <c r="J32" s="11"/>
      <c r="K32" s="11"/>
      <c r="L32" s="11"/>
      <c r="M32" s="11"/>
      <c r="N32" s="11"/>
      <c r="O32" s="11"/>
      <c r="P32" s="11"/>
      <c r="Q32" s="11"/>
      <c r="R32" s="11"/>
      <c r="S32" s="11"/>
      <c r="T32" s="11"/>
      <c r="U32" s="11"/>
      <c r="V32" s="21"/>
      <c r="W32" s="7"/>
      <c r="X32" s="7"/>
      <c r="Y32" s="7"/>
      <c r="Z32" s="7"/>
      <c r="AA32" s="7"/>
      <c r="AB32" s="7"/>
      <c r="AC32" s="7"/>
      <c r="AD32" s="7"/>
      <c r="AE32" s="7"/>
      <c r="AF32" s="7"/>
      <c r="AG32" s="7"/>
      <c r="AH32" s="7"/>
      <c r="AI32" s="7"/>
      <c r="AJ32" s="7"/>
      <c r="AK32" s="21"/>
    </row>
    <row r="33" spans="1:37" x14ac:dyDescent="0.2">
      <c r="A33" s="5" t="s">
        <v>8</v>
      </c>
      <c r="B33" s="6"/>
      <c r="C33" s="6"/>
      <c r="D33" s="6"/>
      <c r="E33" s="6"/>
      <c r="F33" s="6"/>
      <c r="G33" s="23"/>
      <c r="H33" s="23"/>
      <c r="I33" s="23"/>
      <c r="J33" s="24"/>
      <c r="K33" s="24"/>
      <c r="L33" s="24"/>
      <c r="M33" s="24"/>
      <c r="N33" s="24"/>
      <c r="O33" s="24"/>
      <c r="P33" s="24"/>
      <c r="Q33" s="24"/>
      <c r="R33" s="24"/>
      <c r="S33" s="24"/>
      <c r="T33" s="24"/>
      <c r="U33" s="24"/>
      <c r="V33" s="25"/>
      <c r="W33" s="25"/>
      <c r="X33" s="25"/>
      <c r="Y33" s="25"/>
      <c r="Z33" s="25"/>
      <c r="AA33" s="25"/>
      <c r="AB33" s="25"/>
      <c r="AC33" s="25"/>
      <c r="AD33" s="25"/>
      <c r="AE33" s="25"/>
      <c r="AF33" s="25"/>
      <c r="AG33" s="25"/>
      <c r="AH33" s="25"/>
      <c r="AI33" s="25"/>
      <c r="AJ33" s="25"/>
      <c r="AK33" s="25"/>
    </row>
    <row r="34" spans="1:37" x14ac:dyDescent="0.2">
      <c r="A34" s="9" t="s">
        <v>2</v>
      </c>
      <c r="G34" s="59" t="s">
        <v>30</v>
      </c>
      <c r="H34" s="18"/>
      <c r="I34" s="49">
        <f>I25-I24</f>
        <v>879049.36754826829</v>
      </c>
      <c r="J34" s="26"/>
      <c r="K34" s="27"/>
      <c r="L34" s="43">
        <f>L24+I34</f>
        <v>26162985.630259525</v>
      </c>
      <c r="M34" s="43">
        <f>L34*(100%+M$31)</f>
        <v>25152398.202481259</v>
      </c>
      <c r="N34" s="43">
        <f t="shared" ref="N34:U34" si="9">M34*(100%+N$31)</f>
        <v>24141810.774702996</v>
      </c>
      <c r="O34" s="44">
        <f t="shared" si="9"/>
        <v>23131223.34692473</v>
      </c>
      <c r="P34" s="44">
        <f t="shared" si="9"/>
        <v>22120635.919146467</v>
      </c>
      <c r="Q34" s="44">
        <f t="shared" si="9"/>
        <v>21110048.491368201</v>
      </c>
      <c r="R34" s="44">
        <f t="shared" si="9"/>
        <v>20099461.063589934</v>
      </c>
      <c r="S34" s="44">
        <f t="shared" si="9"/>
        <v>19088873.635811668</v>
      </c>
      <c r="T34" s="44">
        <f t="shared" si="9"/>
        <v>18078286.208033405</v>
      </c>
      <c r="U34" s="44">
        <f t="shared" si="9"/>
        <v>17067698.780255139</v>
      </c>
      <c r="V34" s="45"/>
      <c r="W34" s="22"/>
      <c r="X34" s="22"/>
      <c r="Y34" s="22"/>
      <c r="Z34" s="22"/>
      <c r="AA34" s="22"/>
      <c r="AB34" s="22"/>
      <c r="AC34" s="22"/>
      <c r="AD34" s="22"/>
      <c r="AE34" s="22"/>
      <c r="AF34" s="22"/>
      <c r="AG34" s="22"/>
      <c r="AH34" s="22"/>
      <c r="AI34" s="22"/>
      <c r="AJ34" s="22"/>
      <c r="AK34" s="22"/>
    </row>
    <row r="35" spans="1:37" x14ac:dyDescent="0.2">
      <c r="A35" s="9" t="s">
        <v>3</v>
      </c>
      <c r="G35" s="59" t="s">
        <v>31</v>
      </c>
      <c r="H35" s="18"/>
      <c r="I35" s="49">
        <f>I26-I25</f>
        <v>720376.6278790012</v>
      </c>
      <c r="J35" s="26"/>
      <c r="K35" s="27"/>
      <c r="L35" s="46"/>
      <c r="M35" s="46"/>
      <c r="N35" s="46"/>
      <c r="O35" s="47">
        <f>O34+I35</f>
        <v>23851599.974803731</v>
      </c>
      <c r="P35" s="47">
        <f>O35*(100%+P$31)</f>
        <v>22809539.78172978</v>
      </c>
      <c r="Q35" s="47">
        <f t="shared" ref="Q35:U35" si="10">P35*(100%+Q$31)</f>
        <v>21767479.588655829</v>
      </c>
      <c r="R35" s="44">
        <f t="shared" si="10"/>
        <v>20725419.395581879</v>
      </c>
      <c r="S35" s="44">
        <f t="shared" si="10"/>
        <v>19683359.202507928</v>
      </c>
      <c r="T35" s="44">
        <f t="shared" si="10"/>
        <v>18641299.009433981</v>
      </c>
      <c r="U35" s="44">
        <f t="shared" si="10"/>
        <v>17599238.81636003</v>
      </c>
      <c r="V35" s="45"/>
      <c r="W35" s="22"/>
      <c r="X35" s="22"/>
      <c r="Y35" s="22"/>
      <c r="Z35" s="22"/>
      <c r="AA35" s="22"/>
      <c r="AB35" s="22"/>
      <c r="AC35" s="22"/>
      <c r="AD35" s="22"/>
      <c r="AE35" s="22"/>
      <c r="AF35" s="22"/>
      <c r="AG35" s="22"/>
      <c r="AH35" s="22"/>
      <c r="AI35" s="22"/>
      <c r="AJ35" s="22"/>
      <c r="AK35" s="22"/>
    </row>
    <row r="36" spans="1:37" x14ac:dyDescent="0.2">
      <c r="A36" s="9" t="s">
        <v>4</v>
      </c>
      <c r="G36" s="59" t="s">
        <v>32</v>
      </c>
      <c r="H36" s="18"/>
      <c r="I36" s="49">
        <f>I27-I26</f>
        <v>410357.46095308289</v>
      </c>
      <c r="J36" s="26"/>
      <c r="K36" s="27"/>
      <c r="L36" s="46"/>
      <c r="M36" s="46"/>
      <c r="N36" s="46"/>
      <c r="O36" s="46"/>
      <c r="P36" s="46"/>
      <c r="Q36" s="46"/>
      <c r="R36" s="48">
        <f>R35+I36</f>
        <v>21135776.856534962</v>
      </c>
      <c r="S36" s="48">
        <f>R36*(100%+S$31)</f>
        <v>20073084.165424265</v>
      </c>
      <c r="T36" s="48">
        <f t="shared" ref="T36:V36" si="11">S36*(100%+T$31)</f>
        <v>19010391.474313568</v>
      </c>
      <c r="U36" s="48">
        <f t="shared" si="11"/>
        <v>17947698.783202872</v>
      </c>
      <c r="V36" s="48">
        <f t="shared" si="11"/>
        <v>16885006.092092171</v>
      </c>
      <c r="W36" s="22"/>
      <c r="X36" s="22"/>
      <c r="Y36" s="22"/>
      <c r="Z36" s="22"/>
      <c r="AA36" s="22"/>
      <c r="AB36" s="22"/>
      <c r="AC36" s="22"/>
      <c r="AD36" s="22"/>
      <c r="AE36" s="22"/>
      <c r="AF36" s="22"/>
      <c r="AG36" s="22"/>
      <c r="AH36" s="22"/>
      <c r="AI36" s="22"/>
      <c r="AJ36" s="22"/>
      <c r="AK36" s="7"/>
    </row>
    <row r="37" spans="1:37" x14ac:dyDescent="0.2">
      <c r="A37" s="9"/>
      <c r="G37" s="18"/>
      <c r="H37" s="18"/>
      <c r="I37" s="26"/>
      <c r="J37" s="26"/>
      <c r="K37" s="27"/>
      <c r="L37" s="27"/>
      <c r="M37" s="27"/>
      <c r="N37" s="27"/>
      <c r="O37" s="27"/>
      <c r="P37" s="27"/>
      <c r="Q37" s="27"/>
      <c r="R37" s="22"/>
      <c r="S37" s="22"/>
      <c r="T37" s="22"/>
      <c r="U37" s="22"/>
      <c r="V37" s="22"/>
      <c r="W37" s="22"/>
      <c r="X37" s="22"/>
      <c r="Y37" s="22"/>
      <c r="Z37" s="22"/>
      <c r="AA37" s="22"/>
      <c r="AB37" s="22"/>
      <c r="AC37" s="22"/>
      <c r="AD37" s="22"/>
      <c r="AE37" s="22"/>
      <c r="AF37" s="22"/>
      <c r="AG37" s="22"/>
      <c r="AH37" s="22"/>
      <c r="AI37" s="22"/>
      <c r="AJ37" s="22"/>
      <c r="AK37" s="22"/>
    </row>
    <row r="38" spans="1:37" x14ac:dyDescent="0.2">
      <c r="A38" s="56" t="s">
        <v>26</v>
      </c>
      <c r="B38" s="7"/>
      <c r="C38" s="7"/>
      <c r="D38" s="7"/>
      <c r="E38" s="7"/>
      <c r="F38" s="7"/>
      <c r="G38" s="7"/>
      <c r="H38" s="7"/>
      <c r="I38" s="7"/>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spans="1:37" x14ac:dyDescent="0.2">
      <c r="A39" s="57" t="s">
        <v>33</v>
      </c>
      <c r="B39" s="6"/>
      <c r="C39" s="6"/>
      <c r="D39" s="6"/>
      <c r="E39" s="6"/>
      <c r="F39" s="6"/>
      <c r="G39" s="6"/>
      <c r="H39" s="6"/>
      <c r="I39" s="6"/>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37" x14ac:dyDescent="0.2">
      <c r="A40" s="28" t="s">
        <v>34</v>
      </c>
      <c r="B40" s="11"/>
      <c r="C40" s="11"/>
      <c r="D40" s="11"/>
      <c r="E40" s="11"/>
      <c r="F40" s="11"/>
      <c r="G40" s="11"/>
      <c r="H40" s="11"/>
      <c r="I40" s="50">
        <f>ROUND(I24,0)</f>
        <v>28213834</v>
      </c>
      <c r="J40" s="50">
        <f>ROUND(J24,0)</f>
        <v>27237202</v>
      </c>
      <c r="K40" s="50">
        <f>ROUND(K24,0)</f>
        <v>26260569</v>
      </c>
      <c r="L40" s="43">
        <f>ROUND(L34,0)</f>
        <v>26162986</v>
      </c>
      <c r="M40" s="43">
        <f>ROUND(M34,0)</f>
        <v>25152398</v>
      </c>
      <c r="N40" s="43">
        <f>ROUND(N34,0)</f>
        <v>24141811</v>
      </c>
      <c r="O40" s="47">
        <f>ROUND(O35,0)</f>
        <v>23851600</v>
      </c>
      <c r="P40" s="47">
        <f>ROUND(P35,0)</f>
        <v>22809540</v>
      </c>
      <c r="Q40" s="47">
        <f>ROUND(Q35,0)</f>
        <v>21767480</v>
      </c>
      <c r="R40" s="48">
        <f>ROUND(R36,0)</f>
        <v>21135777</v>
      </c>
      <c r="S40" s="48">
        <f t="shared" ref="S40:V40" si="12">ROUND(S36,0)</f>
        <v>20073084</v>
      </c>
      <c r="T40" s="48">
        <f t="shared" si="12"/>
        <v>19010391</v>
      </c>
      <c r="U40" s="48">
        <f t="shared" si="12"/>
        <v>17947699</v>
      </c>
      <c r="V40" s="48">
        <f t="shared" si="12"/>
        <v>16885006</v>
      </c>
      <c r="W40" s="41">
        <f>ROUND(V40-(($V40-$AK40)/($AK$1-$V$1)),0)</f>
        <v>16162321</v>
      </c>
      <c r="X40" s="41">
        <f t="shared" ref="X40:AJ40" si="13">ROUND(W40-(($V40-$AK40)/($AK$1-$V$1)),0)</f>
        <v>15439636</v>
      </c>
      <c r="Y40" s="41">
        <f t="shared" si="13"/>
        <v>14716951</v>
      </c>
      <c r="Z40" s="41">
        <f t="shared" si="13"/>
        <v>13994266</v>
      </c>
      <c r="AA40" s="41">
        <f t="shared" si="13"/>
        <v>13271581</v>
      </c>
      <c r="AB40" s="41">
        <f t="shared" si="13"/>
        <v>12548896</v>
      </c>
      <c r="AC40" s="41">
        <f t="shared" si="13"/>
        <v>11826211</v>
      </c>
      <c r="AD40" s="41">
        <f t="shared" si="13"/>
        <v>11103526</v>
      </c>
      <c r="AE40" s="41">
        <f t="shared" si="13"/>
        <v>10380841</v>
      </c>
      <c r="AF40" s="41">
        <f t="shared" si="13"/>
        <v>9658156</v>
      </c>
      <c r="AG40" s="41">
        <f t="shared" si="13"/>
        <v>8935471</v>
      </c>
      <c r="AH40" s="41">
        <f t="shared" si="13"/>
        <v>8212786</v>
      </c>
      <c r="AI40" s="41">
        <f t="shared" si="13"/>
        <v>7490101</v>
      </c>
      <c r="AJ40" s="41">
        <f t="shared" si="13"/>
        <v>6767416</v>
      </c>
      <c r="AK40" s="42">
        <f>ROUND(AK27,0)</f>
        <v>6044724</v>
      </c>
    </row>
    <row r="41" spans="1:37" x14ac:dyDescent="0.2">
      <c r="A41" s="9" t="s">
        <v>0</v>
      </c>
      <c r="B41" s="11"/>
      <c r="C41" s="11"/>
      <c r="D41" s="11"/>
      <c r="E41" s="11"/>
      <c r="F41" s="11"/>
      <c r="G41" s="11"/>
      <c r="H41" s="11"/>
      <c r="I41" s="29"/>
      <c r="J41" s="30">
        <f>(J40-I40)/I40</f>
        <v>-3.4615359259574575E-2</v>
      </c>
      <c r="K41" s="30">
        <f t="shared" ref="K41:AK41" si="14">(K40-J40)/J40</f>
        <v>-3.5856583212915925E-2</v>
      </c>
      <c r="L41" s="30">
        <f t="shared" si="14"/>
        <v>-3.7159514708154269E-3</v>
      </c>
      <c r="M41" s="30">
        <f t="shared" si="14"/>
        <v>-3.8626630767604281E-2</v>
      </c>
      <c r="N41" s="30">
        <f t="shared" si="14"/>
        <v>-4.0178554744561536E-2</v>
      </c>
      <c r="O41" s="30">
        <f t="shared" si="14"/>
        <v>-1.2021094854897173E-2</v>
      </c>
      <c r="P41" s="30">
        <f t="shared" si="14"/>
        <v>-4.3689312247396403E-2</v>
      </c>
      <c r="Q41" s="30">
        <f t="shared" si="14"/>
        <v>-4.5685270286029443E-2</v>
      </c>
      <c r="R41" s="30">
        <f t="shared" si="14"/>
        <v>-2.9020492955546529E-2</v>
      </c>
      <c r="S41" s="30">
        <f t="shared" si="14"/>
        <v>-5.0279343882176655E-2</v>
      </c>
      <c r="T41" s="30">
        <f t="shared" si="14"/>
        <v>-5.2941192295115187E-2</v>
      </c>
      <c r="U41" s="30">
        <f t="shared" si="14"/>
        <v>-5.5900586158380436E-2</v>
      </c>
      <c r="V41" s="30">
        <f t="shared" si="14"/>
        <v>-5.9210542811086814E-2</v>
      </c>
      <c r="W41" s="30">
        <f t="shared" si="14"/>
        <v>-4.2800399360237121E-2</v>
      </c>
      <c r="X41" s="30">
        <f t="shared" si="14"/>
        <v>-4.471418430558334E-2</v>
      </c>
      <c r="Y41" s="30">
        <f t="shared" si="14"/>
        <v>-4.6807126800139591E-2</v>
      </c>
      <c r="Z41" s="30">
        <f t="shared" si="14"/>
        <v>-4.9105619771377916E-2</v>
      </c>
      <c r="AA41" s="30">
        <f t="shared" si="14"/>
        <v>-5.1641508029074197E-2</v>
      </c>
      <c r="AB41" s="30">
        <f t="shared" si="14"/>
        <v>-5.4453572637653345E-2</v>
      </c>
      <c r="AC41" s="30">
        <f t="shared" si="14"/>
        <v>-5.7589528194352715E-2</v>
      </c>
      <c r="AD41" s="30">
        <f t="shared" si="14"/>
        <v>-6.1108752414446181E-2</v>
      </c>
      <c r="AE41" s="30">
        <f t="shared" si="14"/>
        <v>-6.5086081664509091E-2</v>
      </c>
      <c r="AF41" s="30">
        <f t="shared" si="14"/>
        <v>-6.9617191901889253E-2</v>
      </c>
      <c r="AG41" s="30">
        <f t="shared" si="14"/>
        <v>-7.4826395432005866E-2</v>
      </c>
      <c r="AH41" s="30">
        <f t="shared" si="14"/>
        <v>-8.0878221192816804E-2</v>
      </c>
      <c r="AI41" s="30">
        <f t="shared" si="14"/>
        <v>-8.7995109089656062E-2</v>
      </c>
      <c r="AJ41" s="30">
        <f t="shared" si="14"/>
        <v>-9.6485347794375537E-2</v>
      </c>
      <c r="AK41" s="30">
        <f t="shared" si="14"/>
        <v>-0.10678994759595095</v>
      </c>
    </row>
    <row r="42" spans="1:37" x14ac:dyDescent="0.2">
      <c r="A42" s="9"/>
      <c r="B42" s="7"/>
      <c r="C42" s="7"/>
      <c r="D42" s="7"/>
      <c r="E42" s="7"/>
      <c r="F42" s="7"/>
      <c r="G42" s="7"/>
      <c r="H42" s="7"/>
      <c r="I42" s="7"/>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row>
    <row r="43" spans="1:37" x14ac:dyDescent="0.2">
      <c r="A43" s="56" t="s">
        <v>27</v>
      </c>
      <c r="B43" s="7"/>
      <c r="C43" s="7"/>
      <c r="D43" s="7"/>
      <c r="E43" s="7"/>
      <c r="F43" s="7"/>
      <c r="G43" s="7"/>
      <c r="H43" s="7"/>
      <c r="I43" s="7"/>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row>
    <row r="44" spans="1:37" x14ac:dyDescent="0.2">
      <c r="A44" s="9"/>
      <c r="B44" s="7"/>
      <c r="C44" s="7"/>
      <c r="D44" s="7"/>
      <c r="E44" s="7"/>
      <c r="F44" s="7"/>
      <c r="G44" s="7"/>
      <c r="H44" s="7"/>
      <c r="I44" s="7"/>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1:37" ht="47.25" x14ac:dyDescent="0.25">
      <c r="A45" s="34" t="s">
        <v>38</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row>
    <row r="46" spans="1:37" s="51" customFormat="1" x14ac:dyDescent="0.2">
      <c r="A46" s="58"/>
    </row>
    <row r="47" spans="1:37" x14ac:dyDescent="0.2">
      <c r="A47" s="5" t="s">
        <v>22</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x14ac:dyDescent="0.2">
      <c r="A48" s="31" t="s">
        <v>11</v>
      </c>
      <c r="B48" s="7"/>
      <c r="C48" s="7"/>
      <c r="D48" s="7"/>
      <c r="E48" s="7"/>
      <c r="F48" s="7"/>
      <c r="G48" s="7"/>
      <c r="H48" s="7"/>
      <c r="I48" s="41">
        <f>ROUND(I$24*$G7,0)</f>
        <v>5931657</v>
      </c>
      <c r="J48" s="41">
        <f t="shared" ref="J48:AK50" si="15">ROUND(J$24*$G7,0)</f>
        <v>5726331</v>
      </c>
      <c r="K48" s="41">
        <f t="shared" si="15"/>
        <v>5521004</v>
      </c>
      <c r="L48" s="41">
        <f t="shared" si="15"/>
        <v>5315678</v>
      </c>
      <c r="M48" s="41">
        <f t="shared" si="15"/>
        <v>5110351</v>
      </c>
      <c r="N48" s="41">
        <f t="shared" si="15"/>
        <v>4905024</v>
      </c>
      <c r="O48" s="41">
        <f t="shared" si="15"/>
        <v>4699698</v>
      </c>
      <c r="P48" s="41">
        <f t="shared" si="15"/>
        <v>4494371</v>
      </c>
      <c r="Q48" s="41">
        <f t="shared" si="15"/>
        <v>4289045</v>
      </c>
      <c r="R48" s="41">
        <f t="shared" si="15"/>
        <v>4083718</v>
      </c>
      <c r="S48" s="41">
        <f t="shared" si="15"/>
        <v>3878391</v>
      </c>
      <c r="T48" s="41">
        <f t="shared" si="15"/>
        <v>3673065</v>
      </c>
      <c r="U48" s="41">
        <f t="shared" si="15"/>
        <v>3467738</v>
      </c>
      <c r="V48" s="41">
        <f t="shared" si="15"/>
        <v>3262412</v>
      </c>
      <c r="W48" s="41">
        <f t="shared" si="15"/>
        <v>3124006</v>
      </c>
      <c r="X48" s="41">
        <f t="shared" si="15"/>
        <v>2985601</v>
      </c>
      <c r="Y48" s="41">
        <f t="shared" si="15"/>
        <v>2847196</v>
      </c>
      <c r="Z48" s="41">
        <f t="shared" si="15"/>
        <v>2708790</v>
      </c>
      <c r="AA48" s="41">
        <f t="shared" si="15"/>
        <v>2570385</v>
      </c>
      <c r="AB48" s="41">
        <f t="shared" si="15"/>
        <v>2431980</v>
      </c>
      <c r="AC48" s="41">
        <f t="shared" si="15"/>
        <v>2293574</v>
      </c>
      <c r="AD48" s="41">
        <f t="shared" si="15"/>
        <v>2155169</v>
      </c>
      <c r="AE48" s="41">
        <f t="shared" si="15"/>
        <v>2016764</v>
      </c>
      <c r="AF48" s="41">
        <f t="shared" si="15"/>
        <v>1878358</v>
      </c>
      <c r="AG48" s="41">
        <f t="shared" si="15"/>
        <v>1739953</v>
      </c>
      <c r="AH48" s="41">
        <f t="shared" si="15"/>
        <v>1601547</v>
      </c>
      <c r="AI48" s="41">
        <f t="shared" si="15"/>
        <v>1463142</v>
      </c>
      <c r="AJ48" s="41">
        <f t="shared" si="15"/>
        <v>1324737</v>
      </c>
      <c r="AK48" s="41">
        <f t="shared" si="15"/>
        <v>1186331</v>
      </c>
    </row>
    <row r="49" spans="1:37" x14ac:dyDescent="0.2">
      <c r="A49" s="31" t="s">
        <v>12</v>
      </c>
      <c r="B49" s="7"/>
      <c r="C49" s="7"/>
      <c r="D49" s="7"/>
      <c r="E49" s="7"/>
      <c r="F49" s="7"/>
      <c r="G49" s="7"/>
      <c r="H49" s="7"/>
      <c r="I49" s="41">
        <f t="shared" ref="I49:X50" si="16">ROUND(I$24*$G8,0)</f>
        <v>763126</v>
      </c>
      <c r="J49" s="41">
        <f t="shared" si="16"/>
        <v>736710</v>
      </c>
      <c r="K49" s="41">
        <f t="shared" si="16"/>
        <v>710294</v>
      </c>
      <c r="L49" s="41">
        <f t="shared" si="16"/>
        <v>683878</v>
      </c>
      <c r="M49" s="41">
        <f t="shared" si="16"/>
        <v>657462</v>
      </c>
      <c r="N49" s="41">
        <f t="shared" si="16"/>
        <v>631046</v>
      </c>
      <c r="O49" s="41">
        <f t="shared" si="16"/>
        <v>604631</v>
      </c>
      <c r="P49" s="41">
        <f t="shared" si="16"/>
        <v>578215</v>
      </c>
      <c r="Q49" s="41">
        <f t="shared" si="16"/>
        <v>551799</v>
      </c>
      <c r="R49" s="41">
        <f t="shared" si="16"/>
        <v>525383</v>
      </c>
      <c r="S49" s="41">
        <f t="shared" si="16"/>
        <v>498967</v>
      </c>
      <c r="T49" s="41">
        <f t="shared" si="16"/>
        <v>472551</v>
      </c>
      <c r="U49" s="41">
        <f t="shared" si="16"/>
        <v>446135</v>
      </c>
      <c r="V49" s="41">
        <f t="shared" si="16"/>
        <v>419719</v>
      </c>
      <c r="W49" s="41">
        <f t="shared" si="16"/>
        <v>401913</v>
      </c>
      <c r="X49" s="41">
        <f t="shared" si="16"/>
        <v>384107</v>
      </c>
      <c r="Y49" s="41">
        <f t="shared" si="15"/>
        <v>366300</v>
      </c>
      <c r="Z49" s="41">
        <f t="shared" si="15"/>
        <v>348494</v>
      </c>
      <c r="AA49" s="41">
        <f t="shared" si="15"/>
        <v>330688</v>
      </c>
      <c r="AB49" s="41">
        <f t="shared" si="15"/>
        <v>312882</v>
      </c>
      <c r="AC49" s="41">
        <f t="shared" si="15"/>
        <v>295075</v>
      </c>
      <c r="AD49" s="41">
        <f t="shared" si="15"/>
        <v>277269</v>
      </c>
      <c r="AE49" s="41">
        <f t="shared" si="15"/>
        <v>259463</v>
      </c>
      <c r="AF49" s="41">
        <f t="shared" si="15"/>
        <v>241657</v>
      </c>
      <c r="AG49" s="41">
        <f t="shared" si="15"/>
        <v>223850</v>
      </c>
      <c r="AH49" s="41">
        <f t="shared" si="15"/>
        <v>206044</v>
      </c>
      <c r="AI49" s="41">
        <f t="shared" si="15"/>
        <v>188238</v>
      </c>
      <c r="AJ49" s="41">
        <f t="shared" si="15"/>
        <v>170431</v>
      </c>
      <c r="AK49" s="41">
        <f t="shared" si="15"/>
        <v>152625</v>
      </c>
    </row>
    <row r="50" spans="1:37" x14ac:dyDescent="0.2">
      <c r="A50" s="31" t="s">
        <v>13</v>
      </c>
      <c r="B50" s="7"/>
      <c r="C50" s="7"/>
      <c r="D50" s="7"/>
      <c r="E50" s="7"/>
      <c r="F50" s="7"/>
      <c r="G50" s="7"/>
      <c r="H50" s="7"/>
      <c r="I50" s="41">
        <f t="shared" si="16"/>
        <v>703373</v>
      </c>
      <c r="J50" s="41">
        <f t="shared" si="15"/>
        <v>679025</v>
      </c>
      <c r="K50" s="41">
        <f t="shared" si="15"/>
        <v>654678</v>
      </c>
      <c r="L50" s="41">
        <f t="shared" si="15"/>
        <v>630330</v>
      </c>
      <c r="M50" s="41">
        <f t="shared" si="15"/>
        <v>605983</v>
      </c>
      <c r="N50" s="41">
        <f t="shared" si="15"/>
        <v>581635</v>
      </c>
      <c r="O50" s="41">
        <f t="shared" si="15"/>
        <v>557287</v>
      </c>
      <c r="P50" s="41">
        <f t="shared" si="15"/>
        <v>532940</v>
      </c>
      <c r="Q50" s="41">
        <f t="shared" si="15"/>
        <v>508592</v>
      </c>
      <c r="R50" s="41">
        <f t="shared" si="15"/>
        <v>484245</v>
      </c>
      <c r="S50" s="41">
        <f t="shared" si="15"/>
        <v>459897</v>
      </c>
      <c r="T50" s="41">
        <f t="shared" si="15"/>
        <v>435550</v>
      </c>
      <c r="U50" s="41">
        <f t="shared" si="15"/>
        <v>411202</v>
      </c>
      <c r="V50" s="41">
        <f t="shared" si="15"/>
        <v>386855</v>
      </c>
      <c r="W50" s="41">
        <f t="shared" si="15"/>
        <v>370443</v>
      </c>
      <c r="X50" s="41">
        <f t="shared" si="15"/>
        <v>354031</v>
      </c>
      <c r="Y50" s="41">
        <f t="shared" si="15"/>
        <v>337619</v>
      </c>
      <c r="Z50" s="41">
        <f t="shared" si="15"/>
        <v>321207</v>
      </c>
      <c r="AA50" s="41">
        <f t="shared" si="15"/>
        <v>304795</v>
      </c>
      <c r="AB50" s="41">
        <f t="shared" si="15"/>
        <v>288383</v>
      </c>
      <c r="AC50" s="41">
        <f t="shared" si="15"/>
        <v>271971</v>
      </c>
      <c r="AD50" s="41">
        <f t="shared" si="15"/>
        <v>255559</v>
      </c>
      <c r="AE50" s="41">
        <f t="shared" si="15"/>
        <v>239147</v>
      </c>
      <c r="AF50" s="41">
        <f t="shared" si="15"/>
        <v>222735</v>
      </c>
      <c r="AG50" s="41">
        <f t="shared" si="15"/>
        <v>206323</v>
      </c>
      <c r="AH50" s="41">
        <f t="shared" si="15"/>
        <v>189911</v>
      </c>
      <c r="AI50" s="41">
        <f t="shared" si="15"/>
        <v>173499</v>
      </c>
      <c r="AJ50" s="41">
        <f t="shared" si="15"/>
        <v>157087</v>
      </c>
      <c r="AK50" s="41">
        <f t="shared" si="15"/>
        <v>140675</v>
      </c>
    </row>
    <row r="52" spans="1:37" x14ac:dyDescent="0.2">
      <c r="A52" s="56" t="s">
        <v>23</v>
      </c>
    </row>
  </sheetData>
  <sheetProtection algorithmName="SHA-512" hashValue="IgkKF7Fe9DfJg7jaq1M4xZY4f/RsAgl596x4+eLpZ1hQLQc6hYqmHcBInf00gjqyUt51DnyUdTsSyuz0t0zomA==" saltValue="ksGL0zDBvU/QvRNePVjOhQ==" spinCount="100000" sheet="1" objects="1" scenarios="1"/>
  <pageMargins left="0.7" right="0.7" top="0.75" bottom="0.75" header="0.3" footer="0.3"/>
  <pageSetup orientation="portrait" cellComments="atEn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D66466E3ED7F46AE8A5546CBCE7C86" ma:contentTypeVersion="22" ma:contentTypeDescription="Create a new document." ma:contentTypeScope="" ma:versionID="5293ddfbd4430a3d956c59902415282e">
  <xsd:schema xmlns:xsd="http://www.w3.org/2001/XMLSchema" xmlns:xs="http://www.w3.org/2001/XMLSchema" xmlns:p="http://schemas.microsoft.com/office/2006/metadata/properties" xmlns:ns1="http://schemas.microsoft.com/sharepoint/v3" xmlns:ns2="30b81f23-5d4f-4053-9ea2-8e4cbeebfba0" xmlns:ns3="a1a0681f-cb63-4b8d-afdc-dedbdb8d1bfa" targetNamespace="http://schemas.microsoft.com/office/2006/metadata/properties" ma:root="true" ma:fieldsID="a6dbb07434f845eca510e93f0ecf692f" ns1:_="" ns2:_="" ns3:_="">
    <xsd:import namespace="http://schemas.microsoft.com/sharepoint/v3"/>
    <xsd:import namespace="30b81f23-5d4f-4053-9ea2-8e4cbeebfba0"/>
    <xsd:import namespace="a1a0681f-cb63-4b8d-afdc-dedbdb8d1bfa"/>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2:Rul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 nillable="true" ma:displayName="Scheduling Start Date" ma:description="" ma:internalName="PublishingStartDate">
      <xsd:simpleType>
        <xsd:restriction base="dms:Unknown"/>
      </xsd:simpleType>
    </xsd:element>
    <xsd:element name="PublishingExpirationDate" ma:index="3"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81f23-5d4f-4053-9ea2-8e4cbeebfba0" elementFormDefault="qualified">
    <xsd:import namespace="http://schemas.microsoft.com/office/2006/documentManagement/types"/>
    <xsd:import namespace="http://schemas.microsoft.com/office/infopath/2007/PartnerControls"/>
    <xsd:element name="Tags" ma:index="4" nillable="true" ma:displayName="Tags" ma:internalName="Tags" ma:readOnly="false">
      <xsd:simpleType>
        <xsd:restriction base="dms:Text">
          <xsd:maxLength value="255"/>
        </xsd:restriction>
      </xsd:simpleType>
    </xsd:element>
    <xsd:element name="Document_x0020_Description" ma:index="5" nillable="true" ma:displayName="Document Description" ma:internalName="Document_x0020_Description" ma:readOnly="false">
      <xsd:simpleType>
        <xsd:restriction base="dms:Note">
          <xsd:maxLength value="255"/>
        </xsd:restriction>
      </xsd:simpleType>
    </xsd:element>
    <xsd:element name="Rule_x0020_name" ma:index="6" nillable="true" ma:displayName="Rule name" ma:default="Select..." ma:format="Dropdown" ma:internalName="Rule_x0020_name">
      <xsd:simpleType>
        <xsd:union memberTypes="dms:Text">
          <xsd:simpleType>
            <xsd:restriction base="dms:Choice">
              <xsd:enumeration value="Select..."/>
              <xsd:enumeration value="1200-z"/>
              <xsd:enumeration value="1200Z2020"/>
              <xsd:enumeration value="caoat2021"/>
              <xsd:enumeration value="cfpe2021"/>
              <xsd:enumeration value="Cleaner Air Overhaul"/>
              <xsd:enumeration value="cwsrf2020"/>
              <xsd:enumeration value="FedRegs2020"/>
              <xsd:enumeration value="general"/>
              <xsd:enumeration value="ghgcr2021"/>
              <xsd:enumeration value="hazwaste2021"/>
              <xsd:enumeration value="hddr2021"/>
              <xsd:enumeration value="HDDRR"/>
              <xsd:enumeration value="hddrr2021"/>
              <xsd:enumeration value="hhrc2021"/>
              <xsd:enumeration value="lfg2021"/>
              <xsd:enumeration value="rhhr2021"/>
              <xsd:enumeration value="vip2020"/>
              <xsd:enumeration value="vwgrants2020"/>
              <xsd:enumeration value="waldoorw2020"/>
              <xsd:enumeration value="WQFees2020"/>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ule_x0020_name xmlns="30b81f23-5d4f-4053-9ea2-8e4cbeebfba0">GHGCR2021</Rule_x0020_name>
    <Tags xmlns="30b81f23-5d4f-4053-9ea2-8e4cbeebfba0" xsi:nil="true"/>
    <PublishingExpirationDate xmlns="http://schemas.microsoft.com/sharepoint/v3" xsi:nil="true"/>
    <Document_x0020_Description xmlns="30b81f23-5d4f-4053-9ea2-8e4cbeebfba0" xsi:nil="true"/>
    <PublishingStartDate xmlns="http://schemas.microsoft.com/sharepoint/v3" xsi:nil="true"/>
  </documentManagement>
</p:properties>
</file>

<file path=customXml/itemProps1.xml><?xml version="1.0" encoding="utf-8"?>
<ds:datastoreItem xmlns:ds="http://schemas.openxmlformats.org/officeDocument/2006/customXml" ds:itemID="{7B4E8A32-6F84-41CB-877E-DAF235D8C17D}"/>
</file>

<file path=customXml/itemProps2.xml><?xml version="1.0" encoding="utf-8"?>
<ds:datastoreItem xmlns:ds="http://schemas.openxmlformats.org/officeDocument/2006/customXml" ds:itemID="{C6A114FA-345D-43EA-A502-DD18DED984EB}"/>
</file>

<file path=customXml/itemProps3.xml><?xml version="1.0" encoding="utf-8"?>
<ds:datastoreItem xmlns:ds="http://schemas.openxmlformats.org/officeDocument/2006/customXml" ds:itemID="{0ACE1183-D9E7-43CD-A6D2-DBBA932446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SLAWSKY Lauren</dc:creator>
  <cp:lastModifiedBy>SLAWSKY Lauren</cp:lastModifiedBy>
  <dcterms:created xsi:type="dcterms:W3CDTF">2021-07-07T23:14:39Z</dcterms:created>
  <dcterms:modified xsi:type="dcterms:W3CDTF">2021-08-05T16:08:21Z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0x010100BFD66466E3ED7F46AE8A5546CBCE7C86</vt:lpwstr>
  </property>
</Properties>
</file>